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630" windowWidth="12015" windowHeight="3465" tabRatio="940"/>
  </bookViews>
  <sheets>
    <sheet name="View" sheetId="16" r:id="rId1"/>
    <sheet name="app" sheetId="18" state="hidden" r:id="rId2"/>
    <sheet name="SP_Preg" sheetId="46" r:id="rId3"/>
    <sheet name="Fin_Pregr" sheetId="47" r:id="rId4"/>
    <sheet name="Imm.ni_Pregr" sheetId="48" r:id="rId5"/>
    <sheet name="Var Econ" sheetId="49" r:id="rId6"/>
    <sheet name="Var Fin" sheetId="50" r:id="rId7"/>
    <sheet name="Prospetto 1" sheetId="45" r:id="rId8"/>
    <sheet name="An Distinta Base" sheetId="15" r:id="rId9"/>
    <sheet name="Vendite" sheetId="14" r:id="rId10"/>
    <sheet name="Distinta Base" sheetId="17" r:id="rId11"/>
    <sheet name="magazzino" sheetId="19" r:id="rId12"/>
    <sheet name="Personale" sheetId="28" r:id="rId13"/>
    <sheet name="Altri costi" sheetId="30" r:id="rId14"/>
    <sheet name="Finanziamneti" sheetId="32" r:id="rId15"/>
    <sheet name="Leasing" sheetId="33" r:id="rId16"/>
    <sheet name="Capitale Sociale" sheetId="44" r:id="rId17"/>
    <sheet name="Elaborati-&gt;" sheetId="20" r:id="rId18"/>
    <sheet name="E_Acquisti" sheetId="21" r:id="rId19"/>
    <sheet name="E_Magazzino" sheetId="24" r:id="rId20"/>
    <sheet name="E_Vendite" sheetId="25" r:id="rId21"/>
    <sheet name="E_Investimenti" sheetId="26" r:id="rId22"/>
    <sheet name="E_Ammortamenti" sheetId="27" r:id="rId23"/>
    <sheet name="E_Personale" sheetId="29" r:id="rId24"/>
    <sheet name="E_Altri costi" sheetId="31" r:id="rId25"/>
    <sheet name="E_Finanziamenti" sheetId="34" r:id="rId26"/>
    <sheet name="E_Leasing" sheetId="35" r:id="rId27"/>
    <sheet name="Irap" sheetId="38" r:id="rId28"/>
    <sheet name="Ires" sheetId="39" r:id="rId29"/>
    <sheet name="L_Iva" sheetId="22" r:id="rId30"/>
    <sheet name="L_Banche" sheetId="23" r:id="rId31"/>
    <sheet name="SPm" sheetId="11" r:id="rId32"/>
    <sheet name="CEm" sheetId="12" r:id="rId33"/>
    <sheet name="Cash Flow" sheetId="13" r:id="rId34"/>
    <sheet name="SP an" sheetId="40" r:id="rId35"/>
    <sheet name="CE an" sheetId="41" r:id="rId36"/>
    <sheet name="Cf an" sheetId="42" r:id="rId37"/>
    <sheet name="Indicatori" sheetId="43" r:id="rId38"/>
  </sheets>
  <externalReferences>
    <externalReference r:id="rId39"/>
    <externalReference r:id="rId40"/>
    <externalReference r:id="rId41"/>
    <externalReference r:id="rId42"/>
  </externalReferences>
  <calcPr calcId="145621"/>
</workbook>
</file>

<file path=xl/calcChain.xml><?xml version="1.0" encoding="utf-8"?>
<calcChain xmlns="http://schemas.openxmlformats.org/spreadsheetml/2006/main">
  <c r="I99" i="25" l="1"/>
  <c r="J99" i="25"/>
  <c r="K99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AK99" i="25"/>
  <c r="AL99" i="25"/>
  <c r="I100" i="25"/>
  <c r="J100" i="25"/>
  <c r="K100" i="25"/>
  <c r="L100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K100" i="25"/>
  <c r="AL100" i="25"/>
  <c r="I101" i="25"/>
  <c r="J101" i="25"/>
  <c r="K101" i="25"/>
  <c r="L101" i="25"/>
  <c r="M101" i="25"/>
  <c r="N101" i="25"/>
  <c r="O101" i="25"/>
  <c r="P101" i="25"/>
  <c r="Q101" i="25"/>
  <c r="R101" i="25"/>
  <c r="S101" i="25"/>
  <c r="T101" i="25"/>
  <c r="U101" i="25"/>
  <c r="V101" i="25"/>
  <c r="W101" i="25"/>
  <c r="X101" i="25"/>
  <c r="Y101" i="25"/>
  <c r="Z101" i="25"/>
  <c r="AA101" i="25"/>
  <c r="AB101" i="25"/>
  <c r="AC101" i="25"/>
  <c r="AD101" i="25"/>
  <c r="AE101" i="25"/>
  <c r="AF101" i="25"/>
  <c r="AG101" i="25"/>
  <c r="AH101" i="25"/>
  <c r="AI101" i="25"/>
  <c r="AJ101" i="25"/>
  <c r="AK101" i="25"/>
  <c r="AL101" i="25"/>
  <c r="I102" i="25"/>
  <c r="J102" i="25"/>
  <c r="K102" i="25"/>
  <c r="L102" i="25"/>
  <c r="M102" i="25"/>
  <c r="N102" i="25"/>
  <c r="O102" i="25"/>
  <c r="P102" i="25"/>
  <c r="Q102" i="25"/>
  <c r="R102" i="25"/>
  <c r="S102" i="25"/>
  <c r="T102" i="25"/>
  <c r="U102" i="25"/>
  <c r="V102" i="25"/>
  <c r="W102" i="25"/>
  <c r="X102" i="25"/>
  <c r="Y102" i="25"/>
  <c r="Z102" i="25"/>
  <c r="AA102" i="25"/>
  <c r="AB102" i="25"/>
  <c r="AC102" i="25"/>
  <c r="AD102" i="25"/>
  <c r="AE102" i="25"/>
  <c r="AF102" i="25"/>
  <c r="AG102" i="25"/>
  <c r="AH102" i="25"/>
  <c r="AI102" i="25"/>
  <c r="AJ102" i="25"/>
  <c r="AK102" i="25"/>
  <c r="AL102" i="25"/>
  <c r="I103" i="25"/>
  <c r="J103" i="25"/>
  <c r="K103" i="25"/>
  <c r="L103" i="25"/>
  <c r="M103" i="25"/>
  <c r="N103" i="25"/>
  <c r="O103" i="25"/>
  <c r="P103" i="25"/>
  <c r="Q103" i="25"/>
  <c r="R103" i="25"/>
  <c r="S103" i="25"/>
  <c r="T103" i="25"/>
  <c r="U103" i="25"/>
  <c r="V103" i="25"/>
  <c r="W103" i="25"/>
  <c r="X103" i="25"/>
  <c r="Y103" i="25"/>
  <c r="Z103" i="25"/>
  <c r="AA103" i="25"/>
  <c r="AB103" i="25"/>
  <c r="AC103" i="25"/>
  <c r="AD103" i="25"/>
  <c r="AE103" i="25"/>
  <c r="AF103" i="25"/>
  <c r="AG103" i="25"/>
  <c r="AH103" i="25"/>
  <c r="AI103" i="25"/>
  <c r="AJ103" i="25"/>
  <c r="AK103" i="25"/>
  <c r="AL103" i="25"/>
  <c r="I104" i="25"/>
  <c r="J104" i="25"/>
  <c r="K104" i="25"/>
  <c r="L104" i="25"/>
  <c r="M104" i="25"/>
  <c r="N104" i="25"/>
  <c r="O104" i="25"/>
  <c r="P104" i="25"/>
  <c r="Q104" i="25"/>
  <c r="R104" i="25"/>
  <c r="S104" i="25"/>
  <c r="T104" i="25"/>
  <c r="U104" i="25"/>
  <c r="V104" i="25"/>
  <c r="W104" i="25"/>
  <c r="X104" i="25"/>
  <c r="Y104" i="25"/>
  <c r="Z104" i="25"/>
  <c r="AA104" i="25"/>
  <c r="AB104" i="25"/>
  <c r="AC104" i="25"/>
  <c r="AD104" i="25"/>
  <c r="AE104" i="25"/>
  <c r="AF104" i="25"/>
  <c r="AG104" i="25"/>
  <c r="AH104" i="25"/>
  <c r="AI104" i="25"/>
  <c r="AJ104" i="25"/>
  <c r="AK104" i="25"/>
  <c r="AL104" i="25"/>
  <c r="I105" i="25"/>
  <c r="J105" i="25"/>
  <c r="K105" i="25"/>
  <c r="L105" i="25"/>
  <c r="M105" i="25"/>
  <c r="N105" i="25"/>
  <c r="O105" i="25"/>
  <c r="P105" i="25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AJ105" i="25"/>
  <c r="AK105" i="25"/>
  <c r="AL105" i="25"/>
  <c r="I106" i="25"/>
  <c r="J106" i="25"/>
  <c r="K106" i="25"/>
  <c r="L106" i="25"/>
  <c r="M106" i="25"/>
  <c r="N106" i="25"/>
  <c r="O106" i="25"/>
  <c r="P106" i="25"/>
  <c r="Q106" i="25"/>
  <c r="R106" i="25"/>
  <c r="S106" i="25"/>
  <c r="T106" i="25"/>
  <c r="U106" i="25"/>
  <c r="V106" i="25"/>
  <c r="W106" i="25"/>
  <c r="X106" i="25"/>
  <c r="Y106" i="25"/>
  <c r="Z106" i="25"/>
  <c r="AA106" i="25"/>
  <c r="AB106" i="25"/>
  <c r="AC106" i="25"/>
  <c r="AD106" i="25"/>
  <c r="AE106" i="25"/>
  <c r="AF106" i="25"/>
  <c r="AG106" i="25"/>
  <c r="AH106" i="25"/>
  <c r="AI106" i="25"/>
  <c r="AJ106" i="25"/>
  <c r="AK106" i="25"/>
  <c r="AL106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I108" i="25"/>
  <c r="J108" i="25"/>
  <c r="K108" i="25"/>
  <c r="L108" i="25"/>
  <c r="M108" i="25"/>
  <c r="N108" i="25"/>
  <c r="O108" i="25"/>
  <c r="P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AJ108" i="25"/>
  <c r="AK108" i="25"/>
  <c r="AL108" i="25"/>
  <c r="I109" i="25"/>
  <c r="J109" i="25"/>
  <c r="K109" i="25"/>
  <c r="L109" i="25"/>
  <c r="M109" i="25"/>
  <c r="N109" i="25"/>
  <c r="O109" i="25"/>
  <c r="P109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AJ109" i="25"/>
  <c r="AK109" i="25"/>
  <c r="AL109" i="25"/>
  <c r="I110" i="25"/>
  <c r="J110" i="25"/>
  <c r="K110" i="25"/>
  <c r="L110" i="25"/>
  <c r="M110" i="25"/>
  <c r="N110" i="25"/>
  <c r="O110" i="25"/>
  <c r="P110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AJ110" i="25"/>
  <c r="AK110" i="25"/>
  <c r="AL110" i="25"/>
  <c r="I111" i="25"/>
  <c r="J111" i="25"/>
  <c r="K111" i="25"/>
  <c r="L111" i="25"/>
  <c r="M111" i="25"/>
  <c r="N111" i="25"/>
  <c r="O111" i="25"/>
  <c r="P111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AJ111" i="25"/>
  <c r="AK111" i="25"/>
  <c r="AL111" i="25"/>
  <c r="I112" i="25"/>
  <c r="J112" i="25"/>
  <c r="K112" i="25"/>
  <c r="L112" i="25"/>
  <c r="M112" i="25"/>
  <c r="N112" i="25"/>
  <c r="O112" i="25"/>
  <c r="P112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AJ112" i="25"/>
  <c r="AK112" i="25"/>
  <c r="AL112" i="25"/>
  <c r="I113" i="25"/>
  <c r="J113" i="25"/>
  <c r="K113" i="25"/>
  <c r="L113" i="25"/>
  <c r="M113" i="25"/>
  <c r="N113" i="25"/>
  <c r="O113" i="25"/>
  <c r="P113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AJ113" i="25"/>
  <c r="AK113" i="25"/>
  <c r="AL113" i="25"/>
  <c r="I114" i="25"/>
  <c r="J114" i="25"/>
  <c r="K114" i="25"/>
  <c r="L114" i="25"/>
  <c r="M114" i="25"/>
  <c r="N114" i="25"/>
  <c r="O114" i="25"/>
  <c r="P114" i="25"/>
  <c r="Q114" i="25"/>
  <c r="R114" i="25"/>
  <c r="S114" i="25"/>
  <c r="T114" i="25"/>
  <c r="U114" i="25"/>
  <c r="V114" i="25"/>
  <c r="W114" i="25"/>
  <c r="X114" i="25"/>
  <c r="Y114" i="25"/>
  <c r="Z114" i="25"/>
  <c r="AA114" i="25"/>
  <c r="AB114" i="25"/>
  <c r="AC114" i="25"/>
  <c r="AD114" i="25"/>
  <c r="AE114" i="25"/>
  <c r="AF114" i="25"/>
  <c r="AG114" i="25"/>
  <c r="AH114" i="25"/>
  <c r="AI114" i="25"/>
  <c r="AJ114" i="25"/>
  <c r="AK114" i="25"/>
  <c r="AL114" i="25"/>
  <c r="I115" i="25"/>
  <c r="J115" i="25"/>
  <c r="K115" i="25"/>
  <c r="L115" i="25"/>
  <c r="M115" i="25"/>
  <c r="N115" i="25"/>
  <c r="O115" i="25"/>
  <c r="P115" i="25"/>
  <c r="Q115" i="25"/>
  <c r="R115" i="25"/>
  <c r="S115" i="25"/>
  <c r="T115" i="25"/>
  <c r="U115" i="25"/>
  <c r="V115" i="25"/>
  <c r="W115" i="25"/>
  <c r="X115" i="25"/>
  <c r="Y115" i="25"/>
  <c r="Z115" i="25"/>
  <c r="AA115" i="25"/>
  <c r="AB115" i="25"/>
  <c r="AC115" i="25"/>
  <c r="AD115" i="25"/>
  <c r="AE115" i="25"/>
  <c r="AF115" i="25"/>
  <c r="AG115" i="25"/>
  <c r="AH115" i="25"/>
  <c r="AI115" i="25"/>
  <c r="AJ115" i="25"/>
  <c r="AK115" i="25"/>
  <c r="AL115" i="25"/>
  <c r="I116" i="25"/>
  <c r="J116" i="25"/>
  <c r="K116" i="25"/>
  <c r="L116" i="25"/>
  <c r="M116" i="25"/>
  <c r="N116" i="25"/>
  <c r="O116" i="25"/>
  <c r="P116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AJ116" i="25"/>
  <c r="AK116" i="25"/>
  <c r="AL116" i="25"/>
  <c r="I117" i="25"/>
  <c r="J117" i="25"/>
  <c r="K117" i="25"/>
  <c r="L117" i="25"/>
  <c r="M117" i="25"/>
  <c r="N117" i="25"/>
  <c r="O117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I118" i="25"/>
  <c r="J118" i="25"/>
  <c r="K118" i="25"/>
  <c r="L118" i="25"/>
  <c r="M118" i="25"/>
  <c r="N118" i="25"/>
  <c r="O118" i="25"/>
  <c r="P118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AJ118" i="25"/>
  <c r="AK118" i="25"/>
  <c r="AL118" i="25"/>
  <c r="D100" i="25"/>
  <c r="E100" i="25"/>
  <c r="F100" i="25"/>
  <c r="G100" i="25"/>
  <c r="H100" i="25"/>
  <c r="D101" i="25"/>
  <c r="E101" i="25"/>
  <c r="F101" i="25"/>
  <c r="G101" i="25"/>
  <c r="H101" i="25"/>
  <c r="D102" i="25"/>
  <c r="E102" i="25"/>
  <c r="F102" i="25"/>
  <c r="G102" i="25"/>
  <c r="H102" i="25"/>
  <c r="D103" i="25"/>
  <c r="E103" i="25"/>
  <c r="F103" i="25"/>
  <c r="G103" i="25"/>
  <c r="H103" i="25"/>
  <c r="D104" i="25"/>
  <c r="E104" i="25"/>
  <c r="F104" i="25"/>
  <c r="G104" i="25"/>
  <c r="H104" i="25"/>
  <c r="D105" i="25"/>
  <c r="E105" i="25"/>
  <c r="F105" i="25"/>
  <c r="G105" i="25"/>
  <c r="H105" i="25"/>
  <c r="D106" i="25"/>
  <c r="E106" i="25"/>
  <c r="F106" i="25"/>
  <c r="G106" i="25"/>
  <c r="H106" i="25"/>
  <c r="D107" i="25"/>
  <c r="E107" i="25"/>
  <c r="F107" i="25"/>
  <c r="G107" i="25"/>
  <c r="H107" i="25"/>
  <c r="D108" i="25"/>
  <c r="E108" i="25"/>
  <c r="F108" i="25"/>
  <c r="G108" i="25"/>
  <c r="H108" i="25"/>
  <c r="D109" i="25"/>
  <c r="E109" i="25"/>
  <c r="F109" i="25"/>
  <c r="G109" i="25"/>
  <c r="H109" i="25"/>
  <c r="D110" i="25"/>
  <c r="E110" i="25"/>
  <c r="F110" i="25"/>
  <c r="G110" i="25"/>
  <c r="H110" i="25"/>
  <c r="D111" i="25"/>
  <c r="E111" i="25"/>
  <c r="F111" i="25"/>
  <c r="G111" i="25"/>
  <c r="H111" i="25"/>
  <c r="D112" i="25"/>
  <c r="E112" i="25"/>
  <c r="F112" i="25"/>
  <c r="G112" i="25"/>
  <c r="H112" i="25"/>
  <c r="D113" i="25"/>
  <c r="E113" i="25"/>
  <c r="F113" i="25"/>
  <c r="G113" i="25"/>
  <c r="H113" i="25"/>
  <c r="D114" i="25"/>
  <c r="E114" i="25"/>
  <c r="F114" i="25"/>
  <c r="G114" i="25"/>
  <c r="H114" i="25"/>
  <c r="D115" i="25"/>
  <c r="E115" i="25"/>
  <c r="F115" i="25"/>
  <c r="G115" i="25"/>
  <c r="H115" i="25"/>
  <c r="D116" i="25"/>
  <c r="E116" i="25"/>
  <c r="F116" i="25"/>
  <c r="G116" i="25"/>
  <c r="H116" i="25"/>
  <c r="D117" i="25"/>
  <c r="E117" i="25"/>
  <c r="F117" i="25"/>
  <c r="G117" i="25"/>
  <c r="H117" i="25"/>
  <c r="D118" i="25"/>
  <c r="E118" i="25"/>
  <c r="F118" i="25"/>
  <c r="G118" i="25"/>
  <c r="H118" i="25"/>
  <c r="H99" i="25"/>
  <c r="G99" i="25"/>
  <c r="F99" i="25"/>
  <c r="E99" i="25"/>
  <c r="D99" i="25"/>
  <c r="B53" i="11" l="1"/>
  <c r="D49" i="11"/>
  <c r="C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AJ49" i="11"/>
  <c r="AK49" i="11"/>
  <c r="B49" i="11"/>
  <c r="D88" i="11"/>
  <c r="C88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W89" i="11"/>
  <c r="X89" i="11"/>
  <c r="Y89" i="11"/>
  <c r="Z89" i="11"/>
  <c r="AA89" i="11"/>
  <c r="AB89" i="11"/>
  <c r="AC89" i="11"/>
  <c r="AD89" i="11"/>
  <c r="AE89" i="11"/>
  <c r="AF89" i="11"/>
  <c r="AG89" i="11"/>
  <c r="AH89" i="11"/>
  <c r="AI89" i="11"/>
  <c r="AJ89" i="11"/>
  <c r="AK89" i="11"/>
  <c r="F89" i="11"/>
  <c r="E89" i="11"/>
  <c r="D89" i="11"/>
  <c r="C89" i="11"/>
  <c r="C76" i="11" l="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W76" i="11"/>
  <c r="X76" i="11"/>
  <c r="Y76" i="11"/>
  <c r="Z76" i="11"/>
  <c r="AA76" i="11"/>
  <c r="AB76" i="11"/>
  <c r="AC76" i="11"/>
  <c r="AD76" i="11"/>
  <c r="AE76" i="11"/>
  <c r="AF76" i="11"/>
  <c r="AG76" i="11"/>
  <c r="AH76" i="11"/>
  <c r="AI76" i="11"/>
  <c r="AJ76" i="11"/>
  <c r="AK76" i="11"/>
  <c r="B76" i="11"/>
  <c r="C62" i="11"/>
  <c r="B62" i="11"/>
  <c r="B88" i="11" l="1"/>
  <c r="B82" i="11"/>
  <c r="B78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D62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AJ46" i="11"/>
  <c r="AK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AG47" i="11"/>
  <c r="AH47" i="11"/>
  <c r="AI47" i="11"/>
  <c r="AJ47" i="11"/>
  <c r="AK47" i="11"/>
  <c r="C46" i="11"/>
  <c r="C47" i="11"/>
  <c r="B47" i="11"/>
  <c r="B46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AG45" i="11"/>
  <c r="AH45" i="11"/>
  <c r="AI45" i="11"/>
  <c r="AJ45" i="11"/>
  <c r="AK45" i="11"/>
  <c r="C45" i="11"/>
  <c r="B45" i="11"/>
  <c r="B43" i="11"/>
  <c r="B42" i="11"/>
  <c r="B41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AK37" i="11"/>
  <c r="D37" i="11"/>
  <c r="C37" i="11"/>
  <c r="B37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C36" i="11"/>
  <c r="B36" i="11"/>
  <c r="B34" i="11"/>
  <c r="B33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AK31" i="11"/>
  <c r="C31" i="11"/>
  <c r="B31" i="11"/>
  <c r="B29" i="11"/>
  <c r="C29" i="11" s="1"/>
  <c r="D29" i="11" s="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Z29" i="11" s="1"/>
  <c r="AA29" i="11" s="1"/>
  <c r="AB29" i="11" s="1"/>
  <c r="AC29" i="11" s="1"/>
  <c r="AD29" i="11" s="1"/>
  <c r="AE29" i="11" s="1"/>
  <c r="AF29" i="11" s="1"/>
  <c r="AG29" i="11" s="1"/>
  <c r="AH29" i="11" s="1"/>
  <c r="AI29" i="11" s="1"/>
  <c r="AJ29" i="11" s="1"/>
  <c r="AK29" i="11" s="1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AK9" i="12"/>
  <c r="F9" i="12"/>
  <c r="E9" i="12"/>
  <c r="D9" i="12"/>
  <c r="C9" i="12"/>
  <c r="B9" i="12"/>
  <c r="B7" i="12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C18" i="11"/>
  <c r="B18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D19" i="11"/>
  <c r="E19" i="11"/>
  <c r="C19" i="11"/>
  <c r="B19" i="11"/>
  <c r="B9" i="11"/>
  <c r="B27" i="23"/>
  <c r="C27" i="23" s="1"/>
  <c r="B2" i="11" l="1"/>
  <c r="C2" i="11" s="1"/>
  <c r="D2" i="11" s="1"/>
  <c r="E2" i="11" s="1"/>
  <c r="F2" i="11" s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Q2" i="11" s="1"/>
  <c r="R2" i="11" s="1"/>
  <c r="S2" i="11" s="1"/>
  <c r="T2" i="11" s="1"/>
  <c r="U2" i="11" s="1"/>
  <c r="V2" i="11" s="1"/>
  <c r="W2" i="11" s="1"/>
  <c r="X2" i="11" s="1"/>
  <c r="Y2" i="11" s="1"/>
  <c r="Z2" i="11" s="1"/>
  <c r="AA2" i="11" s="1"/>
  <c r="AB2" i="11" s="1"/>
  <c r="AC2" i="11" s="1"/>
  <c r="AD2" i="11" s="1"/>
  <c r="AE2" i="11" s="1"/>
  <c r="AF2" i="11" s="1"/>
  <c r="AG2" i="11" s="1"/>
  <c r="AH2" i="11" s="1"/>
  <c r="AI2" i="11" s="1"/>
  <c r="AJ2" i="11" s="1"/>
  <c r="AK2" i="11" s="1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D65" i="12"/>
  <c r="E65" i="12"/>
  <c r="F65" i="12"/>
  <c r="C65" i="12"/>
  <c r="B65" i="12"/>
  <c r="C46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B46" i="12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AK21" i="23"/>
  <c r="AL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AI22" i="23"/>
  <c r="AJ22" i="23"/>
  <c r="AK22" i="23"/>
  <c r="AL22" i="23"/>
  <c r="C22" i="23"/>
  <c r="C21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AI7" i="23"/>
  <c r="AJ7" i="23"/>
  <c r="AK7" i="23"/>
  <c r="AL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I8" i="23"/>
  <c r="AJ8" i="23"/>
  <c r="AK8" i="23"/>
  <c r="AL8" i="23"/>
  <c r="C8" i="23"/>
  <c r="C7" i="23"/>
  <c r="E11" i="50"/>
  <c r="F11" i="50"/>
  <c r="F14" i="50" s="1"/>
  <c r="F16" i="50" s="1"/>
  <c r="G11" i="50"/>
  <c r="G14" i="50" s="1"/>
  <c r="G16" i="50" s="1"/>
  <c r="H11" i="50"/>
  <c r="I11" i="50"/>
  <c r="J11" i="50"/>
  <c r="K11" i="50"/>
  <c r="K14" i="50" s="1"/>
  <c r="K16" i="50" s="1"/>
  <c r="L11" i="50"/>
  <c r="M11" i="50"/>
  <c r="N11" i="50"/>
  <c r="N14" i="50" s="1"/>
  <c r="N16" i="50" s="1"/>
  <c r="O11" i="50"/>
  <c r="O14" i="50" s="1"/>
  <c r="O16" i="50" s="1"/>
  <c r="P11" i="50"/>
  <c r="Q11" i="50"/>
  <c r="R11" i="50"/>
  <c r="S11" i="50"/>
  <c r="S14" i="50" s="1"/>
  <c r="S16" i="50" s="1"/>
  <c r="T11" i="50"/>
  <c r="U11" i="50"/>
  <c r="V11" i="50"/>
  <c r="V14" i="50" s="1"/>
  <c r="V16" i="50" s="1"/>
  <c r="W11" i="50"/>
  <c r="W14" i="50" s="1"/>
  <c r="W16" i="50" s="1"/>
  <c r="X11" i="50"/>
  <c r="Y11" i="50"/>
  <c r="Z11" i="50"/>
  <c r="AA11" i="50"/>
  <c r="AA14" i="50" s="1"/>
  <c r="AA16" i="50" s="1"/>
  <c r="AB11" i="50"/>
  <c r="AC11" i="50"/>
  <c r="AD11" i="50"/>
  <c r="AD14" i="50" s="1"/>
  <c r="AD16" i="50" s="1"/>
  <c r="AE11" i="50"/>
  <c r="AE14" i="50" s="1"/>
  <c r="AE16" i="50" s="1"/>
  <c r="AF11" i="50"/>
  <c r="AG11" i="50"/>
  <c r="D11" i="50"/>
  <c r="E2" i="50"/>
  <c r="F2" i="50"/>
  <c r="G2" i="50"/>
  <c r="H2" i="50"/>
  <c r="I2" i="50"/>
  <c r="J2" i="50"/>
  <c r="K2" i="50"/>
  <c r="L2" i="50"/>
  <c r="M2" i="50"/>
  <c r="N2" i="50"/>
  <c r="O2" i="50"/>
  <c r="P2" i="50"/>
  <c r="Q2" i="50"/>
  <c r="R2" i="50"/>
  <c r="S2" i="50"/>
  <c r="T2" i="50"/>
  <c r="U2" i="50"/>
  <c r="V2" i="50"/>
  <c r="W2" i="50"/>
  <c r="X2" i="50"/>
  <c r="Y2" i="50"/>
  <c r="Z2" i="50"/>
  <c r="AA2" i="50"/>
  <c r="AB2" i="50"/>
  <c r="AC2" i="50"/>
  <c r="AD2" i="50"/>
  <c r="AE2" i="50"/>
  <c r="AF2" i="50"/>
  <c r="AG2" i="50"/>
  <c r="D2" i="50"/>
  <c r="E10" i="49"/>
  <c r="F10" i="49"/>
  <c r="G10" i="49"/>
  <c r="G13" i="49" s="1"/>
  <c r="H10" i="49"/>
  <c r="I10" i="49"/>
  <c r="I13" i="49" s="1"/>
  <c r="I15" i="49" s="1"/>
  <c r="J10" i="49"/>
  <c r="J13" i="49" s="1"/>
  <c r="J15" i="49" s="1"/>
  <c r="K10" i="49"/>
  <c r="L10" i="49"/>
  <c r="M10" i="49"/>
  <c r="N10" i="49"/>
  <c r="N13" i="49" s="1"/>
  <c r="N15" i="49" s="1"/>
  <c r="O10" i="49"/>
  <c r="O13" i="49" s="1"/>
  <c r="P10" i="49"/>
  <c r="Q10" i="49"/>
  <c r="R10" i="49"/>
  <c r="S10" i="49"/>
  <c r="S13" i="49" s="1"/>
  <c r="T10" i="49"/>
  <c r="U10" i="49"/>
  <c r="V10" i="49"/>
  <c r="W10" i="49"/>
  <c r="W13" i="49" s="1"/>
  <c r="X10" i="49"/>
  <c r="Y10" i="49"/>
  <c r="Y13" i="49" s="1"/>
  <c r="Y15" i="49" s="1"/>
  <c r="Z10" i="49"/>
  <c r="Z13" i="49" s="1"/>
  <c r="Z15" i="49" s="1"/>
  <c r="AA10" i="49"/>
  <c r="AB10" i="49"/>
  <c r="AC10" i="49"/>
  <c r="AD10" i="49"/>
  <c r="AD13" i="49" s="1"/>
  <c r="AD15" i="49" s="1"/>
  <c r="AE10" i="49"/>
  <c r="AE13" i="49" s="1"/>
  <c r="AF10" i="49"/>
  <c r="E11" i="49"/>
  <c r="F11" i="49"/>
  <c r="G11" i="49"/>
  <c r="H11" i="49"/>
  <c r="I11" i="49"/>
  <c r="J11" i="49"/>
  <c r="K11" i="49"/>
  <c r="L11" i="49"/>
  <c r="M11" i="49"/>
  <c r="N11" i="49"/>
  <c r="O11" i="49"/>
  <c r="P11" i="49"/>
  <c r="Q11" i="49"/>
  <c r="R11" i="49"/>
  <c r="S11" i="49"/>
  <c r="T11" i="49"/>
  <c r="U11" i="49"/>
  <c r="V11" i="49"/>
  <c r="W11" i="49"/>
  <c r="X11" i="49"/>
  <c r="Y11" i="49"/>
  <c r="Z11" i="49"/>
  <c r="AA11" i="49"/>
  <c r="AB11" i="49"/>
  <c r="AC11" i="49"/>
  <c r="AD11" i="49"/>
  <c r="AE11" i="49"/>
  <c r="AF11" i="49"/>
  <c r="E12" i="49"/>
  <c r="F12" i="49"/>
  <c r="G12" i="49"/>
  <c r="H12" i="49"/>
  <c r="I12" i="49"/>
  <c r="J12" i="49"/>
  <c r="K12" i="49"/>
  <c r="L12" i="49"/>
  <c r="M12" i="49"/>
  <c r="N12" i="49"/>
  <c r="O12" i="49"/>
  <c r="P12" i="49"/>
  <c r="Q12" i="49"/>
  <c r="R12" i="49"/>
  <c r="S12" i="49"/>
  <c r="T12" i="49"/>
  <c r="U12" i="49"/>
  <c r="V12" i="49"/>
  <c r="W12" i="49"/>
  <c r="X12" i="49"/>
  <c r="Y12" i="49"/>
  <c r="Z12" i="49"/>
  <c r="AA12" i="49"/>
  <c r="AB12" i="49"/>
  <c r="AC12" i="49"/>
  <c r="AD12" i="49"/>
  <c r="AE12" i="49"/>
  <c r="AF12" i="49"/>
  <c r="D10" i="49"/>
  <c r="D13" i="49" s="1"/>
  <c r="D11" i="49"/>
  <c r="D12" i="49"/>
  <c r="C12" i="49"/>
  <c r="E13" i="49"/>
  <c r="E15" i="49" s="1"/>
  <c r="F13" i="49"/>
  <c r="F15" i="49" s="1"/>
  <c r="H13" i="49"/>
  <c r="L13" i="49"/>
  <c r="M13" i="49"/>
  <c r="M15" i="49" s="1"/>
  <c r="P13" i="49"/>
  <c r="Q13" i="49"/>
  <c r="Q15" i="49" s="1"/>
  <c r="R13" i="49"/>
  <c r="R15" i="49" s="1"/>
  <c r="T13" i="49"/>
  <c r="U13" i="49"/>
  <c r="U15" i="49" s="1"/>
  <c r="V13" i="49"/>
  <c r="V15" i="49" s="1"/>
  <c r="X13" i="49"/>
  <c r="AB13" i="49"/>
  <c r="AC13" i="49"/>
  <c r="AC15" i="49" s="1"/>
  <c r="AF13" i="49"/>
  <c r="K13" i="49"/>
  <c r="AA13" i="49"/>
  <c r="C13" i="49"/>
  <c r="C11" i="49"/>
  <c r="C10" i="49"/>
  <c r="D2" i="49"/>
  <c r="E2" i="49"/>
  <c r="F2" i="49"/>
  <c r="G2" i="49"/>
  <c r="H2" i="49"/>
  <c r="I2" i="49"/>
  <c r="J2" i="49"/>
  <c r="K2" i="49"/>
  <c r="L2" i="49"/>
  <c r="M2" i="49"/>
  <c r="N2" i="49"/>
  <c r="O2" i="49"/>
  <c r="P2" i="49"/>
  <c r="Q2" i="49"/>
  <c r="R2" i="49"/>
  <c r="S2" i="49"/>
  <c r="T2" i="49"/>
  <c r="U2" i="49"/>
  <c r="V2" i="49"/>
  <c r="W2" i="49"/>
  <c r="X2" i="49"/>
  <c r="Y2" i="49"/>
  <c r="Z2" i="49"/>
  <c r="AA2" i="49"/>
  <c r="AB2" i="49"/>
  <c r="AC2" i="49"/>
  <c r="AD2" i="49"/>
  <c r="AE2" i="49"/>
  <c r="AF2" i="49"/>
  <c r="C2" i="49"/>
  <c r="E3" i="48"/>
  <c r="C15" i="48"/>
  <c r="O8" i="48" s="1"/>
  <c r="C11" i="48"/>
  <c r="AD4" i="48" s="1"/>
  <c r="AE4" i="48"/>
  <c r="C7" i="48"/>
  <c r="C8" i="48"/>
  <c r="C6" i="48"/>
  <c r="C5" i="48"/>
  <c r="W5" i="48" s="1"/>
  <c r="C4" i="48"/>
  <c r="D13" i="47"/>
  <c r="E13" i="47"/>
  <c r="F13" i="47"/>
  <c r="G13" i="47"/>
  <c r="H13" i="47"/>
  <c r="I13" i="47"/>
  <c r="J13" i="47"/>
  <c r="K13" i="47"/>
  <c r="L13" i="47"/>
  <c r="M13" i="47"/>
  <c r="N13" i="47"/>
  <c r="O13" i="47"/>
  <c r="P13" i="47"/>
  <c r="Q13" i="47"/>
  <c r="R13" i="47"/>
  <c r="S13" i="47"/>
  <c r="T13" i="47"/>
  <c r="U13" i="47"/>
  <c r="V13" i="47"/>
  <c r="W13" i="47"/>
  <c r="X13" i="47"/>
  <c r="Y13" i="47"/>
  <c r="Z13" i="47"/>
  <c r="AA13" i="47"/>
  <c r="AB13" i="47"/>
  <c r="AC13" i="47"/>
  <c r="AD13" i="47"/>
  <c r="AE13" i="47"/>
  <c r="AF13" i="47"/>
  <c r="C13" i="47"/>
  <c r="C5" i="47"/>
  <c r="F8" i="46"/>
  <c r="E8" i="46"/>
  <c r="E48" i="46"/>
  <c r="F48" i="46" s="1"/>
  <c r="G48" i="46" s="1"/>
  <c r="H48" i="46" s="1"/>
  <c r="I48" i="46" s="1"/>
  <c r="J48" i="46" s="1"/>
  <c r="K48" i="46" s="1"/>
  <c r="L48" i="46" s="1"/>
  <c r="M48" i="46" s="1"/>
  <c r="N48" i="46" s="1"/>
  <c r="O48" i="46" s="1"/>
  <c r="P48" i="46" s="1"/>
  <c r="Q48" i="46" s="1"/>
  <c r="R48" i="46" s="1"/>
  <c r="S48" i="46" s="1"/>
  <c r="T48" i="46" s="1"/>
  <c r="U48" i="46" s="1"/>
  <c r="V48" i="46" s="1"/>
  <c r="W48" i="46" s="1"/>
  <c r="X48" i="46" s="1"/>
  <c r="Y48" i="46" s="1"/>
  <c r="Z48" i="46" s="1"/>
  <c r="AA48" i="46" s="1"/>
  <c r="AB48" i="46" s="1"/>
  <c r="AC48" i="46" s="1"/>
  <c r="AD48" i="46" s="1"/>
  <c r="AE48" i="46" s="1"/>
  <c r="AF48" i="46" s="1"/>
  <c r="D48" i="46"/>
  <c r="C48" i="46"/>
  <c r="D30" i="46"/>
  <c r="D29" i="46" s="1"/>
  <c r="E30" i="46"/>
  <c r="F30" i="46" s="1"/>
  <c r="D31" i="46"/>
  <c r="E31" i="46" s="1"/>
  <c r="F31" i="46" s="1"/>
  <c r="G31" i="46" s="1"/>
  <c r="H31" i="46" s="1"/>
  <c r="I31" i="46" s="1"/>
  <c r="J31" i="46" s="1"/>
  <c r="K31" i="46" s="1"/>
  <c r="L31" i="46" s="1"/>
  <c r="M31" i="46" s="1"/>
  <c r="N31" i="46" s="1"/>
  <c r="O31" i="46" s="1"/>
  <c r="P31" i="46" s="1"/>
  <c r="Q31" i="46" s="1"/>
  <c r="R31" i="46" s="1"/>
  <c r="S31" i="46" s="1"/>
  <c r="T31" i="46" s="1"/>
  <c r="U31" i="46" s="1"/>
  <c r="V31" i="46" s="1"/>
  <c r="W31" i="46" s="1"/>
  <c r="X31" i="46" s="1"/>
  <c r="Y31" i="46" s="1"/>
  <c r="Z31" i="46" s="1"/>
  <c r="AA31" i="46" s="1"/>
  <c r="AB31" i="46" s="1"/>
  <c r="AC31" i="46" s="1"/>
  <c r="AD31" i="46" s="1"/>
  <c r="AE31" i="46" s="1"/>
  <c r="AF31" i="46" s="1"/>
  <c r="D32" i="46"/>
  <c r="E32" i="46" s="1"/>
  <c r="F32" i="46" s="1"/>
  <c r="G32" i="46"/>
  <c r="H32" i="46" s="1"/>
  <c r="I32" i="46" s="1"/>
  <c r="J32" i="46" s="1"/>
  <c r="K32" i="46" s="1"/>
  <c r="L32" i="46" s="1"/>
  <c r="M32" i="46" s="1"/>
  <c r="N32" i="46" s="1"/>
  <c r="O32" i="46" s="1"/>
  <c r="P32" i="46" s="1"/>
  <c r="Q32" i="46" s="1"/>
  <c r="R32" i="46" s="1"/>
  <c r="S32" i="46" s="1"/>
  <c r="T32" i="46" s="1"/>
  <c r="U32" i="46" s="1"/>
  <c r="V32" i="46" s="1"/>
  <c r="W32" i="46" s="1"/>
  <c r="X32" i="46" s="1"/>
  <c r="Y32" i="46" s="1"/>
  <c r="Z32" i="46" s="1"/>
  <c r="AA32" i="46" s="1"/>
  <c r="AB32" i="46" s="1"/>
  <c r="AC32" i="46" s="1"/>
  <c r="AD32" i="46" s="1"/>
  <c r="AE32" i="46" s="1"/>
  <c r="AF32" i="46" s="1"/>
  <c r="D15" i="46"/>
  <c r="E15" i="46" s="1"/>
  <c r="D16" i="46"/>
  <c r="E16" i="46"/>
  <c r="F16" i="46" s="1"/>
  <c r="G16" i="46" s="1"/>
  <c r="H16" i="46" s="1"/>
  <c r="I16" i="46" s="1"/>
  <c r="J16" i="46" s="1"/>
  <c r="K16" i="46" s="1"/>
  <c r="L16" i="46" s="1"/>
  <c r="M16" i="46" s="1"/>
  <c r="N16" i="46" s="1"/>
  <c r="O16" i="46" s="1"/>
  <c r="P16" i="46" s="1"/>
  <c r="Q16" i="46" s="1"/>
  <c r="R16" i="46" s="1"/>
  <c r="S16" i="46" s="1"/>
  <c r="T16" i="46" s="1"/>
  <c r="U16" i="46" s="1"/>
  <c r="V16" i="46" s="1"/>
  <c r="W16" i="46" s="1"/>
  <c r="X16" i="46" s="1"/>
  <c r="Y16" i="46" s="1"/>
  <c r="Z16" i="46" s="1"/>
  <c r="AA16" i="46" s="1"/>
  <c r="AB16" i="46" s="1"/>
  <c r="AC16" i="46" s="1"/>
  <c r="AD16" i="46" s="1"/>
  <c r="AE16" i="46" s="1"/>
  <c r="AF16" i="46" s="1"/>
  <c r="C15" i="46"/>
  <c r="D8" i="46"/>
  <c r="D10" i="46"/>
  <c r="E10" i="46" s="1"/>
  <c r="F10" i="46" s="1"/>
  <c r="G10" i="46" s="1"/>
  <c r="H10" i="46" s="1"/>
  <c r="I10" i="46" s="1"/>
  <c r="J10" i="46" s="1"/>
  <c r="K10" i="46" s="1"/>
  <c r="L10" i="46" s="1"/>
  <c r="M10" i="46" s="1"/>
  <c r="N10" i="46" s="1"/>
  <c r="O10" i="46" s="1"/>
  <c r="P10" i="46" s="1"/>
  <c r="Q10" i="46" s="1"/>
  <c r="R10" i="46" s="1"/>
  <c r="S10" i="46" s="1"/>
  <c r="T10" i="46" s="1"/>
  <c r="U10" i="46" s="1"/>
  <c r="V10" i="46" s="1"/>
  <c r="W10" i="46" s="1"/>
  <c r="X10" i="46" s="1"/>
  <c r="Y10" i="46" s="1"/>
  <c r="Z10" i="46" s="1"/>
  <c r="AA10" i="46" s="1"/>
  <c r="AB10" i="46" s="1"/>
  <c r="AC10" i="46" s="1"/>
  <c r="AD10" i="46" s="1"/>
  <c r="AE10" i="46" s="1"/>
  <c r="AF10" i="46" s="1"/>
  <c r="D11" i="46"/>
  <c r="E11" i="46"/>
  <c r="F11" i="46"/>
  <c r="G11" i="46"/>
  <c r="H11" i="46" s="1"/>
  <c r="I11" i="46" s="1"/>
  <c r="J11" i="46" s="1"/>
  <c r="K11" i="46" s="1"/>
  <c r="L11" i="46" s="1"/>
  <c r="M11" i="46" s="1"/>
  <c r="N11" i="46" s="1"/>
  <c r="O11" i="46" s="1"/>
  <c r="P11" i="46" s="1"/>
  <c r="Q11" i="46" s="1"/>
  <c r="R11" i="46" s="1"/>
  <c r="S11" i="46" s="1"/>
  <c r="T11" i="46" s="1"/>
  <c r="U11" i="46" s="1"/>
  <c r="V11" i="46" s="1"/>
  <c r="W11" i="46" s="1"/>
  <c r="X11" i="46" s="1"/>
  <c r="Y11" i="46" s="1"/>
  <c r="Z11" i="46" s="1"/>
  <c r="AA11" i="46" s="1"/>
  <c r="AB11" i="46" s="1"/>
  <c r="AC11" i="46" s="1"/>
  <c r="AD11" i="46" s="1"/>
  <c r="AE11" i="46" s="1"/>
  <c r="AF11" i="46" s="1"/>
  <c r="D12" i="46"/>
  <c r="E12" i="46" s="1"/>
  <c r="F12" i="46" s="1"/>
  <c r="G12" i="46" s="1"/>
  <c r="H12" i="46" s="1"/>
  <c r="I12" i="46" s="1"/>
  <c r="J12" i="46" s="1"/>
  <c r="K12" i="46" s="1"/>
  <c r="L12" i="46" s="1"/>
  <c r="M12" i="46" s="1"/>
  <c r="N12" i="46" s="1"/>
  <c r="O12" i="46" s="1"/>
  <c r="P12" i="46" s="1"/>
  <c r="Q12" i="46" s="1"/>
  <c r="R12" i="46" s="1"/>
  <c r="S12" i="46" s="1"/>
  <c r="T12" i="46" s="1"/>
  <c r="U12" i="46" s="1"/>
  <c r="V12" i="46" s="1"/>
  <c r="W12" i="46" s="1"/>
  <c r="X12" i="46" s="1"/>
  <c r="Y12" i="46" s="1"/>
  <c r="Z12" i="46" s="1"/>
  <c r="AA12" i="46" s="1"/>
  <c r="AB12" i="46" s="1"/>
  <c r="AC12" i="46" s="1"/>
  <c r="AD12" i="46" s="1"/>
  <c r="AE12" i="46" s="1"/>
  <c r="AF12" i="46" s="1"/>
  <c r="C12" i="46"/>
  <c r="C8" i="46"/>
  <c r="D4" i="46"/>
  <c r="E4" i="46" s="1"/>
  <c r="F4" i="46" s="1"/>
  <c r="G4" i="46" s="1"/>
  <c r="H4" i="46" s="1"/>
  <c r="I4" i="46" s="1"/>
  <c r="J4" i="46" s="1"/>
  <c r="K4" i="46" s="1"/>
  <c r="L4" i="46" s="1"/>
  <c r="M4" i="46" s="1"/>
  <c r="N4" i="46" s="1"/>
  <c r="O4" i="46" s="1"/>
  <c r="P4" i="46" s="1"/>
  <c r="Q4" i="46" s="1"/>
  <c r="R4" i="46" s="1"/>
  <c r="S4" i="46" s="1"/>
  <c r="T4" i="46" s="1"/>
  <c r="U4" i="46" s="1"/>
  <c r="V4" i="46" s="1"/>
  <c r="W4" i="46" s="1"/>
  <c r="X4" i="46" s="1"/>
  <c r="Y4" i="46" s="1"/>
  <c r="Z4" i="46" s="1"/>
  <c r="AA4" i="46" s="1"/>
  <c r="AB4" i="46" s="1"/>
  <c r="AC4" i="46" s="1"/>
  <c r="AD4" i="46" s="1"/>
  <c r="AE4" i="46" s="1"/>
  <c r="AF4" i="46" s="1"/>
  <c r="C4" i="46"/>
  <c r="AG14" i="50"/>
  <c r="AF14" i="50"/>
  <c r="AC14" i="50"/>
  <c r="AB14" i="50"/>
  <c r="Y14" i="50"/>
  <c r="X14" i="50"/>
  <c r="U14" i="50"/>
  <c r="T14" i="50"/>
  <c r="Q14" i="50"/>
  <c r="P14" i="50"/>
  <c r="M14" i="50"/>
  <c r="L14" i="50"/>
  <c r="I14" i="50"/>
  <c r="H14" i="50"/>
  <c r="E14" i="50"/>
  <c r="D14" i="50"/>
  <c r="C44" i="46" s="1"/>
  <c r="D44" i="46" s="1"/>
  <c r="Z14" i="50"/>
  <c r="Z16" i="50" s="1"/>
  <c r="R14" i="50"/>
  <c r="R16" i="50" s="1"/>
  <c r="J14" i="50"/>
  <c r="J16" i="50" s="1"/>
  <c r="AG8" i="50"/>
  <c r="AG16" i="50" s="1"/>
  <c r="AF8" i="50"/>
  <c r="AF16" i="50" s="1"/>
  <c r="AE8" i="50"/>
  <c r="AD8" i="50"/>
  <c r="AC8" i="50"/>
  <c r="AC16" i="50" s="1"/>
  <c r="AB8" i="50"/>
  <c r="AB16" i="50" s="1"/>
  <c r="AA8" i="50"/>
  <c r="Z8" i="50"/>
  <c r="Y8" i="50"/>
  <c r="Y16" i="50" s="1"/>
  <c r="X8" i="50"/>
  <c r="X16" i="50" s="1"/>
  <c r="W8" i="50"/>
  <c r="V8" i="50"/>
  <c r="U8" i="50"/>
  <c r="U16" i="50" s="1"/>
  <c r="T8" i="50"/>
  <c r="T16" i="50" s="1"/>
  <c r="S8" i="50"/>
  <c r="R8" i="50"/>
  <c r="Q8" i="50"/>
  <c r="Q16" i="50" s="1"/>
  <c r="P8" i="50"/>
  <c r="P16" i="50" s="1"/>
  <c r="O8" i="50"/>
  <c r="N8" i="50"/>
  <c r="M8" i="50"/>
  <c r="M16" i="50" s="1"/>
  <c r="L8" i="50"/>
  <c r="L16" i="50" s="1"/>
  <c r="K8" i="50"/>
  <c r="J8" i="50"/>
  <c r="I8" i="50"/>
  <c r="I16" i="50" s="1"/>
  <c r="H8" i="50"/>
  <c r="H16" i="50" s="1"/>
  <c r="G8" i="50"/>
  <c r="F8" i="50"/>
  <c r="E8" i="50"/>
  <c r="E16" i="50" s="1"/>
  <c r="D8" i="50"/>
  <c r="D16" i="50" s="1"/>
  <c r="AF6" i="49"/>
  <c r="AE6" i="49"/>
  <c r="AD6" i="49"/>
  <c r="AC6" i="49"/>
  <c r="AB6" i="49"/>
  <c r="AA6" i="49"/>
  <c r="Z6" i="49"/>
  <c r="Y6" i="49"/>
  <c r="X6" i="49"/>
  <c r="W6" i="49"/>
  <c r="V6" i="49"/>
  <c r="U6" i="49"/>
  <c r="T6" i="49"/>
  <c r="S6" i="49"/>
  <c r="R6" i="49"/>
  <c r="Q6" i="49"/>
  <c r="P6" i="49"/>
  <c r="O6" i="49"/>
  <c r="N6" i="49"/>
  <c r="M6" i="49"/>
  <c r="L6" i="49"/>
  <c r="K6" i="49"/>
  <c r="J6" i="49"/>
  <c r="I6" i="49"/>
  <c r="H6" i="49"/>
  <c r="G6" i="49"/>
  <c r="F6" i="49"/>
  <c r="E6" i="49"/>
  <c r="D6" i="49"/>
  <c r="C6" i="49"/>
  <c r="B15" i="48"/>
  <c r="H14" i="48"/>
  <c r="I14" i="48" s="1"/>
  <c r="J14" i="48" s="1"/>
  <c r="K14" i="48" s="1"/>
  <c r="L14" i="48" s="1"/>
  <c r="M14" i="48" s="1"/>
  <c r="N14" i="48" s="1"/>
  <c r="O14" i="48" s="1"/>
  <c r="P14" i="48" s="1"/>
  <c r="Q14" i="48" s="1"/>
  <c r="R14" i="48" s="1"/>
  <c r="S14" i="48" s="1"/>
  <c r="T14" i="48" s="1"/>
  <c r="U14" i="48" s="1"/>
  <c r="V14" i="48" s="1"/>
  <c r="W14" i="48" s="1"/>
  <c r="X14" i="48" s="1"/>
  <c r="Y14" i="48" s="1"/>
  <c r="Z14" i="48" s="1"/>
  <c r="AA14" i="48" s="1"/>
  <c r="AB14" i="48" s="1"/>
  <c r="AC14" i="48" s="1"/>
  <c r="AD14" i="48" s="1"/>
  <c r="AE14" i="48" s="1"/>
  <c r="AF14" i="48" s="1"/>
  <c r="AG14" i="48" s="1"/>
  <c r="AH14" i="48" s="1"/>
  <c r="E14" i="48"/>
  <c r="F14" i="48" s="1"/>
  <c r="G14" i="48" s="1"/>
  <c r="B14" i="48"/>
  <c r="K13" i="48"/>
  <c r="L13" i="48" s="1"/>
  <c r="M13" i="48" s="1"/>
  <c r="N13" i="48" s="1"/>
  <c r="O13" i="48" s="1"/>
  <c r="P13" i="48" s="1"/>
  <c r="Q13" i="48" s="1"/>
  <c r="R13" i="48" s="1"/>
  <c r="S13" i="48" s="1"/>
  <c r="T13" i="48" s="1"/>
  <c r="U13" i="48" s="1"/>
  <c r="V13" i="48" s="1"/>
  <c r="W13" i="48" s="1"/>
  <c r="X13" i="48" s="1"/>
  <c r="Y13" i="48" s="1"/>
  <c r="Z13" i="48" s="1"/>
  <c r="AA13" i="48" s="1"/>
  <c r="AB13" i="48" s="1"/>
  <c r="AC13" i="48" s="1"/>
  <c r="AD13" i="48" s="1"/>
  <c r="AE13" i="48" s="1"/>
  <c r="AF13" i="48" s="1"/>
  <c r="AG13" i="48" s="1"/>
  <c r="AH13" i="48" s="1"/>
  <c r="G13" i="48"/>
  <c r="H13" i="48" s="1"/>
  <c r="I13" i="48" s="1"/>
  <c r="J13" i="48" s="1"/>
  <c r="E13" i="48"/>
  <c r="F13" i="48" s="1"/>
  <c r="B13" i="48"/>
  <c r="B12" i="48"/>
  <c r="B11" i="48"/>
  <c r="G8" i="48"/>
  <c r="K8" i="48"/>
  <c r="AA5" i="48"/>
  <c r="Z5" i="48"/>
  <c r="V5" i="48"/>
  <c r="S5" i="48"/>
  <c r="R5" i="48"/>
  <c r="N5" i="48"/>
  <c r="K5" i="48"/>
  <c r="J5" i="48"/>
  <c r="F5" i="48"/>
  <c r="AB5" i="48"/>
  <c r="AH4" i="48"/>
  <c r="AC4" i="48"/>
  <c r="Z4" i="48"/>
  <c r="W4" i="48"/>
  <c r="S4" i="48"/>
  <c r="O4" i="48"/>
  <c r="N4" i="48"/>
  <c r="I4" i="48"/>
  <c r="G4" i="48"/>
  <c r="E4" i="48"/>
  <c r="E11" i="48" s="1"/>
  <c r="F3" i="48"/>
  <c r="G3" i="48" s="1"/>
  <c r="H3" i="48" s="1"/>
  <c r="I3" i="48" s="1"/>
  <c r="J3" i="48" s="1"/>
  <c r="K3" i="48" s="1"/>
  <c r="L3" i="48" s="1"/>
  <c r="M3" i="48" s="1"/>
  <c r="N3" i="48" s="1"/>
  <c r="O3" i="48" s="1"/>
  <c r="P3" i="48" s="1"/>
  <c r="Q3" i="48" s="1"/>
  <c r="R3" i="48" s="1"/>
  <c r="S3" i="48" s="1"/>
  <c r="T3" i="48" s="1"/>
  <c r="U3" i="48" s="1"/>
  <c r="V3" i="48" s="1"/>
  <c r="W3" i="48" s="1"/>
  <c r="X3" i="48" s="1"/>
  <c r="Y3" i="48" s="1"/>
  <c r="Z3" i="48" s="1"/>
  <c r="AA3" i="48" s="1"/>
  <c r="AB3" i="48" s="1"/>
  <c r="AC3" i="48" s="1"/>
  <c r="AD3" i="48" s="1"/>
  <c r="AE3" i="48" s="1"/>
  <c r="AF3" i="48" s="1"/>
  <c r="AG3" i="48" s="1"/>
  <c r="AH3" i="48" s="1"/>
  <c r="J1" i="48"/>
  <c r="K1" i="48" s="1"/>
  <c r="L1" i="48" s="1"/>
  <c r="M1" i="48" s="1"/>
  <c r="N1" i="48" s="1"/>
  <c r="O1" i="48" s="1"/>
  <c r="P1" i="48" s="1"/>
  <c r="Q1" i="48" s="1"/>
  <c r="R1" i="48" s="1"/>
  <c r="S1" i="48" s="1"/>
  <c r="T1" i="48" s="1"/>
  <c r="U1" i="48" s="1"/>
  <c r="V1" i="48" s="1"/>
  <c r="W1" i="48" s="1"/>
  <c r="X1" i="48" s="1"/>
  <c r="Y1" i="48" s="1"/>
  <c r="Z1" i="48" s="1"/>
  <c r="AA1" i="48" s="1"/>
  <c r="AB1" i="48" s="1"/>
  <c r="AC1" i="48" s="1"/>
  <c r="AD1" i="48" s="1"/>
  <c r="AE1" i="48" s="1"/>
  <c r="AF1" i="48" s="1"/>
  <c r="AG1" i="48" s="1"/>
  <c r="AH1" i="48" s="1"/>
  <c r="G1" i="48"/>
  <c r="H1" i="48" s="1"/>
  <c r="I1" i="48" s="1"/>
  <c r="F1" i="48"/>
  <c r="C18" i="47"/>
  <c r="D12" i="47"/>
  <c r="D8" i="47"/>
  <c r="D10" i="47" s="1"/>
  <c r="D14" i="47" s="1"/>
  <c r="AF70" i="46"/>
  <c r="AE70" i="46"/>
  <c r="AD70" i="46"/>
  <c r="AC70" i="46"/>
  <c r="AB70" i="46"/>
  <c r="AA70" i="46"/>
  <c r="Z70" i="46"/>
  <c r="Y70" i="46"/>
  <c r="X70" i="46"/>
  <c r="W70" i="46"/>
  <c r="V70" i="46"/>
  <c r="U70" i="46"/>
  <c r="T70" i="46"/>
  <c r="S70" i="46"/>
  <c r="R70" i="46"/>
  <c r="Q70" i="46"/>
  <c r="P70" i="46"/>
  <c r="O70" i="46"/>
  <c r="N70" i="46"/>
  <c r="M70" i="46"/>
  <c r="L70" i="46"/>
  <c r="K70" i="46"/>
  <c r="J70" i="46"/>
  <c r="I70" i="46"/>
  <c r="H70" i="46"/>
  <c r="G70" i="46"/>
  <c r="F70" i="46"/>
  <c r="E70" i="46"/>
  <c r="D70" i="46"/>
  <c r="C70" i="46"/>
  <c r="D69" i="46"/>
  <c r="E69" i="46" s="1"/>
  <c r="C69" i="46"/>
  <c r="J68" i="46"/>
  <c r="K68" i="46" s="1"/>
  <c r="L68" i="46" s="1"/>
  <c r="M68" i="46" s="1"/>
  <c r="N68" i="46" s="1"/>
  <c r="O68" i="46" s="1"/>
  <c r="P68" i="46" s="1"/>
  <c r="Q68" i="46" s="1"/>
  <c r="R68" i="46" s="1"/>
  <c r="S68" i="46" s="1"/>
  <c r="T68" i="46" s="1"/>
  <c r="U68" i="46" s="1"/>
  <c r="V68" i="46" s="1"/>
  <c r="W68" i="46" s="1"/>
  <c r="X68" i="46" s="1"/>
  <c r="Y68" i="46" s="1"/>
  <c r="Z68" i="46" s="1"/>
  <c r="AA68" i="46" s="1"/>
  <c r="AB68" i="46" s="1"/>
  <c r="AC68" i="46" s="1"/>
  <c r="AD68" i="46" s="1"/>
  <c r="AE68" i="46" s="1"/>
  <c r="AF68" i="46" s="1"/>
  <c r="E68" i="46"/>
  <c r="F68" i="46" s="1"/>
  <c r="G68" i="46" s="1"/>
  <c r="H68" i="46" s="1"/>
  <c r="I68" i="46" s="1"/>
  <c r="C68" i="46"/>
  <c r="D68" i="46" s="1"/>
  <c r="E67" i="46"/>
  <c r="F67" i="46" s="1"/>
  <c r="G67" i="46" s="1"/>
  <c r="H67" i="46" s="1"/>
  <c r="I67" i="46" s="1"/>
  <c r="J67" i="46" s="1"/>
  <c r="K67" i="46" s="1"/>
  <c r="L67" i="46" s="1"/>
  <c r="M67" i="46" s="1"/>
  <c r="N67" i="46" s="1"/>
  <c r="O67" i="46" s="1"/>
  <c r="P67" i="46" s="1"/>
  <c r="Q67" i="46" s="1"/>
  <c r="R67" i="46" s="1"/>
  <c r="S67" i="46" s="1"/>
  <c r="T67" i="46" s="1"/>
  <c r="U67" i="46" s="1"/>
  <c r="V67" i="46" s="1"/>
  <c r="W67" i="46" s="1"/>
  <c r="X67" i="46" s="1"/>
  <c r="Y67" i="46" s="1"/>
  <c r="Z67" i="46" s="1"/>
  <c r="AA67" i="46" s="1"/>
  <c r="AB67" i="46" s="1"/>
  <c r="AC67" i="46" s="1"/>
  <c r="AD67" i="46" s="1"/>
  <c r="AE67" i="46" s="1"/>
  <c r="AF67" i="46" s="1"/>
  <c r="D67" i="46"/>
  <c r="C67" i="46"/>
  <c r="C66" i="46"/>
  <c r="B65" i="46"/>
  <c r="F64" i="46"/>
  <c r="G64" i="46" s="1"/>
  <c r="H64" i="46" s="1"/>
  <c r="I64" i="46" s="1"/>
  <c r="J64" i="46" s="1"/>
  <c r="K64" i="46" s="1"/>
  <c r="L64" i="46" s="1"/>
  <c r="M64" i="46" s="1"/>
  <c r="N64" i="46" s="1"/>
  <c r="O64" i="46" s="1"/>
  <c r="P64" i="46" s="1"/>
  <c r="Q64" i="46" s="1"/>
  <c r="R64" i="46" s="1"/>
  <c r="S64" i="46" s="1"/>
  <c r="T64" i="46" s="1"/>
  <c r="U64" i="46" s="1"/>
  <c r="V64" i="46" s="1"/>
  <c r="W64" i="46" s="1"/>
  <c r="X64" i="46" s="1"/>
  <c r="Y64" i="46" s="1"/>
  <c r="Z64" i="46" s="1"/>
  <c r="AA64" i="46" s="1"/>
  <c r="AB64" i="46" s="1"/>
  <c r="AC64" i="46" s="1"/>
  <c r="AD64" i="46" s="1"/>
  <c r="AE64" i="46" s="1"/>
  <c r="AF64" i="46" s="1"/>
  <c r="D64" i="46"/>
  <c r="E64" i="46" s="1"/>
  <c r="C64" i="46"/>
  <c r="D63" i="46"/>
  <c r="E63" i="46" s="1"/>
  <c r="C63" i="46"/>
  <c r="B62" i="46"/>
  <c r="F60" i="46"/>
  <c r="G60" i="46" s="1"/>
  <c r="H60" i="46" s="1"/>
  <c r="I60" i="46" s="1"/>
  <c r="J60" i="46" s="1"/>
  <c r="K60" i="46" s="1"/>
  <c r="L60" i="46" s="1"/>
  <c r="M60" i="46" s="1"/>
  <c r="N60" i="46" s="1"/>
  <c r="O60" i="46" s="1"/>
  <c r="P60" i="46" s="1"/>
  <c r="Q60" i="46" s="1"/>
  <c r="R60" i="46" s="1"/>
  <c r="S60" i="46" s="1"/>
  <c r="T60" i="46" s="1"/>
  <c r="U60" i="46" s="1"/>
  <c r="V60" i="46" s="1"/>
  <c r="W60" i="46" s="1"/>
  <c r="X60" i="46" s="1"/>
  <c r="Y60" i="46" s="1"/>
  <c r="Z60" i="46" s="1"/>
  <c r="AA60" i="46" s="1"/>
  <c r="AB60" i="46" s="1"/>
  <c r="AC60" i="46" s="1"/>
  <c r="AD60" i="46" s="1"/>
  <c r="AE60" i="46" s="1"/>
  <c r="AF60" i="46" s="1"/>
  <c r="C60" i="46"/>
  <c r="D60" i="46" s="1"/>
  <c r="E60" i="46" s="1"/>
  <c r="I59" i="46"/>
  <c r="J59" i="46" s="1"/>
  <c r="K59" i="46" s="1"/>
  <c r="L59" i="46" s="1"/>
  <c r="M59" i="46" s="1"/>
  <c r="N59" i="46" s="1"/>
  <c r="O59" i="46" s="1"/>
  <c r="P59" i="46" s="1"/>
  <c r="Q59" i="46" s="1"/>
  <c r="R59" i="46" s="1"/>
  <c r="S59" i="46" s="1"/>
  <c r="T59" i="46" s="1"/>
  <c r="U59" i="46" s="1"/>
  <c r="V59" i="46" s="1"/>
  <c r="W59" i="46" s="1"/>
  <c r="X59" i="46" s="1"/>
  <c r="Y59" i="46" s="1"/>
  <c r="Z59" i="46" s="1"/>
  <c r="AA59" i="46" s="1"/>
  <c r="AB59" i="46" s="1"/>
  <c r="AC59" i="46" s="1"/>
  <c r="AD59" i="46" s="1"/>
  <c r="AE59" i="46" s="1"/>
  <c r="AF59" i="46" s="1"/>
  <c r="D59" i="46"/>
  <c r="E59" i="46" s="1"/>
  <c r="F59" i="46" s="1"/>
  <c r="G59" i="46" s="1"/>
  <c r="H59" i="46" s="1"/>
  <c r="C59" i="46"/>
  <c r="C58" i="46"/>
  <c r="D58" i="46" s="1"/>
  <c r="E58" i="46" s="1"/>
  <c r="F58" i="46" s="1"/>
  <c r="G58" i="46" s="1"/>
  <c r="H58" i="46" s="1"/>
  <c r="I58" i="46" s="1"/>
  <c r="J58" i="46" s="1"/>
  <c r="K58" i="46" s="1"/>
  <c r="L58" i="46" s="1"/>
  <c r="M58" i="46" s="1"/>
  <c r="N58" i="46" s="1"/>
  <c r="O58" i="46" s="1"/>
  <c r="P58" i="46" s="1"/>
  <c r="Q58" i="46" s="1"/>
  <c r="R58" i="46" s="1"/>
  <c r="S58" i="46" s="1"/>
  <c r="T58" i="46" s="1"/>
  <c r="U58" i="46" s="1"/>
  <c r="V58" i="46" s="1"/>
  <c r="W58" i="46" s="1"/>
  <c r="X58" i="46" s="1"/>
  <c r="Y58" i="46" s="1"/>
  <c r="Z58" i="46" s="1"/>
  <c r="AA58" i="46" s="1"/>
  <c r="AB58" i="46" s="1"/>
  <c r="AC58" i="46" s="1"/>
  <c r="AD58" i="46" s="1"/>
  <c r="AE58" i="46" s="1"/>
  <c r="AF58" i="46" s="1"/>
  <c r="B56" i="46"/>
  <c r="D54" i="46"/>
  <c r="E54" i="46" s="1"/>
  <c r="F54" i="46" s="1"/>
  <c r="G54" i="46" s="1"/>
  <c r="H54" i="46" s="1"/>
  <c r="I54" i="46" s="1"/>
  <c r="J54" i="46" s="1"/>
  <c r="K54" i="46" s="1"/>
  <c r="L54" i="46" s="1"/>
  <c r="M54" i="46" s="1"/>
  <c r="N54" i="46" s="1"/>
  <c r="O54" i="46" s="1"/>
  <c r="P54" i="46" s="1"/>
  <c r="Q54" i="46" s="1"/>
  <c r="R54" i="46" s="1"/>
  <c r="S54" i="46" s="1"/>
  <c r="T54" i="46" s="1"/>
  <c r="U54" i="46" s="1"/>
  <c r="V54" i="46" s="1"/>
  <c r="W54" i="46" s="1"/>
  <c r="X54" i="46" s="1"/>
  <c r="Y54" i="46" s="1"/>
  <c r="Z54" i="46" s="1"/>
  <c r="AA54" i="46" s="1"/>
  <c r="AB54" i="46" s="1"/>
  <c r="AC54" i="46" s="1"/>
  <c r="AD54" i="46" s="1"/>
  <c r="AE54" i="46" s="1"/>
  <c r="AF54" i="46" s="1"/>
  <c r="C54" i="46"/>
  <c r="C53" i="46"/>
  <c r="D53" i="46" s="1"/>
  <c r="E53" i="46" s="1"/>
  <c r="F53" i="46" s="1"/>
  <c r="G53" i="46" s="1"/>
  <c r="H53" i="46" s="1"/>
  <c r="I53" i="46" s="1"/>
  <c r="J53" i="46" s="1"/>
  <c r="K53" i="46" s="1"/>
  <c r="L53" i="46" s="1"/>
  <c r="M53" i="46" s="1"/>
  <c r="N53" i="46" s="1"/>
  <c r="O53" i="46" s="1"/>
  <c r="P53" i="46" s="1"/>
  <c r="Q53" i="46" s="1"/>
  <c r="R53" i="46" s="1"/>
  <c r="S53" i="46" s="1"/>
  <c r="T53" i="46" s="1"/>
  <c r="U53" i="46" s="1"/>
  <c r="V53" i="46" s="1"/>
  <c r="W53" i="46" s="1"/>
  <c r="X53" i="46" s="1"/>
  <c r="Y53" i="46" s="1"/>
  <c r="Z53" i="46" s="1"/>
  <c r="AA53" i="46" s="1"/>
  <c r="AB53" i="46" s="1"/>
  <c r="AC53" i="46" s="1"/>
  <c r="AD53" i="46" s="1"/>
  <c r="AE53" i="46" s="1"/>
  <c r="AF53" i="46" s="1"/>
  <c r="G52" i="46"/>
  <c r="H52" i="46" s="1"/>
  <c r="I52" i="46" s="1"/>
  <c r="J52" i="46" s="1"/>
  <c r="K52" i="46" s="1"/>
  <c r="L52" i="46" s="1"/>
  <c r="M52" i="46" s="1"/>
  <c r="N52" i="46" s="1"/>
  <c r="O52" i="46" s="1"/>
  <c r="P52" i="46" s="1"/>
  <c r="Q52" i="46" s="1"/>
  <c r="R52" i="46" s="1"/>
  <c r="S52" i="46" s="1"/>
  <c r="T52" i="46" s="1"/>
  <c r="U52" i="46" s="1"/>
  <c r="V52" i="46" s="1"/>
  <c r="W52" i="46" s="1"/>
  <c r="X52" i="46" s="1"/>
  <c r="Y52" i="46" s="1"/>
  <c r="Z52" i="46" s="1"/>
  <c r="AA52" i="46" s="1"/>
  <c r="AB52" i="46" s="1"/>
  <c r="AC52" i="46" s="1"/>
  <c r="AD52" i="46" s="1"/>
  <c r="AE52" i="46" s="1"/>
  <c r="AF52" i="46" s="1"/>
  <c r="E52" i="46"/>
  <c r="F52" i="46" s="1"/>
  <c r="D52" i="46"/>
  <c r="C52" i="46"/>
  <c r="C51" i="46"/>
  <c r="D51" i="46" s="1"/>
  <c r="E51" i="46" s="1"/>
  <c r="F51" i="46" s="1"/>
  <c r="G51" i="46" s="1"/>
  <c r="H51" i="46" s="1"/>
  <c r="I51" i="46" s="1"/>
  <c r="J51" i="46" s="1"/>
  <c r="K51" i="46" s="1"/>
  <c r="L51" i="46" s="1"/>
  <c r="M51" i="46" s="1"/>
  <c r="N51" i="46" s="1"/>
  <c r="O51" i="46" s="1"/>
  <c r="P51" i="46" s="1"/>
  <c r="Q51" i="46" s="1"/>
  <c r="R51" i="46" s="1"/>
  <c r="S51" i="46" s="1"/>
  <c r="T51" i="46" s="1"/>
  <c r="U51" i="46" s="1"/>
  <c r="V51" i="46" s="1"/>
  <c r="W51" i="46" s="1"/>
  <c r="X51" i="46" s="1"/>
  <c r="Y51" i="46" s="1"/>
  <c r="Z51" i="46" s="1"/>
  <c r="AA51" i="46" s="1"/>
  <c r="AB51" i="46" s="1"/>
  <c r="AC51" i="46" s="1"/>
  <c r="AD51" i="46" s="1"/>
  <c r="AE51" i="46" s="1"/>
  <c r="AF51" i="46" s="1"/>
  <c r="E50" i="46"/>
  <c r="F50" i="46" s="1"/>
  <c r="G50" i="46" s="1"/>
  <c r="H50" i="46" s="1"/>
  <c r="I50" i="46" s="1"/>
  <c r="J50" i="46" s="1"/>
  <c r="K50" i="46" s="1"/>
  <c r="L50" i="46" s="1"/>
  <c r="M50" i="46" s="1"/>
  <c r="N50" i="46" s="1"/>
  <c r="O50" i="46" s="1"/>
  <c r="P50" i="46" s="1"/>
  <c r="Q50" i="46" s="1"/>
  <c r="R50" i="46" s="1"/>
  <c r="S50" i="46" s="1"/>
  <c r="T50" i="46" s="1"/>
  <c r="U50" i="46" s="1"/>
  <c r="V50" i="46" s="1"/>
  <c r="W50" i="46" s="1"/>
  <c r="X50" i="46" s="1"/>
  <c r="Y50" i="46" s="1"/>
  <c r="Z50" i="46" s="1"/>
  <c r="AA50" i="46" s="1"/>
  <c r="AB50" i="46" s="1"/>
  <c r="AC50" i="46" s="1"/>
  <c r="AD50" i="46" s="1"/>
  <c r="AE50" i="46" s="1"/>
  <c r="AF50" i="46" s="1"/>
  <c r="C50" i="46"/>
  <c r="D50" i="46" s="1"/>
  <c r="E49" i="46"/>
  <c r="F49" i="46" s="1"/>
  <c r="G49" i="46" s="1"/>
  <c r="H49" i="46" s="1"/>
  <c r="I49" i="46" s="1"/>
  <c r="J49" i="46" s="1"/>
  <c r="K49" i="46" s="1"/>
  <c r="L49" i="46" s="1"/>
  <c r="M49" i="46" s="1"/>
  <c r="N49" i="46" s="1"/>
  <c r="O49" i="46" s="1"/>
  <c r="P49" i="46" s="1"/>
  <c r="Q49" i="46" s="1"/>
  <c r="R49" i="46" s="1"/>
  <c r="S49" i="46" s="1"/>
  <c r="T49" i="46" s="1"/>
  <c r="U49" i="46" s="1"/>
  <c r="V49" i="46" s="1"/>
  <c r="W49" i="46" s="1"/>
  <c r="X49" i="46" s="1"/>
  <c r="Y49" i="46" s="1"/>
  <c r="Z49" i="46" s="1"/>
  <c r="AA49" i="46" s="1"/>
  <c r="AB49" i="46" s="1"/>
  <c r="AC49" i="46" s="1"/>
  <c r="AD49" i="46" s="1"/>
  <c r="AE49" i="46" s="1"/>
  <c r="AF49" i="46" s="1"/>
  <c r="C49" i="46"/>
  <c r="D49" i="46" s="1"/>
  <c r="B47" i="46"/>
  <c r="B46" i="46" s="1"/>
  <c r="B72" i="46" s="1"/>
  <c r="B44" i="46"/>
  <c r="B43" i="46"/>
  <c r="D37" i="46"/>
  <c r="E37" i="46" s="1"/>
  <c r="F37" i="46" s="1"/>
  <c r="G37" i="46" s="1"/>
  <c r="H37" i="46" s="1"/>
  <c r="I37" i="46" s="1"/>
  <c r="J37" i="46" s="1"/>
  <c r="K37" i="46" s="1"/>
  <c r="L37" i="46" s="1"/>
  <c r="M37" i="46" s="1"/>
  <c r="N37" i="46" s="1"/>
  <c r="O37" i="46" s="1"/>
  <c r="P37" i="46" s="1"/>
  <c r="Q37" i="46" s="1"/>
  <c r="R37" i="46" s="1"/>
  <c r="S37" i="46" s="1"/>
  <c r="T37" i="46" s="1"/>
  <c r="U37" i="46" s="1"/>
  <c r="V37" i="46" s="1"/>
  <c r="W37" i="46" s="1"/>
  <c r="X37" i="46" s="1"/>
  <c r="Y37" i="46" s="1"/>
  <c r="Z37" i="46" s="1"/>
  <c r="AA37" i="46" s="1"/>
  <c r="AB37" i="46" s="1"/>
  <c r="AC37" i="46" s="1"/>
  <c r="AD37" i="46" s="1"/>
  <c r="AE37" i="46" s="1"/>
  <c r="AF37" i="46" s="1"/>
  <c r="C37" i="46"/>
  <c r="C32" i="46"/>
  <c r="C31" i="46"/>
  <c r="C30" i="46"/>
  <c r="B29" i="46"/>
  <c r="B28" i="46" s="1"/>
  <c r="F25" i="46"/>
  <c r="G25" i="46" s="1"/>
  <c r="H25" i="46" s="1"/>
  <c r="I25" i="46" s="1"/>
  <c r="J25" i="46" s="1"/>
  <c r="K25" i="46" s="1"/>
  <c r="L25" i="46" s="1"/>
  <c r="M25" i="46" s="1"/>
  <c r="N25" i="46" s="1"/>
  <c r="O25" i="46" s="1"/>
  <c r="P25" i="46" s="1"/>
  <c r="Q25" i="46" s="1"/>
  <c r="R25" i="46" s="1"/>
  <c r="S25" i="46" s="1"/>
  <c r="T25" i="46" s="1"/>
  <c r="U25" i="46" s="1"/>
  <c r="V25" i="46" s="1"/>
  <c r="W25" i="46" s="1"/>
  <c r="X25" i="46" s="1"/>
  <c r="Y25" i="46" s="1"/>
  <c r="Z25" i="46" s="1"/>
  <c r="AA25" i="46" s="1"/>
  <c r="AB25" i="46" s="1"/>
  <c r="AC25" i="46" s="1"/>
  <c r="AD25" i="46" s="1"/>
  <c r="AE25" i="46" s="1"/>
  <c r="AF25" i="46" s="1"/>
  <c r="E25" i="46"/>
  <c r="D25" i="46"/>
  <c r="C25" i="46"/>
  <c r="D24" i="46"/>
  <c r="E24" i="46" s="1"/>
  <c r="F24" i="46" s="1"/>
  <c r="C24" i="46"/>
  <c r="C23" i="46" s="1"/>
  <c r="B23" i="46"/>
  <c r="C22" i="46"/>
  <c r="D22" i="46" s="1"/>
  <c r="E22" i="46" s="1"/>
  <c r="F22" i="46" s="1"/>
  <c r="G22" i="46" s="1"/>
  <c r="H22" i="46" s="1"/>
  <c r="I22" i="46" s="1"/>
  <c r="J22" i="46" s="1"/>
  <c r="K22" i="46" s="1"/>
  <c r="L22" i="46" s="1"/>
  <c r="M22" i="46" s="1"/>
  <c r="N22" i="46" s="1"/>
  <c r="O22" i="46" s="1"/>
  <c r="P22" i="46" s="1"/>
  <c r="Q22" i="46" s="1"/>
  <c r="R22" i="46" s="1"/>
  <c r="S22" i="46" s="1"/>
  <c r="T22" i="46" s="1"/>
  <c r="U22" i="46" s="1"/>
  <c r="V22" i="46" s="1"/>
  <c r="W22" i="46" s="1"/>
  <c r="X22" i="46" s="1"/>
  <c r="Y22" i="46" s="1"/>
  <c r="Z22" i="46" s="1"/>
  <c r="AA22" i="46" s="1"/>
  <c r="AB22" i="46" s="1"/>
  <c r="AC22" i="46" s="1"/>
  <c r="AD22" i="46" s="1"/>
  <c r="AE22" i="46" s="1"/>
  <c r="AF22" i="46" s="1"/>
  <c r="E21" i="46"/>
  <c r="E20" i="46" s="1"/>
  <c r="C21" i="46"/>
  <c r="D21" i="46" s="1"/>
  <c r="D20" i="46"/>
  <c r="C20" i="46"/>
  <c r="B20" i="46"/>
  <c r="B19" i="46"/>
  <c r="B39" i="46" s="1"/>
  <c r="B76" i="46" s="1"/>
  <c r="C16" i="46"/>
  <c r="C14" i="46"/>
  <c r="B14" i="46"/>
  <c r="C11" i="46"/>
  <c r="C10" i="46"/>
  <c r="B7" i="46"/>
  <c r="B4" i="46"/>
  <c r="C1" i="46"/>
  <c r="D1" i="46" s="1"/>
  <c r="E1" i="46" s="1"/>
  <c r="F1" i="46" s="1"/>
  <c r="G1" i="46" s="1"/>
  <c r="H1" i="46" s="1"/>
  <c r="I1" i="46" s="1"/>
  <c r="J1" i="46" s="1"/>
  <c r="K1" i="46" s="1"/>
  <c r="L1" i="46" s="1"/>
  <c r="M1" i="46" s="1"/>
  <c r="N1" i="46" s="1"/>
  <c r="O1" i="46" s="1"/>
  <c r="P1" i="46" s="1"/>
  <c r="Q1" i="46" s="1"/>
  <c r="R1" i="46" s="1"/>
  <c r="S1" i="46" s="1"/>
  <c r="T1" i="46" s="1"/>
  <c r="U1" i="46" s="1"/>
  <c r="V1" i="46" s="1"/>
  <c r="W1" i="46" s="1"/>
  <c r="X1" i="46" s="1"/>
  <c r="Y1" i="46" s="1"/>
  <c r="Z1" i="46" s="1"/>
  <c r="AA1" i="46" s="1"/>
  <c r="AB1" i="46" s="1"/>
  <c r="AC1" i="46" s="1"/>
  <c r="AD1" i="46" s="1"/>
  <c r="AE1" i="46" s="1"/>
  <c r="AF1" i="46" s="1"/>
  <c r="D43" i="46" l="1"/>
  <c r="E44" i="46"/>
  <c r="F44" i="46" s="1"/>
  <c r="G44" i="46" s="1"/>
  <c r="H44" i="46" s="1"/>
  <c r="I44" i="46" s="1"/>
  <c r="J44" i="46" s="1"/>
  <c r="K44" i="46" s="1"/>
  <c r="L44" i="46" s="1"/>
  <c r="M44" i="46" s="1"/>
  <c r="N44" i="46" s="1"/>
  <c r="O44" i="46" s="1"/>
  <c r="P44" i="46" s="1"/>
  <c r="Q44" i="46" s="1"/>
  <c r="R44" i="46" s="1"/>
  <c r="S44" i="46" s="1"/>
  <c r="T44" i="46" s="1"/>
  <c r="U44" i="46" s="1"/>
  <c r="V44" i="46" s="1"/>
  <c r="W44" i="46" s="1"/>
  <c r="X44" i="46" s="1"/>
  <c r="Y44" i="46" s="1"/>
  <c r="Z44" i="46" s="1"/>
  <c r="AA44" i="46" s="1"/>
  <c r="AB44" i="46" s="1"/>
  <c r="AC44" i="46" s="1"/>
  <c r="AD44" i="46" s="1"/>
  <c r="AE44" i="46" s="1"/>
  <c r="AF44" i="46" s="1"/>
  <c r="K15" i="49"/>
  <c r="S15" i="49"/>
  <c r="AA15" i="49"/>
  <c r="G15" i="49"/>
  <c r="O15" i="49"/>
  <c r="W15" i="49"/>
  <c r="AE15" i="49"/>
  <c r="E14" i="46"/>
  <c r="F15" i="46"/>
  <c r="G15" i="46" s="1"/>
  <c r="H15" i="46" s="1"/>
  <c r="D15" i="49"/>
  <c r="L15" i="49"/>
  <c r="T15" i="49"/>
  <c r="AB15" i="49"/>
  <c r="H15" i="49"/>
  <c r="P15" i="49"/>
  <c r="X15" i="49"/>
  <c r="AF15" i="49"/>
  <c r="D14" i="46"/>
  <c r="D7" i="46"/>
  <c r="C15" i="49"/>
  <c r="M4" i="48"/>
  <c r="U4" i="48"/>
  <c r="AF4" i="48"/>
  <c r="J4" i="48"/>
  <c r="R4" i="48"/>
  <c r="Y4" i="48"/>
  <c r="F4" i="48"/>
  <c r="F11" i="48" s="1"/>
  <c r="G11" i="48" s="1"/>
  <c r="K4" i="48"/>
  <c r="Q4" i="48"/>
  <c r="V4" i="48"/>
  <c r="AA4" i="48"/>
  <c r="AG4" i="48"/>
  <c r="G5" i="48"/>
  <c r="O5" i="48"/>
  <c r="G30" i="46"/>
  <c r="F29" i="46"/>
  <c r="E29" i="46"/>
  <c r="G14" i="46"/>
  <c r="G8" i="46"/>
  <c r="F7" i="46"/>
  <c r="E7" i="46"/>
  <c r="H8" i="48"/>
  <c r="P8" i="48"/>
  <c r="M8" i="48"/>
  <c r="I8" i="48"/>
  <c r="E8" i="48"/>
  <c r="E15" i="48" s="1"/>
  <c r="N8" i="48"/>
  <c r="J8" i="48"/>
  <c r="F8" i="48"/>
  <c r="L8" i="48"/>
  <c r="H4" i="48"/>
  <c r="L4" i="48"/>
  <c r="P4" i="48"/>
  <c r="T4" i="48"/>
  <c r="X4" i="48"/>
  <c r="AB4" i="48"/>
  <c r="E5" i="48"/>
  <c r="E12" i="48" s="1"/>
  <c r="F12" i="48" s="1"/>
  <c r="I5" i="48"/>
  <c r="M5" i="48"/>
  <c r="Q5" i="48"/>
  <c r="U5" i="48"/>
  <c r="Y5" i="48"/>
  <c r="H5" i="48"/>
  <c r="L5" i="48"/>
  <c r="P5" i="48"/>
  <c r="T5" i="48"/>
  <c r="X5" i="48"/>
  <c r="D17" i="47"/>
  <c r="D15" i="47" s="1"/>
  <c r="E12" i="47"/>
  <c r="F23" i="46"/>
  <c r="G24" i="46"/>
  <c r="E43" i="46"/>
  <c r="F63" i="46"/>
  <c r="F21" i="46"/>
  <c r="C29" i="46"/>
  <c r="D23" i="46"/>
  <c r="C7" i="46"/>
  <c r="E23" i="46"/>
  <c r="C43" i="46"/>
  <c r="D47" i="46"/>
  <c r="D46" i="46" s="1"/>
  <c r="C47" i="46"/>
  <c r="C46" i="46" s="1"/>
  <c r="D66" i="46"/>
  <c r="C65" i="46"/>
  <c r="C62" i="46" s="1"/>
  <c r="F69" i="46"/>
  <c r="G69" i="46" s="1"/>
  <c r="H69" i="46" s="1"/>
  <c r="I69" i="46" s="1"/>
  <c r="J69" i="46" s="1"/>
  <c r="K69" i="46" s="1"/>
  <c r="L69" i="46" s="1"/>
  <c r="M69" i="46" s="1"/>
  <c r="N69" i="46" s="1"/>
  <c r="O69" i="46" s="1"/>
  <c r="P69" i="46" s="1"/>
  <c r="Q69" i="46" s="1"/>
  <c r="R69" i="46" s="1"/>
  <c r="S69" i="46" s="1"/>
  <c r="T69" i="46" s="1"/>
  <c r="U69" i="46" s="1"/>
  <c r="V69" i="46" s="1"/>
  <c r="W69" i="46" s="1"/>
  <c r="X69" i="46" s="1"/>
  <c r="Y69" i="46" s="1"/>
  <c r="Z69" i="46" s="1"/>
  <c r="AA69" i="46" s="1"/>
  <c r="AB69" i="46" s="1"/>
  <c r="AC69" i="46" s="1"/>
  <c r="AD69" i="46" s="1"/>
  <c r="AE69" i="46" s="1"/>
  <c r="AF69" i="46" s="1"/>
  <c r="F14" i="46" l="1"/>
  <c r="H11" i="48"/>
  <c r="C26" i="46"/>
  <c r="C19" i="46" s="1"/>
  <c r="G12" i="48"/>
  <c r="E26" i="46" s="1"/>
  <c r="E19" i="46" s="1"/>
  <c r="D26" i="46"/>
  <c r="D19" i="46" s="1"/>
  <c r="I11" i="48"/>
  <c r="F15" i="48"/>
  <c r="C33" i="46"/>
  <c r="C28" i="46" s="1"/>
  <c r="D16" i="47"/>
  <c r="D18" i="47" s="1"/>
  <c r="E14" i="47" s="1"/>
  <c r="C57" i="46"/>
  <c r="G29" i="46"/>
  <c r="H30" i="46"/>
  <c r="H14" i="46"/>
  <c r="I15" i="46"/>
  <c r="H8" i="46"/>
  <c r="G7" i="46"/>
  <c r="F12" i="47"/>
  <c r="E66" i="46"/>
  <c r="D65" i="46"/>
  <c r="D62" i="46" s="1"/>
  <c r="G63" i="46"/>
  <c r="F20" i="46"/>
  <c r="G21" i="46"/>
  <c r="G23" i="46"/>
  <c r="H24" i="46"/>
  <c r="F43" i="46"/>
  <c r="E47" i="46"/>
  <c r="E46" i="46" s="1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AI18" i="29"/>
  <c r="AJ18" i="29"/>
  <c r="AK18" i="29"/>
  <c r="AL18" i="29"/>
  <c r="C18" i="29"/>
  <c r="AL20" i="23"/>
  <c r="Z20" i="23"/>
  <c r="N20" i="23"/>
  <c r="D7" i="44"/>
  <c r="E7" i="44"/>
  <c r="C7" i="44"/>
  <c r="C82" i="11"/>
  <c r="D82" i="11" s="1"/>
  <c r="E82" i="11" s="1"/>
  <c r="F82" i="11" s="1"/>
  <c r="G82" i="11" s="1"/>
  <c r="H82" i="11" s="1"/>
  <c r="I82" i="11" s="1"/>
  <c r="J82" i="11" s="1"/>
  <c r="K82" i="11" s="1"/>
  <c r="L82" i="11" s="1"/>
  <c r="M82" i="11" s="1"/>
  <c r="F93" i="26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AI6" i="23"/>
  <c r="AJ6" i="23"/>
  <c r="AK6" i="23"/>
  <c r="AL6" i="23"/>
  <c r="C6" i="23"/>
  <c r="AK3" i="44"/>
  <c r="AL3" i="44"/>
  <c r="AE3" i="44"/>
  <c r="AF3" i="44"/>
  <c r="AG3" i="44"/>
  <c r="AH3" i="44"/>
  <c r="AI3" i="44"/>
  <c r="AJ3" i="44"/>
  <c r="T3" i="44"/>
  <c r="U3" i="44"/>
  <c r="V3" i="44"/>
  <c r="W3" i="44"/>
  <c r="X3" i="44"/>
  <c r="Y3" i="44"/>
  <c r="Z3" i="44"/>
  <c r="AA3" i="44"/>
  <c r="AB3" i="44"/>
  <c r="AC3" i="44"/>
  <c r="AD3" i="44"/>
  <c r="D3" i="44"/>
  <c r="E3" i="44"/>
  <c r="F3" i="44"/>
  <c r="G3" i="44"/>
  <c r="H3" i="44"/>
  <c r="I3" i="44"/>
  <c r="J3" i="44"/>
  <c r="K3" i="44"/>
  <c r="L3" i="44"/>
  <c r="M3" i="44"/>
  <c r="N3" i="44"/>
  <c r="O3" i="44"/>
  <c r="P3" i="44"/>
  <c r="Q3" i="44"/>
  <c r="R3" i="44"/>
  <c r="S3" i="44"/>
  <c r="C3" i="44"/>
  <c r="D30" i="43"/>
  <c r="E30" i="43"/>
  <c r="C30" i="43"/>
  <c r="E46" i="43"/>
  <c r="D46" i="43"/>
  <c r="C46" i="43"/>
  <c r="E2" i="43"/>
  <c r="E15" i="43" s="1"/>
  <c r="E39" i="43" s="1"/>
  <c r="E44" i="43" s="1"/>
  <c r="E53" i="43" s="1"/>
  <c r="D2" i="43"/>
  <c r="D15" i="43" s="1"/>
  <c r="D39" i="43" s="1"/>
  <c r="D44" i="43" s="1"/>
  <c r="D53" i="43" s="1"/>
  <c r="C2" i="43"/>
  <c r="C15" i="43" s="1"/>
  <c r="C39" i="43" s="1"/>
  <c r="C44" i="43" s="1"/>
  <c r="C53" i="43" s="1"/>
  <c r="D38" i="42"/>
  <c r="C38" i="42"/>
  <c r="D36" i="42"/>
  <c r="C36" i="42"/>
  <c r="D26" i="42"/>
  <c r="C26" i="42"/>
  <c r="D12" i="42"/>
  <c r="C12" i="42"/>
  <c r="B38" i="42"/>
  <c r="B36" i="42"/>
  <c r="B26" i="42"/>
  <c r="B12" i="42"/>
  <c r="C2" i="42"/>
  <c r="D2" i="42"/>
  <c r="B2" i="42"/>
  <c r="D76" i="40"/>
  <c r="D87" i="40"/>
  <c r="D86" i="40"/>
  <c r="D85" i="40"/>
  <c r="D83" i="40"/>
  <c r="D72" i="40"/>
  <c r="D71" i="40"/>
  <c r="D69" i="40"/>
  <c r="D62" i="40"/>
  <c r="D51" i="40"/>
  <c r="D49" i="40" s="1"/>
  <c r="D50" i="40"/>
  <c r="D23" i="40"/>
  <c r="D20" i="40"/>
  <c r="D19" i="40"/>
  <c r="D18" i="40"/>
  <c r="D17" i="40" s="1"/>
  <c r="D66" i="41"/>
  <c r="C66" i="41"/>
  <c r="B66" i="41"/>
  <c r="D65" i="41"/>
  <c r="D63" i="41" s="1"/>
  <c r="C65" i="41"/>
  <c r="D27" i="43" s="1"/>
  <c r="B65" i="41"/>
  <c r="C27" i="43" s="1"/>
  <c r="D64" i="41"/>
  <c r="C64" i="41"/>
  <c r="B64" i="41"/>
  <c r="D61" i="41"/>
  <c r="C61" i="41"/>
  <c r="B61" i="41"/>
  <c r="B59" i="41" s="1"/>
  <c r="D60" i="41"/>
  <c r="D59" i="41" s="1"/>
  <c r="C60" i="41"/>
  <c r="B60" i="41"/>
  <c r="D53" i="41"/>
  <c r="C53" i="41"/>
  <c r="B53" i="41"/>
  <c r="D52" i="41"/>
  <c r="C52" i="41"/>
  <c r="B52" i="41"/>
  <c r="D50" i="41"/>
  <c r="C50" i="41"/>
  <c r="B50" i="41"/>
  <c r="D48" i="41"/>
  <c r="C48" i="41"/>
  <c r="B48" i="41"/>
  <c r="D47" i="41"/>
  <c r="C47" i="41"/>
  <c r="B47" i="41"/>
  <c r="D46" i="41"/>
  <c r="C46" i="41"/>
  <c r="B46" i="41"/>
  <c r="D45" i="41"/>
  <c r="C45" i="41"/>
  <c r="C41" i="41" s="1"/>
  <c r="B45" i="41"/>
  <c r="D44" i="41"/>
  <c r="C44" i="41"/>
  <c r="B44" i="41"/>
  <c r="D43" i="41"/>
  <c r="C43" i="41"/>
  <c r="B43" i="41"/>
  <c r="B41" i="41" s="1"/>
  <c r="D42" i="41"/>
  <c r="D41" i="41" s="1"/>
  <c r="C42" i="41"/>
  <c r="B42" i="41"/>
  <c r="D39" i="41"/>
  <c r="C39" i="41"/>
  <c r="B39" i="41"/>
  <c r="D38" i="41"/>
  <c r="C38" i="41"/>
  <c r="B38" i="41"/>
  <c r="D37" i="41"/>
  <c r="C37" i="41"/>
  <c r="B37" i="41"/>
  <c r="D36" i="41"/>
  <c r="C36" i="41"/>
  <c r="C34" i="41" s="1"/>
  <c r="B36" i="41"/>
  <c r="D35" i="41"/>
  <c r="C35" i="41"/>
  <c r="B35" i="41"/>
  <c r="D33" i="41"/>
  <c r="C33" i="41"/>
  <c r="B33" i="41"/>
  <c r="D32" i="41"/>
  <c r="C32" i="41"/>
  <c r="B32" i="41"/>
  <c r="D31" i="41"/>
  <c r="C31" i="41"/>
  <c r="B31" i="41"/>
  <c r="D30" i="41"/>
  <c r="C30" i="41"/>
  <c r="B30" i="41"/>
  <c r="D29" i="41"/>
  <c r="C29" i="41"/>
  <c r="B29" i="41"/>
  <c r="D28" i="41"/>
  <c r="C28" i="41"/>
  <c r="B28" i="41"/>
  <c r="D27" i="41"/>
  <c r="C27" i="41"/>
  <c r="B27" i="41"/>
  <c r="D20" i="41"/>
  <c r="C20" i="41"/>
  <c r="B20" i="41"/>
  <c r="D19" i="41"/>
  <c r="D17" i="41" s="1"/>
  <c r="C19" i="41"/>
  <c r="B19" i="41"/>
  <c r="D18" i="41"/>
  <c r="C18" i="41"/>
  <c r="C17" i="41" s="1"/>
  <c r="B18" i="41"/>
  <c r="D16" i="41"/>
  <c r="C16" i="41"/>
  <c r="B16" i="41"/>
  <c r="B15" i="41" s="1"/>
  <c r="D8" i="41"/>
  <c r="C8" i="41"/>
  <c r="B8" i="41"/>
  <c r="B7" i="41"/>
  <c r="D34" i="41"/>
  <c r="B17" i="41"/>
  <c r="D15" i="41"/>
  <c r="C2" i="41"/>
  <c r="D2" i="41"/>
  <c r="B2" i="41"/>
  <c r="C15" i="41"/>
  <c r="C59" i="41"/>
  <c r="C87" i="40"/>
  <c r="C86" i="40"/>
  <c r="C85" i="40"/>
  <c r="C83" i="40"/>
  <c r="D79" i="40"/>
  <c r="C79" i="40"/>
  <c r="C76" i="40"/>
  <c r="C72" i="40"/>
  <c r="C71" i="40"/>
  <c r="C70" i="40" s="1"/>
  <c r="C69" i="40"/>
  <c r="C62" i="40"/>
  <c r="C51" i="40"/>
  <c r="C50" i="40"/>
  <c r="C49" i="40" s="1"/>
  <c r="C23" i="40"/>
  <c r="C20" i="40"/>
  <c r="C19" i="40"/>
  <c r="C18" i="40"/>
  <c r="D55" i="40"/>
  <c r="C55" i="40"/>
  <c r="B87" i="40"/>
  <c r="B86" i="40"/>
  <c r="B85" i="40"/>
  <c r="B83" i="40"/>
  <c r="B79" i="40"/>
  <c r="B76" i="40"/>
  <c r="B72" i="40"/>
  <c r="B71" i="40"/>
  <c r="B70" i="40" s="1"/>
  <c r="B69" i="40"/>
  <c r="B62" i="40"/>
  <c r="B51" i="40"/>
  <c r="B50" i="40"/>
  <c r="B23" i="40"/>
  <c r="B20" i="40"/>
  <c r="B19" i="40"/>
  <c r="B18" i="40"/>
  <c r="B55" i="40"/>
  <c r="B49" i="40" l="1"/>
  <c r="D84" i="40"/>
  <c r="D70" i="40"/>
  <c r="C17" i="40"/>
  <c r="C63" i="41"/>
  <c r="E27" i="43"/>
  <c r="H12" i="48"/>
  <c r="I12" i="48" s="1"/>
  <c r="J12" i="48" s="1"/>
  <c r="K12" i="48" s="1"/>
  <c r="L12" i="48" s="1"/>
  <c r="M12" i="48" s="1"/>
  <c r="N12" i="48" s="1"/>
  <c r="O12" i="48" s="1"/>
  <c r="P12" i="48" s="1"/>
  <c r="Q12" i="48" s="1"/>
  <c r="R12" i="48" s="1"/>
  <c r="S12" i="48" s="1"/>
  <c r="T12" i="48" s="1"/>
  <c r="U12" i="48" s="1"/>
  <c r="V12" i="48" s="1"/>
  <c r="W12" i="48" s="1"/>
  <c r="X12" i="48" s="1"/>
  <c r="Y12" i="48" s="1"/>
  <c r="Z12" i="48" s="1"/>
  <c r="AA12" i="48" s="1"/>
  <c r="AB12" i="48" s="1"/>
  <c r="AC12" i="48" s="1"/>
  <c r="AD12" i="48" s="1"/>
  <c r="AE12" i="48" s="1"/>
  <c r="AF12" i="48" s="1"/>
  <c r="AG12" i="48" s="1"/>
  <c r="AH12" i="48" s="1"/>
  <c r="C39" i="46"/>
  <c r="G15" i="48"/>
  <c r="D33" i="46"/>
  <c r="D28" i="46" s="1"/>
  <c r="D39" i="46" s="1"/>
  <c r="F26" i="46"/>
  <c r="F19" i="46" s="1"/>
  <c r="J11" i="48"/>
  <c r="C56" i="46"/>
  <c r="C72" i="46" s="1"/>
  <c r="H29" i="46"/>
  <c r="I30" i="46"/>
  <c r="J15" i="46"/>
  <c r="I14" i="46"/>
  <c r="H7" i="46"/>
  <c r="I8" i="46"/>
  <c r="G12" i="47"/>
  <c r="E17" i="47"/>
  <c r="E15" i="47" s="1"/>
  <c r="E16" i="47" s="1"/>
  <c r="E18" i="47" s="1"/>
  <c r="F14" i="47" s="1"/>
  <c r="I24" i="46"/>
  <c r="H23" i="46"/>
  <c r="H21" i="46"/>
  <c r="G20" i="46"/>
  <c r="G43" i="46"/>
  <c r="F47" i="46"/>
  <c r="F46" i="46" s="1"/>
  <c r="F66" i="46"/>
  <c r="E65" i="46"/>
  <c r="E62" i="46" s="1"/>
  <c r="H63" i="46"/>
  <c r="N82" i="11"/>
  <c r="O82" i="11" s="1"/>
  <c r="P82" i="11" s="1"/>
  <c r="Q82" i="11" s="1"/>
  <c r="R82" i="11" s="1"/>
  <c r="S82" i="11" s="1"/>
  <c r="T82" i="11" s="1"/>
  <c r="U82" i="11" s="1"/>
  <c r="V82" i="11" s="1"/>
  <c r="W82" i="11" s="1"/>
  <c r="X82" i="11" s="1"/>
  <c r="Y82" i="11" s="1"/>
  <c r="B82" i="40"/>
  <c r="B63" i="41"/>
  <c r="B34" i="41"/>
  <c r="C14" i="41"/>
  <c r="D14" i="41"/>
  <c r="B14" i="41"/>
  <c r="B17" i="40"/>
  <c r="C84" i="40"/>
  <c r="B84" i="40"/>
  <c r="N71" i="12"/>
  <c r="O71" i="12"/>
  <c r="P71" i="12"/>
  <c r="Q71" i="12"/>
  <c r="R71" i="12"/>
  <c r="S71" i="12"/>
  <c r="T71" i="12"/>
  <c r="U71" i="12"/>
  <c r="V71" i="12"/>
  <c r="W71" i="12"/>
  <c r="X71" i="12"/>
  <c r="Z71" i="12"/>
  <c r="AA71" i="12"/>
  <c r="AB71" i="12"/>
  <c r="AC71" i="12"/>
  <c r="AD71" i="12"/>
  <c r="AE71" i="12"/>
  <c r="AF71" i="12"/>
  <c r="AG71" i="12"/>
  <c r="AH71" i="12"/>
  <c r="AI71" i="12"/>
  <c r="AJ71" i="12"/>
  <c r="C71" i="12"/>
  <c r="D71" i="12"/>
  <c r="E71" i="12"/>
  <c r="F71" i="12"/>
  <c r="G71" i="12"/>
  <c r="H71" i="12"/>
  <c r="I71" i="12"/>
  <c r="J71" i="12"/>
  <c r="K71" i="12"/>
  <c r="L71" i="12"/>
  <c r="B71" i="12"/>
  <c r="C68" i="11"/>
  <c r="D68" i="11"/>
  <c r="E68" i="11"/>
  <c r="F68" i="11"/>
  <c r="G68" i="11"/>
  <c r="H68" i="11"/>
  <c r="I68" i="11"/>
  <c r="J68" i="11"/>
  <c r="K68" i="11"/>
  <c r="L68" i="11"/>
  <c r="B68" i="11"/>
  <c r="C13" i="11"/>
  <c r="D13" i="11"/>
  <c r="E13" i="11"/>
  <c r="F13" i="11"/>
  <c r="G13" i="11"/>
  <c r="H13" i="11"/>
  <c r="I13" i="11"/>
  <c r="J13" i="11"/>
  <c r="K13" i="11"/>
  <c r="L13" i="11"/>
  <c r="B13" i="11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U19" i="23"/>
  <c r="V19" i="23"/>
  <c r="W19" i="23"/>
  <c r="X19" i="23"/>
  <c r="Z19" i="23"/>
  <c r="AA19" i="23"/>
  <c r="AB19" i="23"/>
  <c r="AC19" i="23"/>
  <c r="AD19" i="23"/>
  <c r="AE19" i="23"/>
  <c r="AG19" i="23"/>
  <c r="AH19" i="23"/>
  <c r="AI19" i="23"/>
  <c r="AJ19" i="23"/>
  <c r="AL19" i="23"/>
  <c r="C19" i="23"/>
  <c r="B3" i="38"/>
  <c r="C23" i="38"/>
  <c r="D23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Y23" i="38"/>
  <c r="Z23" i="38"/>
  <c r="AA23" i="38"/>
  <c r="AB23" i="38"/>
  <c r="AC23" i="38"/>
  <c r="AD23" i="38"/>
  <c r="AE23" i="38"/>
  <c r="AF23" i="38"/>
  <c r="AG23" i="38"/>
  <c r="AH23" i="38"/>
  <c r="AI23" i="38"/>
  <c r="AJ23" i="38"/>
  <c r="AK23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O27" i="38"/>
  <c r="P27" i="38"/>
  <c r="Q27" i="38"/>
  <c r="R27" i="38"/>
  <c r="S27" i="38"/>
  <c r="T27" i="38"/>
  <c r="U27" i="38"/>
  <c r="V27" i="38"/>
  <c r="W27" i="38"/>
  <c r="X27" i="38"/>
  <c r="Y27" i="38"/>
  <c r="Z27" i="38"/>
  <c r="AA27" i="38"/>
  <c r="AB27" i="38"/>
  <c r="AC27" i="38"/>
  <c r="AD27" i="38"/>
  <c r="AE27" i="38"/>
  <c r="AF27" i="38"/>
  <c r="AG27" i="38"/>
  <c r="AH27" i="38"/>
  <c r="AI27" i="38"/>
  <c r="AJ27" i="38"/>
  <c r="AK27" i="38"/>
  <c r="B27" i="38"/>
  <c r="B23" i="38"/>
  <c r="C8" i="38"/>
  <c r="D8" i="38"/>
  <c r="E8" i="38"/>
  <c r="F8" i="38"/>
  <c r="G8" i="38"/>
  <c r="H8" i="38"/>
  <c r="I8" i="38"/>
  <c r="J8" i="38"/>
  <c r="K8" i="38"/>
  <c r="L8" i="38"/>
  <c r="M8" i="38"/>
  <c r="N8" i="38"/>
  <c r="O8" i="38"/>
  <c r="P8" i="38"/>
  <c r="Q8" i="38"/>
  <c r="R8" i="38"/>
  <c r="S8" i="38"/>
  <c r="T8" i="38"/>
  <c r="U8" i="38"/>
  <c r="V8" i="38"/>
  <c r="W8" i="38"/>
  <c r="X8" i="38"/>
  <c r="Y8" i="38"/>
  <c r="Z8" i="38"/>
  <c r="AA8" i="38"/>
  <c r="AB8" i="38"/>
  <c r="AC8" i="38"/>
  <c r="AD8" i="38"/>
  <c r="AE8" i="38"/>
  <c r="AF8" i="38"/>
  <c r="AG8" i="38"/>
  <c r="AH8" i="38"/>
  <c r="AI8" i="38"/>
  <c r="AJ8" i="38"/>
  <c r="AK8" i="38"/>
  <c r="B8" i="38"/>
  <c r="AK52" i="38"/>
  <c r="Y52" i="38"/>
  <c r="M52" i="38"/>
  <c r="AK40" i="38"/>
  <c r="AI40" i="38"/>
  <c r="AH40" i="38"/>
  <c r="AG40" i="38"/>
  <c r="AF40" i="38"/>
  <c r="AD40" i="38"/>
  <c r="AC40" i="38"/>
  <c r="AB40" i="38"/>
  <c r="AA40" i="38"/>
  <c r="Z40" i="38"/>
  <c r="Y40" i="38"/>
  <c r="W40" i="38"/>
  <c r="V40" i="38"/>
  <c r="U40" i="38"/>
  <c r="T40" i="38"/>
  <c r="R40" i="38"/>
  <c r="Q40" i="38"/>
  <c r="P40" i="38"/>
  <c r="O40" i="38"/>
  <c r="N40" i="38"/>
  <c r="M40" i="38"/>
  <c r="L40" i="38"/>
  <c r="K40" i="38"/>
  <c r="J40" i="38"/>
  <c r="I40" i="38"/>
  <c r="H40" i="38"/>
  <c r="G40" i="38"/>
  <c r="F40" i="38"/>
  <c r="E40" i="38"/>
  <c r="D40" i="38"/>
  <c r="J44" i="38" s="1"/>
  <c r="C40" i="38"/>
  <c r="C45" i="38" s="1"/>
  <c r="B40" i="38"/>
  <c r="B45" i="38" s="1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U18" i="23"/>
  <c r="V18" i="23"/>
  <c r="W18" i="23"/>
  <c r="X18" i="23"/>
  <c r="Z18" i="23"/>
  <c r="AA18" i="23"/>
  <c r="AB18" i="23"/>
  <c r="AC18" i="23"/>
  <c r="AD18" i="23"/>
  <c r="AE18" i="23"/>
  <c r="AG18" i="23"/>
  <c r="AH18" i="23"/>
  <c r="AI18" i="23"/>
  <c r="AJ18" i="23"/>
  <c r="AL18" i="23"/>
  <c r="C18" i="23"/>
  <c r="P70" i="12"/>
  <c r="Q70" i="12"/>
  <c r="R70" i="12"/>
  <c r="S70" i="12"/>
  <c r="T70" i="12"/>
  <c r="U70" i="12"/>
  <c r="V70" i="12"/>
  <c r="W70" i="12"/>
  <c r="X70" i="12"/>
  <c r="Z70" i="12"/>
  <c r="AA70" i="12"/>
  <c r="AB70" i="12"/>
  <c r="AC70" i="12"/>
  <c r="AD70" i="12"/>
  <c r="AE70" i="12"/>
  <c r="AF70" i="12"/>
  <c r="AG70" i="12"/>
  <c r="AH70" i="12"/>
  <c r="AI70" i="12"/>
  <c r="AJ70" i="12"/>
  <c r="C70" i="12"/>
  <c r="D70" i="12"/>
  <c r="E70" i="12"/>
  <c r="F70" i="12"/>
  <c r="G70" i="12"/>
  <c r="H70" i="12"/>
  <c r="I70" i="12"/>
  <c r="J70" i="12"/>
  <c r="K70" i="12"/>
  <c r="L70" i="12"/>
  <c r="N70" i="12"/>
  <c r="O70" i="12"/>
  <c r="B70" i="12"/>
  <c r="B3" i="39"/>
  <c r="C8" i="39"/>
  <c r="D8" i="39"/>
  <c r="E8" i="39"/>
  <c r="F8" i="39"/>
  <c r="G8" i="39"/>
  <c r="H8" i="39"/>
  <c r="I8" i="39"/>
  <c r="J8" i="39"/>
  <c r="K8" i="39"/>
  <c r="L8" i="39"/>
  <c r="M8" i="39"/>
  <c r="N8" i="39"/>
  <c r="O8" i="39"/>
  <c r="P8" i="39"/>
  <c r="Q8" i="39"/>
  <c r="R8" i="39"/>
  <c r="S8" i="39"/>
  <c r="T8" i="39"/>
  <c r="U8" i="39"/>
  <c r="V8" i="39"/>
  <c r="W8" i="39"/>
  <c r="X8" i="39"/>
  <c r="Y8" i="39"/>
  <c r="Z8" i="39"/>
  <c r="AA8" i="39"/>
  <c r="AB8" i="39"/>
  <c r="AC8" i="39"/>
  <c r="AD8" i="39"/>
  <c r="AE8" i="39"/>
  <c r="AF8" i="39"/>
  <c r="AG8" i="39"/>
  <c r="AH8" i="39"/>
  <c r="AI8" i="39"/>
  <c r="AJ8" i="39"/>
  <c r="AK8" i="39"/>
  <c r="B8" i="39"/>
  <c r="AK22" i="39"/>
  <c r="AI22" i="39"/>
  <c r="AH22" i="39"/>
  <c r="AG22" i="39"/>
  <c r="AF22" i="39"/>
  <c r="AD22" i="39"/>
  <c r="AC22" i="39"/>
  <c r="AB22" i="39"/>
  <c r="AA22" i="39"/>
  <c r="Z22" i="39"/>
  <c r="Y22" i="39"/>
  <c r="W22" i="39"/>
  <c r="V22" i="39"/>
  <c r="U22" i="39"/>
  <c r="T22" i="39"/>
  <c r="R22" i="39"/>
  <c r="Q22" i="39"/>
  <c r="P22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C22" i="39"/>
  <c r="B22" i="39"/>
  <c r="C76" i="46" l="1"/>
  <c r="G26" i="46"/>
  <c r="G19" i="46"/>
  <c r="K11" i="48"/>
  <c r="H26" i="46"/>
  <c r="H15" i="48"/>
  <c r="E33" i="46"/>
  <c r="E28" i="46" s="1"/>
  <c r="E39" i="46" s="1"/>
  <c r="D57" i="46"/>
  <c r="J30" i="46"/>
  <c r="I29" i="46"/>
  <c r="K15" i="46"/>
  <c r="J14" i="46"/>
  <c r="I7" i="46"/>
  <c r="J8" i="46"/>
  <c r="F17" i="47"/>
  <c r="F15" i="47"/>
  <c r="F16" i="47" s="1"/>
  <c r="F18" i="47"/>
  <c r="G14" i="47" s="1"/>
  <c r="H12" i="47"/>
  <c r="H43" i="46"/>
  <c r="I21" i="46"/>
  <c r="H20" i="46"/>
  <c r="H19" i="46" s="1"/>
  <c r="I63" i="46"/>
  <c r="G47" i="46"/>
  <c r="G46" i="46" s="1"/>
  <c r="J24" i="46"/>
  <c r="I23" i="46"/>
  <c r="F65" i="46"/>
  <c r="F62" i="46" s="1"/>
  <c r="G66" i="46"/>
  <c r="C82" i="40"/>
  <c r="Z82" i="11"/>
  <c r="AA82" i="11" s="1"/>
  <c r="AB82" i="11" s="1"/>
  <c r="AC82" i="11" s="1"/>
  <c r="AD82" i="11" s="1"/>
  <c r="AE82" i="11" s="1"/>
  <c r="AF82" i="11" s="1"/>
  <c r="AG82" i="11" s="1"/>
  <c r="AH82" i="11" s="1"/>
  <c r="AI82" i="11" s="1"/>
  <c r="AJ82" i="11" s="1"/>
  <c r="AK82" i="11" s="1"/>
  <c r="D82" i="40" s="1"/>
  <c r="D43" i="38"/>
  <c r="H43" i="38"/>
  <c r="L43" i="38"/>
  <c r="D44" i="38"/>
  <c r="H44" i="38"/>
  <c r="L44" i="38"/>
  <c r="D45" i="38"/>
  <c r="E45" i="38" s="1"/>
  <c r="F45" i="38" s="1"/>
  <c r="G45" i="38" s="1"/>
  <c r="H45" i="38" s="1"/>
  <c r="I45" i="38" s="1"/>
  <c r="J45" i="38" s="1"/>
  <c r="K45" i="38" s="1"/>
  <c r="L45" i="38" s="1"/>
  <c r="M45" i="38" s="1"/>
  <c r="N45" i="38" s="1"/>
  <c r="O45" i="38" s="1"/>
  <c r="P45" i="38" s="1"/>
  <c r="Q45" i="38" s="1"/>
  <c r="R45" i="38" s="1"/>
  <c r="E43" i="38"/>
  <c r="I43" i="38"/>
  <c r="E44" i="38"/>
  <c r="I44" i="38"/>
  <c r="B43" i="38"/>
  <c r="F43" i="38"/>
  <c r="J43" i="38"/>
  <c r="B44" i="38"/>
  <c r="F44" i="38"/>
  <c r="C43" i="38"/>
  <c r="G43" i="38"/>
  <c r="K43" i="38"/>
  <c r="C44" i="38"/>
  <c r="G44" i="38"/>
  <c r="K44" i="38"/>
  <c r="L26" i="39"/>
  <c r="E25" i="39"/>
  <c r="I25" i="39"/>
  <c r="E26" i="39"/>
  <c r="I26" i="39"/>
  <c r="B25" i="39"/>
  <c r="F25" i="39"/>
  <c r="J25" i="39"/>
  <c r="B26" i="39"/>
  <c r="F26" i="39"/>
  <c r="J26" i="39"/>
  <c r="B27" i="39"/>
  <c r="C27" i="39" s="1"/>
  <c r="D27" i="39" s="1"/>
  <c r="E27" i="39" s="1"/>
  <c r="F27" i="39" s="1"/>
  <c r="G27" i="39" s="1"/>
  <c r="H27" i="39" s="1"/>
  <c r="I27" i="39" s="1"/>
  <c r="J27" i="39" s="1"/>
  <c r="K27" i="39" s="1"/>
  <c r="L27" i="39" s="1"/>
  <c r="M27" i="39" s="1"/>
  <c r="N27" i="39" s="1"/>
  <c r="O27" i="39" s="1"/>
  <c r="P27" i="39" s="1"/>
  <c r="Q27" i="39" s="1"/>
  <c r="R27" i="39" s="1"/>
  <c r="C25" i="39"/>
  <c r="G25" i="39"/>
  <c r="K25" i="39"/>
  <c r="C26" i="39"/>
  <c r="G26" i="39"/>
  <c r="K26" i="39"/>
  <c r="D25" i="39"/>
  <c r="H25" i="39"/>
  <c r="L25" i="39"/>
  <c r="D26" i="39"/>
  <c r="H26" i="39"/>
  <c r="I15" i="48" l="1"/>
  <c r="F33" i="46"/>
  <c r="F28" i="46" s="1"/>
  <c r="F39" i="46" s="1"/>
  <c r="L11" i="48"/>
  <c r="I26" i="46"/>
  <c r="E57" i="46"/>
  <c r="D56" i="46"/>
  <c r="D72" i="46" s="1"/>
  <c r="D76" i="46" s="1"/>
  <c r="J29" i="46"/>
  <c r="K30" i="46"/>
  <c r="L15" i="46"/>
  <c r="K14" i="46"/>
  <c r="K8" i="46"/>
  <c r="J7" i="46"/>
  <c r="G17" i="47"/>
  <c r="G15" i="47"/>
  <c r="G16" i="47" s="1"/>
  <c r="G18" i="47" s="1"/>
  <c r="H14" i="47" s="1"/>
  <c r="I12" i="47"/>
  <c r="H66" i="46"/>
  <c r="G65" i="46"/>
  <c r="G62" i="46" s="1"/>
  <c r="I43" i="46"/>
  <c r="H47" i="46"/>
  <c r="H46" i="46" s="1"/>
  <c r="J63" i="46"/>
  <c r="J23" i="46"/>
  <c r="K24" i="46"/>
  <c r="I20" i="46"/>
  <c r="J21" i="46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B36" i="12"/>
  <c r="G378" i="35"/>
  <c r="G386" i="35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AI17" i="23"/>
  <c r="AJ17" i="23"/>
  <c r="AK17" i="23"/>
  <c r="AL17" i="23"/>
  <c r="D17" i="23"/>
  <c r="C17" i="23"/>
  <c r="C250" i="35"/>
  <c r="C251" i="35"/>
  <c r="C267" i="35" s="1"/>
  <c r="C252" i="35"/>
  <c r="C253" i="35"/>
  <c r="C254" i="35"/>
  <c r="C249" i="35"/>
  <c r="C223" i="35"/>
  <c r="C224" i="35"/>
  <c r="C240" i="35" s="1"/>
  <c r="C225" i="35"/>
  <c r="C226" i="35"/>
  <c r="C227" i="35"/>
  <c r="C222" i="35"/>
  <c r="C196" i="35"/>
  <c r="C197" i="35"/>
  <c r="C213" i="35" s="1"/>
  <c r="C198" i="35"/>
  <c r="C199" i="35"/>
  <c r="C200" i="35"/>
  <c r="C195" i="35"/>
  <c r="C169" i="35"/>
  <c r="C170" i="35"/>
  <c r="C171" i="35"/>
  <c r="C186" i="35" s="1"/>
  <c r="C172" i="35"/>
  <c r="C173" i="35"/>
  <c r="C168" i="35"/>
  <c r="C142" i="35"/>
  <c r="C143" i="35"/>
  <c r="C144" i="35"/>
  <c r="C145" i="35"/>
  <c r="C146" i="35"/>
  <c r="C141" i="35"/>
  <c r="C115" i="35"/>
  <c r="C116" i="35"/>
  <c r="C117" i="35"/>
  <c r="C118" i="35"/>
  <c r="C119" i="35"/>
  <c r="C114" i="35"/>
  <c r="C88" i="35"/>
  <c r="C89" i="35"/>
  <c r="C90" i="35"/>
  <c r="C91" i="35"/>
  <c r="C92" i="35"/>
  <c r="C87" i="35"/>
  <c r="C61" i="35"/>
  <c r="C62" i="35"/>
  <c r="C63" i="35"/>
  <c r="C64" i="35"/>
  <c r="C78" i="35" s="1"/>
  <c r="C65" i="35"/>
  <c r="C60" i="35"/>
  <c r="C34" i="35"/>
  <c r="C35" i="35"/>
  <c r="C36" i="35"/>
  <c r="C37" i="35"/>
  <c r="C38" i="35"/>
  <c r="C33" i="35"/>
  <c r="C7" i="35"/>
  <c r="C8" i="35"/>
  <c r="N19" i="35" s="1"/>
  <c r="C9" i="35"/>
  <c r="C10" i="35"/>
  <c r="C11" i="35"/>
  <c r="C6" i="35"/>
  <c r="C377" i="35"/>
  <c r="C376" i="35"/>
  <c r="C375" i="35"/>
  <c r="C374" i="35"/>
  <c r="C366" i="35"/>
  <c r="C365" i="35"/>
  <c r="C364" i="35"/>
  <c r="C363" i="35"/>
  <c r="C355" i="35"/>
  <c r="C354" i="35"/>
  <c r="C353" i="35"/>
  <c r="C352" i="35"/>
  <c r="C344" i="35"/>
  <c r="C343" i="35"/>
  <c r="C342" i="35"/>
  <c r="C341" i="35"/>
  <c r="C333" i="35"/>
  <c r="C332" i="35"/>
  <c r="C331" i="35"/>
  <c r="C330" i="35"/>
  <c r="C334" i="35" s="1"/>
  <c r="AO329" i="35"/>
  <c r="AO340" i="35" s="1"/>
  <c r="AO351" i="35" s="1"/>
  <c r="AO362" i="35" s="1"/>
  <c r="AO373" i="35" s="1"/>
  <c r="AO384" i="35" s="1"/>
  <c r="C322" i="35"/>
  <c r="C321" i="35"/>
  <c r="C320" i="35"/>
  <c r="C319" i="35"/>
  <c r="AK318" i="35"/>
  <c r="AK329" i="35" s="1"/>
  <c r="AK340" i="35" s="1"/>
  <c r="AK351" i="35" s="1"/>
  <c r="AK362" i="35" s="1"/>
  <c r="AK373" i="35" s="1"/>
  <c r="AK384" i="35" s="1"/>
  <c r="I318" i="35"/>
  <c r="I329" i="35" s="1"/>
  <c r="I340" i="35" s="1"/>
  <c r="I351" i="35" s="1"/>
  <c r="I362" i="35" s="1"/>
  <c r="I373" i="35" s="1"/>
  <c r="I384" i="35" s="1"/>
  <c r="E318" i="35"/>
  <c r="E329" i="35" s="1"/>
  <c r="E340" i="35" s="1"/>
  <c r="E351" i="35" s="1"/>
  <c r="E362" i="35" s="1"/>
  <c r="E373" i="35" s="1"/>
  <c r="E384" i="35" s="1"/>
  <c r="C311" i="35"/>
  <c r="C310" i="35"/>
  <c r="C309" i="35"/>
  <c r="C308" i="35"/>
  <c r="AO307" i="35"/>
  <c r="AO318" i="35" s="1"/>
  <c r="AK307" i="35"/>
  <c r="Y307" i="35"/>
  <c r="Y318" i="35" s="1"/>
  <c r="Y329" i="35" s="1"/>
  <c r="Y340" i="35" s="1"/>
  <c r="Y351" i="35" s="1"/>
  <c r="Y362" i="35" s="1"/>
  <c r="Y373" i="35" s="1"/>
  <c r="Y384" i="35" s="1"/>
  <c r="U307" i="35"/>
  <c r="U318" i="35" s="1"/>
  <c r="U329" i="35" s="1"/>
  <c r="U340" i="35" s="1"/>
  <c r="U351" i="35" s="1"/>
  <c r="U362" i="35" s="1"/>
  <c r="U373" i="35" s="1"/>
  <c r="U384" i="35" s="1"/>
  <c r="I307" i="35"/>
  <c r="E307" i="35"/>
  <c r="C300" i="35"/>
  <c r="C299" i="35"/>
  <c r="C298" i="35"/>
  <c r="C297" i="35"/>
  <c r="C301" i="35" s="1"/>
  <c r="AH296" i="35"/>
  <c r="AH307" i="35" s="1"/>
  <c r="AH318" i="35" s="1"/>
  <c r="AH329" i="35" s="1"/>
  <c r="AH340" i="35" s="1"/>
  <c r="AH351" i="35" s="1"/>
  <c r="AH362" i="35" s="1"/>
  <c r="AH373" i="35" s="1"/>
  <c r="AH384" i="35" s="1"/>
  <c r="Z296" i="35"/>
  <c r="Z307" i="35" s="1"/>
  <c r="Z318" i="35" s="1"/>
  <c r="Z329" i="35" s="1"/>
  <c r="Z340" i="35" s="1"/>
  <c r="Z351" i="35" s="1"/>
  <c r="Z362" i="35" s="1"/>
  <c r="Z373" i="35" s="1"/>
  <c r="Z384" i="35" s="1"/>
  <c r="R296" i="35"/>
  <c r="R307" i="35" s="1"/>
  <c r="R318" i="35" s="1"/>
  <c r="R329" i="35" s="1"/>
  <c r="R340" i="35" s="1"/>
  <c r="R351" i="35" s="1"/>
  <c r="R362" i="35" s="1"/>
  <c r="R373" i="35" s="1"/>
  <c r="R384" i="35" s="1"/>
  <c r="J296" i="35"/>
  <c r="J307" i="35" s="1"/>
  <c r="J318" i="35" s="1"/>
  <c r="J329" i="35" s="1"/>
  <c r="J340" i="35" s="1"/>
  <c r="J351" i="35" s="1"/>
  <c r="J362" i="35" s="1"/>
  <c r="J373" i="35" s="1"/>
  <c r="J384" i="35" s="1"/>
  <c r="C289" i="35"/>
  <c r="C288" i="35"/>
  <c r="C287" i="35"/>
  <c r="C286" i="35"/>
  <c r="AX285" i="35"/>
  <c r="AX296" i="35" s="1"/>
  <c r="AX307" i="35" s="1"/>
  <c r="AX318" i="35" s="1"/>
  <c r="AX329" i="35" s="1"/>
  <c r="AX340" i="35" s="1"/>
  <c r="AX351" i="35" s="1"/>
  <c r="AX362" i="35" s="1"/>
  <c r="AX373" i="35" s="1"/>
  <c r="AX384" i="35" s="1"/>
  <c r="AR285" i="35"/>
  <c r="AR296" i="35" s="1"/>
  <c r="AR307" i="35" s="1"/>
  <c r="AR318" i="35" s="1"/>
  <c r="AR329" i="35" s="1"/>
  <c r="AR340" i="35" s="1"/>
  <c r="AR351" i="35" s="1"/>
  <c r="AR362" i="35" s="1"/>
  <c r="AR373" i="35" s="1"/>
  <c r="AR384" i="35" s="1"/>
  <c r="AP285" i="35"/>
  <c r="AP296" i="35" s="1"/>
  <c r="AP307" i="35" s="1"/>
  <c r="AP318" i="35" s="1"/>
  <c r="AP329" i="35" s="1"/>
  <c r="AP340" i="35" s="1"/>
  <c r="AP351" i="35" s="1"/>
  <c r="AP362" i="35" s="1"/>
  <c r="AP373" i="35" s="1"/>
  <c r="AP384" i="35" s="1"/>
  <c r="AH285" i="35"/>
  <c r="AB285" i="35"/>
  <c r="AB296" i="35" s="1"/>
  <c r="AB307" i="35" s="1"/>
  <c r="AB318" i="35" s="1"/>
  <c r="AB329" i="35" s="1"/>
  <c r="AB340" i="35" s="1"/>
  <c r="AB351" i="35" s="1"/>
  <c r="AB362" i="35" s="1"/>
  <c r="AB373" i="35" s="1"/>
  <c r="AB384" i="35" s="1"/>
  <c r="V285" i="35"/>
  <c r="V296" i="35" s="1"/>
  <c r="V307" i="35" s="1"/>
  <c r="V318" i="35" s="1"/>
  <c r="V329" i="35" s="1"/>
  <c r="V340" i="35" s="1"/>
  <c r="V351" i="35" s="1"/>
  <c r="V362" i="35" s="1"/>
  <c r="V373" i="35" s="1"/>
  <c r="V384" i="35" s="1"/>
  <c r="R285" i="35"/>
  <c r="P285" i="35"/>
  <c r="P296" i="35" s="1"/>
  <c r="P307" i="35" s="1"/>
  <c r="P318" i="35" s="1"/>
  <c r="P329" i="35" s="1"/>
  <c r="P340" i="35" s="1"/>
  <c r="P351" i="35" s="1"/>
  <c r="P362" i="35" s="1"/>
  <c r="P373" i="35" s="1"/>
  <c r="P384" i="35" s="1"/>
  <c r="F285" i="35"/>
  <c r="F296" i="35" s="1"/>
  <c r="F307" i="35" s="1"/>
  <c r="F318" i="35" s="1"/>
  <c r="F329" i="35" s="1"/>
  <c r="F340" i="35" s="1"/>
  <c r="F351" i="35" s="1"/>
  <c r="F362" i="35" s="1"/>
  <c r="F373" i="35" s="1"/>
  <c r="F384" i="35" s="1"/>
  <c r="C278" i="35"/>
  <c r="C277" i="35"/>
  <c r="C276" i="35"/>
  <c r="C275" i="35"/>
  <c r="AX274" i="35"/>
  <c r="AW274" i="35"/>
  <c r="AW285" i="35" s="1"/>
  <c r="AW296" i="35" s="1"/>
  <c r="AW307" i="35" s="1"/>
  <c r="AW318" i="35" s="1"/>
  <c r="AW329" i="35" s="1"/>
  <c r="AW340" i="35" s="1"/>
  <c r="AW351" i="35" s="1"/>
  <c r="AW362" i="35" s="1"/>
  <c r="AW373" i="35" s="1"/>
  <c r="AW384" i="35" s="1"/>
  <c r="AV274" i="35"/>
  <c r="AV285" i="35" s="1"/>
  <c r="AV296" i="35" s="1"/>
  <c r="AV307" i="35" s="1"/>
  <c r="AV318" i="35" s="1"/>
  <c r="AV329" i="35" s="1"/>
  <c r="AV340" i="35" s="1"/>
  <c r="AV351" i="35" s="1"/>
  <c r="AV362" i="35" s="1"/>
  <c r="AV373" i="35" s="1"/>
  <c r="AV384" i="35" s="1"/>
  <c r="AU274" i="35"/>
  <c r="AU285" i="35" s="1"/>
  <c r="AU296" i="35" s="1"/>
  <c r="AU307" i="35" s="1"/>
  <c r="AU318" i="35" s="1"/>
  <c r="AU329" i="35" s="1"/>
  <c r="AU340" i="35" s="1"/>
  <c r="AU351" i="35" s="1"/>
  <c r="AU362" i="35" s="1"/>
  <c r="AU373" i="35" s="1"/>
  <c r="AU384" i="35" s="1"/>
  <c r="AT274" i="35"/>
  <c r="AT285" i="35" s="1"/>
  <c r="AT296" i="35" s="1"/>
  <c r="AT307" i="35" s="1"/>
  <c r="AT318" i="35" s="1"/>
  <c r="AT329" i="35" s="1"/>
  <c r="AT340" i="35" s="1"/>
  <c r="AT351" i="35" s="1"/>
  <c r="AT362" i="35" s="1"/>
  <c r="AT373" i="35" s="1"/>
  <c r="AT384" i="35" s="1"/>
  <c r="AS274" i="35"/>
  <c r="AS285" i="35" s="1"/>
  <c r="AS296" i="35" s="1"/>
  <c r="AS307" i="35" s="1"/>
  <c r="AS318" i="35" s="1"/>
  <c r="AS329" i="35" s="1"/>
  <c r="AS340" i="35" s="1"/>
  <c r="AS351" i="35" s="1"/>
  <c r="AS362" i="35" s="1"/>
  <c r="AS373" i="35" s="1"/>
  <c r="AS384" i="35" s="1"/>
  <c r="AR274" i="35"/>
  <c r="AQ274" i="35"/>
  <c r="AQ285" i="35" s="1"/>
  <c r="AQ296" i="35" s="1"/>
  <c r="AQ307" i="35" s="1"/>
  <c r="AQ318" i="35" s="1"/>
  <c r="AQ329" i="35" s="1"/>
  <c r="AQ340" i="35" s="1"/>
  <c r="AQ351" i="35" s="1"/>
  <c r="AQ362" i="35" s="1"/>
  <c r="AQ373" i="35" s="1"/>
  <c r="AQ384" i="35" s="1"/>
  <c r="AP274" i="35"/>
  <c r="AO274" i="35"/>
  <c r="AO285" i="35" s="1"/>
  <c r="AO296" i="35" s="1"/>
  <c r="AN274" i="35"/>
  <c r="AN285" i="35" s="1"/>
  <c r="AN296" i="35" s="1"/>
  <c r="AN307" i="35" s="1"/>
  <c r="AN318" i="35" s="1"/>
  <c r="AN329" i="35" s="1"/>
  <c r="AN340" i="35" s="1"/>
  <c r="AN351" i="35" s="1"/>
  <c r="AN362" i="35" s="1"/>
  <c r="AN373" i="35" s="1"/>
  <c r="AN384" i="35" s="1"/>
  <c r="AM274" i="35"/>
  <c r="AM285" i="35" s="1"/>
  <c r="AM296" i="35" s="1"/>
  <c r="AM307" i="35" s="1"/>
  <c r="AM318" i="35" s="1"/>
  <c r="AM329" i="35" s="1"/>
  <c r="AM340" i="35" s="1"/>
  <c r="AM351" i="35" s="1"/>
  <c r="AM362" i="35" s="1"/>
  <c r="AM373" i="35" s="1"/>
  <c r="AM384" i="35" s="1"/>
  <c r="AL274" i="35"/>
  <c r="AL285" i="35" s="1"/>
  <c r="AL296" i="35" s="1"/>
  <c r="AL307" i="35" s="1"/>
  <c r="AL318" i="35" s="1"/>
  <c r="AL329" i="35" s="1"/>
  <c r="AL340" i="35" s="1"/>
  <c r="AL351" i="35" s="1"/>
  <c r="AL362" i="35" s="1"/>
  <c r="AL373" i="35" s="1"/>
  <c r="AL384" i="35" s="1"/>
  <c r="AK274" i="35"/>
  <c r="AK285" i="35" s="1"/>
  <c r="AK296" i="35" s="1"/>
  <c r="AJ274" i="35"/>
  <c r="AJ285" i="35" s="1"/>
  <c r="AJ296" i="35" s="1"/>
  <c r="AJ307" i="35" s="1"/>
  <c r="AJ318" i="35" s="1"/>
  <c r="AJ329" i="35" s="1"/>
  <c r="AJ340" i="35" s="1"/>
  <c r="AJ351" i="35" s="1"/>
  <c r="AJ362" i="35" s="1"/>
  <c r="AJ373" i="35" s="1"/>
  <c r="AJ384" i="35" s="1"/>
  <c r="AI274" i="35"/>
  <c r="AI285" i="35" s="1"/>
  <c r="AI296" i="35" s="1"/>
  <c r="AI307" i="35" s="1"/>
  <c r="AI318" i="35" s="1"/>
  <c r="AI329" i="35" s="1"/>
  <c r="AI340" i="35" s="1"/>
  <c r="AI351" i="35" s="1"/>
  <c r="AI362" i="35" s="1"/>
  <c r="AI373" i="35" s="1"/>
  <c r="AI384" i="35" s="1"/>
  <c r="AH274" i="35"/>
  <c r="AG274" i="35"/>
  <c r="AG285" i="35" s="1"/>
  <c r="AG296" i="35" s="1"/>
  <c r="AG307" i="35" s="1"/>
  <c r="AG318" i="35" s="1"/>
  <c r="AG329" i="35" s="1"/>
  <c r="AG340" i="35" s="1"/>
  <c r="AG351" i="35" s="1"/>
  <c r="AG362" i="35" s="1"/>
  <c r="AG373" i="35" s="1"/>
  <c r="AG384" i="35" s="1"/>
  <c r="AF274" i="35"/>
  <c r="AF285" i="35" s="1"/>
  <c r="AF296" i="35" s="1"/>
  <c r="AF307" i="35" s="1"/>
  <c r="AF318" i="35" s="1"/>
  <c r="AF329" i="35" s="1"/>
  <c r="AF340" i="35" s="1"/>
  <c r="AF351" i="35" s="1"/>
  <c r="AF362" i="35" s="1"/>
  <c r="AF373" i="35" s="1"/>
  <c r="AF384" i="35" s="1"/>
  <c r="AE274" i="35"/>
  <c r="AE285" i="35" s="1"/>
  <c r="AE296" i="35" s="1"/>
  <c r="AE307" i="35" s="1"/>
  <c r="AE318" i="35" s="1"/>
  <c r="AE329" i="35" s="1"/>
  <c r="AE340" i="35" s="1"/>
  <c r="AE351" i="35" s="1"/>
  <c r="AE362" i="35" s="1"/>
  <c r="AE373" i="35" s="1"/>
  <c r="AE384" i="35" s="1"/>
  <c r="AD274" i="35"/>
  <c r="AD285" i="35" s="1"/>
  <c r="AD296" i="35" s="1"/>
  <c r="AD307" i="35" s="1"/>
  <c r="AD318" i="35" s="1"/>
  <c r="AD329" i="35" s="1"/>
  <c r="AD340" i="35" s="1"/>
  <c r="AD351" i="35" s="1"/>
  <c r="AD362" i="35" s="1"/>
  <c r="AD373" i="35" s="1"/>
  <c r="AD384" i="35" s="1"/>
  <c r="AC274" i="35"/>
  <c r="AC285" i="35" s="1"/>
  <c r="AC296" i="35" s="1"/>
  <c r="AC307" i="35" s="1"/>
  <c r="AC318" i="35" s="1"/>
  <c r="AC329" i="35" s="1"/>
  <c r="AC340" i="35" s="1"/>
  <c r="AC351" i="35" s="1"/>
  <c r="AC362" i="35" s="1"/>
  <c r="AC373" i="35" s="1"/>
  <c r="AC384" i="35" s="1"/>
  <c r="AB274" i="35"/>
  <c r="AA274" i="35"/>
  <c r="AA285" i="35" s="1"/>
  <c r="AA296" i="35" s="1"/>
  <c r="AA307" i="35" s="1"/>
  <c r="AA318" i="35" s="1"/>
  <c r="AA329" i="35" s="1"/>
  <c r="AA340" i="35" s="1"/>
  <c r="AA351" i="35" s="1"/>
  <c r="AA362" i="35" s="1"/>
  <c r="AA373" i="35" s="1"/>
  <c r="AA384" i="35" s="1"/>
  <c r="Z274" i="35"/>
  <c r="Z285" i="35" s="1"/>
  <c r="Y274" i="35"/>
  <c r="Y285" i="35" s="1"/>
  <c r="Y296" i="35" s="1"/>
  <c r="X274" i="35"/>
  <c r="X285" i="35" s="1"/>
  <c r="X296" i="35" s="1"/>
  <c r="X307" i="35" s="1"/>
  <c r="X318" i="35" s="1"/>
  <c r="X329" i="35" s="1"/>
  <c r="X340" i="35" s="1"/>
  <c r="X351" i="35" s="1"/>
  <c r="X362" i="35" s="1"/>
  <c r="X373" i="35" s="1"/>
  <c r="X384" i="35" s="1"/>
  <c r="W274" i="35"/>
  <c r="W285" i="35" s="1"/>
  <c r="W296" i="35" s="1"/>
  <c r="W307" i="35" s="1"/>
  <c r="W318" i="35" s="1"/>
  <c r="W329" i="35" s="1"/>
  <c r="W340" i="35" s="1"/>
  <c r="W351" i="35" s="1"/>
  <c r="W362" i="35" s="1"/>
  <c r="W373" i="35" s="1"/>
  <c r="W384" i="35" s="1"/>
  <c r="V274" i="35"/>
  <c r="U274" i="35"/>
  <c r="U285" i="35" s="1"/>
  <c r="U296" i="35" s="1"/>
  <c r="T274" i="35"/>
  <c r="T285" i="35" s="1"/>
  <c r="T296" i="35" s="1"/>
  <c r="T307" i="35" s="1"/>
  <c r="T318" i="35" s="1"/>
  <c r="T329" i="35" s="1"/>
  <c r="T340" i="35" s="1"/>
  <c r="T351" i="35" s="1"/>
  <c r="T362" i="35" s="1"/>
  <c r="T373" i="35" s="1"/>
  <c r="T384" i="35" s="1"/>
  <c r="S274" i="35"/>
  <c r="S285" i="35" s="1"/>
  <c r="S296" i="35" s="1"/>
  <c r="S307" i="35" s="1"/>
  <c r="S318" i="35" s="1"/>
  <c r="S329" i="35" s="1"/>
  <c r="S340" i="35" s="1"/>
  <c r="S351" i="35" s="1"/>
  <c r="S362" i="35" s="1"/>
  <c r="S373" i="35" s="1"/>
  <c r="S384" i="35" s="1"/>
  <c r="R274" i="35"/>
  <c r="Q274" i="35"/>
  <c r="Q285" i="35" s="1"/>
  <c r="Q296" i="35" s="1"/>
  <c r="Q307" i="35" s="1"/>
  <c r="Q318" i="35" s="1"/>
  <c r="Q329" i="35" s="1"/>
  <c r="Q340" i="35" s="1"/>
  <c r="Q351" i="35" s="1"/>
  <c r="Q362" i="35" s="1"/>
  <c r="Q373" i="35" s="1"/>
  <c r="Q384" i="35" s="1"/>
  <c r="P274" i="35"/>
  <c r="O274" i="35"/>
  <c r="O285" i="35" s="1"/>
  <c r="O296" i="35" s="1"/>
  <c r="O307" i="35" s="1"/>
  <c r="O318" i="35" s="1"/>
  <c r="O329" i="35" s="1"/>
  <c r="O340" i="35" s="1"/>
  <c r="O351" i="35" s="1"/>
  <c r="O362" i="35" s="1"/>
  <c r="O373" i="35" s="1"/>
  <c r="O384" i="35" s="1"/>
  <c r="N274" i="35"/>
  <c r="N285" i="35" s="1"/>
  <c r="N296" i="35" s="1"/>
  <c r="N307" i="35" s="1"/>
  <c r="N318" i="35" s="1"/>
  <c r="N329" i="35" s="1"/>
  <c r="N340" i="35" s="1"/>
  <c r="N351" i="35" s="1"/>
  <c r="N362" i="35" s="1"/>
  <c r="N373" i="35" s="1"/>
  <c r="N384" i="35" s="1"/>
  <c r="M274" i="35"/>
  <c r="M285" i="35" s="1"/>
  <c r="M296" i="35" s="1"/>
  <c r="M307" i="35" s="1"/>
  <c r="M318" i="35" s="1"/>
  <c r="M329" i="35" s="1"/>
  <c r="M340" i="35" s="1"/>
  <c r="M351" i="35" s="1"/>
  <c r="M362" i="35" s="1"/>
  <c r="M373" i="35" s="1"/>
  <c r="M384" i="35" s="1"/>
  <c r="L274" i="35"/>
  <c r="L285" i="35" s="1"/>
  <c r="L296" i="35" s="1"/>
  <c r="L307" i="35" s="1"/>
  <c r="L318" i="35" s="1"/>
  <c r="L329" i="35" s="1"/>
  <c r="L340" i="35" s="1"/>
  <c r="L351" i="35" s="1"/>
  <c r="L362" i="35" s="1"/>
  <c r="L373" i="35" s="1"/>
  <c r="L384" i="35" s="1"/>
  <c r="K274" i="35"/>
  <c r="K285" i="35" s="1"/>
  <c r="K296" i="35" s="1"/>
  <c r="K307" i="35" s="1"/>
  <c r="K318" i="35" s="1"/>
  <c r="K329" i="35" s="1"/>
  <c r="K340" i="35" s="1"/>
  <c r="K351" i="35" s="1"/>
  <c r="K362" i="35" s="1"/>
  <c r="K373" i="35" s="1"/>
  <c r="K384" i="35" s="1"/>
  <c r="J274" i="35"/>
  <c r="J285" i="35" s="1"/>
  <c r="I274" i="35"/>
  <c r="I285" i="35" s="1"/>
  <c r="I296" i="35" s="1"/>
  <c r="H274" i="35"/>
  <c r="H285" i="35" s="1"/>
  <c r="H296" i="35" s="1"/>
  <c r="H307" i="35" s="1"/>
  <c r="H318" i="35" s="1"/>
  <c r="H329" i="35" s="1"/>
  <c r="H340" i="35" s="1"/>
  <c r="H351" i="35" s="1"/>
  <c r="H362" i="35" s="1"/>
  <c r="H373" i="35" s="1"/>
  <c r="H384" i="35" s="1"/>
  <c r="G274" i="35"/>
  <c r="G285" i="35" s="1"/>
  <c r="G296" i="35" s="1"/>
  <c r="G307" i="35" s="1"/>
  <c r="G318" i="35" s="1"/>
  <c r="G329" i="35" s="1"/>
  <c r="G340" i="35" s="1"/>
  <c r="G351" i="35" s="1"/>
  <c r="G362" i="35" s="1"/>
  <c r="G373" i="35" s="1"/>
  <c r="G384" i="35" s="1"/>
  <c r="F274" i="35"/>
  <c r="E274" i="35"/>
  <c r="E285" i="35" s="1"/>
  <c r="E296" i="35" s="1"/>
  <c r="D274" i="35"/>
  <c r="D285" i="35" s="1"/>
  <c r="D296" i="35" s="1"/>
  <c r="D307" i="35" s="1"/>
  <c r="D318" i="35" s="1"/>
  <c r="D329" i="35" s="1"/>
  <c r="D340" i="35" s="1"/>
  <c r="D351" i="35" s="1"/>
  <c r="D362" i="35" s="1"/>
  <c r="D373" i="35" s="1"/>
  <c r="D384" i="35" s="1"/>
  <c r="C274" i="35"/>
  <c r="C285" i="35" s="1"/>
  <c r="C296" i="35" s="1"/>
  <c r="C307" i="35" s="1"/>
  <c r="C318" i="35" s="1"/>
  <c r="C329" i="35" s="1"/>
  <c r="C340" i="35" s="1"/>
  <c r="C351" i="35" s="1"/>
  <c r="C362" i="35" s="1"/>
  <c r="C373" i="35" s="1"/>
  <c r="C384" i="35" s="1"/>
  <c r="AX262" i="35"/>
  <c r="AW262" i="35"/>
  <c r="AV262" i="35"/>
  <c r="AU262" i="35"/>
  <c r="AT262" i="35"/>
  <c r="AS262" i="35"/>
  <c r="AR262" i="35"/>
  <c r="AQ262" i="35"/>
  <c r="AP262" i="35"/>
  <c r="AO262" i="35"/>
  <c r="AN262" i="35"/>
  <c r="AM262" i="35"/>
  <c r="AL262" i="35"/>
  <c r="AK262" i="35"/>
  <c r="AJ262" i="35"/>
  <c r="AI262" i="35"/>
  <c r="AH262" i="35"/>
  <c r="AG262" i="35"/>
  <c r="AF262" i="35"/>
  <c r="AE262" i="35"/>
  <c r="AD262" i="35"/>
  <c r="AC262" i="35"/>
  <c r="AB262" i="35"/>
  <c r="AA262" i="35"/>
  <c r="Z262" i="35"/>
  <c r="Y262" i="35"/>
  <c r="X262" i="35"/>
  <c r="W262" i="35"/>
  <c r="V262" i="35"/>
  <c r="U262" i="35"/>
  <c r="T262" i="35"/>
  <c r="S262" i="35"/>
  <c r="R262" i="35"/>
  <c r="Q262" i="35"/>
  <c r="P262" i="35"/>
  <c r="O262" i="35"/>
  <c r="N262" i="35"/>
  <c r="M262" i="35"/>
  <c r="L262" i="35"/>
  <c r="K262" i="35"/>
  <c r="J262" i="35"/>
  <c r="I262" i="35"/>
  <c r="H262" i="35"/>
  <c r="G262" i="35"/>
  <c r="F262" i="35"/>
  <c r="E262" i="35"/>
  <c r="D262" i="35"/>
  <c r="C262" i="35"/>
  <c r="C381" i="35" s="1"/>
  <c r="D260" i="35"/>
  <c r="E260" i="35" s="1"/>
  <c r="AX259" i="35"/>
  <c r="AW259" i="35"/>
  <c r="AV259" i="35"/>
  <c r="AU259" i="35"/>
  <c r="AT259" i="35"/>
  <c r="AS259" i="35"/>
  <c r="AR259" i="35"/>
  <c r="AQ259" i="35"/>
  <c r="AP259" i="35"/>
  <c r="AO259" i="35"/>
  <c r="AN259" i="35"/>
  <c r="AM259" i="35"/>
  <c r="AL259" i="35"/>
  <c r="AK259" i="35"/>
  <c r="AJ259" i="35"/>
  <c r="AI259" i="35"/>
  <c r="AH259" i="35"/>
  <c r="AG259" i="35"/>
  <c r="AF259" i="35"/>
  <c r="AE259" i="35"/>
  <c r="AD259" i="35"/>
  <c r="AC259" i="35"/>
  <c r="AB259" i="35"/>
  <c r="AA259" i="35"/>
  <c r="Z259" i="35"/>
  <c r="Y259" i="35"/>
  <c r="X259" i="35"/>
  <c r="W259" i="35"/>
  <c r="V259" i="35"/>
  <c r="U259" i="35"/>
  <c r="T259" i="35"/>
  <c r="S259" i="35"/>
  <c r="R259" i="35"/>
  <c r="Q259" i="35"/>
  <c r="P259" i="35"/>
  <c r="O259" i="35"/>
  <c r="N259" i="35"/>
  <c r="M259" i="35"/>
  <c r="L259" i="35"/>
  <c r="K259" i="35"/>
  <c r="J259" i="35"/>
  <c r="I259" i="35"/>
  <c r="H259" i="35"/>
  <c r="G259" i="35"/>
  <c r="F259" i="35"/>
  <c r="E259" i="35"/>
  <c r="D259" i="35"/>
  <c r="C259" i="35"/>
  <c r="D256" i="35"/>
  <c r="D258" i="35" s="1"/>
  <c r="D249" i="35"/>
  <c r="AX235" i="35"/>
  <c r="AW235" i="35"/>
  <c r="AV235" i="35"/>
  <c r="AU235" i="35"/>
  <c r="AT235" i="35"/>
  <c r="AS235" i="35"/>
  <c r="AR235" i="35"/>
  <c r="AQ235" i="35"/>
  <c r="AP235" i="35"/>
  <c r="AO235" i="35"/>
  <c r="AN235" i="35"/>
  <c r="AM235" i="35"/>
  <c r="AL235" i="35"/>
  <c r="AK235" i="35"/>
  <c r="AJ235" i="35"/>
  <c r="AI235" i="35"/>
  <c r="AH235" i="35"/>
  <c r="AG235" i="35"/>
  <c r="AF235" i="35"/>
  <c r="AE235" i="35"/>
  <c r="AD235" i="35"/>
  <c r="AC235" i="35"/>
  <c r="AB235" i="35"/>
  <c r="AA235" i="35"/>
  <c r="Z235" i="35"/>
  <c r="Y235" i="35"/>
  <c r="X235" i="35"/>
  <c r="W235" i="35"/>
  <c r="V235" i="35"/>
  <c r="U235" i="35"/>
  <c r="T235" i="35"/>
  <c r="S235" i="35"/>
  <c r="R235" i="35"/>
  <c r="Q235" i="35"/>
  <c r="P235" i="35"/>
  <c r="O235" i="35"/>
  <c r="N235" i="35"/>
  <c r="M235" i="35"/>
  <c r="L235" i="35"/>
  <c r="K235" i="35"/>
  <c r="J235" i="35"/>
  <c r="I235" i="35"/>
  <c r="H235" i="35"/>
  <c r="G235" i="35"/>
  <c r="F235" i="35"/>
  <c r="E235" i="35"/>
  <c r="D235" i="35"/>
  <c r="C235" i="35"/>
  <c r="D233" i="35"/>
  <c r="AX232" i="35"/>
  <c r="AW232" i="35"/>
  <c r="AV232" i="35"/>
  <c r="AU232" i="35"/>
  <c r="AT232" i="35"/>
  <c r="AS232" i="35"/>
  <c r="AR232" i="35"/>
  <c r="AQ232" i="35"/>
  <c r="AP232" i="35"/>
  <c r="AO232" i="35"/>
  <c r="AN232" i="35"/>
  <c r="AM232" i="35"/>
  <c r="AL232" i="35"/>
  <c r="AK232" i="35"/>
  <c r="AJ232" i="35"/>
  <c r="AI232" i="35"/>
  <c r="AH232" i="35"/>
  <c r="AG232" i="35"/>
  <c r="AF232" i="35"/>
  <c r="AE232" i="35"/>
  <c r="AD232" i="35"/>
  <c r="AC232" i="35"/>
  <c r="AB232" i="35"/>
  <c r="AA232" i="35"/>
  <c r="Z232" i="35"/>
  <c r="Y232" i="35"/>
  <c r="X232" i="35"/>
  <c r="W232" i="35"/>
  <c r="V232" i="35"/>
  <c r="U232" i="35"/>
  <c r="T232" i="35"/>
  <c r="S232" i="35"/>
  <c r="R232" i="35"/>
  <c r="Q232" i="35"/>
  <c r="P232" i="35"/>
  <c r="O232" i="35"/>
  <c r="N232" i="35"/>
  <c r="M232" i="35"/>
  <c r="L232" i="35"/>
  <c r="K232" i="35"/>
  <c r="J232" i="35"/>
  <c r="I232" i="35"/>
  <c r="H232" i="35"/>
  <c r="G232" i="35"/>
  <c r="F232" i="35"/>
  <c r="E232" i="35"/>
  <c r="D232" i="35"/>
  <c r="C232" i="35"/>
  <c r="D229" i="35"/>
  <c r="D231" i="35" s="1"/>
  <c r="D222" i="35"/>
  <c r="AX208" i="35"/>
  <c r="AW208" i="35"/>
  <c r="AV208" i="35"/>
  <c r="AU208" i="35"/>
  <c r="AT208" i="35"/>
  <c r="AS208" i="35"/>
  <c r="AR208" i="35"/>
  <c r="AQ208" i="35"/>
  <c r="AP208" i="35"/>
  <c r="AO208" i="35"/>
  <c r="AN208" i="35"/>
  <c r="AM208" i="35"/>
  <c r="AL208" i="35"/>
  <c r="AK208" i="35"/>
  <c r="AJ208" i="35"/>
  <c r="AI208" i="35"/>
  <c r="AH208" i="35"/>
  <c r="AG208" i="35"/>
  <c r="AF208" i="35"/>
  <c r="AE208" i="35"/>
  <c r="AD208" i="35"/>
  <c r="AC208" i="35"/>
  <c r="AB208" i="35"/>
  <c r="AA208" i="35"/>
  <c r="Z208" i="35"/>
  <c r="Y208" i="35"/>
  <c r="X208" i="35"/>
  <c r="W208" i="35"/>
  <c r="V208" i="35"/>
  <c r="U208" i="35"/>
  <c r="T208" i="35"/>
  <c r="S208" i="35"/>
  <c r="R208" i="35"/>
  <c r="Q208" i="35"/>
  <c r="P208" i="35"/>
  <c r="O208" i="35"/>
  <c r="N208" i="35"/>
  <c r="M208" i="35"/>
  <c r="L208" i="35"/>
  <c r="K208" i="35"/>
  <c r="J208" i="35"/>
  <c r="I208" i="35"/>
  <c r="H208" i="35"/>
  <c r="G208" i="35"/>
  <c r="F208" i="35"/>
  <c r="E208" i="35"/>
  <c r="D208" i="35"/>
  <c r="C208" i="35"/>
  <c r="E206" i="35"/>
  <c r="D206" i="35"/>
  <c r="AX205" i="35"/>
  <c r="AW205" i="35"/>
  <c r="AV205" i="35"/>
  <c r="AU205" i="35"/>
  <c r="AT205" i="35"/>
  <c r="AS205" i="35"/>
  <c r="AR205" i="35"/>
  <c r="AQ205" i="35"/>
  <c r="AP205" i="35"/>
  <c r="AO205" i="35"/>
  <c r="AN205" i="35"/>
  <c r="AM205" i="35"/>
  <c r="AL205" i="35"/>
  <c r="AK205" i="35"/>
  <c r="AJ205" i="35"/>
  <c r="AI205" i="35"/>
  <c r="AH205" i="35"/>
  <c r="AG205" i="35"/>
  <c r="AF205" i="35"/>
  <c r="AE205" i="35"/>
  <c r="AD205" i="35"/>
  <c r="AC205" i="35"/>
  <c r="AB205" i="35"/>
  <c r="AA205" i="35"/>
  <c r="Z205" i="35"/>
  <c r="Y205" i="35"/>
  <c r="X205" i="35"/>
  <c r="W205" i="35"/>
  <c r="V205" i="35"/>
  <c r="U205" i="35"/>
  <c r="T205" i="35"/>
  <c r="S205" i="35"/>
  <c r="R205" i="35"/>
  <c r="Q205" i="35"/>
  <c r="P205" i="35"/>
  <c r="O205" i="35"/>
  <c r="N205" i="35"/>
  <c r="M205" i="35"/>
  <c r="L205" i="35"/>
  <c r="K205" i="35"/>
  <c r="J205" i="35"/>
  <c r="I205" i="35"/>
  <c r="H205" i="35"/>
  <c r="G205" i="35"/>
  <c r="F205" i="35"/>
  <c r="E205" i="35"/>
  <c r="D205" i="35"/>
  <c r="C205" i="35"/>
  <c r="D202" i="35"/>
  <c r="D195" i="35"/>
  <c r="AX181" i="35"/>
  <c r="AW181" i="35"/>
  <c r="AV181" i="35"/>
  <c r="AU181" i="35"/>
  <c r="AT181" i="35"/>
  <c r="AS181" i="35"/>
  <c r="AR181" i="35"/>
  <c r="AQ181" i="35"/>
  <c r="AP181" i="35"/>
  <c r="AO181" i="35"/>
  <c r="AN181" i="35"/>
  <c r="AM181" i="35"/>
  <c r="AL181" i="35"/>
  <c r="AK181" i="35"/>
  <c r="AJ181" i="35"/>
  <c r="AI181" i="35"/>
  <c r="AH181" i="35"/>
  <c r="AG181" i="35"/>
  <c r="AF181" i="35"/>
  <c r="AE181" i="35"/>
  <c r="AD181" i="35"/>
  <c r="AC181" i="35"/>
  <c r="AB181" i="35"/>
  <c r="AA181" i="35"/>
  <c r="Z181" i="35"/>
  <c r="Y181" i="35"/>
  <c r="X181" i="35"/>
  <c r="W181" i="35"/>
  <c r="V181" i="35"/>
  <c r="U181" i="35"/>
  <c r="T181" i="35"/>
  <c r="S181" i="35"/>
  <c r="R181" i="35"/>
  <c r="Q181" i="35"/>
  <c r="P181" i="35"/>
  <c r="O181" i="35"/>
  <c r="N181" i="35"/>
  <c r="M181" i="35"/>
  <c r="L181" i="35"/>
  <c r="K181" i="35"/>
  <c r="J181" i="35"/>
  <c r="I181" i="35"/>
  <c r="H181" i="35"/>
  <c r="G181" i="35"/>
  <c r="F181" i="35"/>
  <c r="E181" i="35"/>
  <c r="D181" i="35"/>
  <c r="C181" i="35"/>
  <c r="C348" i="35" s="1"/>
  <c r="D179" i="35"/>
  <c r="AX178" i="35"/>
  <c r="AW178" i="35"/>
  <c r="AV178" i="35"/>
  <c r="AU178" i="35"/>
  <c r="AT178" i="35"/>
  <c r="AS178" i="35"/>
  <c r="AR178" i="35"/>
  <c r="AQ178" i="35"/>
  <c r="AP178" i="35"/>
  <c r="AO178" i="35"/>
  <c r="AN178" i="35"/>
  <c r="AM178" i="35"/>
  <c r="AL178" i="35"/>
  <c r="AK178" i="35"/>
  <c r="AJ178" i="35"/>
  <c r="AI178" i="35"/>
  <c r="AH178" i="35"/>
  <c r="AG178" i="35"/>
  <c r="AF178" i="35"/>
  <c r="AE178" i="35"/>
  <c r="AD178" i="35"/>
  <c r="AC178" i="35"/>
  <c r="AB178" i="35"/>
  <c r="AA178" i="35"/>
  <c r="Z178" i="35"/>
  <c r="Y178" i="35"/>
  <c r="X178" i="35"/>
  <c r="W178" i="35"/>
  <c r="V178" i="35"/>
  <c r="U178" i="35"/>
  <c r="T178" i="35"/>
  <c r="S178" i="35"/>
  <c r="R178" i="35"/>
  <c r="Q178" i="35"/>
  <c r="P178" i="35"/>
  <c r="O178" i="35"/>
  <c r="N178" i="35"/>
  <c r="M178" i="35"/>
  <c r="L178" i="35"/>
  <c r="K178" i="35"/>
  <c r="J178" i="35"/>
  <c r="I178" i="35"/>
  <c r="H178" i="35"/>
  <c r="G178" i="35"/>
  <c r="F178" i="35"/>
  <c r="E178" i="35"/>
  <c r="D178" i="35"/>
  <c r="C178" i="35"/>
  <c r="D175" i="35"/>
  <c r="D168" i="35"/>
  <c r="AX154" i="35"/>
  <c r="AW154" i="35"/>
  <c r="AV154" i="35"/>
  <c r="AT154" i="35"/>
  <c r="AS154" i="35"/>
  <c r="AR154" i="35"/>
  <c r="AP154" i="35"/>
  <c r="AO154" i="35"/>
  <c r="AN154" i="35"/>
  <c r="AL154" i="35"/>
  <c r="AK154" i="35"/>
  <c r="AJ154" i="35"/>
  <c r="AH154" i="35"/>
  <c r="AG154" i="35"/>
  <c r="AF154" i="35"/>
  <c r="AD154" i="35"/>
  <c r="AC154" i="35"/>
  <c r="AB154" i="35"/>
  <c r="Z154" i="35"/>
  <c r="Y154" i="35"/>
  <c r="X154" i="35"/>
  <c r="V154" i="35"/>
  <c r="U154" i="35"/>
  <c r="T154" i="35"/>
  <c r="R154" i="35"/>
  <c r="Q154" i="35"/>
  <c r="P154" i="35"/>
  <c r="N154" i="35"/>
  <c r="M154" i="35"/>
  <c r="L154" i="35"/>
  <c r="J154" i="35"/>
  <c r="I154" i="35"/>
  <c r="H154" i="35"/>
  <c r="F154" i="35"/>
  <c r="E154" i="35"/>
  <c r="D154" i="35"/>
  <c r="E152" i="35"/>
  <c r="D152" i="35"/>
  <c r="AX151" i="35"/>
  <c r="AW151" i="35"/>
  <c r="AV151" i="35"/>
  <c r="AU151" i="35"/>
  <c r="AT151" i="35"/>
  <c r="AS151" i="35"/>
  <c r="AR151" i="35"/>
  <c r="AQ151" i="35"/>
  <c r="AP151" i="35"/>
  <c r="AO151" i="35"/>
  <c r="AN151" i="35"/>
  <c r="AM151" i="35"/>
  <c r="AL151" i="35"/>
  <c r="AK151" i="35"/>
  <c r="AJ151" i="35"/>
  <c r="AI151" i="35"/>
  <c r="AH151" i="35"/>
  <c r="AG151" i="35"/>
  <c r="AF151" i="35"/>
  <c r="AE151" i="35"/>
  <c r="AD151" i="35"/>
  <c r="AC151" i="35"/>
  <c r="AB151" i="35"/>
  <c r="AA151" i="35"/>
  <c r="Z151" i="35"/>
  <c r="Y151" i="35"/>
  <c r="X151" i="35"/>
  <c r="W151" i="35"/>
  <c r="V151" i="35"/>
  <c r="U151" i="35"/>
  <c r="T151" i="35"/>
  <c r="S151" i="35"/>
  <c r="R151" i="35"/>
  <c r="Q151" i="35"/>
  <c r="P151" i="35"/>
  <c r="O151" i="35"/>
  <c r="N151" i="35"/>
  <c r="M151" i="35"/>
  <c r="L151" i="35"/>
  <c r="K151" i="35"/>
  <c r="J151" i="35"/>
  <c r="I151" i="35"/>
  <c r="H151" i="35"/>
  <c r="G151" i="35"/>
  <c r="F151" i="35"/>
  <c r="E151" i="35"/>
  <c r="D151" i="35"/>
  <c r="C151" i="35"/>
  <c r="D150" i="35"/>
  <c r="D148" i="35"/>
  <c r="D141" i="35"/>
  <c r="C132" i="35"/>
  <c r="AX127" i="35"/>
  <c r="AW127" i="35"/>
  <c r="AV127" i="35"/>
  <c r="AU127" i="35"/>
  <c r="AT127" i="35"/>
  <c r="AS127" i="35"/>
  <c r="AR127" i="35"/>
  <c r="AQ127" i="35"/>
  <c r="AP127" i="35"/>
  <c r="AO127" i="35"/>
  <c r="AN127" i="35"/>
  <c r="AM127" i="35"/>
  <c r="AL127" i="35"/>
  <c r="AK127" i="35"/>
  <c r="AJ127" i="35"/>
  <c r="AI127" i="35"/>
  <c r="AH127" i="35"/>
  <c r="AG127" i="35"/>
  <c r="AF127" i="35"/>
  <c r="AE127" i="35"/>
  <c r="AD127" i="35"/>
  <c r="AC127" i="35"/>
  <c r="AB127" i="35"/>
  <c r="AA127" i="35"/>
  <c r="Z127" i="35"/>
  <c r="Y127" i="35"/>
  <c r="X127" i="35"/>
  <c r="W127" i="35"/>
  <c r="V127" i="35"/>
  <c r="U127" i="35"/>
  <c r="T127" i="35"/>
  <c r="S127" i="35"/>
  <c r="R127" i="35"/>
  <c r="Q127" i="35"/>
  <c r="P127" i="35"/>
  <c r="O127" i="35"/>
  <c r="N127" i="35"/>
  <c r="M127" i="35"/>
  <c r="L127" i="35"/>
  <c r="K127" i="35"/>
  <c r="J127" i="35"/>
  <c r="I127" i="35"/>
  <c r="H127" i="35"/>
  <c r="G127" i="35"/>
  <c r="F127" i="35"/>
  <c r="E127" i="35"/>
  <c r="D127" i="35"/>
  <c r="C127" i="35"/>
  <c r="C326" i="35" s="1"/>
  <c r="D125" i="35"/>
  <c r="AX124" i="35"/>
  <c r="AW124" i="35"/>
  <c r="AV124" i="35"/>
  <c r="AU124" i="35"/>
  <c r="AT124" i="35"/>
  <c r="AS124" i="35"/>
  <c r="AR124" i="35"/>
  <c r="AQ124" i="35"/>
  <c r="AP124" i="35"/>
  <c r="AO124" i="35"/>
  <c r="AN124" i="35"/>
  <c r="AM124" i="35"/>
  <c r="AL124" i="35"/>
  <c r="AK124" i="35"/>
  <c r="AJ124" i="35"/>
  <c r="AI124" i="35"/>
  <c r="AH124" i="35"/>
  <c r="AG124" i="35"/>
  <c r="AF124" i="35"/>
  <c r="AE124" i="35"/>
  <c r="AD124" i="35"/>
  <c r="AC124" i="35"/>
  <c r="AB124" i="35"/>
  <c r="AA124" i="35"/>
  <c r="Z124" i="35"/>
  <c r="Y124" i="35"/>
  <c r="X124" i="35"/>
  <c r="W124" i="35"/>
  <c r="V124" i="35"/>
  <c r="U124" i="35"/>
  <c r="T124" i="35"/>
  <c r="S124" i="35"/>
  <c r="R124" i="35"/>
  <c r="Q124" i="35"/>
  <c r="P124" i="35"/>
  <c r="O124" i="35"/>
  <c r="N124" i="35"/>
  <c r="M124" i="35"/>
  <c r="L124" i="35"/>
  <c r="K124" i="35"/>
  <c r="J124" i="35"/>
  <c r="I124" i="35"/>
  <c r="H124" i="35"/>
  <c r="G124" i="35"/>
  <c r="F124" i="35"/>
  <c r="E124" i="35"/>
  <c r="D124" i="35"/>
  <c r="C124" i="35"/>
  <c r="D121" i="35"/>
  <c r="D114" i="35"/>
  <c r="C105" i="35"/>
  <c r="AX100" i="35"/>
  <c r="AW100" i="35"/>
  <c r="AV100" i="35"/>
  <c r="AU100" i="35"/>
  <c r="AT100" i="35"/>
  <c r="AS100" i="35"/>
  <c r="AR100" i="35"/>
  <c r="AQ100" i="35"/>
  <c r="AP100" i="35"/>
  <c r="AO100" i="35"/>
  <c r="AN100" i="35"/>
  <c r="AM100" i="35"/>
  <c r="AL100" i="35"/>
  <c r="AK100" i="35"/>
  <c r="AJ100" i="35"/>
  <c r="AI100" i="35"/>
  <c r="AH100" i="35"/>
  <c r="AG100" i="35"/>
  <c r="AF100" i="35"/>
  <c r="AE100" i="35"/>
  <c r="AD100" i="35"/>
  <c r="AC100" i="35"/>
  <c r="AB100" i="35"/>
  <c r="AA100" i="35"/>
  <c r="Z100" i="35"/>
  <c r="Y100" i="35"/>
  <c r="X100" i="35"/>
  <c r="W100" i="35"/>
  <c r="V100" i="35"/>
  <c r="U100" i="35"/>
  <c r="T100" i="35"/>
  <c r="S100" i="35"/>
  <c r="R100" i="35"/>
  <c r="Q100" i="35"/>
  <c r="P100" i="35"/>
  <c r="O100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D98" i="35"/>
  <c r="AX97" i="35"/>
  <c r="AW97" i="35"/>
  <c r="AV97" i="35"/>
  <c r="AU97" i="35"/>
  <c r="AT97" i="35"/>
  <c r="AS97" i="35"/>
  <c r="AR97" i="35"/>
  <c r="AQ97" i="35"/>
  <c r="AP97" i="35"/>
  <c r="AO97" i="35"/>
  <c r="AN97" i="35"/>
  <c r="AM97" i="35"/>
  <c r="AL97" i="35"/>
  <c r="AK97" i="35"/>
  <c r="AJ97" i="35"/>
  <c r="AI97" i="35"/>
  <c r="AH97" i="35"/>
  <c r="AG97" i="35"/>
  <c r="AF97" i="35"/>
  <c r="AE97" i="35"/>
  <c r="AD97" i="35"/>
  <c r="AC97" i="35"/>
  <c r="AB97" i="35"/>
  <c r="AA97" i="35"/>
  <c r="Z97" i="35"/>
  <c r="Y97" i="35"/>
  <c r="X97" i="35"/>
  <c r="W97" i="35"/>
  <c r="V97" i="35"/>
  <c r="U97" i="35"/>
  <c r="T97" i="35"/>
  <c r="S97" i="35"/>
  <c r="R97" i="35"/>
  <c r="Q97" i="35"/>
  <c r="P97" i="35"/>
  <c r="O97" i="35"/>
  <c r="N97" i="35"/>
  <c r="M97" i="35"/>
  <c r="L97" i="35"/>
  <c r="K97" i="35"/>
  <c r="J97" i="35"/>
  <c r="I97" i="35"/>
  <c r="H97" i="35"/>
  <c r="G97" i="35"/>
  <c r="F97" i="35"/>
  <c r="E97" i="35"/>
  <c r="D97" i="35"/>
  <c r="C97" i="35"/>
  <c r="D94" i="35"/>
  <c r="D87" i="35"/>
  <c r="AX73" i="35"/>
  <c r="AW73" i="35"/>
  <c r="AV73" i="35"/>
  <c r="AU73" i="35"/>
  <c r="AT73" i="35"/>
  <c r="AS73" i="35"/>
  <c r="AR73" i="35"/>
  <c r="AQ73" i="35"/>
  <c r="AP73" i="35"/>
  <c r="AO73" i="35"/>
  <c r="AN73" i="35"/>
  <c r="AM73" i="35"/>
  <c r="AL73" i="35"/>
  <c r="AK73" i="35"/>
  <c r="AJ73" i="35"/>
  <c r="AI73" i="35"/>
  <c r="AH73" i="35"/>
  <c r="AG73" i="35"/>
  <c r="AF73" i="35"/>
  <c r="AE73" i="35"/>
  <c r="AD73" i="35"/>
  <c r="AC73" i="35"/>
  <c r="AB73" i="35"/>
  <c r="AA73" i="35"/>
  <c r="Z73" i="35"/>
  <c r="Y73" i="35"/>
  <c r="X73" i="35"/>
  <c r="W73" i="35"/>
  <c r="V73" i="35"/>
  <c r="U73" i="35"/>
  <c r="T73" i="35"/>
  <c r="S73" i="35"/>
  <c r="R73" i="35"/>
  <c r="Q73" i="35"/>
  <c r="P73" i="35"/>
  <c r="O73" i="35"/>
  <c r="N73" i="35"/>
  <c r="M73" i="35"/>
  <c r="L73" i="35"/>
  <c r="K73" i="35"/>
  <c r="J73" i="35"/>
  <c r="I73" i="35"/>
  <c r="H73" i="35"/>
  <c r="F73" i="35"/>
  <c r="E73" i="35"/>
  <c r="D73" i="35"/>
  <c r="C73" i="35"/>
  <c r="E71" i="35"/>
  <c r="D71" i="35"/>
  <c r="AX70" i="35"/>
  <c r="AW70" i="35"/>
  <c r="AV70" i="35"/>
  <c r="AU70" i="35"/>
  <c r="AT70" i="35"/>
  <c r="AS70" i="35"/>
  <c r="AR70" i="35"/>
  <c r="AQ70" i="35"/>
  <c r="AP70" i="35"/>
  <c r="AO70" i="35"/>
  <c r="AN70" i="35"/>
  <c r="AM70" i="35"/>
  <c r="AL70" i="35"/>
  <c r="AK70" i="35"/>
  <c r="AJ70" i="35"/>
  <c r="AI70" i="35"/>
  <c r="AH70" i="35"/>
  <c r="AG70" i="35"/>
  <c r="AF70" i="35"/>
  <c r="AE70" i="35"/>
  <c r="AD70" i="35"/>
  <c r="AC70" i="35"/>
  <c r="AB70" i="35"/>
  <c r="AA70" i="35"/>
  <c r="Z70" i="35"/>
  <c r="Y70" i="35"/>
  <c r="X70" i="35"/>
  <c r="W70" i="35"/>
  <c r="V70" i="35"/>
  <c r="U70" i="35"/>
  <c r="T70" i="35"/>
  <c r="S70" i="35"/>
  <c r="R70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C70" i="35"/>
  <c r="D67" i="35"/>
  <c r="D60" i="35"/>
  <c r="C51" i="35"/>
  <c r="AX46" i="35"/>
  <c r="AW46" i="35"/>
  <c r="AV46" i="35"/>
  <c r="AU46" i="35"/>
  <c r="AT46" i="35"/>
  <c r="AS46" i="35"/>
  <c r="AR46" i="35"/>
  <c r="AQ46" i="35"/>
  <c r="AP46" i="35"/>
  <c r="AO46" i="35"/>
  <c r="AN46" i="35"/>
  <c r="AM46" i="35"/>
  <c r="AL46" i="35"/>
  <c r="AK46" i="35"/>
  <c r="AJ46" i="35"/>
  <c r="AI46" i="35"/>
  <c r="AH46" i="35"/>
  <c r="AG46" i="35"/>
  <c r="AF46" i="35"/>
  <c r="AE46" i="35"/>
  <c r="AD46" i="35"/>
  <c r="AC46" i="35"/>
  <c r="AB46" i="35"/>
  <c r="AA46" i="35"/>
  <c r="Z46" i="35"/>
  <c r="Y46" i="35"/>
  <c r="X46" i="35"/>
  <c r="W46" i="35"/>
  <c r="V46" i="35"/>
  <c r="U46" i="35"/>
  <c r="T46" i="35"/>
  <c r="S46" i="35"/>
  <c r="R46" i="35"/>
  <c r="Q46" i="35"/>
  <c r="P46" i="35"/>
  <c r="O46" i="35"/>
  <c r="N46" i="35"/>
  <c r="M46" i="35"/>
  <c r="L46" i="35"/>
  <c r="K46" i="35"/>
  <c r="J46" i="35"/>
  <c r="I46" i="35"/>
  <c r="H46" i="35"/>
  <c r="G46" i="35"/>
  <c r="F46" i="35"/>
  <c r="E46" i="35"/>
  <c r="D46" i="35"/>
  <c r="C46" i="35"/>
  <c r="C293" i="35" s="1"/>
  <c r="D44" i="35"/>
  <c r="AX43" i="35"/>
  <c r="AW43" i="35"/>
  <c r="AV43" i="35"/>
  <c r="AU43" i="35"/>
  <c r="AT43" i="35"/>
  <c r="AS43" i="35"/>
  <c r="AR43" i="35"/>
  <c r="AQ43" i="35"/>
  <c r="AP43" i="35"/>
  <c r="AO43" i="35"/>
  <c r="AN43" i="35"/>
  <c r="AM43" i="35"/>
  <c r="AL43" i="35"/>
  <c r="AK43" i="35"/>
  <c r="AJ43" i="35"/>
  <c r="AI43" i="35"/>
  <c r="AH43" i="35"/>
  <c r="AG43" i="35"/>
  <c r="AF43" i="35"/>
  <c r="AE43" i="35"/>
  <c r="AD43" i="35"/>
  <c r="AC43" i="35"/>
  <c r="AB43" i="35"/>
  <c r="AA43" i="35"/>
  <c r="Z43" i="35"/>
  <c r="Y43" i="35"/>
  <c r="X43" i="35"/>
  <c r="W43" i="35"/>
  <c r="V43" i="35"/>
  <c r="U43" i="35"/>
  <c r="T43" i="35"/>
  <c r="S43" i="35"/>
  <c r="R43" i="35"/>
  <c r="Q43" i="35"/>
  <c r="P43" i="35"/>
  <c r="O43" i="35"/>
  <c r="N43" i="35"/>
  <c r="M43" i="35"/>
  <c r="L43" i="35"/>
  <c r="K43" i="35"/>
  <c r="J43" i="35"/>
  <c r="I43" i="35"/>
  <c r="H43" i="35"/>
  <c r="G43" i="35"/>
  <c r="F43" i="35"/>
  <c r="E43" i="35"/>
  <c r="D43" i="35"/>
  <c r="C43" i="35"/>
  <c r="D40" i="35"/>
  <c r="D33" i="35"/>
  <c r="C24" i="35"/>
  <c r="AX19" i="35"/>
  <c r="AW19" i="35"/>
  <c r="AV19" i="35"/>
  <c r="AU19" i="35"/>
  <c r="AT19" i="35"/>
  <c r="AS19" i="35"/>
  <c r="AR19" i="35"/>
  <c r="AQ19" i="35"/>
  <c r="AP19" i="35"/>
  <c r="AO19" i="35"/>
  <c r="AN19" i="35"/>
  <c r="AM19" i="35"/>
  <c r="AL19" i="35"/>
  <c r="AK19" i="35"/>
  <c r="AJ19" i="35"/>
  <c r="AI19" i="35"/>
  <c r="AH19" i="35"/>
  <c r="AG19" i="35"/>
  <c r="AF19" i="35"/>
  <c r="AE19" i="35"/>
  <c r="AD19" i="35"/>
  <c r="AC19" i="35"/>
  <c r="AB19" i="35"/>
  <c r="AA19" i="35"/>
  <c r="Z19" i="35"/>
  <c r="Y19" i="35"/>
  <c r="X19" i="35"/>
  <c r="W19" i="35"/>
  <c r="V19" i="35"/>
  <c r="U19" i="35"/>
  <c r="T19" i="35"/>
  <c r="S19" i="35"/>
  <c r="R19" i="35"/>
  <c r="Q19" i="35"/>
  <c r="P19" i="35"/>
  <c r="O19" i="35"/>
  <c r="M19" i="35"/>
  <c r="L19" i="35"/>
  <c r="K19" i="35"/>
  <c r="J19" i="35"/>
  <c r="I19" i="35"/>
  <c r="H19" i="35"/>
  <c r="G19" i="35"/>
  <c r="F19" i="35"/>
  <c r="E19" i="35"/>
  <c r="D19" i="35"/>
  <c r="C19" i="35"/>
  <c r="E17" i="35"/>
  <c r="F17" i="35" s="1"/>
  <c r="D17" i="35"/>
  <c r="AX16" i="35"/>
  <c r="AW16" i="35"/>
  <c r="AV16" i="35"/>
  <c r="AU16" i="35"/>
  <c r="AT16" i="35"/>
  <c r="AS16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Y16" i="35"/>
  <c r="X16" i="35"/>
  <c r="W16" i="35"/>
  <c r="V16" i="35"/>
  <c r="U16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D13" i="35"/>
  <c r="D6" i="35"/>
  <c r="C16" i="23"/>
  <c r="C215" i="34"/>
  <c r="D219" i="34" s="1"/>
  <c r="D221" i="34" s="1"/>
  <c r="C216" i="34"/>
  <c r="C217" i="34"/>
  <c r="C214" i="34"/>
  <c r="C192" i="34"/>
  <c r="C193" i="34"/>
  <c r="C194" i="34"/>
  <c r="C191" i="34"/>
  <c r="D191" i="34" s="1"/>
  <c r="C206" i="34" s="1"/>
  <c r="C169" i="34"/>
  <c r="D173" i="34" s="1"/>
  <c r="D175" i="34" s="1"/>
  <c r="C170" i="34"/>
  <c r="C171" i="34"/>
  <c r="C168" i="34"/>
  <c r="D168" i="34" s="1"/>
  <c r="C183" i="34" s="1"/>
  <c r="C146" i="34"/>
  <c r="C147" i="34"/>
  <c r="C148" i="34"/>
  <c r="C145" i="34"/>
  <c r="D145" i="34" s="1"/>
  <c r="C160" i="34" s="1"/>
  <c r="C123" i="34"/>
  <c r="C124" i="34"/>
  <c r="C125" i="34"/>
  <c r="C122" i="34"/>
  <c r="D122" i="34" s="1"/>
  <c r="D137" i="34" s="1"/>
  <c r="C100" i="34"/>
  <c r="C101" i="34"/>
  <c r="C102" i="34"/>
  <c r="C99" i="34"/>
  <c r="D99" i="34" s="1"/>
  <c r="C114" i="34" s="1"/>
  <c r="C77" i="34"/>
  <c r="C78" i="34"/>
  <c r="C79" i="34"/>
  <c r="C76" i="34"/>
  <c r="D76" i="34" s="1"/>
  <c r="C91" i="34" s="1"/>
  <c r="C54" i="34"/>
  <c r="C55" i="34"/>
  <c r="C56" i="34"/>
  <c r="C53" i="34"/>
  <c r="C31" i="34"/>
  <c r="D35" i="34" s="1"/>
  <c r="D37" i="34" s="1"/>
  <c r="C32" i="34"/>
  <c r="C33" i="34"/>
  <c r="C30" i="34"/>
  <c r="D30" i="34" s="1"/>
  <c r="C45" i="34" s="1"/>
  <c r="B31" i="34"/>
  <c r="B32" i="34"/>
  <c r="B33" i="34"/>
  <c r="B29" i="34"/>
  <c r="B30" i="34"/>
  <c r="C10" i="34"/>
  <c r="C9" i="34"/>
  <c r="C8" i="34"/>
  <c r="C7" i="34"/>
  <c r="D7" i="34" s="1"/>
  <c r="C22" i="34" s="1"/>
  <c r="B8" i="34"/>
  <c r="B9" i="34"/>
  <c r="B10" i="34"/>
  <c r="B7" i="34"/>
  <c r="C238" i="34"/>
  <c r="C237" i="34"/>
  <c r="C236" i="34"/>
  <c r="C235" i="34"/>
  <c r="AX234" i="34"/>
  <c r="AW234" i="34"/>
  <c r="AV234" i="34"/>
  <c r="AU234" i="34"/>
  <c r="AT234" i="34"/>
  <c r="AS234" i="34"/>
  <c r="AR234" i="34"/>
  <c r="AQ234" i="34"/>
  <c r="AP234" i="34"/>
  <c r="AO234" i="34"/>
  <c r="AN234" i="34"/>
  <c r="AM234" i="34"/>
  <c r="AL234" i="34"/>
  <c r="AK234" i="34"/>
  <c r="AJ234" i="34"/>
  <c r="AI234" i="34"/>
  <c r="AH234" i="34"/>
  <c r="AG234" i="34"/>
  <c r="AF234" i="34"/>
  <c r="AE234" i="34"/>
  <c r="AD234" i="34"/>
  <c r="AC234" i="34"/>
  <c r="AB234" i="34"/>
  <c r="AA234" i="34"/>
  <c r="Z234" i="34"/>
  <c r="Y234" i="34"/>
  <c r="X234" i="34"/>
  <c r="W234" i="34"/>
  <c r="V234" i="34"/>
  <c r="U234" i="34"/>
  <c r="T234" i="34"/>
  <c r="S234" i="34"/>
  <c r="R234" i="34"/>
  <c r="Q234" i="34"/>
  <c r="P234" i="34"/>
  <c r="O234" i="34"/>
  <c r="N234" i="34"/>
  <c r="M234" i="34"/>
  <c r="L234" i="34"/>
  <c r="K234" i="34"/>
  <c r="J234" i="34"/>
  <c r="I234" i="34"/>
  <c r="H234" i="34"/>
  <c r="G234" i="34"/>
  <c r="F234" i="34"/>
  <c r="E234" i="34"/>
  <c r="D234" i="34"/>
  <c r="C234" i="34"/>
  <c r="E223" i="34"/>
  <c r="F223" i="34" s="1"/>
  <c r="D223" i="34"/>
  <c r="D214" i="34"/>
  <c r="C229" i="34" s="1"/>
  <c r="D200" i="34"/>
  <c r="D196" i="34"/>
  <c r="D198" i="34" s="1"/>
  <c r="E177" i="34"/>
  <c r="D177" i="34"/>
  <c r="E154" i="34"/>
  <c r="D154" i="34"/>
  <c r="D150" i="34"/>
  <c r="D131" i="34"/>
  <c r="E131" i="34" s="1"/>
  <c r="F131" i="34" s="1"/>
  <c r="D127" i="34"/>
  <c r="D129" i="34" s="1"/>
  <c r="D108" i="34"/>
  <c r="AX107" i="34"/>
  <c r="AT107" i="34"/>
  <c r="AN107" i="34"/>
  <c r="AH107" i="34"/>
  <c r="AF107" i="34"/>
  <c r="V107" i="34"/>
  <c r="R107" i="34"/>
  <c r="N107" i="34"/>
  <c r="L107" i="34"/>
  <c r="F107" i="34"/>
  <c r="D104" i="34"/>
  <c r="D85" i="34"/>
  <c r="AY107" i="34"/>
  <c r="AW107" i="34"/>
  <c r="AV107" i="34"/>
  <c r="AU107" i="34"/>
  <c r="AS107" i="34"/>
  <c r="AR107" i="34"/>
  <c r="AQ107" i="34"/>
  <c r="AP107" i="34"/>
  <c r="AO107" i="34"/>
  <c r="AM107" i="34"/>
  <c r="AL107" i="34"/>
  <c r="AK107" i="34"/>
  <c r="AJ107" i="34"/>
  <c r="AI107" i="34"/>
  <c r="AG107" i="34"/>
  <c r="AE107" i="34"/>
  <c r="AD107" i="34"/>
  <c r="AC107" i="34"/>
  <c r="AB107" i="34"/>
  <c r="AA107" i="34"/>
  <c r="Z107" i="34"/>
  <c r="Y107" i="34"/>
  <c r="X107" i="34"/>
  <c r="W107" i="34"/>
  <c r="U107" i="34"/>
  <c r="T107" i="34"/>
  <c r="S107" i="34"/>
  <c r="Q107" i="34"/>
  <c r="P107" i="34"/>
  <c r="O107" i="34"/>
  <c r="M107" i="34"/>
  <c r="K107" i="34"/>
  <c r="J107" i="34"/>
  <c r="I107" i="34"/>
  <c r="H107" i="34"/>
  <c r="G107" i="34"/>
  <c r="E107" i="34"/>
  <c r="D107" i="34"/>
  <c r="C107" i="34"/>
  <c r="D81" i="34"/>
  <c r="D83" i="34" s="1"/>
  <c r="G62" i="34"/>
  <c r="F62" i="34"/>
  <c r="E62" i="34"/>
  <c r="D62" i="34"/>
  <c r="D58" i="34"/>
  <c r="D60" i="34" s="1"/>
  <c r="D53" i="34"/>
  <c r="C68" i="34" s="1"/>
  <c r="D39" i="34"/>
  <c r="D16" i="34"/>
  <c r="D12" i="34"/>
  <c r="D14" i="34" s="1"/>
  <c r="I19" i="46" l="1"/>
  <c r="M11" i="48"/>
  <c r="J26" i="46"/>
  <c r="J15" i="48"/>
  <c r="G33" i="46"/>
  <c r="G28" i="46" s="1"/>
  <c r="G39" i="46" s="1"/>
  <c r="F57" i="46"/>
  <c r="E56" i="46"/>
  <c r="E72" i="46" s="1"/>
  <c r="E76" i="46" s="1"/>
  <c r="K29" i="46"/>
  <c r="L30" i="46"/>
  <c r="L14" i="46"/>
  <c r="M15" i="46"/>
  <c r="L8" i="46"/>
  <c r="K7" i="46"/>
  <c r="H17" i="47"/>
  <c r="H15" i="47" s="1"/>
  <c r="H16" i="47" s="1"/>
  <c r="H18" i="47" s="1"/>
  <c r="I14" i="47" s="1"/>
  <c r="J12" i="47"/>
  <c r="K23" i="46"/>
  <c r="L24" i="46"/>
  <c r="I47" i="46"/>
  <c r="I46" i="46" s="1"/>
  <c r="J20" i="46"/>
  <c r="K21" i="46"/>
  <c r="K63" i="46"/>
  <c r="J43" i="46"/>
  <c r="H65" i="46"/>
  <c r="H62" i="46" s="1"/>
  <c r="I66" i="46"/>
  <c r="D263" i="35"/>
  <c r="D376" i="35" s="1"/>
  <c r="C269" i="35"/>
  <c r="C378" i="35"/>
  <c r="D204" i="35"/>
  <c r="C356" i="35"/>
  <c r="D209" i="35"/>
  <c r="D212" i="35" s="1"/>
  <c r="D210" i="35" s="1"/>
  <c r="D211" i="35" s="1"/>
  <c r="D213" i="35" s="1"/>
  <c r="C345" i="35"/>
  <c r="D177" i="35"/>
  <c r="C188" i="35"/>
  <c r="C159" i="35"/>
  <c r="D155" i="35" s="1"/>
  <c r="C154" i="35"/>
  <c r="C161" i="35" s="1"/>
  <c r="G154" i="35"/>
  <c r="K154" i="35"/>
  <c r="O154" i="35"/>
  <c r="S154" i="35"/>
  <c r="W154" i="35"/>
  <c r="AA154" i="35"/>
  <c r="AE154" i="35"/>
  <c r="AI154" i="35"/>
  <c r="AM154" i="35"/>
  <c r="AQ154" i="35"/>
  <c r="AU154" i="35"/>
  <c r="D123" i="35"/>
  <c r="C134" i="35"/>
  <c r="C312" i="35"/>
  <c r="D96" i="35"/>
  <c r="D69" i="35"/>
  <c r="G73" i="35"/>
  <c r="D74" i="35"/>
  <c r="D298" i="35" s="1"/>
  <c r="C290" i="35"/>
  <c r="D42" i="35"/>
  <c r="C53" i="35"/>
  <c r="D15" i="35"/>
  <c r="M24" i="35"/>
  <c r="C323" i="35"/>
  <c r="D20" i="35"/>
  <c r="D23" i="35" s="1"/>
  <c r="D21" i="35" s="1"/>
  <c r="D22" i="35" s="1"/>
  <c r="D24" i="35" s="1"/>
  <c r="C279" i="35"/>
  <c r="D299" i="35"/>
  <c r="G17" i="35"/>
  <c r="C282" i="35"/>
  <c r="C26" i="35"/>
  <c r="C304" i="35"/>
  <c r="C80" i="35"/>
  <c r="E98" i="35"/>
  <c r="D101" i="35"/>
  <c r="E125" i="35"/>
  <c r="D128" i="35"/>
  <c r="F152" i="35"/>
  <c r="F206" i="35"/>
  <c r="E233" i="35"/>
  <c r="D236" i="35"/>
  <c r="F260" i="35"/>
  <c r="F71" i="35"/>
  <c r="D47" i="35"/>
  <c r="E44" i="35"/>
  <c r="D375" i="35"/>
  <c r="D374" i="35"/>
  <c r="C315" i="35"/>
  <c r="C107" i="35"/>
  <c r="C359" i="35"/>
  <c r="C215" i="35"/>
  <c r="D182" i="35"/>
  <c r="E179" i="35"/>
  <c r="C370" i="35"/>
  <c r="C242" i="35"/>
  <c r="C367" i="35"/>
  <c r="C386" i="35"/>
  <c r="C387" i="35"/>
  <c r="C388" i="35"/>
  <c r="C385" i="35"/>
  <c r="D179" i="34"/>
  <c r="D182" i="34" s="1"/>
  <c r="D152" i="34"/>
  <c r="D106" i="34"/>
  <c r="F68" i="34"/>
  <c r="G64" i="34" s="1"/>
  <c r="D68" i="34"/>
  <c r="E64" i="34" s="1"/>
  <c r="E67" i="34" s="1"/>
  <c r="E65" i="34" s="1"/>
  <c r="D160" i="34"/>
  <c r="E156" i="34" s="1"/>
  <c r="E159" i="34" s="1"/>
  <c r="E157" i="34" s="1"/>
  <c r="D41" i="34"/>
  <c r="D44" i="34" s="1"/>
  <c r="D87" i="34"/>
  <c r="D90" i="34" s="1"/>
  <c r="C137" i="34"/>
  <c r="D133" i="34" s="1"/>
  <c r="D136" i="34" s="1"/>
  <c r="H62" i="34"/>
  <c r="E39" i="34"/>
  <c r="E16" i="34"/>
  <c r="D64" i="34"/>
  <c r="F137" i="34"/>
  <c r="G131" i="34"/>
  <c r="E85" i="34"/>
  <c r="D91" i="34" s="1"/>
  <c r="E133" i="34"/>
  <c r="D180" i="34"/>
  <c r="D181" i="34" s="1"/>
  <c r="D156" i="34"/>
  <c r="F177" i="34"/>
  <c r="D114" i="34"/>
  <c r="E108" i="34"/>
  <c r="D110" i="34"/>
  <c r="F154" i="34"/>
  <c r="D183" i="34"/>
  <c r="E179" i="34" s="1"/>
  <c r="D206" i="34"/>
  <c r="F229" i="34"/>
  <c r="G223" i="34"/>
  <c r="D202" i="34"/>
  <c r="E200" i="34"/>
  <c r="D229" i="34"/>
  <c r="E225" i="34" s="1"/>
  <c r="D225" i="34"/>
  <c r="N11" i="48" l="1"/>
  <c r="K26" i="46"/>
  <c r="J19" i="46"/>
  <c r="K15" i="48"/>
  <c r="H33" i="46"/>
  <c r="H28" i="46" s="1"/>
  <c r="H39" i="46" s="1"/>
  <c r="G57" i="46"/>
  <c r="F56" i="46"/>
  <c r="F72" i="46" s="1"/>
  <c r="F76" i="46" s="1"/>
  <c r="L29" i="46"/>
  <c r="M30" i="46"/>
  <c r="N15" i="46"/>
  <c r="M14" i="46"/>
  <c r="L7" i="46"/>
  <c r="M8" i="46"/>
  <c r="I17" i="47"/>
  <c r="I15" i="47"/>
  <c r="I16" i="47" s="1"/>
  <c r="K12" i="47"/>
  <c r="I18" i="47"/>
  <c r="J14" i="47" s="1"/>
  <c r="K43" i="46"/>
  <c r="J47" i="46"/>
  <c r="J46" i="46" s="1"/>
  <c r="J66" i="46"/>
  <c r="I65" i="46"/>
  <c r="I62" i="46" s="1"/>
  <c r="M24" i="46"/>
  <c r="L23" i="46"/>
  <c r="L63" i="46"/>
  <c r="L21" i="46"/>
  <c r="K20" i="46"/>
  <c r="D266" i="35"/>
  <c r="D264" i="35" s="1"/>
  <c r="D265" i="35" s="1"/>
  <c r="D267" i="35" s="1"/>
  <c r="D353" i="35"/>
  <c r="D354" i="35"/>
  <c r="D352" i="35"/>
  <c r="D332" i="35"/>
  <c r="D331" i="35"/>
  <c r="C337" i="35"/>
  <c r="C392" i="35" s="1"/>
  <c r="D330" i="35"/>
  <c r="D158" i="35"/>
  <c r="D156" i="35" s="1"/>
  <c r="D157" i="35" s="1"/>
  <c r="D159" i="35" s="1"/>
  <c r="E155" i="35" s="1"/>
  <c r="D297" i="35"/>
  <c r="D77" i="35"/>
  <c r="D75" i="35" s="1"/>
  <c r="D76" i="35" s="1"/>
  <c r="D78" i="35" s="1"/>
  <c r="D277" i="35"/>
  <c r="D275" i="35"/>
  <c r="D276" i="35"/>
  <c r="C389" i="35"/>
  <c r="D25" i="35"/>
  <c r="D278" i="35" s="1"/>
  <c r="E20" i="35"/>
  <c r="E23" i="35" s="1"/>
  <c r="E21" i="35" s="1"/>
  <c r="E22" i="35" s="1"/>
  <c r="E24" i="35" s="1"/>
  <c r="D79" i="35"/>
  <c r="E74" i="35"/>
  <c r="D268" i="35"/>
  <c r="E263" i="35"/>
  <c r="D214" i="35"/>
  <c r="E209" i="35"/>
  <c r="D342" i="35"/>
  <c r="D341" i="35"/>
  <c r="D343" i="35"/>
  <c r="D185" i="35"/>
  <c r="D183" i="35"/>
  <c r="D184" i="35" s="1"/>
  <c r="D186" i="35" s="1"/>
  <c r="E182" i="35" s="1"/>
  <c r="F233" i="35"/>
  <c r="D310" i="35"/>
  <c r="D309" i="35"/>
  <c r="D308" i="35"/>
  <c r="D104" i="35"/>
  <c r="D102" i="35" s="1"/>
  <c r="D103" i="35" s="1"/>
  <c r="D105" i="35" s="1"/>
  <c r="F44" i="35"/>
  <c r="G71" i="35"/>
  <c r="G260" i="35"/>
  <c r="D321" i="35"/>
  <c r="D320" i="35"/>
  <c r="D319" i="35"/>
  <c r="D131" i="35"/>
  <c r="D129" i="35"/>
  <c r="D130" i="35" s="1"/>
  <c r="D132" i="35" s="1"/>
  <c r="F98" i="35"/>
  <c r="D287" i="35"/>
  <c r="D286" i="35"/>
  <c r="D288" i="35"/>
  <c r="D50" i="35"/>
  <c r="D48" i="35" s="1"/>
  <c r="D49" i="35" s="1"/>
  <c r="D51" i="35" s="1"/>
  <c r="D52" i="35" s="1"/>
  <c r="D289" i="35" s="1"/>
  <c r="G152" i="35"/>
  <c r="F125" i="35"/>
  <c r="H17" i="35"/>
  <c r="F179" i="35"/>
  <c r="D365" i="35"/>
  <c r="D364" i="35"/>
  <c r="D363" i="35"/>
  <c r="D239" i="35"/>
  <c r="D237" i="35" s="1"/>
  <c r="D238" i="35" s="1"/>
  <c r="D240" i="35" s="1"/>
  <c r="G206" i="35"/>
  <c r="D26" i="35"/>
  <c r="D88" i="34"/>
  <c r="D89" i="34" s="1"/>
  <c r="D42" i="34"/>
  <c r="D43" i="34" s="1"/>
  <c r="D45" i="34" s="1"/>
  <c r="E41" i="34" s="1"/>
  <c r="D134" i="34"/>
  <c r="D135" i="34" s="1"/>
  <c r="C239" i="34"/>
  <c r="E228" i="34"/>
  <c r="E226" i="34" s="1"/>
  <c r="D205" i="34"/>
  <c r="D203" i="34" s="1"/>
  <c r="D204" i="34" s="1"/>
  <c r="D113" i="34"/>
  <c r="D111" i="34" s="1"/>
  <c r="D112" i="34" s="1"/>
  <c r="H223" i="34"/>
  <c r="G225" i="34"/>
  <c r="F160" i="34"/>
  <c r="G154" i="34"/>
  <c r="I62" i="34"/>
  <c r="D228" i="34"/>
  <c r="D226" i="34"/>
  <c r="D227" i="34" s="1"/>
  <c r="F183" i="34"/>
  <c r="G177" i="34"/>
  <c r="E136" i="34"/>
  <c r="E134" i="34"/>
  <c r="E87" i="34"/>
  <c r="F85" i="34"/>
  <c r="D67" i="34"/>
  <c r="D65" i="34" s="1"/>
  <c r="D66" i="34" s="1"/>
  <c r="E66" i="34" s="1"/>
  <c r="E68" i="34" s="1"/>
  <c r="F64" i="34" s="1"/>
  <c r="F16" i="34"/>
  <c r="G67" i="34"/>
  <c r="G65" i="34" s="1"/>
  <c r="D22" i="34"/>
  <c r="E202" i="34"/>
  <c r="F200" i="34"/>
  <c r="E182" i="34"/>
  <c r="E180" i="34" s="1"/>
  <c r="E181" i="34" s="1"/>
  <c r="E183" i="34" s="1"/>
  <c r="F179" i="34" s="1"/>
  <c r="E110" i="34"/>
  <c r="F108" i="34"/>
  <c r="D159" i="34"/>
  <c r="D157" i="34" s="1"/>
  <c r="D158" i="34" s="1"/>
  <c r="E158" i="34" s="1"/>
  <c r="E160" i="34" s="1"/>
  <c r="F156" i="34" s="1"/>
  <c r="H131" i="34"/>
  <c r="G133" i="34"/>
  <c r="F39" i="34"/>
  <c r="L15" i="48" l="1"/>
  <c r="I33" i="46"/>
  <c r="I28" i="46" s="1"/>
  <c r="I39" i="46" s="1"/>
  <c r="O11" i="48"/>
  <c r="L26" i="46"/>
  <c r="K19" i="46"/>
  <c r="H57" i="46"/>
  <c r="G56" i="46"/>
  <c r="G72" i="46" s="1"/>
  <c r="G76" i="46" s="1"/>
  <c r="N30" i="46"/>
  <c r="M29" i="46"/>
  <c r="O15" i="46"/>
  <c r="N14" i="46"/>
  <c r="N8" i="46"/>
  <c r="M7" i="46"/>
  <c r="J17" i="47"/>
  <c r="J15" i="47" s="1"/>
  <c r="J16" i="47" s="1"/>
  <c r="J18" i="47" s="1"/>
  <c r="K14" i="47" s="1"/>
  <c r="L12" i="47"/>
  <c r="N24" i="46"/>
  <c r="M23" i="46"/>
  <c r="J65" i="46"/>
  <c r="J62" i="46" s="1"/>
  <c r="K66" i="46"/>
  <c r="K47" i="46"/>
  <c r="K46" i="46" s="1"/>
  <c r="L43" i="46"/>
  <c r="L20" i="46"/>
  <c r="M21" i="46"/>
  <c r="M63" i="46"/>
  <c r="D385" i="35"/>
  <c r="D160" i="35"/>
  <c r="D387" i="35"/>
  <c r="D279" i="35"/>
  <c r="E275" i="35"/>
  <c r="E276" i="35"/>
  <c r="E277" i="35"/>
  <c r="D386" i="35"/>
  <c r="D282" i="35"/>
  <c r="D106" i="35"/>
  <c r="E101" i="35"/>
  <c r="D241" i="35"/>
  <c r="E236" i="35"/>
  <c r="D133" i="35"/>
  <c r="H71" i="35"/>
  <c r="E332" i="35"/>
  <c r="E331" i="35"/>
  <c r="E330" i="35"/>
  <c r="E158" i="35"/>
  <c r="E156" i="35" s="1"/>
  <c r="E157" i="35" s="1"/>
  <c r="E159" i="35" s="1"/>
  <c r="E354" i="35"/>
  <c r="E353" i="35"/>
  <c r="E352" i="35"/>
  <c r="E212" i="35"/>
  <c r="E210" i="35" s="1"/>
  <c r="E211" i="35" s="1"/>
  <c r="E213" i="35" s="1"/>
  <c r="D377" i="35"/>
  <c r="D269" i="35"/>
  <c r="D381" i="35"/>
  <c r="I17" i="35"/>
  <c r="H260" i="35"/>
  <c r="G44" i="35"/>
  <c r="D53" i="35"/>
  <c r="D333" i="35"/>
  <c r="D334" i="35" s="1"/>
  <c r="D337" i="35"/>
  <c r="D161" i="35"/>
  <c r="D355" i="35"/>
  <c r="D356" i="35" s="1"/>
  <c r="D215" i="35"/>
  <c r="D359" i="35"/>
  <c r="E299" i="35"/>
  <c r="E298" i="35"/>
  <c r="E297" i="35"/>
  <c r="E77" i="35"/>
  <c r="E75" i="35" s="1"/>
  <c r="E76" i="35" s="1"/>
  <c r="E78" i="35" s="1"/>
  <c r="E341" i="35"/>
  <c r="E343" i="35"/>
  <c r="E342" i="35"/>
  <c r="E185" i="35"/>
  <c r="E183" i="35" s="1"/>
  <c r="E184" i="35" s="1"/>
  <c r="E186" i="35" s="1"/>
  <c r="F182" i="35" s="1"/>
  <c r="G125" i="35"/>
  <c r="H152" i="35"/>
  <c r="D290" i="35"/>
  <c r="E47" i="35"/>
  <c r="E25" i="35"/>
  <c r="F20" i="35"/>
  <c r="D187" i="35"/>
  <c r="D293" i="35"/>
  <c r="E376" i="35"/>
  <c r="E375" i="35"/>
  <c r="E374" i="35"/>
  <c r="E266" i="35"/>
  <c r="E264" i="35" s="1"/>
  <c r="E265" i="35" s="1"/>
  <c r="E267" i="35" s="1"/>
  <c r="H206" i="35"/>
  <c r="G179" i="35"/>
  <c r="E128" i="35"/>
  <c r="G98" i="35"/>
  <c r="G233" i="35"/>
  <c r="D300" i="35"/>
  <c r="D301" i="35" s="1"/>
  <c r="D80" i="35"/>
  <c r="D304" i="35"/>
  <c r="C241" i="34"/>
  <c r="C5" i="23" s="1"/>
  <c r="E227" i="34"/>
  <c r="E229" i="34" s="1"/>
  <c r="F225" i="34" s="1"/>
  <c r="F228" i="34" s="1"/>
  <c r="F226" i="34" s="1"/>
  <c r="F227" i="34" s="1"/>
  <c r="E135" i="34"/>
  <c r="E137" i="34" s="1"/>
  <c r="F133" i="34" s="1"/>
  <c r="F136" i="34" s="1"/>
  <c r="F134" i="34" s="1"/>
  <c r="F135" i="34" s="1"/>
  <c r="F182" i="34"/>
  <c r="F180" i="34" s="1"/>
  <c r="F181" i="34" s="1"/>
  <c r="F67" i="34"/>
  <c r="F65" i="34"/>
  <c r="F66" i="34" s="1"/>
  <c r="G66" i="34" s="1"/>
  <c r="G68" i="34" s="1"/>
  <c r="H64" i="34" s="1"/>
  <c r="F159" i="34"/>
  <c r="F157" i="34" s="1"/>
  <c r="F158" i="34" s="1"/>
  <c r="G136" i="34"/>
  <c r="G134" i="34" s="1"/>
  <c r="E90" i="34"/>
  <c r="E88" i="34" s="1"/>
  <c r="E89" i="34" s="1"/>
  <c r="E91" i="34" s="1"/>
  <c r="F87" i="34" s="1"/>
  <c r="E44" i="34"/>
  <c r="E42" i="34" s="1"/>
  <c r="E43" i="34" s="1"/>
  <c r="E45" i="34" s="1"/>
  <c r="F41" i="34" s="1"/>
  <c r="I131" i="34"/>
  <c r="D239" i="34"/>
  <c r="D18" i="34"/>
  <c r="E18" i="34"/>
  <c r="F114" i="34"/>
  <c r="G108" i="34"/>
  <c r="F206" i="34"/>
  <c r="G200" i="34"/>
  <c r="G16" i="34"/>
  <c r="G228" i="34"/>
  <c r="G226" i="34" s="1"/>
  <c r="G39" i="34"/>
  <c r="E113" i="34"/>
  <c r="E111" i="34" s="1"/>
  <c r="E112" i="34" s="1"/>
  <c r="E114" i="34" s="1"/>
  <c r="F110" i="34" s="1"/>
  <c r="E205" i="34"/>
  <c r="E203" i="34" s="1"/>
  <c r="E204" i="34" s="1"/>
  <c r="E206" i="34" s="1"/>
  <c r="F202" i="34" s="1"/>
  <c r="G85" i="34"/>
  <c r="G179" i="34"/>
  <c r="H177" i="34"/>
  <c r="G156" i="34"/>
  <c r="H154" i="34"/>
  <c r="J62" i="34"/>
  <c r="I223" i="34"/>
  <c r="E88" i="31"/>
  <c r="F88" i="31"/>
  <c r="G88" i="31"/>
  <c r="H88" i="31"/>
  <c r="I88" i="31"/>
  <c r="J88" i="31"/>
  <c r="K88" i="31"/>
  <c r="L88" i="31"/>
  <c r="M88" i="31"/>
  <c r="N88" i="31"/>
  <c r="O88" i="31"/>
  <c r="P88" i="31"/>
  <c r="Q88" i="31"/>
  <c r="R88" i="31"/>
  <c r="S88" i="31"/>
  <c r="T88" i="31"/>
  <c r="U88" i="31"/>
  <c r="V88" i="31"/>
  <c r="W88" i="31"/>
  <c r="X88" i="31"/>
  <c r="Y88" i="31"/>
  <c r="Z88" i="31"/>
  <c r="AA88" i="31"/>
  <c r="AB88" i="31"/>
  <c r="AC88" i="31"/>
  <c r="AD88" i="31"/>
  <c r="AE88" i="31"/>
  <c r="AF88" i="31"/>
  <c r="AG88" i="31"/>
  <c r="AH88" i="31"/>
  <c r="AI88" i="31"/>
  <c r="AJ88" i="31"/>
  <c r="AK88" i="31"/>
  <c r="AL88" i="31"/>
  <c r="AM88" i="31"/>
  <c r="D88" i="3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Z99" i="21"/>
  <c r="AA99" i="21"/>
  <c r="AB99" i="21"/>
  <c r="AC99" i="21"/>
  <c r="AD99" i="21"/>
  <c r="AE99" i="21"/>
  <c r="AF99" i="21"/>
  <c r="AG99" i="21"/>
  <c r="AH99" i="21"/>
  <c r="AI99" i="21"/>
  <c r="AJ99" i="21"/>
  <c r="AK99" i="21"/>
  <c r="AL99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99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01" i="21"/>
  <c r="D100" i="21"/>
  <c r="D99" i="21"/>
  <c r="C99" i="21"/>
  <c r="E59" i="31"/>
  <c r="F59" i="31"/>
  <c r="G59" i="31"/>
  <c r="H59" i="31"/>
  <c r="I59" i="31"/>
  <c r="J59" i="31"/>
  <c r="K59" i="31"/>
  <c r="L59" i="31"/>
  <c r="M59" i="31"/>
  <c r="N59" i="31"/>
  <c r="O59" i="31"/>
  <c r="P59" i="31"/>
  <c r="Q59" i="31"/>
  <c r="R59" i="31"/>
  <c r="S59" i="31"/>
  <c r="T59" i="31"/>
  <c r="U59" i="31"/>
  <c r="V59" i="31"/>
  <c r="W59" i="31"/>
  <c r="X59" i="31"/>
  <c r="Y59" i="31"/>
  <c r="Z59" i="31"/>
  <c r="AA59" i="31"/>
  <c r="AB59" i="31"/>
  <c r="AC59" i="31"/>
  <c r="AD59" i="31"/>
  <c r="AE59" i="31"/>
  <c r="AF59" i="31"/>
  <c r="AG59" i="31"/>
  <c r="AH59" i="31"/>
  <c r="AI59" i="31"/>
  <c r="AJ59" i="31"/>
  <c r="AK59" i="31"/>
  <c r="AL59" i="31"/>
  <c r="AM59" i="31"/>
  <c r="D59" i="31"/>
  <c r="A5" i="31"/>
  <c r="A6" i="31"/>
  <c r="A62" i="31" s="1"/>
  <c r="A7" i="31"/>
  <c r="A63" i="31" s="1"/>
  <c r="A8" i="31"/>
  <c r="A64" i="31" s="1"/>
  <c r="A9" i="31"/>
  <c r="A10" i="31"/>
  <c r="A66" i="31" s="1"/>
  <c r="A11" i="31"/>
  <c r="A67" i="31" s="1"/>
  <c r="A12" i="31"/>
  <c r="A68" i="31" s="1"/>
  <c r="A13" i="31"/>
  <c r="A14" i="31"/>
  <c r="A70" i="31" s="1"/>
  <c r="A15" i="31"/>
  <c r="A71" i="31" s="1"/>
  <c r="A16" i="31"/>
  <c r="A72" i="31" s="1"/>
  <c r="A17" i="31"/>
  <c r="A18" i="31"/>
  <c r="A74" i="31" s="1"/>
  <c r="A19" i="31"/>
  <c r="A75" i="31" s="1"/>
  <c r="A20" i="31"/>
  <c r="A76" i="31" s="1"/>
  <c r="A21" i="31"/>
  <c r="A22" i="31"/>
  <c r="A78" i="31" s="1"/>
  <c r="A23" i="31"/>
  <c r="A79" i="31" s="1"/>
  <c r="A24" i="31"/>
  <c r="A80" i="31" s="1"/>
  <c r="A25" i="31"/>
  <c r="A26" i="31"/>
  <c r="A82" i="31" s="1"/>
  <c r="A27" i="31"/>
  <c r="A83" i="31" s="1"/>
  <c r="A4" i="31"/>
  <c r="A60" i="31" s="1"/>
  <c r="L19" i="46" l="1"/>
  <c r="M15" i="48"/>
  <c r="J33" i="46"/>
  <c r="J28" i="46" s="1"/>
  <c r="J39" i="46" s="1"/>
  <c r="P11" i="48"/>
  <c r="M26" i="46"/>
  <c r="I57" i="46"/>
  <c r="H56" i="46"/>
  <c r="H72" i="46" s="1"/>
  <c r="H76" i="46" s="1"/>
  <c r="O30" i="46"/>
  <c r="N29" i="46"/>
  <c r="P15" i="46"/>
  <c r="O14" i="46"/>
  <c r="O8" i="46"/>
  <c r="N7" i="46"/>
  <c r="K17" i="47"/>
  <c r="K15" i="47" s="1"/>
  <c r="K16" i="47" s="1"/>
  <c r="K18" i="47" s="1"/>
  <c r="L14" i="47" s="1"/>
  <c r="M12" i="47"/>
  <c r="N21" i="46"/>
  <c r="M20" i="46"/>
  <c r="M19" i="46" s="1"/>
  <c r="L66" i="46"/>
  <c r="K65" i="46"/>
  <c r="K62" i="46" s="1"/>
  <c r="L47" i="46"/>
  <c r="L46" i="46" s="1"/>
  <c r="M43" i="46"/>
  <c r="N63" i="46"/>
  <c r="N23" i="46"/>
  <c r="O24" i="46"/>
  <c r="E268" i="35"/>
  <c r="F263" i="35"/>
  <c r="E214" i="35"/>
  <c r="F209" i="35"/>
  <c r="E187" i="35"/>
  <c r="F155" i="35"/>
  <c r="E160" i="35"/>
  <c r="E79" i="35"/>
  <c r="F74" i="35"/>
  <c r="D322" i="35"/>
  <c r="D323" i="35" s="1"/>
  <c r="D134" i="35"/>
  <c r="D326" i="35"/>
  <c r="H233" i="35"/>
  <c r="F343" i="35"/>
  <c r="F341" i="35"/>
  <c r="F342" i="35"/>
  <c r="F185" i="35"/>
  <c r="F183" i="35" s="1"/>
  <c r="F184" i="35" s="1"/>
  <c r="F186" i="35" s="1"/>
  <c r="E288" i="35"/>
  <c r="E287" i="35"/>
  <c r="E286" i="35"/>
  <c r="E50" i="35"/>
  <c r="E48" i="35" s="1"/>
  <c r="E49" i="35" s="1"/>
  <c r="E51" i="35" s="1"/>
  <c r="H125" i="35"/>
  <c r="I260" i="35"/>
  <c r="D378" i="35"/>
  <c r="I71" i="35"/>
  <c r="E365" i="35"/>
  <c r="E364" i="35"/>
  <c r="E363" i="35"/>
  <c r="E239" i="35"/>
  <c r="E237" i="35" s="1"/>
  <c r="E238" i="35" s="1"/>
  <c r="E240" i="35" s="1"/>
  <c r="E321" i="35"/>
  <c r="E319" i="35"/>
  <c r="E320" i="35"/>
  <c r="E131" i="35"/>
  <c r="E129" i="35" s="1"/>
  <c r="E130" i="35" s="1"/>
  <c r="E132" i="35" s="1"/>
  <c r="E278" i="35"/>
  <c r="E279" i="35" s="1"/>
  <c r="E26" i="35"/>
  <c r="E282" i="35"/>
  <c r="I152" i="35"/>
  <c r="E310" i="35"/>
  <c r="E308" i="35"/>
  <c r="E309" i="35"/>
  <c r="E104" i="35"/>
  <c r="E102" i="35"/>
  <c r="E103" i="35" s="1"/>
  <c r="E105" i="35" s="1"/>
  <c r="H98" i="35"/>
  <c r="H179" i="35"/>
  <c r="D344" i="35"/>
  <c r="D345" i="35" s="1"/>
  <c r="D188" i="35"/>
  <c r="D348" i="35"/>
  <c r="J17" i="35"/>
  <c r="D311" i="35"/>
  <c r="D312" i="35" s="1"/>
  <c r="D107" i="35"/>
  <c r="D315" i="35"/>
  <c r="I206" i="35"/>
  <c r="F276" i="35"/>
  <c r="F275" i="35"/>
  <c r="F277" i="35"/>
  <c r="F23" i="35"/>
  <c r="F21" i="35" s="1"/>
  <c r="F22" i="35" s="1"/>
  <c r="F24" i="35" s="1"/>
  <c r="E348" i="35"/>
  <c r="H44" i="35"/>
  <c r="D366" i="35"/>
  <c r="D367" i="35" s="1"/>
  <c r="D242" i="35"/>
  <c r="D370" i="35"/>
  <c r="F44" i="34"/>
  <c r="F42" i="34" s="1"/>
  <c r="F43" i="34" s="1"/>
  <c r="F45" i="34" s="1"/>
  <c r="G41" i="34" s="1"/>
  <c r="F113" i="34"/>
  <c r="F111" i="34" s="1"/>
  <c r="F112" i="34" s="1"/>
  <c r="F205" i="34"/>
  <c r="F203" i="34" s="1"/>
  <c r="F204" i="34" s="1"/>
  <c r="F90" i="34"/>
  <c r="F88" i="34" s="1"/>
  <c r="F89" i="34" s="1"/>
  <c r="F91" i="34" s="1"/>
  <c r="G159" i="34"/>
  <c r="G157" i="34" s="1"/>
  <c r="G158" i="34" s="1"/>
  <c r="G160" i="34" s="1"/>
  <c r="H156" i="34" s="1"/>
  <c r="G227" i="34"/>
  <c r="G229" i="34" s="1"/>
  <c r="H225" i="34" s="1"/>
  <c r="G135" i="34"/>
  <c r="G137" i="34" s="1"/>
  <c r="H133" i="34" s="1"/>
  <c r="J223" i="34"/>
  <c r="H108" i="34"/>
  <c r="G110" i="34"/>
  <c r="I154" i="34"/>
  <c r="G182" i="34"/>
  <c r="G180" i="34" s="1"/>
  <c r="G181" i="34" s="1"/>
  <c r="G183" i="34" s="1"/>
  <c r="H179" i="34" s="1"/>
  <c r="D235" i="34"/>
  <c r="D16" i="23" s="1"/>
  <c r="D21" i="34"/>
  <c r="D238" i="34" s="1"/>
  <c r="J131" i="34"/>
  <c r="K62" i="34"/>
  <c r="H85" i="34"/>
  <c r="G87" i="34"/>
  <c r="H39" i="34"/>
  <c r="I177" i="34"/>
  <c r="H16" i="34"/>
  <c r="G202" i="34"/>
  <c r="H200" i="34"/>
  <c r="E235" i="34"/>
  <c r="E16" i="23" s="1"/>
  <c r="E21" i="34"/>
  <c r="E238" i="34" s="1"/>
  <c r="H67" i="34"/>
  <c r="H65" i="34" s="1"/>
  <c r="H66" i="34" s="1"/>
  <c r="H68" i="34" s="1"/>
  <c r="I64" i="34" s="1"/>
  <c r="A91" i="31"/>
  <c r="A112" i="31"/>
  <c r="A100" i="31"/>
  <c r="A108" i="31"/>
  <c r="A99" i="31"/>
  <c r="A107" i="31"/>
  <c r="A96" i="31"/>
  <c r="A104" i="31"/>
  <c r="A92" i="31"/>
  <c r="A81" i="31"/>
  <c r="A110" i="31"/>
  <c r="A77" i="31"/>
  <c r="A106" i="31"/>
  <c r="A73" i="31"/>
  <c r="A102" i="31"/>
  <c r="A69" i="31"/>
  <c r="A98" i="31"/>
  <c r="A65" i="31"/>
  <c r="A94" i="31"/>
  <c r="A61" i="31"/>
  <c r="A90" i="31"/>
  <c r="A111" i="31"/>
  <c r="A103" i="31"/>
  <c r="A95" i="31"/>
  <c r="A89" i="31"/>
  <c r="A109" i="31"/>
  <c r="A105" i="31"/>
  <c r="A101" i="31"/>
  <c r="A97" i="31"/>
  <c r="A93" i="31"/>
  <c r="N15" i="48" l="1"/>
  <c r="K33" i="46"/>
  <c r="K28" i="46" s="1"/>
  <c r="K39" i="46" s="1"/>
  <c r="Q11" i="48"/>
  <c r="N26" i="46"/>
  <c r="J57" i="46"/>
  <c r="I56" i="46"/>
  <c r="I72" i="46" s="1"/>
  <c r="I76" i="46" s="1"/>
  <c r="O29" i="46"/>
  <c r="P30" i="46"/>
  <c r="P14" i="46"/>
  <c r="Q15" i="46"/>
  <c r="P8" i="46"/>
  <c r="O7" i="46"/>
  <c r="L17" i="47"/>
  <c r="L15" i="47" s="1"/>
  <c r="L16" i="47" s="1"/>
  <c r="L18" i="47" s="1"/>
  <c r="M14" i="47" s="1"/>
  <c r="N12" i="47"/>
  <c r="N43" i="46"/>
  <c r="M47" i="46"/>
  <c r="M46" i="46" s="1"/>
  <c r="N20" i="46"/>
  <c r="O21" i="46"/>
  <c r="O23" i="46"/>
  <c r="P24" i="46"/>
  <c r="O63" i="46"/>
  <c r="M66" i="46"/>
  <c r="L65" i="46"/>
  <c r="L62" i="46" s="1"/>
  <c r="F375" i="35"/>
  <c r="F374" i="35"/>
  <c r="F266" i="35"/>
  <c r="F264" i="35" s="1"/>
  <c r="F265" i="35" s="1"/>
  <c r="F267" i="35" s="1"/>
  <c r="F268" i="35" s="1"/>
  <c r="F376" i="35"/>
  <c r="E377" i="35"/>
  <c r="E378" i="35" s="1"/>
  <c r="E381" i="35"/>
  <c r="E269" i="35"/>
  <c r="E241" i="35"/>
  <c r="F236" i="35"/>
  <c r="F352" i="35"/>
  <c r="F353" i="35"/>
  <c r="F354" i="35"/>
  <c r="F212" i="35"/>
  <c r="F210" i="35" s="1"/>
  <c r="F211" i="35" s="1"/>
  <c r="F213" i="35" s="1"/>
  <c r="E355" i="35"/>
  <c r="E356" i="35" s="1"/>
  <c r="E359" i="35"/>
  <c r="E215" i="35"/>
  <c r="E344" i="35"/>
  <c r="E345" i="35" s="1"/>
  <c r="E188" i="35"/>
  <c r="E333" i="35"/>
  <c r="E334" i="35" s="1"/>
  <c r="E337" i="35"/>
  <c r="E161" i="35"/>
  <c r="F158" i="35"/>
  <c r="F156" i="35" s="1"/>
  <c r="F157" i="35" s="1"/>
  <c r="F159" i="35" s="1"/>
  <c r="F330" i="35"/>
  <c r="F332" i="35"/>
  <c r="F331" i="35"/>
  <c r="E133" i="35"/>
  <c r="F128" i="35"/>
  <c r="E106" i="35"/>
  <c r="F101" i="35"/>
  <c r="F298" i="35"/>
  <c r="F77" i="35"/>
  <c r="F75" i="35" s="1"/>
  <c r="F76" i="35" s="1"/>
  <c r="F78" i="35" s="1"/>
  <c r="F299" i="35"/>
  <c r="F297" i="35"/>
  <c r="E300" i="35"/>
  <c r="E301" i="35" s="1"/>
  <c r="E80" i="35"/>
  <c r="E304" i="35"/>
  <c r="E386" i="35"/>
  <c r="E387" i="35"/>
  <c r="D392" i="35"/>
  <c r="E52" i="35"/>
  <c r="F47" i="35"/>
  <c r="F187" i="35"/>
  <c r="G182" i="35"/>
  <c r="I44" i="35"/>
  <c r="F25" i="35"/>
  <c r="G20" i="35"/>
  <c r="K17" i="35"/>
  <c r="I179" i="35"/>
  <c r="D388" i="35"/>
  <c r="D389" i="35" s="1"/>
  <c r="J71" i="35"/>
  <c r="I125" i="35"/>
  <c r="E385" i="35"/>
  <c r="I98" i="35"/>
  <c r="J152" i="35"/>
  <c r="J260" i="35"/>
  <c r="I233" i="35"/>
  <c r="J206" i="35"/>
  <c r="D19" i="34"/>
  <c r="D236" i="34" s="1"/>
  <c r="D241" i="34" s="1"/>
  <c r="D5" i="23" s="1"/>
  <c r="H182" i="34"/>
  <c r="H180" i="34" s="1"/>
  <c r="H181" i="34" s="1"/>
  <c r="H183" i="34" s="1"/>
  <c r="I179" i="34" s="1"/>
  <c r="H159" i="34"/>
  <c r="H157" i="34" s="1"/>
  <c r="H158" i="34" s="1"/>
  <c r="H160" i="34" s="1"/>
  <c r="I156" i="34" s="1"/>
  <c r="I85" i="34"/>
  <c r="L62" i="34"/>
  <c r="H136" i="34"/>
  <c r="H134" i="34" s="1"/>
  <c r="H135" i="34" s="1"/>
  <c r="H137" i="34" s="1"/>
  <c r="I133" i="34" s="1"/>
  <c r="H228" i="34"/>
  <c r="H226" i="34" s="1"/>
  <c r="H227" i="34" s="1"/>
  <c r="H229" i="34" s="1"/>
  <c r="I225" i="34" s="1"/>
  <c r="I200" i="34"/>
  <c r="I16" i="34"/>
  <c r="J177" i="34"/>
  <c r="G90" i="34"/>
  <c r="G88" i="34" s="1"/>
  <c r="G89" i="34" s="1"/>
  <c r="G91" i="34" s="1"/>
  <c r="H87" i="34" s="1"/>
  <c r="K131" i="34"/>
  <c r="G113" i="34"/>
  <c r="G111" i="34" s="1"/>
  <c r="G112" i="34" s="1"/>
  <c r="G114" i="34" s="1"/>
  <c r="H110" i="34" s="1"/>
  <c r="G205" i="34"/>
  <c r="G203" i="34" s="1"/>
  <c r="G204" i="34" s="1"/>
  <c r="G206" i="34" s="1"/>
  <c r="H202" i="34" s="1"/>
  <c r="I39" i="34"/>
  <c r="J154" i="34"/>
  <c r="I67" i="34"/>
  <c r="I65" i="34" s="1"/>
  <c r="I66" i="34" s="1"/>
  <c r="I68" i="34" s="1"/>
  <c r="J64" i="34" s="1"/>
  <c r="D20" i="34"/>
  <c r="D237" i="34" s="1"/>
  <c r="K223" i="34"/>
  <c r="E19" i="34"/>
  <c r="G44" i="34"/>
  <c r="G42" i="34" s="1"/>
  <c r="G43" i="34" s="1"/>
  <c r="G45" i="34" s="1"/>
  <c r="I108" i="34"/>
  <c r="AL30" i="31"/>
  <c r="AM30" i="31"/>
  <c r="H30" i="31"/>
  <c r="I30" i="31"/>
  <c r="J30" i="31"/>
  <c r="K30" i="31"/>
  <c r="L30" i="31"/>
  <c r="M30" i="31"/>
  <c r="N30" i="31"/>
  <c r="O30" i="31"/>
  <c r="P30" i="31"/>
  <c r="Q30" i="31"/>
  <c r="R30" i="31"/>
  <c r="S30" i="31"/>
  <c r="T30" i="31"/>
  <c r="U30" i="31"/>
  <c r="V30" i="31"/>
  <c r="W30" i="31"/>
  <c r="X30" i="31"/>
  <c r="Y30" i="31"/>
  <c r="Z30" i="31"/>
  <c r="AA30" i="31"/>
  <c r="AB30" i="31"/>
  <c r="AC30" i="31"/>
  <c r="AD30" i="31"/>
  <c r="AE30" i="31"/>
  <c r="AF30" i="31"/>
  <c r="AG30" i="31"/>
  <c r="AH30" i="31"/>
  <c r="AI30" i="31"/>
  <c r="AJ30" i="31"/>
  <c r="AK30" i="31"/>
  <c r="E30" i="31"/>
  <c r="F30" i="31"/>
  <c r="G30" i="31"/>
  <c r="D30" i="31"/>
  <c r="A34" i="31"/>
  <c r="A38" i="31"/>
  <c r="A39" i="31"/>
  <c r="A42" i="31"/>
  <c r="A46" i="31"/>
  <c r="A47" i="31"/>
  <c r="A50" i="31"/>
  <c r="A51" i="31"/>
  <c r="A54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M3" i="31"/>
  <c r="L4" i="31"/>
  <c r="J16" i="12" s="1"/>
  <c r="M4" i="31"/>
  <c r="K16" i="12" s="1"/>
  <c r="N4" i="31"/>
  <c r="L16" i="12" s="1"/>
  <c r="O4" i="31"/>
  <c r="M16" i="12" s="1"/>
  <c r="P4" i="31"/>
  <c r="N16" i="12" s="1"/>
  <c r="Q4" i="31"/>
  <c r="O16" i="12" s="1"/>
  <c r="R4" i="31"/>
  <c r="P16" i="12" s="1"/>
  <c r="S4" i="31"/>
  <c r="Q16" i="12" s="1"/>
  <c r="T4" i="31"/>
  <c r="R16" i="12" s="1"/>
  <c r="U4" i="31"/>
  <c r="S16" i="12" s="1"/>
  <c r="V4" i="31"/>
  <c r="T16" i="12" s="1"/>
  <c r="W4" i="31"/>
  <c r="U16" i="12" s="1"/>
  <c r="X4" i="31"/>
  <c r="V16" i="12" s="1"/>
  <c r="Y4" i="31"/>
  <c r="W16" i="12" s="1"/>
  <c r="Z4" i="31"/>
  <c r="X16" i="12" s="1"/>
  <c r="AA4" i="31"/>
  <c r="Y16" i="12" s="1"/>
  <c r="AB4" i="31"/>
  <c r="Z16" i="12" s="1"/>
  <c r="AC4" i="31"/>
  <c r="AA16" i="12" s="1"/>
  <c r="AD4" i="31"/>
  <c r="AB16" i="12" s="1"/>
  <c r="AE4" i="31"/>
  <c r="AC16" i="12" s="1"/>
  <c r="AF4" i="31"/>
  <c r="AD16" i="12" s="1"/>
  <c r="AG4" i="31"/>
  <c r="AE16" i="12" s="1"/>
  <c r="AH4" i="31"/>
  <c r="AF16" i="12" s="1"/>
  <c r="AI4" i="31"/>
  <c r="AG16" i="12" s="1"/>
  <c r="AJ4" i="31"/>
  <c r="AH16" i="12" s="1"/>
  <c r="AK4" i="31"/>
  <c r="AI16" i="12" s="1"/>
  <c r="AL4" i="31"/>
  <c r="AJ16" i="12" s="1"/>
  <c r="AM4" i="31"/>
  <c r="AK16" i="12" s="1"/>
  <c r="L5" i="31"/>
  <c r="J18" i="12" s="1"/>
  <c r="M5" i="31"/>
  <c r="K18" i="12" s="1"/>
  <c r="N5" i="31"/>
  <c r="L18" i="12" s="1"/>
  <c r="O5" i="31"/>
  <c r="M18" i="12" s="1"/>
  <c r="P5" i="31"/>
  <c r="N18" i="12" s="1"/>
  <c r="Q5" i="31"/>
  <c r="O18" i="12" s="1"/>
  <c r="R5" i="31"/>
  <c r="P18" i="12" s="1"/>
  <c r="S5" i="31"/>
  <c r="Q18" i="12" s="1"/>
  <c r="T5" i="31"/>
  <c r="R18" i="12" s="1"/>
  <c r="U5" i="31"/>
  <c r="S18" i="12" s="1"/>
  <c r="V5" i="31"/>
  <c r="T18" i="12" s="1"/>
  <c r="W5" i="31"/>
  <c r="U18" i="12" s="1"/>
  <c r="X5" i="31"/>
  <c r="V18" i="12" s="1"/>
  <c r="Y5" i="31"/>
  <c r="W18" i="12" s="1"/>
  <c r="Z5" i="31"/>
  <c r="X18" i="12" s="1"/>
  <c r="AA5" i="31"/>
  <c r="Y18" i="12" s="1"/>
  <c r="AB5" i="31"/>
  <c r="Z18" i="12" s="1"/>
  <c r="AC5" i="31"/>
  <c r="AA18" i="12" s="1"/>
  <c r="AD5" i="31"/>
  <c r="AB18" i="12" s="1"/>
  <c r="AE5" i="31"/>
  <c r="AC18" i="12" s="1"/>
  <c r="AF5" i="31"/>
  <c r="AD18" i="12" s="1"/>
  <c r="AG5" i="31"/>
  <c r="AE18" i="12" s="1"/>
  <c r="AH5" i="31"/>
  <c r="AF18" i="12" s="1"/>
  <c r="AI5" i="31"/>
  <c r="AG18" i="12" s="1"/>
  <c r="AJ5" i="31"/>
  <c r="AH18" i="12" s="1"/>
  <c r="AK5" i="31"/>
  <c r="AI18" i="12" s="1"/>
  <c r="AL5" i="31"/>
  <c r="AJ18" i="12" s="1"/>
  <c r="AM5" i="31"/>
  <c r="AK18" i="12" s="1"/>
  <c r="L6" i="31"/>
  <c r="J19" i="12" s="1"/>
  <c r="M6" i="31"/>
  <c r="K19" i="12" s="1"/>
  <c r="N6" i="31"/>
  <c r="L19" i="12" s="1"/>
  <c r="O6" i="31"/>
  <c r="M19" i="12" s="1"/>
  <c r="P6" i="31"/>
  <c r="N19" i="12" s="1"/>
  <c r="Q6" i="31"/>
  <c r="O19" i="12" s="1"/>
  <c r="R6" i="31"/>
  <c r="P19" i="12" s="1"/>
  <c r="S6" i="31"/>
  <c r="Q19" i="12" s="1"/>
  <c r="T6" i="31"/>
  <c r="R19" i="12" s="1"/>
  <c r="U6" i="31"/>
  <c r="S19" i="12" s="1"/>
  <c r="V6" i="31"/>
  <c r="T19" i="12" s="1"/>
  <c r="W6" i="31"/>
  <c r="U19" i="12" s="1"/>
  <c r="X6" i="31"/>
  <c r="V19" i="12" s="1"/>
  <c r="Y6" i="31"/>
  <c r="W19" i="12" s="1"/>
  <c r="Z6" i="31"/>
  <c r="X19" i="12" s="1"/>
  <c r="AA6" i="31"/>
  <c r="Y19" i="12" s="1"/>
  <c r="AB6" i="31"/>
  <c r="Z19" i="12" s="1"/>
  <c r="AC6" i="31"/>
  <c r="AA19" i="12" s="1"/>
  <c r="AD6" i="31"/>
  <c r="AB19" i="12" s="1"/>
  <c r="AE6" i="31"/>
  <c r="AC19" i="12" s="1"/>
  <c r="AF6" i="31"/>
  <c r="AD19" i="12" s="1"/>
  <c r="AG6" i="31"/>
  <c r="AE19" i="12" s="1"/>
  <c r="AH6" i="31"/>
  <c r="AF19" i="12" s="1"/>
  <c r="AI6" i="31"/>
  <c r="AG19" i="12" s="1"/>
  <c r="AJ6" i="31"/>
  <c r="AH19" i="12" s="1"/>
  <c r="AK6" i="31"/>
  <c r="AI19" i="12" s="1"/>
  <c r="AL6" i="31"/>
  <c r="AJ19" i="12" s="1"/>
  <c r="AM6" i="31"/>
  <c r="AK19" i="12" s="1"/>
  <c r="L7" i="31"/>
  <c r="J20" i="12" s="1"/>
  <c r="M7" i="31"/>
  <c r="K20" i="12" s="1"/>
  <c r="N7" i="31"/>
  <c r="L20" i="12" s="1"/>
  <c r="O7" i="31"/>
  <c r="M20" i="12" s="1"/>
  <c r="P7" i="31"/>
  <c r="N20" i="12" s="1"/>
  <c r="Q7" i="31"/>
  <c r="O20" i="12" s="1"/>
  <c r="R7" i="31"/>
  <c r="P20" i="12" s="1"/>
  <c r="S7" i="31"/>
  <c r="Q20" i="12" s="1"/>
  <c r="T7" i="31"/>
  <c r="R20" i="12" s="1"/>
  <c r="U7" i="31"/>
  <c r="S20" i="12" s="1"/>
  <c r="V7" i="31"/>
  <c r="T20" i="12" s="1"/>
  <c r="W7" i="31"/>
  <c r="U20" i="12" s="1"/>
  <c r="X7" i="31"/>
  <c r="V20" i="12" s="1"/>
  <c r="Y7" i="31"/>
  <c r="W20" i="12" s="1"/>
  <c r="Z7" i="31"/>
  <c r="X20" i="12" s="1"/>
  <c r="AA7" i="31"/>
  <c r="Y20" i="12" s="1"/>
  <c r="AB7" i="31"/>
  <c r="Z20" i="12" s="1"/>
  <c r="AC7" i="31"/>
  <c r="AA20" i="12" s="1"/>
  <c r="AD7" i="31"/>
  <c r="AB20" i="12" s="1"/>
  <c r="AE7" i="31"/>
  <c r="AC20" i="12" s="1"/>
  <c r="AF7" i="31"/>
  <c r="AD20" i="12" s="1"/>
  <c r="AG7" i="31"/>
  <c r="AE20" i="12" s="1"/>
  <c r="AH7" i="31"/>
  <c r="AF20" i="12" s="1"/>
  <c r="AI7" i="31"/>
  <c r="AG20" i="12" s="1"/>
  <c r="AJ7" i="31"/>
  <c r="AH20" i="12" s="1"/>
  <c r="AK7" i="31"/>
  <c r="AI20" i="12" s="1"/>
  <c r="AL7" i="31"/>
  <c r="AJ20" i="12" s="1"/>
  <c r="AM7" i="31"/>
  <c r="AK20" i="12" s="1"/>
  <c r="L8" i="31"/>
  <c r="J27" i="12" s="1"/>
  <c r="M8" i="31"/>
  <c r="K27" i="12" s="1"/>
  <c r="N8" i="31"/>
  <c r="L27" i="12" s="1"/>
  <c r="O8" i="31"/>
  <c r="M27" i="12" s="1"/>
  <c r="P8" i="31"/>
  <c r="N27" i="12" s="1"/>
  <c r="Q8" i="31"/>
  <c r="O27" i="12" s="1"/>
  <c r="R8" i="31"/>
  <c r="P27" i="12" s="1"/>
  <c r="S8" i="31"/>
  <c r="Q27" i="12" s="1"/>
  <c r="T8" i="31"/>
  <c r="R27" i="12" s="1"/>
  <c r="U8" i="31"/>
  <c r="S27" i="12" s="1"/>
  <c r="V8" i="31"/>
  <c r="T27" i="12" s="1"/>
  <c r="W8" i="31"/>
  <c r="U27" i="12" s="1"/>
  <c r="X8" i="31"/>
  <c r="V27" i="12" s="1"/>
  <c r="Y8" i="31"/>
  <c r="W27" i="12" s="1"/>
  <c r="Z8" i="31"/>
  <c r="X27" i="12" s="1"/>
  <c r="AA8" i="31"/>
  <c r="Y27" i="12" s="1"/>
  <c r="AB8" i="31"/>
  <c r="Z27" i="12" s="1"/>
  <c r="AC8" i="31"/>
  <c r="AA27" i="12" s="1"/>
  <c r="AD8" i="31"/>
  <c r="AB27" i="12" s="1"/>
  <c r="AE8" i="31"/>
  <c r="AC27" i="12" s="1"/>
  <c r="AF8" i="31"/>
  <c r="AD27" i="12" s="1"/>
  <c r="AG8" i="31"/>
  <c r="AE27" i="12" s="1"/>
  <c r="AH8" i="31"/>
  <c r="AF27" i="12" s="1"/>
  <c r="AI8" i="31"/>
  <c r="AG27" i="12" s="1"/>
  <c r="AJ8" i="31"/>
  <c r="AH27" i="12" s="1"/>
  <c r="AK8" i="31"/>
  <c r="AI27" i="12" s="1"/>
  <c r="AL8" i="31"/>
  <c r="AJ27" i="12" s="1"/>
  <c r="AM8" i="31"/>
  <c r="AK27" i="12" s="1"/>
  <c r="L9" i="31"/>
  <c r="J28" i="12" s="1"/>
  <c r="M9" i="31"/>
  <c r="K28" i="12" s="1"/>
  <c r="N9" i="31"/>
  <c r="L28" i="12" s="1"/>
  <c r="O9" i="31"/>
  <c r="M28" i="12" s="1"/>
  <c r="P9" i="31"/>
  <c r="N28" i="12" s="1"/>
  <c r="Q9" i="31"/>
  <c r="O28" i="12" s="1"/>
  <c r="R9" i="31"/>
  <c r="P28" i="12" s="1"/>
  <c r="S9" i="31"/>
  <c r="Q28" i="12" s="1"/>
  <c r="T9" i="31"/>
  <c r="R28" i="12" s="1"/>
  <c r="U9" i="31"/>
  <c r="S28" i="12" s="1"/>
  <c r="V9" i="31"/>
  <c r="T28" i="12" s="1"/>
  <c r="W9" i="31"/>
  <c r="U28" i="12" s="1"/>
  <c r="X9" i="31"/>
  <c r="V28" i="12" s="1"/>
  <c r="Y9" i="31"/>
  <c r="W28" i="12" s="1"/>
  <c r="Z9" i="31"/>
  <c r="X28" i="12" s="1"/>
  <c r="AA9" i="31"/>
  <c r="Y28" i="12" s="1"/>
  <c r="AB9" i="31"/>
  <c r="Z28" i="12" s="1"/>
  <c r="AC9" i="31"/>
  <c r="AA28" i="12" s="1"/>
  <c r="AD9" i="31"/>
  <c r="AB28" i="12" s="1"/>
  <c r="AE9" i="31"/>
  <c r="AC28" i="12" s="1"/>
  <c r="AF9" i="31"/>
  <c r="AD28" i="12" s="1"/>
  <c r="AG9" i="31"/>
  <c r="AE28" i="12" s="1"/>
  <c r="AH9" i="31"/>
  <c r="AF28" i="12" s="1"/>
  <c r="AI9" i="31"/>
  <c r="AG28" i="12" s="1"/>
  <c r="AJ9" i="31"/>
  <c r="AH28" i="12" s="1"/>
  <c r="AK9" i="31"/>
  <c r="AI28" i="12" s="1"/>
  <c r="AL9" i="31"/>
  <c r="AJ28" i="12" s="1"/>
  <c r="AM9" i="31"/>
  <c r="AK28" i="12" s="1"/>
  <c r="L10" i="31"/>
  <c r="J29" i="12" s="1"/>
  <c r="M10" i="31"/>
  <c r="K29" i="12" s="1"/>
  <c r="N10" i="31"/>
  <c r="L29" i="12" s="1"/>
  <c r="O10" i="31"/>
  <c r="M29" i="12" s="1"/>
  <c r="P10" i="31"/>
  <c r="N29" i="12" s="1"/>
  <c r="Q10" i="31"/>
  <c r="O29" i="12" s="1"/>
  <c r="R10" i="31"/>
  <c r="P29" i="12" s="1"/>
  <c r="S10" i="31"/>
  <c r="Q29" i="12" s="1"/>
  <c r="T10" i="31"/>
  <c r="R29" i="12" s="1"/>
  <c r="U10" i="31"/>
  <c r="S29" i="12" s="1"/>
  <c r="V10" i="31"/>
  <c r="T29" i="12" s="1"/>
  <c r="W10" i="31"/>
  <c r="U29" i="12" s="1"/>
  <c r="X10" i="31"/>
  <c r="V29" i="12" s="1"/>
  <c r="Y10" i="31"/>
  <c r="W29" i="12" s="1"/>
  <c r="Z10" i="31"/>
  <c r="X29" i="12" s="1"/>
  <c r="AA10" i="31"/>
  <c r="Y29" i="12" s="1"/>
  <c r="AB10" i="31"/>
  <c r="Z29" i="12" s="1"/>
  <c r="AC10" i="31"/>
  <c r="AA29" i="12" s="1"/>
  <c r="AD10" i="31"/>
  <c r="AB29" i="12" s="1"/>
  <c r="AE10" i="31"/>
  <c r="AC29" i="12" s="1"/>
  <c r="AF10" i="31"/>
  <c r="AD29" i="12" s="1"/>
  <c r="AG10" i="31"/>
  <c r="AE29" i="12" s="1"/>
  <c r="AH10" i="31"/>
  <c r="AF29" i="12" s="1"/>
  <c r="AI10" i="31"/>
  <c r="AG29" i="12" s="1"/>
  <c r="AJ10" i="31"/>
  <c r="AH29" i="12" s="1"/>
  <c r="AK10" i="31"/>
  <c r="AI29" i="12" s="1"/>
  <c r="AL10" i="31"/>
  <c r="AJ29" i="12" s="1"/>
  <c r="AM10" i="31"/>
  <c r="AK29" i="12" s="1"/>
  <c r="L11" i="31"/>
  <c r="J30" i="12" s="1"/>
  <c r="M11" i="31"/>
  <c r="K30" i="12" s="1"/>
  <c r="N11" i="31"/>
  <c r="L30" i="12" s="1"/>
  <c r="O11" i="31"/>
  <c r="M30" i="12" s="1"/>
  <c r="P11" i="31"/>
  <c r="N30" i="12" s="1"/>
  <c r="Q11" i="31"/>
  <c r="O30" i="12" s="1"/>
  <c r="R11" i="31"/>
  <c r="P30" i="12" s="1"/>
  <c r="S11" i="31"/>
  <c r="Q30" i="12" s="1"/>
  <c r="T11" i="31"/>
  <c r="R30" i="12" s="1"/>
  <c r="U11" i="31"/>
  <c r="S30" i="12" s="1"/>
  <c r="V11" i="31"/>
  <c r="T30" i="12" s="1"/>
  <c r="W11" i="31"/>
  <c r="U30" i="12" s="1"/>
  <c r="X11" i="31"/>
  <c r="V30" i="12" s="1"/>
  <c r="Y11" i="31"/>
  <c r="W30" i="12" s="1"/>
  <c r="Z11" i="31"/>
  <c r="X30" i="12" s="1"/>
  <c r="AA11" i="31"/>
  <c r="Y30" i="12" s="1"/>
  <c r="AB11" i="31"/>
  <c r="Z30" i="12" s="1"/>
  <c r="AC11" i="31"/>
  <c r="AA30" i="12" s="1"/>
  <c r="AD11" i="31"/>
  <c r="AB30" i="12" s="1"/>
  <c r="AE11" i="31"/>
  <c r="AC30" i="12" s="1"/>
  <c r="AF11" i="31"/>
  <c r="AD30" i="12" s="1"/>
  <c r="AG11" i="31"/>
  <c r="AE30" i="12" s="1"/>
  <c r="AH11" i="31"/>
  <c r="AF30" i="12" s="1"/>
  <c r="AI11" i="31"/>
  <c r="AG30" i="12" s="1"/>
  <c r="AJ11" i="31"/>
  <c r="AH30" i="12" s="1"/>
  <c r="AK11" i="31"/>
  <c r="AI30" i="12" s="1"/>
  <c r="AL11" i="31"/>
  <c r="AJ30" i="12" s="1"/>
  <c r="AM11" i="31"/>
  <c r="AK30" i="12" s="1"/>
  <c r="L12" i="31"/>
  <c r="J31" i="12" s="1"/>
  <c r="M12" i="31"/>
  <c r="K31" i="12" s="1"/>
  <c r="N12" i="31"/>
  <c r="L31" i="12" s="1"/>
  <c r="O12" i="31"/>
  <c r="M31" i="12" s="1"/>
  <c r="P12" i="31"/>
  <c r="N31" i="12" s="1"/>
  <c r="Q12" i="31"/>
  <c r="O31" i="12" s="1"/>
  <c r="R12" i="31"/>
  <c r="P31" i="12" s="1"/>
  <c r="S12" i="31"/>
  <c r="Q31" i="12" s="1"/>
  <c r="T12" i="31"/>
  <c r="R31" i="12" s="1"/>
  <c r="U12" i="31"/>
  <c r="S31" i="12" s="1"/>
  <c r="V12" i="31"/>
  <c r="T31" i="12" s="1"/>
  <c r="W12" i="31"/>
  <c r="U31" i="12" s="1"/>
  <c r="X12" i="31"/>
  <c r="V31" i="12" s="1"/>
  <c r="Y12" i="31"/>
  <c r="W31" i="12" s="1"/>
  <c r="Z12" i="31"/>
  <c r="X31" i="12" s="1"/>
  <c r="AA12" i="31"/>
  <c r="Y31" i="12" s="1"/>
  <c r="AB12" i="31"/>
  <c r="Z31" i="12" s="1"/>
  <c r="AC12" i="31"/>
  <c r="AA31" i="12" s="1"/>
  <c r="AD12" i="31"/>
  <c r="AB31" i="12" s="1"/>
  <c r="AE12" i="31"/>
  <c r="AC31" i="12" s="1"/>
  <c r="AF12" i="31"/>
  <c r="AD31" i="12" s="1"/>
  <c r="AG12" i="31"/>
  <c r="AE31" i="12" s="1"/>
  <c r="AH12" i="31"/>
  <c r="AF31" i="12" s="1"/>
  <c r="AI12" i="31"/>
  <c r="AG31" i="12" s="1"/>
  <c r="AJ12" i="31"/>
  <c r="AH31" i="12" s="1"/>
  <c r="AK12" i="31"/>
  <c r="AI31" i="12" s="1"/>
  <c r="AL12" i="31"/>
  <c r="AJ31" i="12" s="1"/>
  <c r="AM12" i="31"/>
  <c r="AK31" i="12" s="1"/>
  <c r="L13" i="31"/>
  <c r="J32" i="12" s="1"/>
  <c r="M13" i="31"/>
  <c r="K32" i="12" s="1"/>
  <c r="N13" i="31"/>
  <c r="L32" i="12" s="1"/>
  <c r="O13" i="31"/>
  <c r="M32" i="12" s="1"/>
  <c r="P13" i="31"/>
  <c r="N32" i="12" s="1"/>
  <c r="Q13" i="31"/>
  <c r="O32" i="12" s="1"/>
  <c r="R13" i="31"/>
  <c r="P32" i="12" s="1"/>
  <c r="S13" i="31"/>
  <c r="Q32" i="12" s="1"/>
  <c r="T13" i="31"/>
  <c r="R32" i="12" s="1"/>
  <c r="U13" i="31"/>
  <c r="S32" i="12" s="1"/>
  <c r="V13" i="31"/>
  <c r="T32" i="12" s="1"/>
  <c r="W13" i="31"/>
  <c r="U32" i="12" s="1"/>
  <c r="X13" i="31"/>
  <c r="V32" i="12" s="1"/>
  <c r="Y13" i="31"/>
  <c r="W32" i="12" s="1"/>
  <c r="Z13" i="31"/>
  <c r="X32" i="12" s="1"/>
  <c r="AA13" i="31"/>
  <c r="Y32" i="12" s="1"/>
  <c r="AB13" i="31"/>
  <c r="Z32" i="12" s="1"/>
  <c r="AC13" i="31"/>
  <c r="AA32" i="12" s="1"/>
  <c r="AD13" i="31"/>
  <c r="AB32" i="12" s="1"/>
  <c r="AE13" i="31"/>
  <c r="AC32" i="12" s="1"/>
  <c r="AF13" i="31"/>
  <c r="AD32" i="12" s="1"/>
  <c r="AG13" i="31"/>
  <c r="AE32" i="12" s="1"/>
  <c r="AH13" i="31"/>
  <c r="AF32" i="12" s="1"/>
  <c r="AI13" i="31"/>
  <c r="AG32" i="12" s="1"/>
  <c r="AJ13" i="31"/>
  <c r="AH32" i="12" s="1"/>
  <c r="AK13" i="31"/>
  <c r="AI32" i="12" s="1"/>
  <c r="AL13" i="31"/>
  <c r="AJ32" i="12" s="1"/>
  <c r="AM13" i="31"/>
  <c r="AK32" i="12" s="1"/>
  <c r="L14" i="31"/>
  <c r="J33" i="12" s="1"/>
  <c r="M14" i="31"/>
  <c r="K33" i="12" s="1"/>
  <c r="N14" i="31"/>
  <c r="L33" i="12" s="1"/>
  <c r="O14" i="31"/>
  <c r="M33" i="12" s="1"/>
  <c r="P14" i="31"/>
  <c r="N33" i="12" s="1"/>
  <c r="Q14" i="31"/>
  <c r="O33" i="12" s="1"/>
  <c r="R14" i="31"/>
  <c r="P33" i="12" s="1"/>
  <c r="S14" i="31"/>
  <c r="Q33" i="12" s="1"/>
  <c r="T14" i="31"/>
  <c r="R33" i="12" s="1"/>
  <c r="U14" i="31"/>
  <c r="S33" i="12" s="1"/>
  <c r="V14" i="31"/>
  <c r="T33" i="12" s="1"/>
  <c r="W14" i="31"/>
  <c r="U33" i="12" s="1"/>
  <c r="X14" i="31"/>
  <c r="V33" i="12" s="1"/>
  <c r="Y14" i="31"/>
  <c r="W33" i="12" s="1"/>
  <c r="Z14" i="31"/>
  <c r="X33" i="12" s="1"/>
  <c r="AA14" i="31"/>
  <c r="Y33" i="12" s="1"/>
  <c r="AB14" i="31"/>
  <c r="Z33" i="12" s="1"/>
  <c r="AC14" i="31"/>
  <c r="AA33" i="12" s="1"/>
  <c r="AD14" i="31"/>
  <c r="AB33" i="12" s="1"/>
  <c r="AE14" i="31"/>
  <c r="AC33" i="12" s="1"/>
  <c r="AF14" i="31"/>
  <c r="AD33" i="12" s="1"/>
  <c r="AG14" i="31"/>
  <c r="AE33" i="12" s="1"/>
  <c r="AH14" i="31"/>
  <c r="AF33" i="12" s="1"/>
  <c r="AI14" i="31"/>
  <c r="AG33" i="12" s="1"/>
  <c r="AJ14" i="31"/>
  <c r="AH33" i="12" s="1"/>
  <c r="AK14" i="31"/>
  <c r="AI33" i="12" s="1"/>
  <c r="AL14" i="31"/>
  <c r="AJ33" i="12" s="1"/>
  <c r="AM14" i="31"/>
  <c r="AK33" i="12" s="1"/>
  <c r="L15" i="31"/>
  <c r="J35" i="12" s="1"/>
  <c r="M15" i="31"/>
  <c r="K35" i="12" s="1"/>
  <c r="N15" i="31"/>
  <c r="L35" i="12" s="1"/>
  <c r="O15" i="31"/>
  <c r="M35" i="12" s="1"/>
  <c r="P15" i="31"/>
  <c r="N35" i="12" s="1"/>
  <c r="Q15" i="31"/>
  <c r="O35" i="12" s="1"/>
  <c r="R15" i="31"/>
  <c r="P35" i="12" s="1"/>
  <c r="S15" i="31"/>
  <c r="Q35" i="12" s="1"/>
  <c r="T15" i="31"/>
  <c r="R35" i="12" s="1"/>
  <c r="U15" i="31"/>
  <c r="S35" i="12" s="1"/>
  <c r="V15" i="31"/>
  <c r="T35" i="12" s="1"/>
  <c r="W15" i="31"/>
  <c r="U35" i="12" s="1"/>
  <c r="X15" i="31"/>
  <c r="V35" i="12" s="1"/>
  <c r="Y15" i="31"/>
  <c r="W35" i="12" s="1"/>
  <c r="Z15" i="31"/>
  <c r="X35" i="12" s="1"/>
  <c r="AA15" i="31"/>
  <c r="Y35" i="12" s="1"/>
  <c r="AB15" i="31"/>
  <c r="Z35" i="12" s="1"/>
  <c r="AC15" i="31"/>
  <c r="AA35" i="12" s="1"/>
  <c r="AD15" i="31"/>
  <c r="AB35" i="12" s="1"/>
  <c r="AE15" i="31"/>
  <c r="AC35" i="12" s="1"/>
  <c r="AF15" i="31"/>
  <c r="AD35" i="12" s="1"/>
  <c r="AG15" i="31"/>
  <c r="AE35" i="12" s="1"/>
  <c r="AH15" i="31"/>
  <c r="AF35" i="12" s="1"/>
  <c r="AI15" i="31"/>
  <c r="AG35" i="12" s="1"/>
  <c r="AJ15" i="31"/>
  <c r="AH35" i="12" s="1"/>
  <c r="AK15" i="31"/>
  <c r="AI35" i="12" s="1"/>
  <c r="AL15" i="31"/>
  <c r="AJ35" i="12" s="1"/>
  <c r="AM15" i="31"/>
  <c r="AK35" i="12" s="1"/>
  <c r="L16" i="31"/>
  <c r="J37" i="12" s="1"/>
  <c r="M16" i="31"/>
  <c r="K37" i="12" s="1"/>
  <c r="N16" i="31"/>
  <c r="L37" i="12" s="1"/>
  <c r="O16" i="31"/>
  <c r="M37" i="12" s="1"/>
  <c r="P16" i="31"/>
  <c r="N37" i="12" s="1"/>
  <c r="Q16" i="31"/>
  <c r="O37" i="12" s="1"/>
  <c r="R16" i="31"/>
  <c r="P37" i="12" s="1"/>
  <c r="S16" i="31"/>
  <c r="Q37" i="12" s="1"/>
  <c r="T16" i="31"/>
  <c r="R37" i="12" s="1"/>
  <c r="U16" i="31"/>
  <c r="S37" i="12" s="1"/>
  <c r="V16" i="31"/>
  <c r="T37" i="12" s="1"/>
  <c r="W16" i="31"/>
  <c r="U37" i="12" s="1"/>
  <c r="X16" i="31"/>
  <c r="V37" i="12" s="1"/>
  <c r="Y16" i="31"/>
  <c r="W37" i="12" s="1"/>
  <c r="Z16" i="31"/>
  <c r="X37" i="12" s="1"/>
  <c r="AA16" i="31"/>
  <c r="Y37" i="12" s="1"/>
  <c r="AB16" i="31"/>
  <c r="Z37" i="12" s="1"/>
  <c r="AC16" i="31"/>
  <c r="AA37" i="12" s="1"/>
  <c r="AD16" i="31"/>
  <c r="AB37" i="12" s="1"/>
  <c r="AE16" i="31"/>
  <c r="AC37" i="12" s="1"/>
  <c r="AF16" i="31"/>
  <c r="AD37" i="12" s="1"/>
  <c r="AG16" i="31"/>
  <c r="AE37" i="12" s="1"/>
  <c r="AH16" i="31"/>
  <c r="AF37" i="12" s="1"/>
  <c r="AI16" i="31"/>
  <c r="AG37" i="12" s="1"/>
  <c r="AJ16" i="31"/>
  <c r="AH37" i="12" s="1"/>
  <c r="AK16" i="31"/>
  <c r="AI37" i="12" s="1"/>
  <c r="AL16" i="31"/>
  <c r="AJ37" i="12" s="1"/>
  <c r="AM16" i="31"/>
  <c r="AK37" i="12" s="1"/>
  <c r="L17" i="31"/>
  <c r="J38" i="12" s="1"/>
  <c r="M17" i="31"/>
  <c r="K38" i="12" s="1"/>
  <c r="N17" i="31"/>
  <c r="L38" i="12" s="1"/>
  <c r="O17" i="31"/>
  <c r="M38" i="12" s="1"/>
  <c r="P17" i="31"/>
  <c r="N38" i="12" s="1"/>
  <c r="Q17" i="31"/>
  <c r="O38" i="12" s="1"/>
  <c r="R17" i="31"/>
  <c r="P38" i="12" s="1"/>
  <c r="S17" i="31"/>
  <c r="Q38" i="12" s="1"/>
  <c r="T17" i="31"/>
  <c r="R38" i="12" s="1"/>
  <c r="U17" i="31"/>
  <c r="S38" i="12" s="1"/>
  <c r="V17" i="31"/>
  <c r="T38" i="12" s="1"/>
  <c r="W17" i="31"/>
  <c r="U38" i="12" s="1"/>
  <c r="X17" i="31"/>
  <c r="V38" i="12" s="1"/>
  <c r="Y17" i="31"/>
  <c r="W38" i="12" s="1"/>
  <c r="Z17" i="31"/>
  <c r="X38" i="12" s="1"/>
  <c r="AA17" i="31"/>
  <c r="Y38" i="12" s="1"/>
  <c r="AB17" i="31"/>
  <c r="Z38" i="12" s="1"/>
  <c r="AC17" i="31"/>
  <c r="AA38" i="12" s="1"/>
  <c r="AD17" i="31"/>
  <c r="AB38" i="12" s="1"/>
  <c r="AE17" i="31"/>
  <c r="AC38" i="12" s="1"/>
  <c r="AF17" i="31"/>
  <c r="AD38" i="12" s="1"/>
  <c r="AG17" i="31"/>
  <c r="AE38" i="12" s="1"/>
  <c r="AH17" i="31"/>
  <c r="AF38" i="12" s="1"/>
  <c r="AI17" i="31"/>
  <c r="AG38" i="12" s="1"/>
  <c r="AJ17" i="31"/>
  <c r="AH38" i="12" s="1"/>
  <c r="AK17" i="31"/>
  <c r="AI38" i="12" s="1"/>
  <c r="AL17" i="31"/>
  <c r="AJ38" i="12" s="1"/>
  <c r="AM17" i="31"/>
  <c r="AK38" i="12" s="1"/>
  <c r="L18" i="31"/>
  <c r="J39" i="12" s="1"/>
  <c r="M18" i="31"/>
  <c r="K39" i="12" s="1"/>
  <c r="N18" i="31"/>
  <c r="L39" i="12" s="1"/>
  <c r="O18" i="31"/>
  <c r="M39" i="12" s="1"/>
  <c r="M34" i="12" s="1"/>
  <c r="P18" i="31"/>
  <c r="N39" i="12" s="1"/>
  <c r="Q18" i="31"/>
  <c r="O39" i="12" s="1"/>
  <c r="R18" i="31"/>
  <c r="P39" i="12" s="1"/>
  <c r="S18" i="31"/>
  <c r="Q39" i="12" s="1"/>
  <c r="Q34" i="12" s="1"/>
  <c r="T18" i="31"/>
  <c r="R39" i="12" s="1"/>
  <c r="U18" i="31"/>
  <c r="S39" i="12" s="1"/>
  <c r="V18" i="31"/>
  <c r="T39" i="12" s="1"/>
  <c r="W18" i="31"/>
  <c r="U39" i="12" s="1"/>
  <c r="U34" i="12" s="1"/>
  <c r="X18" i="31"/>
  <c r="V39" i="12" s="1"/>
  <c r="Y18" i="31"/>
  <c r="W39" i="12" s="1"/>
  <c r="Z18" i="31"/>
  <c r="X39" i="12" s="1"/>
  <c r="AA18" i="31"/>
  <c r="Y39" i="12" s="1"/>
  <c r="Y34" i="12" s="1"/>
  <c r="AB18" i="31"/>
  <c r="Z39" i="12" s="1"/>
  <c r="AC18" i="31"/>
  <c r="AA39" i="12" s="1"/>
  <c r="AD18" i="31"/>
  <c r="AB39" i="12" s="1"/>
  <c r="AE18" i="31"/>
  <c r="AC39" i="12" s="1"/>
  <c r="AC34" i="12" s="1"/>
  <c r="AF18" i="31"/>
  <c r="AD39" i="12" s="1"/>
  <c r="AG18" i="31"/>
  <c r="AE39" i="12" s="1"/>
  <c r="AH18" i="31"/>
  <c r="AF39" i="12" s="1"/>
  <c r="AI18" i="31"/>
  <c r="AG39" i="12" s="1"/>
  <c r="AG34" i="12" s="1"/>
  <c r="AJ18" i="31"/>
  <c r="AH39" i="12" s="1"/>
  <c r="AK18" i="31"/>
  <c r="AI39" i="12" s="1"/>
  <c r="AL18" i="31"/>
  <c r="AJ39" i="12" s="1"/>
  <c r="AM18" i="31"/>
  <c r="AK39" i="12" s="1"/>
  <c r="AK34" i="12" s="1"/>
  <c r="L19" i="31"/>
  <c r="J42" i="12" s="1"/>
  <c r="M19" i="31"/>
  <c r="K42" i="12" s="1"/>
  <c r="N19" i="31"/>
  <c r="L42" i="12" s="1"/>
  <c r="O19" i="31"/>
  <c r="M42" i="12" s="1"/>
  <c r="P19" i="31"/>
  <c r="N42" i="12" s="1"/>
  <c r="Q19" i="31"/>
  <c r="O42" i="12" s="1"/>
  <c r="R19" i="31"/>
  <c r="P42" i="12" s="1"/>
  <c r="S19" i="31"/>
  <c r="Q42" i="12" s="1"/>
  <c r="T19" i="31"/>
  <c r="R42" i="12" s="1"/>
  <c r="U19" i="31"/>
  <c r="S42" i="12" s="1"/>
  <c r="V19" i="31"/>
  <c r="T42" i="12" s="1"/>
  <c r="W19" i="31"/>
  <c r="U42" i="12" s="1"/>
  <c r="X19" i="31"/>
  <c r="V42" i="12" s="1"/>
  <c r="Y19" i="31"/>
  <c r="W42" i="12" s="1"/>
  <c r="Z19" i="31"/>
  <c r="X42" i="12" s="1"/>
  <c r="AA19" i="31"/>
  <c r="Y42" i="12" s="1"/>
  <c r="AB19" i="31"/>
  <c r="Z42" i="12" s="1"/>
  <c r="AC19" i="31"/>
  <c r="AA42" i="12" s="1"/>
  <c r="AD19" i="31"/>
  <c r="AB42" i="12" s="1"/>
  <c r="AE19" i="31"/>
  <c r="AC42" i="12" s="1"/>
  <c r="AF19" i="31"/>
  <c r="AD42" i="12" s="1"/>
  <c r="AG19" i="31"/>
  <c r="AE42" i="12" s="1"/>
  <c r="AH19" i="31"/>
  <c r="AF42" i="12" s="1"/>
  <c r="AI19" i="31"/>
  <c r="AG42" i="12" s="1"/>
  <c r="AJ19" i="31"/>
  <c r="AH42" i="12" s="1"/>
  <c r="AK19" i="31"/>
  <c r="AI42" i="12" s="1"/>
  <c r="AL19" i="31"/>
  <c r="AJ42" i="12" s="1"/>
  <c r="AM19" i="31"/>
  <c r="AK42" i="12" s="1"/>
  <c r="L20" i="31"/>
  <c r="J43" i="12" s="1"/>
  <c r="M20" i="31"/>
  <c r="K43" i="12" s="1"/>
  <c r="N20" i="31"/>
  <c r="L43" i="12" s="1"/>
  <c r="O20" i="31"/>
  <c r="M43" i="12" s="1"/>
  <c r="P20" i="31"/>
  <c r="N43" i="12" s="1"/>
  <c r="Q20" i="31"/>
  <c r="O43" i="12" s="1"/>
  <c r="R20" i="31"/>
  <c r="P43" i="12" s="1"/>
  <c r="S20" i="31"/>
  <c r="Q43" i="12" s="1"/>
  <c r="T20" i="31"/>
  <c r="R43" i="12" s="1"/>
  <c r="U20" i="31"/>
  <c r="S43" i="12" s="1"/>
  <c r="V20" i="31"/>
  <c r="T43" i="12" s="1"/>
  <c r="W20" i="31"/>
  <c r="U43" i="12" s="1"/>
  <c r="X20" i="31"/>
  <c r="V43" i="12" s="1"/>
  <c r="Y20" i="31"/>
  <c r="W43" i="12" s="1"/>
  <c r="Z20" i="31"/>
  <c r="X43" i="12" s="1"/>
  <c r="AA20" i="31"/>
  <c r="Y43" i="12" s="1"/>
  <c r="AB20" i="31"/>
  <c r="Z43" i="12" s="1"/>
  <c r="AC20" i="31"/>
  <c r="AA43" i="12" s="1"/>
  <c r="AD20" i="31"/>
  <c r="AB43" i="12" s="1"/>
  <c r="AE20" i="31"/>
  <c r="AC43" i="12" s="1"/>
  <c r="AF20" i="31"/>
  <c r="AD43" i="12" s="1"/>
  <c r="AG20" i="31"/>
  <c r="AE43" i="12" s="1"/>
  <c r="AH20" i="31"/>
  <c r="AF43" i="12" s="1"/>
  <c r="AI20" i="31"/>
  <c r="AG43" i="12" s="1"/>
  <c r="AJ20" i="31"/>
  <c r="AH43" i="12" s="1"/>
  <c r="AK20" i="31"/>
  <c r="AI43" i="12" s="1"/>
  <c r="AL20" i="31"/>
  <c r="AJ43" i="12" s="1"/>
  <c r="AM20" i="31"/>
  <c r="AK43" i="12" s="1"/>
  <c r="L21" i="31"/>
  <c r="J44" i="12" s="1"/>
  <c r="M21" i="31"/>
  <c r="K44" i="12" s="1"/>
  <c r="N21" i="31"/>
  <c r="L44" i="12" s="1"/>
  <c r="O21" i="31"/>
  <c r="M44" i="12" s="1"/>
  <c r="P21" i="31"/>
  <c r="N44" i="12" s="1"/>
  <c r="Q21" i="31"/>
  <c r="O44" i="12" s="1"/>
  <c r="R21" i="31"/>
  <c r="P44" i="12" s="1"/>
  <c r="S21" i="31"/>
  <c r="Q44" i="12" s="1"/>
  <c r="T21" i="31"/>
  <c r="R44" i="12" s="1"/>
  <c r="U21" i="31"/>
  <c r="S44" i="12" s="1"/>
  <c r="V21" i="31"/>
  <c r="T44" i="12" s="1"/>
  <c r="W21" i="31"/>
  <c r="U44" i="12" s="1"/>
  <c r="X21" i="31"/>
  <c r="V44" i="12" s="1"/>
  <c r="Y21" i="31"/>
  <c r="W44" i="12" s="1"/>
  <c r="Z21" i="31"/>
  <c r="X44" i="12" s="1"/>
  <c r="AA21" i="31"/>
  <c r="Y44" i="12" s="1"/>
  <c r="AB21" i="31"/>
  <c r="Z44" i="12" s="1"/>
  <c r="AC21" i="31"/>
  <c r="AA44" i="12" s="1"/>
  <c r="AD21" i="31"/>
  <c r="AB44" i="12" s="1"/>
  <c r="AE21" i="31"/>
  <c r="AC44" i="12" s="1"/>
  <c r="AF21" i="31"/>
  <c r="AD44" i="12" s="1"/>
  <c r="AG21" i="31"/>
  <c r="AE44" i="12" s="1"/>
  <c r="AH21" i="31"/>
  <c r="AF44" i="12" s="1"/>
  <c r="AI21" i="31"/>
  <c r="AG44" i="12" s="1"/>
  <c r="AJ21" i="31"/>
  <c r="AH44" i="12" s="1"/>
  <c r="AK21" i="31"/>
  <c r="AI44" i="12" s="1"/>
  <c r="AL21" i="31"/>
  <c r="AJ44" i="12" s="1"/>
  <c r="AM21" i="31"/>
  <c r="AK44" i="12" s="1"/>
  <c r="L22" i="31"/>
  <c r="J45" i="12" s="1"/>
  <c r="M22" i="31"/>
  <c r="K45" i="12" s="1"/>
  <c r="N22" i="31"/>
  <c r="L45" i="12" s="1"/>
  <c r="O22" i="31"/>
  <c r="M45" i="12" s="1"/>
  <c r="P22" i="31"/>
  <c r="N45" i="12" s="1"/>
  <c r="Q22" i="31"/>
  <c r="O45" i="12" s="1"/>
  <c r="R22" i="31"/>
  <c r="P45" i="12" s="1"/>
  <c r="S22" i="31"/>
  <c r="Q45" i="12" s="1"/>
  <c r="T22" i="31"/>
  <c r="R45" i="12" s="1"/>
  <c r="U22" i="31"/>
  <c r="S45" i="12" s="1"/>
  <c r="V22" i="31"/>
  <c r="T45" i="12" s="1"/>
  <c r="W22" i="31"/>
  <c r="U45" i="12" s="1"/>
  <c r="X22" i="31"/>
  <c r="V45" i="12" s="1"/>
  <c r="Y22" i="31"/>
  <c r="W45" i="12" s="1"/>
  <c r="Z22" i="31"/>
  <c r="X45" i="12" s="1"/>
  <c r="AA22" i="31"/>
  <c r="Y45" i="12" s="1"/>
  <c r="AB22" i="31"/>
  <c r="Z45" i="12" s="1"/>
  <c r="AC22" i="31"/>
  <c r="AA45" i="12" s="1"/>
  <c r="AD22" i="31"/>
  <c r="AB45" i="12" s="1"/>
  <c r="AE22" i="31"/>
  <c r="AC45" i="12" s="1"/>
  <c r="AF22" i="31"/>
  <c r="AD45" i="12" s="1"/>
  <c r="AG22" i="31"/>
  <c r="AE45" i="12" s="1"/>
  <c r="AH22" i="31"/>
  <c r="AF45" i="12" s="1"/>
  <c r="AI22" i="31"/>
  <c r="AG45" i="12" s="1"/>
  <c r="AJ22" i="31"/>
  <c r="AH45" i="12" s="1"/>
  <c r="AK22" i="31"/>
  <c r="AI45" i="12" s="1"/>
  <c r="AL22" i="31"/>
  <c r="AJ45" i="12" s="1"/>
  <c r="AM22" i="31"/>
  <c r="AK45" i="12" s="1"/>
  <c r="L23" i="31"/>
  <c r="M23" i="31"/>
  <c r="N23" i="31"/>
  <c r="O23" i="31"/>
  <c r="P23" i="31"/>
  <c r="Q23" i="31"/>
  <c r="R23" i="31"/>
  <c r="S23" i="31"/>
  <c r="T23" i="31"/>
  <c r="U23" i="31"/>
  <c r="V23" i="31"/>
  <c r="W23" i="31"/>
  <c r="X23" i="31"/>
  <c r="Y23" i="31"/>
  <c r="Z23" i="31"/>
  <c r="AA23" i="31"/>
  <c r="AB23" i="31"/>
  <c r="AC23" i="31"/>
  <c r="AD23" i="31"/>
  <c r="AE23" i="31"/>
  <c r="AF23" i="31"/>
  <c r="AG23" i="31"/>
  <c r="AH23" i="31"/>
  <c r="AI23" i="31"/>
  <c r="AJ23" i="31"/>
  <c r="AK23" i="31"/>
  <c r="AL23" i="31"/>
  <c r="AM23" i="31"/>
  <c r="L24" i="31"/>
  <c r="J47" i="12" s="1"/>
  <c r="M24" i="31"/>
  <c r="K47" i="12" s="1"/>
  <c r="N24" i="31"/>
  <c r="L47" i="12" s="1"/>
  <c r="O24" i="31"/>
  <c r="M47" i="12" s="1"/>
  <c r="P24" i="31"/>
  <c r="N47" i="12" s="1"/>
  <c r="Q24" i="31"/>
  <c r="O47" i="12" s="1"/>
  <c r="R24" i="31"/>
  <c r="P47" i="12" s="1"/>
  <c r="S24" i="31"/>
  <c r="Q47" i="12" s="1"/>
  <c r="T24" i="31"/>
  <c r="R47" i="12" s="1"/>
  <c r="U24" i="31"/>
  <c r="S47" i="12" s="1"/>
  <c r="V24" i="31"/>
  <c r="T47" i="12" s="1"/>
  <c r="W24" i="31"/>
  <c r="U47" i="12" s="1"/>
  <c r="X24" i="31"/>
  <c r="V47" i="12" s="1"/>
  <c r="Y24" i="31"/>
  <c r="W47" i="12" s="1"/>
  <c r="Z24" i="31"/>
  <c r="X47" i="12" s="1"/>
  <c r="AA24" i="31"/>
  <c r="Y47" i="12" s="1"/>
  <c r="AB24" i="31"/>
  <c r="Z47" i="12" s="1"/>
  <c r="AC24" i="31"/>
  <c r="AA47" i="12" s="1"/>
  <c r="AD24" i="31"/>
  <c r="AB47" i="12" s="1"/>
  <c r="AE24" i="31"/>
  <c r="AC47" i="12" s="1"/>
  <c r="AF24" i="31"/>
  <c r="AD47" i="12" s="1"/>
  <c r="AG24" i="31"/>
  <c r="AE47" i="12" s="1"/>
  <c r="AH24" i="31"/>
  <c r="AF47" i="12" s="1"/>
  <c r="AI24" i="31"/>
  <c r="AG47" i="12" s="1"/>
  <c r="AJ24" i="31"/>
  <c r="AH47" i="12" s="1"/>
  <c r="AK24" i="31"/>
  <c r="AI47" i="12" s="1"/>
  <c r="AL24" i="31"/>
  <c r="AJ47" i="12" s="1"/>
  <c r="AM24" i="31"/>
  <c r="AK47" i="12" s="1"/>
  <c r="L25" i="31"/>
  <c r="J48" i="12" s="1"/>
  <c r="M25" i="31"/>
  <c r="K48" i="12" s="1"/>
  <c r="N25" i="31"/>
  <c r="L48" i="12" s="1"/>
  <c r="O25" i="31"/>
  <c r="M48" i="12" s="1"/>
  <c r="P25" i="31"/>
  <c r="N48" i="12" s="1"/>
  <c r="Q25" i="31"/>
  <c r="O48" i="12" s="1"/>
  <c r="R25" i="31"/>
  <c r="P48" i="12" s="1"/>
  <c r="S25" i="31"/>
  <c r="Q48" i="12" s="1"/>
  <c r="T25" i="31"/>
  <c r="R48" i="12" s="1"/>
  <c r="U25" i="31"/>
  <c r="S48" i="12" s="1"/>
  <c r="V25" i="31"/>
  <c r="T48" i="12" s="1"/>
  <c r="W25" i="31"/>
  <c r="U48" i="12" s="1"/>
  <c r="X25" i="31"/>
  <c r="V48" i="12" s="1"/>
  <c r="Y25" i="31"/>
  <c r="W48" i="12" s="1"/>
  <c r="Z25" i="31"/>
  <c r="X48" i="12" s="1"/>
  <c r="AA25" i="31"/>
  <c r="Y48" i="12" s="1"/>
  <c r="AB25" i="31"/>
  <c r="Z48" i="12" s="1"/>
  <c r="AC25" i="31"/>
  <c r="AA48" i="12" s="1"/>
  <c r="AD25" i="31"/>
  <c r="AB48" i="12" s="1"/>
  <c r="AE25" i="31"/>
  <c r="AC48" i="12" s="1"/>
  <c r="AF25" i="31"/>
  <c r="AD48" i="12" s="1"/>
  <c r="AG25" i="31"/>
  <c r="AE48" i="12" s="1"/>
  <c r="AH25" i="31"/>
  <c r="AF48" i="12" s="1"/>
  <c r="AI25" i="31"/>
  <c r="AG48" i="12" s="1"/>
  <c r="AJ25" i="31"/>
  <c r="AH48" i="12" s="1"/>
  <c r="AK25" i="31"/>
  <c r="AI48" i="12" s="1"/>
  <c r="AL25" i="31"/>
  <c r="AJ48" i="12" s="1"/>
  <c r="AM25" i="31"/>
  <c r="AK48" i="12" s="1"/>
  <c r="L26" i="31"/>
  <c r="J50" i="12" s="1"/>
  <c r="M26" i="31"/>
  <c r="K50" i="12" s="1"/>
  <c r="N26" i="31"/>
  <c r="L50" i="12" s="1"/>
  <c r="O26" i="31"/>
  <c r="M50" i="12" s="1"/>
  <c r="P26" i="31"/>
  <c r="N50" i="12" s="1"/>
  <c r="Q26" i="31"/>
  <c r="O50" i="12" s="1"/>
  <c r="R26" i="31"/>
  <c r="P50" i="12" s="1"/>
  <c r="S26" i="31"/>
  <c r="Q50" i="12" s="1"/>
  <c r="T26" i="31"/>
  <c r="R50" i="12" s="1"/>
  <c r="U26" i="31"/>
  <c r="S50" i="12" s="1"/>
  <c r="V26" i="31"/>
  <c r="T50" i="12" s="1"/>
  <c r="W26" i="31"/>
  <c r="U50" i="12" s="1"/>
  <c r="X26" i="31"/>
  <c r="V50" i="12" s="1"/>
  <c r="Y26" i="31"/>
  <c r="W50" i="12" s="1"/>
  <c r="Z26" i="31"/>
  <c r="X50" i="12" s="1"/>
  <c r="AA26" i="31"/>
  <c r="Y50" i="12" s="1"/>
  <c r="AB26" i="31"/>
  <c r="Z50" i="12" s="1"/>
  <c r="AC26" i="31"/>
  <c r="AA50" i="12" s="1"/>
  <c r="AD26" i="31"/>
  <c r="AB50" i="12" s="1"/>
  <c r="AE26" i="31"/>
  <c r="AC50" i="12" s="1"/>
  <c r="AF26" i="31"/>
  <c r="AD50" i="12" s="1"/>
  <c r="AG26" i="31"/>
  <c r="AE50" i="12" s="1"/>
  <c r="AH26" i="31"/>
  <c r="AF50" i="12" s="1"/>
  <c r="AI26" i="31"/>
  <c r="AG50" i="12" s="1"/>
  <c r="AJ26" i="31"/>
  <c r="AH50" i="12" s="1"/>
  <c r="AK26" i="31"/>
  <c r="AI50" i="12" s="1"/>
  <c r="AL26" i="31"/>
  <c r="AJ50" i="12" s="1"/>
  <c r="AM26" i="31"/>
  <c r="AK50" i="12" s="1"/>
  <c r="L27" i="31"/>
  <c r="J53" i="12" s="1"/>
  <c r="M27" i="31"/>
  <c r="K53" i="12" s="1"/>
  <c r="N27" i="31"/>
  <c r="L53" i="12" s="1"/>
  <c r="O27" i="31"/>
  <c r="M53" i="12" s="1"/>
  <c r="P27" i="31"/>
  <c r="N53" i="12" s="1"/>
  <c r="Q27" i="31"/>
  <c r="O53" i="12" s="1"/>
  <c r="R27" i="31"/>
  <c r="P53" i="12" s="1"/>
  <c r="S27" i="31"/>
  <c r="Q53" i="12" s="1"/>
  <c r="T27" i="31"/>
  <c r="R53" i="12" s="1"/>
  <c r="U27" i="31"/>
  <c r="S53" i="12" s="1"/>
  <c r="V27" i="31"/>
  <c r="T53" i="12" s="1"/>
  <c r="W27" i="31"/>
  <c r="U53" i="12" s="1"/>
  <c r="X27" i="31"/>
  <c r="V53" i="12" s="1"/>
  <c r="Y27" i="31"/>
  <c r="W53" i="12" s="1"/>
  <c r="Z27" i="31"/>
  <c r="X53" i="12" s="1"/>
  <c r="AA27" i="31"/>
  <c r="Y53" i="12" s="1"/>
  <c r="AB27" i="31"/>
  <c r="Z53" i="12" s="1"/>
  <c r="AC27" i="31"/>
  <c r="AA53" i="12" s="1"/>
  <c r="AD27" i="31"/>
  <c r="AB53" i="12" s="1"/>
  <c r="AE27" i="31"/>
  <c r="AC53" i="12" s="1"/>
  <c r="AF27" i="31"/>
  <c r="AD53" i="12" s="1"/>
  <c r="AG27" i="31"/>
  <c r="AE53" i="12" s="1"/>
  <c r="AH27" i="31"/>
  <c r="AF53" i="12" s="1"/>
  <c r="AI27" i="31"/>
  <c r="AG53" i="12" s="1"/>
  <c r="AJ27" i="31"/>
  <c r="AH53" i="12" s="1"/>
  <c r="AK27" i="31"/>
  <c r="AI53" i="12" s="1"/>
  <c r="AL27" i="31"/>
  <c r="AJ53" i="12" s="1"/>
  <c r="AM27" i="31"/>
  <c r="AK53" i="12" s="1"/>
  <c r="E3" i="31"/>
  <c r="F3" i="31"/>
  <c r="G3" i="31"/>
  <c r="H3" i="31"/>
  <c r="I3" i="31"/>
  <c r="J3" i="31"/>
  <c r="K3" i="31"/>
  <c r="D3" i="31"/>
  <c r="E4" i="31"/>
  <c r="C16" i="12" s="1"/>
  <c r="F4" i="31"/>
  <c r="D16" i="12" s="1"/>
  <c r="G4" i="31"/>
  <c r="E16" i="12" s="1"/>
  <c r="H4" i="31"/>
  <c r="F16" i="12" s="1"/>
  <c r="I4" i="31"/>
  <c r="G16" i="12" s="1"/>
  <c r="J4" i="31"/>
  <c r="H16" i="12" s="1"/>
  <c r="K4" i="31"/>
  <c r="I16" i="12" s="1"/>
  <c r="E5" i="31"/>
  <c r="C18" i="12" s="1"/>
  <c r="F5" i="31"/>
  <c r="D18" i="12" s="1"/>
  <c r="G5" i="31"/>
  <c r="E18" i="12" s="1"/>
  <c r="H5" i="31"/>
  <c r="F18" i="12" s="1"/>
  <c r="I5" i="31"/>
  <c r="G18" i="12" s="1"/>
  <c r="J5" i="31"/>
  <c r="H18" i="12" s="1"/>
  <c r="K5" i="31"/>
  <c r="I18" i="12" s="1"/>
  <c r="E6" i="31"/>
  <c r="C19" i="12" s="1"/>
  <c r="F6" i="31"/>
  <c r="D19" i="12" s="1"/>
  <c r="G6" i="31"/>
  <c r="E19" i="12" s="1"/>
  <c r="H6" i="31"/>
  <c r="F19" i="12" s="1"/>
  <c r="I6" i="31"/>
  <c r="G19" i="12" s="1"/>
  <c r="J6" i="31"/>
  <c r="H19" i="12" s="1"/>
  <c r="K6" i="31"/>
  <c r="I19" i="12" s="1"/>
  <c r="E7" i="31"/>
  <c r="C20" i="12" s="1"/>
  <c r="F7" i="31"/>
  <c r="D20" i="12" s="1"/>
  <c r="G7" i="31"/>
  <c r="E20" i="12" s="1"/>
  <c r="H7" i="31"/>
  <c r="F20" i="12" s="1"/>
  <c r="I7" i="31"/>
  <c r="G20" i="12" s="1"/>
  <c r="J7" i="31"/>
  <c r="H20" i="12" s="1"/>
  <c r="K7" i="31"/>
  <c r="I20" i="12" s="1"/>
  <c r="E8" i="31"/>
  <c r="C27" i="12" s="1"/>
  <c r="F8" i="31"/>
  <c r="D27" i="12" s="1"/>
  <c r="G8" i="31"/>
  <c r="E27" i="12" s="1"/>
  <c r="H8" i="31"/>
  <c r="F27" i="12" s="1"/>
  <c r="I8" i="31"/>
  <c r="G27" i="12" s="1"/>
  <c r="J8" i="31"/>
  <c r="H27" i="12" s="1"/>
  <c r="K8" i="31"/>
  <c r="I27" i="12" s="1"/>
  <c r="E9" i="31"/>
  <c r="C28" i="12" s="1"/>
  <c r="F9" i="31"/>
  <c r="D28" i="12" s="1"/>
  <c r="G9" i="31"/>
  <c r="E28" i="12" s="1"/>
  <c r="H9" i="31"/>
  <c r="F28" i="12" s="1"/>
  <c r="I9" i="31"/>
  <c r="G28" i="12" s="1"/>
  <c r="J9" i="31"/>
  <c r="H28" i="12" s="1"/>
  <c r="K9" i="31"/>
  <c r="I28" i="12" s="1"/>
  <c r="E10" i="31"/>
  <c r="C29" i="12" s="1"/>
  <c r="F10" i="31"/>
  <c r="D29" i="12" s="1"/>
  <c r="G10" i="31"/>
  <c r="E29" i="12" s="1"/>
  <c r="H10" i="31"/>
  <c r="F29" i="12" s="1"/>
  <c r="I10" i="31"/>
  <c r="G29" i="12" s="1"/>
  <c r="J10" i="31"/>
  <c r="H29" i="12" s="1"/>
  <c r="K10" i="31"/>
  <c r="I29" i="12" s="1"/>
  <c r="E11" i="31"/>
  <c r="C30" i="12" s="1"/>
  <c r="F11" i="31"/>
  <c r="D30" i="12" s="1"/>
  <c r="G11" i="31"/>
  <c r="E30" i="12" s="1"/>
  <c r="H11" i="31"/>
  <c r="F30" i="12" s="1"/>
  <c r="I11" i="31"/>
  <c r="G30" i="12" s="1"/>
  <c r="J11" i="31"/>
  <c r="H30" i="12" s="1"/>
  <c r="K11" i="31"/>
  <c r="I30" i="12" s="1"/>
  <c r="E12" i="31"/>
  <c r="C31" i="12" s="1"/>
  <c r="F12" i="31"/>
  <c r="D31" i="12" s="1"/>
  <c r="G12" i="31"/>
  <c r="E31" i="12" s="1"/>
  <c r="H12" i="31"/>
  <c r="F31" i="12" s="1"/>
  <c r="I12" i="31"/>
  <c r="G31" i="12" s="1"/>
  <c r="J12" i="31"/>
  <c r="H31" i="12" s="1"/>
  <c r="K12" i="31"/>
  <c r="I31" i="12" s="1"/>
  <c r="E13" i="31"/>
  <c r="C32" i="12" s="1"/>
  <c r="F13" i="31"/>
  <c r="D32" i="12" s="1"/>
  <c r="G13" i="31"/>
  <c r="E32" i="12" s="1"/>
  <c r="H13" i="31"/>
  <c r="F32" i="12" s="1"/>
  <c r="I13" i="31"/>
  <c r="G32" i="12" s="1"/>
  <c r="J13" i="31"/>
  <c r="H32" i="12" s="1"/>
  <c r="K13" i="31"/>
  <c r="I32" i="12" s="1"/>
  <c r="E14" i="31"/>
  <c r="C33" i="12" s="1"/>
  <c r="F14" i="31"/>
  <c r="D33" i="12" s="1"/>
  <c r="G14" i="31"/>
  <c r="E33" i="12" s="1"/>
  <c r="H14" i="31"/>
  <c r="F33" i="12" s="1"/>
  <c r="I14" i="31"/>
  <c r="G33" i="12" s="1"/>
  <c r="J14" i="31"/>
  <c r="H33" i="12" s="1"/>
  <c r="K14" i="31"/>
  <c r="I33" i="12" s="1"/>
  <c r="E15" i="31"/>
  <c r="C35" i="12" s="1"/>
  <c r="F15" i="31"/>
  <c r="D35" i="12" s="1"/>
  <c r="G15" i="31"/>
  <c r="E35" i="12" s="1"/>
  <c r="H15" i="31"/>
  <c r="F35" i="12" s="1"/>
  <c r="I15" i="31"/>
  <c r="G35" i="12" s="1"/>
  <c r="J15" i="31"/>
  <c r="H35" i="12" s="1"/>
  <c r="K15" i="31"/>
  <c r="I35" i="12" s="1"/>
  <c r="E16" i="31"/>
  <c r="C37" i="12" s="1"/>
  <c r="F16" i="31"/>
  <c r="D37" i="12" s="1"/>
  <c r="G16" i="31"/>
  <c r="E37" i="12" s="1"/>
  <c r="H16" i="31"/>
  <c r="F37" i="12" s="1"/>
  <c r="I16" i="31"/>
  <c r="G37" i="12" s="1"/>
  <c r="J16" i="31"/>
  <c r="H37" i="12" s="1"/>
  <c r="K16" i="31"/>
  <c r="I37" i="12" s="1"/>
  <c r="E17" i="31"/>
  <c r="C38" i="12" s="1"/>
  <c r="F17" i="31"/>
  <c r="D38" i="12" s="1"/>
  <c r="G17" i="31"/>
  <c r="E38" i="12" s="1"/>
  <c r="H17" i="31"/>
  <c r="F38" i="12" s="1"/>
  <c r="I17" i="31"/>
  <c r="G38" i="12" s="1"/>
  <c r="J17" i="31"/>
  <c r="H38" i="12" s="1"/>
  <c r="K17" i="31"/>
  <c r="I38" i="12" s="1"/>
  <c r="E18" i="31"/>
  <c r="C39" i="12" s="1"/>
  <c r="F18" i="31"/>
  <c r="D39" i="12" s="1"/>
  <c r="G18" i="31"/>
  <c r="E39" i="12" s="1"/>
  <c r="H18" i="31"/>
  <c r="F39" i="12" s="1"/>
  <c r="I18" i="31"/>
  <c r="G39" i="12" s="1"/>
  <c r="J18" i="31"/>
  <c r="H39" i="12" s="1"/>
  <c r="K18" i="31"/>
  <c r="I39" i="12" s="1"/>
  <c r="E19" i="31"/>
  <c r="C42" i="12" s="1"/>
  <c r="F19" i="31"/>
  <c r="D42" i="12" s="1"/>
  <c r="G19" i="31"/>
  <c r="E42" i="12" s="1"/>
  <c r="H19" i="31"/>
  <c r="F42" i="12" s="1"/>
  <c r="I19" i="31"/>
  <c r="G42" i="12" s="1"/>
  <c r="J19" i="31"/>
  <c r="H42" i="12" s="1"/>
  <c r="K19" i="31"/>
  <c r="I42" i="12" s="1"/>
  <c r="E20" i="31"/>
  <c r="C43" i="12" s="1"/>
  <c r="F20" i="31"/>
  <c r="D43" i="12" s="1"/>
  <c r="G20" i="31"/>
  <c r="E43" i="12" s="1"/>
  <c r="H20" i="31"/>
  <c r="F43" i="12" s="1"/>
  <c r="I20" i="31"/>
  <c r="G43" i="12" s="1"/>
  <c r="J20" i="31"/>
  <c r="H43" i="12" s="1"/>
  <c r="K20" i="31"/>
  <c r="I43" i="12" s="1"/>
  <c r="E21" i="31"/>
  <c r="C44" i="12" s="1"/>
  <c r="F21" i="31"/>
  <c r="D44" i="12" s="1"/>
  <c r="G21" i="31"/>
  <c r="E44" i="12" s="1"/>
  <c r="H21" i="31"/>
  <c r="F44" i="12" s="1"/>
  <c r="I21" i="31"/>
  <c r="G44" i="12" s="1"/>
  <c r="J21" i="31"/>
  <c r="H44" i="12" s="1"/>
  <c r="K21" i="31"/>
  <c r="I44" i="12" s="1"/>
  <c r="E22" i="31"/>
  <c r="C45" i="12" s="1"/>
  <c r="F22" i="31"/>
  <c r="D45" i="12" s="1"/>
  <c r="G22" i="31"/>
  <c r="E45" i="12" s="1"/>
  <c r="H22" i="31"/>
  <c r="F45" i="12" s="1"/>
  <c r="I22" i="31"/>
  <c r="G45" i="12" s="1"/>
  <c r="J22" i="31"/>
  <c r="H45" i="12" s="1"/>
  <c r="K22" i="31"/>
  <c r="I45" i="12" s="1"/>
  <c r="E23" i="31"/>
  <c r="F23" i="31"/>
  <c r="G23" i="31"/>
  <c r="H23" i="31"/>
  <c r="I23" i="31"/>
  <c r="J23" i="31"/>
  <c r="K23" i="31"/>
  <c r="E24" i="31"/>
  <c r="C47" i="12" s="1"/>
  <c r="F24" i="31"/>
  <c r="D47" i="12" s="1"/>
  <c r="G24" i="31"/>
  <c r="E47" i="12" s="1"/>
  <c r="H24" i="31"/>
  <c r="F47" i="12" s="1"/>
  <c r="I24" i="31"/>
  <c r="G47" i="12" s="1"/>
  <c r="J24" i="31"/>
  <c r="H47" i="12" s="1"/>
  <c r="K24" i="31"/>
  <c r="I47" i="12" s="1"/>
  <c r="E25" i="31"/>
  <c r="C48" i="12" s="1"/>
  <c r="F25" i="31"/>
  <c r="D48" i="12" s="1"/>
  <c r="G25" i="31"/>
  <c r="E48" i="12" s="1"/>
  <c r="H25" i="31"/>
  <c r="F48" i="12" s="1"/>
  <c r="I25" i="31"/>
  <c r="G48" i="12" s="1"/>
  <c r="J25" i="31"/>
  <c r="H48" i="12" s="1"/>
  <c r="K25" i="31"/>
  <c r="I48" i="12" s="1"/>
  <c r="E26" i="31"/>
  <c r="C50" i="12" s="1"/>
  <c r="F26" i="31"/>
  <c r="D50" i="12" s="1"/>
  <c r="G26" i="31"/>
  <c r="E50" i="12" s="1"/>
  <c r="H26" i="31"/>
  <c r="F50" i="12" s="1"/>
  <c r="I26" i="31"/>
  <c r="G50" i="12" s="1"/>
  <c r="J26" i="31"/>
  <c r="H50" i="12" s="1"/>
  <c r="K26" i="31"/>
  <c r="I50" i="12" s="1"/>
  <c r="E27" i="31"/>
  <c r="C53" i="12" s="1"/>
  <c r="F27" i="31"/>
  <c r="D53" i="12" s="1"/>
  <c r="G27" i="31"/>
  <c r="E53" i="12" s="1"/>
  <c r="H27" i="31"/>
  <c r="F53" i="12" s="1"/>
  <c r="I27" i="31"/>
  <c r="G53" i="12" s="1"/>
  <c r="J27" i="31"/>
  <c r="H53" i="12" s="1"/>
  <c r="K27" i="31"/>
  <c r="I53" i="12" s="1"/>
  <c r="D5" i="31"/>
  <c r="B18" i="12" s="1"/>
  <c r="D6" i="31"/>
  <c r="B19" i="12" s="1"/>
  <c r="D7" i="31"/>
  <c r="B20" i="12" s="1"/>
  <c r="D8" i="31"/>
  <c r="B27" i="12" s="1"/>
  <c r="D9" i="31"/>
  <c r="B28" i="12" s="1"/>
  <c r="D10" i="31"/>
  <c r="B29" i="12" s="1"/>
  <c r="D11" i="31"/>
  <c r="B30" i="12" s="1"/>
  <c r="D12" i="31"/>
  <c r="B31" i="12" s="1"/>
  <c r="D13" i="31"/>
  <c r="B32" i="12" s="1"/>
  <c r="D14" i="31"/>
  <c r="B33" i="12" s="1"/>
  <c r="D15" i="31"/>
  <c r="B35" i="12" s="1"/>
  <c r="D16" i="31"/>
  <c r="B37" i="12" s="1"/>
  <c r="D17" i="31"/>
  <c r="B38" i="12" s="1"/>
  <c r="D18" i="31"/>
  <c r="B39" i="12" s="1"/>
  <c r="D19" i="31"/>
  <c r="B42" i="12" s="1"/>
  <c r="D20" i="31"/>
  <c r="B43" i="12" s="1"/>
  <c r="D21" i="31"/>
  <c r="B44" i="12" s="1"/>
  <c r="D22" i="31"/>
  <c r="B45" i="12" s="1"/>
  <c r="D23" i="31"/>
  <c r="D24" i="31"/>
  <c r="B47" i="12" s="1"/>
  <c r="D25" i="31"/>
  <c r="B48" i="12" s="1"/>
  <c r="D26" i="31"/>
  <c r="B50" i="12" s="1"/>
  <c r="D27" i="31"/>
  <c r="B53" i="12" s="1"/>
  <c r="D4" i="31"/>
  <c r="B16" i="12" s="1"/>
  <c r="B4" i="31"/>
  <c r="C4" i="31"/>
  <c r="B5" i="31"/>
  <c r="B32" i="31" s="1"/>
  <c r="C5" i="31"/>
  <c r="B6" i="31"/>
  <c r="B33" i="31" s="1"/>
  <c r="C6" i="31"/>
  <c r="B7" i="31"/>
  <c r="B34" i="31" s="1"/>
  <c r="C7" i="31"/>
  <c r="B8" i="31"/>
  <c r="B35" i="31" s="1"/>
  <c r="C8" i="31"/>
  <c r="B9" i="31"/>
  <c r="B36" i="31" s="1"/>
  <c r="C9" i="31"/>
  <c r="B10" i="31"/>
  <c r="B37" i="31" s="1"/>
  <c r="C10" i="31"/>
  <c r="B11" i="31"/>
  <c r="B38" i="31" s="1"/>
  <c r="C11" i="31"/>
  <c r="B12" i="31"/>
  <c r="B39" i="31" s="1"/>
  <c r="C12" i="31"/>
  <c r="B13" i="31"/>
  <c r="B40" i="31" s="1"/>
  <c r="C13" i="31"/>
  <c r="B14" i="31"/>
  <c r="B41" i="31" s="1"/>
  <c r="C14" i="31"/>
  <c r="B15" i="31"/>
  <c r="B42" i="31" s="1"/>
  <c r="C15" i="31"/>
  <c r="B16" i="31"/>
  <c r="B43" i="31" s="1"/>
  <c r="C16" i="31"/>
  <c r="B17" i="31"/>
  <c r="B44" i="31" s="1"/>
  <c r="C17" i="31"/>
  <c r="B18" i="31"/>
  <c r="B45" i="31" s="1"/>
  <c r="C18" i="31"/>
  <c r="B19" i="31"/>
  <c r="B46" i="31" s="1"/>
  <c r="C19" i="31"/>
  <c r="B20" i="31"/>
  <c r="B47" i="31" s="1"/>
  <c r="C20" i="31"/>
  <c r="B21" i="31"/>
  <c r="B48" i="31" s="1"/>
  <c r="C21" i="31"/>
  <c r="C48" i="31" s="1"/>
  <c r="B22" i="31"/>
  <c r="B49" i="31" s="1"/>
  <c r="C22" i="31"/>
  <c r="B23" i="31"/>
  <c r="B50" i="31" s="1"/>
  <c r="C23" i="31"/>
  <c r="B24" i="31"/>
  <c r="B51" i="31" s="1"/>
  <c r="C24" i="31"/>
  <c r="B25" i="31"/>
  <c r="B52" i="31" s="1"/>
  <c r="C25" i="31"/>
  <c r="C52" i="31" s="1"/>
  <c r="B26" i="31"/>
  <c r="B53" i="31" s="1"/>
  <c r="C26" i="31"/>
  <c r="B27" i="31"/>
  <c r="B54" i="31" s="1"/>
  <c r="C27" i="31"/>
  <c r="A31" i="31"/>
  <c r="A32" i="31"/>
  <c r="A33" i="31"/>
  <c r="A35" i="31"/>
  <c r="A36" i="31"/>
  <c r="A37" i="31"/>
  <c r="A40" i="31"/>
  <c r="A41" i="31"/>
  <c r="A43" i="31"/>
  <c r="A44" i="31"/>
  <c r="A45" i="31"/>
  <c r="A48" i="31"/>
  <c r="A49" i="31"/>
  <c r="A52" i="31"/>
  <c r="A53" i="31"/>
  <c r="A3" i="31"/>
  <c r="AN3" i="30"/>
  <c r="AA3" i="30"/>
  <c r="AB3" i="30"/>
  <c r="AC3" i="30"/>
  <c r="AD3" i="30"/>
  <c r="AE3" i="30"/>
  <c r="AF3" i="30"/>
  <c r="AG3" i="30"/>
  <c r="AH3" i="30"/>
  <c r="AI3" i="30"/>
  <c r="AJ3" i="30"/>
  <c r="AK3" i="30"/>
  <c r="AL3" i="30"/>
  <c r="AM3" i="30"/>
  <c r="U3" i="30"/>
  <c r="V3" i="30"/>
  <c r="W3" i="30"/>
  <c r="X3" i="30"/>
  <c r="Y3" i="30"/>
  <c r="Z3" i="30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E3" i="30"/>
  <c r="N19" i="46" l="1"/>
  <c r="R11" i="48"/>
  <c r="O26" i="46"/>
  <c r="O15" i="48"/>
  <c r="L33" i="46"/>
  <c r="L28" i="46" s="1"/>
  <c r="L39" i="46" s="1"/>
  <c r="K57" i="46"/>
  <c r="J56" i="46"/>
  <c r="J72" i="46" s="1"/>
  <c r="J76" i="46" s="1"/>
  <c r="Q30" i="46"/>
  <c r="P29" i="46"/>
  <c r="Q14" i="46"/>
  <c r="R15" i="46"/>
  <c r="P7" i="46"/>
  <c r="Q8" i="46"/>
  <c r="M17" i="47"/>
  <c r="M15" i="47" s="1"/>
  <c r="M16" i="47" s="1"/>
  <c r="M18" i="47" s="1"/>
  <c r="N14" i="47" s="1"/>
  <c r="O12" i="47"/>
  <c r="P63" i="46"/>
  <c r="Q24" i="46"/>
  <c r="P23" i="46"/>
  <c r="P21" i="46"/>
  <c r="O20" i="46"/>
  <c r="O43" i="46"/>
  <c r="M65" i="46"/>
  <c r="M62" i="46" s="1"/>
  <c r="N66" i="46"/>
  <c r="N47" i="46"/>
  <c r="N46" i="46" s="1"/>
  <c r="G263" i="35"/>
  <c r="G375" i="35" s="1"/>
  <c r="F365" i="35"/>
  <c r="F364" i="35"/>
  <c r="F363" i="35"/>
  <c r="F239" i="35"/>
  <c r="F237" i="35" s="1"/>
  <c r="F238" i="35" s="1"/>
  <c r="F240" i="35" s="1"/>
  <c r="E366" i="35"/>
  <c r="E367" i="35" s="1"/>
  <c r="E242" i="35"/>
  <c r="E370" i="35"/>
  <c r="F214" i="35"/>
  <c r="G209" i="35"/>
  <c r="F160" i="35"/>
  <c r="G155" i="35"/>
  <c r="F319" i="35"/>
  <c r="F320" i="35"/>
  <c r="F131" i="35"/>
  <c r="F129" i="35" s="1"/>
  <c r="F130" i="35" s="1"/>
  <c r="F132" i="35" s="1"/>
  <c r="F321" i="35"/>
  <c r="E322" i="35"/>
  <c r="E323" i="35" s="1"/>
  <c r="E134" i="35"/>
  <c r="E326" i="35"/>
  <c r="F308" i="35"/>
  <c r="F309" i="35"/>
  <c r="F310" i="35"/>
  <c r="F104" i="35"/>
  <c r="F102" i="35" s="1"/>
  <c r="F103" i="35" s="1"/>
  <c r="F105" i="35" s="1"/>
  <c r="E311" i="35"/>
  <c r="E312" i="35" s="1"/>
  <c r="E107" i="35"/>
  <c r="E315" i="35"/>
  <c r="F79" i="35"/>
  <c r="G74" i="35"/>
  <c r="G77" i="35" s="1"/>
  <c r="G75" i="35" s="1"/>
  <c r="G76" i="35" s="1"/>
  <c r="G78" i="35" s="1"/>
  <c r="K206" i="35"/>
  <c r="J233" i="35"/>
  <c r="F300" i="35"/>
  <c r="F301" i="35" s="1"/>
  <c r="F304" i="35"/>
  <c r="F80" i="35"/>
  <c r="J125" i="35"/>
  <c r="L17" i="35"/>
  <c r="F278" i="35"/>
  <c r="F279" i="35" s="1"/>
  <c r="F282" i="35"/>
  <c r="F26" i="35"/>
  <c r="F344" i="35"/>
  <c r="F345" i="35" s="1"/>
  <c r="F348" i="35"/>
  <c r="F188" i="35"/>
  <c r="E289" i="35"/>
  <c r="E53" i="35"/>
  <c r="E293" i="35"/>
  <c r="K152" i="35"/>
  <c r="F377" i="35"/>
  <c r="F381" i="35"/>
  <c r="F269" i="35"/>
  <c r="J179" i="35"/>
  <c r="J44" i="35"/>
  <c r="J98" i="35"/>
  <c r="K71" i="35"/>
  <c r="K260" i="35"/>
  <c r="G298" i="35"/>
  <c r="G299" i="35" s="1"/>
  <c r="G297" i="35"/>
  <c r="G277" i="35"/>
  <c r="G276" i="35"/>
  <c r="G275" i="35"/>
  <c r="G23" i="35"/>
  <c r="G21" i="35" s="1"/>
  <c r="G22" i="35" s="1"/>
  <c r="G24" i="35" s="1"/>
  <c r="G343" i="35"/>
  <c r="G342" i="35"/>
  <c r="G341" i="35"/>
  <c r="G185" i="35"/>
  <c r="G183" i="35" s="1"/>
  <c r="G184" i="35" s="1"/>
  <c r="G186" i="35" s="1"/>
  <c r="F286" i="35"/>
  <c r="F288" i="35"/>
  <c r="F287" i="35"/>
  <c r="F386" i="35" s="1"/>
  <c r="F48" i="35"/>
  <c r="F49" i="35" s="1"/>
  <c r="F51" i="35" s="1"/>
  <c r="F50" i="35"/>
  <c r="H205" i="34"/>
  <c r="H203" i="34" s="1"/>
  <c r="H204" i="34" s="1"/>
  <c r="I159" i="34"/>
  <c r="I157" i="34" s="1"/>
  <c r="I158" i="34" s="1"/>
  <c r="I160" i="34" s="1"/>
  <c r="J156" i="34" s="1"/>
  <c r="H90" i="34"/>
  <c r="H88" i="34" s="1"/>
  <c r="H89" i="34" s="1"/>
  <c r="H91" i="34" s="1"/>
  <c r="I87" i="34" s="1"/>
  <c r="H41" i="34"/>
  <c r="I182" i="34"/>
  <c r="I180" i="34" s="1"/>
  <c r="I181" i="34" s="1"/>
  <c r="I183" i="34" s="1"/>
  <c r="J179" i="34" s="1"/>
  <c r="I136" i="34"/>
  <c r="I134" i="34" s="1"/>
  <c r="I135" i="34" s="1"/>
  <c r="I137" i="34" s="1"/>
  <c r="J133" i="34" s="1"/>
  <c r="J108" i="34"/>
  <c r="I228" i="34"/>
  <c r="I226" i="34" s="1"/>
  <c r="I227" i="34" s="1"/>
  <c r="I229" i="34" s="1"/>
  <c r="J225" i="34" s="1"/>
  <c r="J85" i="34"/>
  <c r="H113" i="34"/>
  <c r="H111" i="34" s="1"/>
  <c r="H112" i="34" s="1"/>
  <c r="H114" i="34" s="1"/>
  <c r="I110" i="34" s="1"/>
  <c r="E236" i="34"/>
  <c r="E20" i="34"/>
  <c r="E22" i="34" s="1"/>
  <c r="J16" i="34"/>
  <c r="J200" i="34"/>
  <c r="K154" i="34"/>
  <c r="J39" i="34"/>
  <c r="K177" i="34"/>
  <c r="L223" i="34"/>
  <c r="J67" i="34"/>
  <c r="J65" i="34" s="1"/>
  <c r="J66" i="34" s="1"/>
  <c r="J68" i="34" s="1"/>
  <c r="K64" i="34" s="1"/>
  <c r="L131" i="34"/>
  <c r="H206" i="34"/>
  <c r="I202" i="34" s="1"/>
  <c r="M62" i="34"/>
  <c r="I34" i="12"/>
  <c r="E34" i="12"/>
  <c r="H34" i="12"/>
  <c r="D34" i="12"/>
  <c r="F34" i="12"/>
  <c r="Z34" i="12"/>
  <c r="J34" i="12"/>
  <c r="AJ34" i="12"/>
  <c r="AF34" i="12"/>
  <c r="AB34" i="12"/>
  <c r="X34" i="12"/>
  <c r="T34" i="12"/>
  <c r="P34" i="12"/>
  <c r="L34" i="12"/>
  <c r="AH34" i="12"/>
  <c r="AD34" i="12"/>
  <c r="V34" i="12"/>
  <c r="R34" i="12"/>
  <c r="N34" i="12"/>
  <c r="B34" i="12"/>
  <c r="G34" i="12"/>
  <c r="C34" i="12"/>
  <c r="AI34" i="12"/>
  <c r="AE34" i="12"/>
  <c r="AA34" i="12"/>
  <c r="W34" i="12"/>
  <c r="S34" i="12"/>
  <c r="O34" i="12"/>
  <c r="K34" i="12"/>
  <c r="C54" i="31"/>
  <c r="I83" i="31"/>
  <c r="M83" i="31"/>
  <c r="Q83" i="31"/>
  <c r="U83" i="31"/>
  <c r="Y83" i="31"/>
  <c r="AC83" i="31"/>
  <c r="AG83" i="31"/>
  <c r="AK83" i="31"/>
  <c r="O83" i="31"/>
  <c r="W83" i="31"/>
  <c r="AA83" i="31"/>
  <c r="AI83" i="31"/>
  <c r="J83" i="31"/>
  <c r="N83" i="31"/>
  <c r="R83" i="31"/>
  <c r="V83" i="31"/>
  <c r="Z83" i="31"/>
  <c r="AD83" i="31"/>
  <c r="AH83" i="31"/>
  <c r="AL83" i="31"/>
  <c r="G83" i="31"/>
  <c r="E83" i="31"/>
  <c r="D83" i="31"/>
  <c r="K83" i="31"/>
  <c r="S83" i="31"/>
  <c r="AE83" i="31"/>
  <c r="AM83" i="31"/>
  <c r="H83" i="31"/>
  <c r="P83" i="31"/>
  <c r="AF83" i="31"/>
  <c r="T83" i="31"/>
  <c r="AJ83" i="31"/>
  <c r="X83" i="31"/>
  <c r="L83" i="31"/>
  <c r="AB83" i="31"/>
  <c r="F83" i="31"/>
  <c r="C50" i="31"/>
  <c r="L79" i="31"/>
  <c r="P79" i="31"/>
  <c r="T79" i="31"/>
  <c r="X79" i="31"/>
  <c r="AB79" i="31"/>
  <c r="AF79" i="31"/>
  <c r="AJ79" i="31"/>
  <c r="I79" i="31"/>
  <c r="M79" i="31"/>
  <c r="Q79" i="31"/>
  <c r="U79" i="31"/>
  <c r="Y79" i="31"/>
  <c r="AC79" i="31"/>
  <c r="AG79" i="31"/>
  <c r="AK79" i="31"/>
  <c r="N79" i="31"/>
  <c r="V79" i="31"/>
  <c r="AD79" i="31"/>
  <c r="AL79" i="31"/>
  <c r="J79" i="31"/>
  <c r="Z79" i="31"/>
  <c r="H79" i="31"/>
  <c r="O79" i="31"/>
  <c r="W79" i="31"/>
  <c r="AE79" i="31"/>
  <c r="AM79" i="31"/>
  <c r="G79" i="31"/>
  <c r="E79" i="31"/>
  <c r="D79" i="31"/>
  <c r="R79" i="31"/>
  <c r="AH79" i="31"/>
  <c r="AA79" i="31"/>
  <c r="AI79" i="31"/>
  <c r="K79" i="31"/>
  <c r="F79" i="31"/>
  <c r="S79" i="31"/>
  <c r="C46" i="31"/>
  <c r="J75" i="31"/>
  <c r="N75" i="31"/>
  <c r="R75" i="31"/>
  <c r="I75" i="31"/>
  <c r="O75" i="31"/>
  <c r="T75" i="31"/>
  <c r="X75" i="31"/>
  <c r="AB75" i="31"/>
  <c r="AF75" i="31"/>
  <c r="AJ75" i="31"/>
  <c r="K75" i="31"/>
  <c r="P75" i="31"/>
  <c r="U75" i="31"/>
  <c r="Y75" i="31"/>
  <c r="AC75" i="31"/>
  <c r="AG75" i="31"/>
  <c r="AK75" i="31"/>
  <c r="Q75" i="31"/>
  <c r="Z75" i="31"/>
  <c r="AH75" i="31"/>
  <c r="L75" i="31"/>
  <c r="AD75" i="31"/>
  <c r="H75" i="31"/>
  <c r="M75" i="31"/>
  <c r="AE75" i="31"/>
  <c r="S75" i="31"/>
  <c r="AA75" i="31"/>
  <c r="AI75" i="31"/>
  <c r="G75" i="31"/>
  <c r="E75" i="31"/>
  <c r="D75" i="31"/>
  <c r="V75" i="31"/>
  <c r="AL75" i="31"/>
  <c r="W75" i="31"/>
  <c r="AM75" i="31"/>
  <c r="F75" i="31"/>
  <c r="C42" i="31"/>
  <c r="K71" i="31"/>
  <c r="O71" i="31"/>
  <c r="S71" i="31"/>
  <c r="W71" i="31"/>
  <c r="AA71" i="31"/>
  <c r="AE71" i="31"/>
  <c r="AI71" i="31"/>
  <c r="AM71" i="31"/>
  <c r="J71" i="31"/>
  <c r="N71" i="31"/>
  <c r="R71" i="31"/>
  <c r="V71" i="31"/>
  <c r="Z71" i="31"/>
  <c r="AD71" i="31"/>
  <c r="AH71" i="31"/>
  <c r="AL71" i="31"/>
  <c r="L71" i="31"/>
  <c r="T71" i="31"/>
  <c r="AB71" i="31"/>
  <c r="AJ71" i="31"/>
  <c r="M71" i="31"/>
  <c r="U71" i="31"/>
  <c r="AC71" i="31"/>
  <c r="AK71" i="31"/>
  <c r="P71" i="31"/>
  <c r="AF71" i="31"/>
  <c r="X71" i="31"/>
  <c r="Q71" i="31"/>
  <c r="AG71" i="31"/>
  <c r="G71" i="31"/>
  <c r="E71" i="31"/>
  <c r="D71" i="31"/>
  <c r="H71" i="31"/>
  <c r="I71" i="31"/>
  <c r="Y71" i="31"/>
  <c r="F71" i="31"/>
  <c r="L67" i="31"/>
  <c r="P67" i="31"/>
  <c r="T67" i="31"/>
  <c r="X67" i="31"/>
  <c r="AB67" i="31"/>
  <c r="AF67" i="31"/>
  <c r="AJ67" i="31"/>
  <c r="I67" i="31"/>
  <c r="M67" i="31"/>
  <c r="Q67" i="31"/>
  <c r="U67" i="31"/>
  <c r="Y67" i="31"/>
  <c r="AC67" i="31"/>
  <c r="AG67" i="31"/>
  <c r="AK67" i="31"/>
  <c r="J67" i="31"/>
  <c r="R67" i="31"/>
  <c r="Z67" i="31"/>
  <c r="AH67" i="31"/>
  <c r="O67" i="31"/>
  <c r="W67" i="31"/>
  <c r="AE67" i="31"/>
  <c r="AM67" i="31"/>
  <c r="K67" i="31"/>
  <c r="AA67" i="31"/>
  <c r="N67" i="31"/>
  <c r="AD67" i="31"/>
  <c r="AI67" i="31"/>
  <c r="S67" i="31"/>
  <c r="H67" i="31"/>
  <c r="AL67" i="31"/>
  <c r="G67" i="31"/>
  <c r="E67" i="31"/>
  <c r="D67" i="31"/>
  <c r="V67" i="31"/>
  <c r="F67" i="31"/>
  <c r="C32" i="31"/>
  <c r="J61" i="31"/>
  <c r="N61" i="31"/>
  <c r="R61" i="31"/>
  <c r="V61" i="31"/>
  <c r="Z61" i="31"/>
  <c r="AD61" i="31"/>
  <c r="AH61" i="31"/>
  <c r="AL61" i="31"/>
  <c r="K61" i="31"/>
  <c r="O61" i="31"/>
  <c r="S61" i="31"/>
  <c r="W61" i="31"/>
  <c r="AA61" i="31"/>
  <c r="AE61" i="31"/>
  <c r="AI61" i="31"/>
  <c r="AM61" i="31"/>
  <c r="L61" i="31"/>
  <c r="T61" i="31"/>
  <c r="AB61" i="31"/>
  <c r="AJ61" i="31"/>
  <c r="I61" i="31"/>
  <c r="Q61" i="31"/>
  <c r="Y61" i="31"/>
  <c r="AG61" i="31"/>
  <c r="U61" i="31"/>
  <c r="AK61" i="31"/>
  <c r="X61" i="31"/>
  <c r="AC61" i="31"/>
  <c r="H61" i="31"/>
  <c r="F61" i="31"/>
  <c r="P61" i="31"/>
  <c r="AF61" i="31"/>
  <c r="M61" i="31"/>
  <c r="G61" i="31"/>
  <c r="E61" i="31"/>
  <c r="D61" i="31"/>
  <c r="L82" i="31"/>
  <c r="P82" i="31"/>
  <c r="T82" i="31"/>
  <c r="X82" i="31"/>
  <c r="AB82" i="31"/>
  <c r="AF82" i="31"/>
  <c r="AJ82" i="31"/>
  <c r="G82" i="31"/>
  <c r="E82" i="31"/>
  <c r="D82" i="31"/>
  <c r="J82" i="31"/>
  <c r="R82" i="31"/>
  <c r="Z82" i="31"/>
  <c r="AH82" i="31"/>
  <c r="AL82" i="31"/>
  <c r="F82" i="31"/>
  <c r="I82" i="31"/>
  <c r="M82" i="31"/>
  <c r="Q82" i="31"/>
  <c r="U82" i="31"/>
  <c r="Y82" i="31"/>
  <c r="AC82" i="31"/>
  <c r="AG82" i="31"/>
  <c r="AK82" i="31"/>
  <c r="H82" i="31"/>
  <c r="N82" i="31"/>
  <c r="V82" i="31"/>
  <c r="AD82" i="31"/>
  <c r="O82" i="31"/>
  <c r="AE82" i="31"/>
  <c r="S82" i="31"/>
  <c r="AI82" i="31"/>
  <c r="W82" i="31"/>
  <c r="AM82" i="31"/>
  <c r="K82" i="31"/>
  <c r="AA82" i="31"/>
  <c r="C51" i="31"/>
  <c r="I80" i="31"/>
  <c r="M80" i="31"/>
  <c r="Q80" i="31"/>
  <c r="U80" i="31"/>
  <c r="Y80" i="31"/>
  <c r="AC80" i="31"/>
  <c r="AG80" i="31"/>
  <c r="J80" i="31"/>
  <c r="N80" i="31"/>
  <c r="R80" i="31"/>
  <c r="V80" i="31"/>
  <c r="O80" i="31"/>
  <c r="W80" i="31"/>
  <c r="AB80" i="31"/>
  <c r="AH80" i="31"/>
  <c r="AL80" i="31"/>
  <c r="F80" i="31"/>
  <c r="K80" i="31"/>
  <c r="S80" i="31"/>
  <c r="AE80" i="31"/>
  <c r="E80" i="31"/>
  <c r="D80" i="31"/>
  <c r="P80" i="31"/>
  <c r="X80" i="31"/>
  <c r="AD80" i="31"/>
  <c r="AI80" i="31"/>
  <c r="AM80" i="31"/>
  <c r="Z80" i="31"/>
  <c r="AJ80" i="31"/>
  <c r="G80" i="31"/>
  <c r="AA80" i="31"/>
  <c r="AF80" i="31"/>
  <c r="L80" i="31"/>
  <c r="AK80" i="31"/>
  <c r="T80" i="31"/>
  <c r="H80" i="31"/>
  <c r="C49" i="31"/>
  <c r="K78" i="31"/>
  <c r="O78" i="31"/>
  <c r="S78" i="31"/>
  <c r="W78" i="31"/>
  <c r="AA78" i="31"/>
  <c r="AE78" i="31"/>
  <c r="AI78" i="31"/>
  <c r="AM78" i="31"/>
  <c r="L78" i="31"/>
  <c r="P78" i="31"/>
  <c r="T78" i="31"/>
  <c r="X78" i="31"/>
  <c r="AB78" i="31"/>
  <c r="AF78" i="31"/>
  <c r="AJ78" i="31"/>
  <c r="M78" i="31"/>
  <c r="U78" i="31"/>
  <c r="AC78" i="31"/>
  <c r="AK78" i="31"/>
  <c r="G78" i="31"/>
  <c r="E78" i="31"/>
  <c r="D78" i="31"/>
  <c r="I78" i="31"/>
  <c r="Y78" i="31"/>
  <c r="F78" i="31"/>
  <c r="N78" i="31"/>
  <c r="V78" i="31"/>
  <c r="AD78" i="31"/>
  <c r="AL78" i="31"/>
  <c r="H78" i="31"/>
  <c r="Q78" i="31"/>
  <c r="AG78" i="31"/>
  <c r="Z78" i="31"/>
  <c r="AH78" i="31"/>
  <c r="J78" i="31"/>
  <c r="R78" i="31"/>
  <c r="C47" i="31"/>
  <c r="I76" i="31"/>
  <c r="M76" i="31"/>
  <c r="Q76" i="31"/>
  <c r="U76" i="31"/>
  <c r="Y76" i="31"/>
  <c r="AC76" i="31"/>
  <c r="AG76" i="31"/>
  <c r="AK76" i="31"/>
  <c r="J76" i="31"/>
  <c r="N76" i="31"/>
  <c r="R76" i="31"/>
  <c r="V76" i="31"/>
  <c r="Z76" i="31"/>
  <c r="AD76" i="31"/>
  <c r="AH76" i="31"/>
  <c r="AL76" i="31"/>
  <c r="K76" i="31"/>
  <c r="S76" i="31"/>
  <c r="AA76" i="31"/>
  <c r="AI76" i="31"/>
  <c r="F76" i="31"/>
  <c r="O76" i="31"/>
  <c r="AE76" i="31"/>
  <c r="G76" i="31"/>
  <c r="P76" i="31"/>
  <c r="X76" i="31"/>
  <c r="L76" i="31"/>
  <c r="T76" i="31"/>
  <c r="AB76" i="31"/>
  <c r="AJ76" i="31"/>
  <c r="W76" i="31"/>
  <c r="AM76" i="31"/>
  <c r="E76" i="31"/>
  <c r="D76" i="31"/>
  <c r="AF76" i="31"/>
  <c r="H76" i="31"/>
  <c r="C45" i="31"/>
  <c r="J74" i="31"/>
  <c r="I74" i="31"/>
  <c r="M74" i="31"/>
  <c r="Q74" i="31"/>
  <c r="U74" i="31"/>
  <c r="Y74" i="31"/>
  <c r="AC74" i="31"/>
  <c r="AG74" i="31"/>
  <c r="AK74" i="31"/>
  <c r="N74" i="31"/>
  <c r="S74" i="31"/>
  <c r="X74" i="31"/>
  <c r="AD74" i="31"/>
  <c r="AI74" i="31"/>
  <c r="O74" i="31"/>
  <c r="T74" i="31"/>
  <c r="Z74" i="31"/>
  <c r="AE74" i="31"/>
  <c r="AJ74" i="31"/>
  <c r="P74" i="31"/>
  <c r="AA74" i="31"/>
  <c r="AL74" i="31"/>
  <c r="G74" i="31"/>
  <c r="E74" i="31"/>
  <c r="D74" i="31"/>
  <c r="V74" i="31"/>
  <c r="W74" i="31"/>
  <c r="R74" i="31"/>
  <c r="AB74" i="31"/>
  <c r="AM74" i="31"/>
  <c r="H74" i="31"/>
  <c r="K74" i="31"/>
  <c r="AF74" i="31"/>
  <c r="F74" i="31"/>
  <c r="L74" i="31"/>
  <c r="AH74" i="31"/>
  <c r="C43" i="31"/>
  <c r="L72" i="31"/>
  <c r="P72" i="31"/>
  <c r="T72" i="31"/>
  <c r="X72" i="31"/>
  <c r="AB72" i="31"/>
  <c r="AF72" i="31"/>
  <c r="AJ72" i="31"/>
  <c r="K72" i="31"/>
  <c r="O72" i="31"/>
  <c r="S72" i="31"/>
  <c r="W72" i="31"/>
  <c r="AA72" i="31"/>
  <c r="AE72" i="31"/>
  <c r="AI72" i="31"/>
  <c r="AM72" i="31"/>
  <c r="M72" i="31"/>
  <c r="U72" i="31"/>
  <c r="AC72" i="31"/>
  <c r="AK72" i="31"/>
  <c r="N72" i="31"/>
  <c r="V72" i="31"/>
  <c r="AD72" i="31"/>
  <c r="AL72" i="31"/>
  <c r="Q72" i="31"/>
  <c r="AG72" i="31"/>
  <c r="F72" i="31"/>
  <c r="Y72" i="31"/>
  <c r="G72" i="31"/>
  <c r="E72" i="31"/>
  <c r="D72" i="31"/>
  <c r="J72" i="31"/>
  <c r="R72" i="31"/>
  <c r="AH72" i="31"/>
  <c r="I72" i="31"/>
  <c r="Z72" i="31"/>
  <c r="H72" i="31"/>
  <c r="C41" i="31"/>
  <c r="K70" i="31"/>
  <c r="I70" i="31"/>
  <c r="N70" i="31"/>
  <c r="R70" i="31"/>
  <c r="V70" i="31"/>
  <c r="Z70" i="31"/>
  <c r="AD70" i="31"/>
  <c r="AH70" i="31"/>
  <c r="AL70" i="31"/>
  <c r="M70" i="31"/>
  <c r="Q70" i="31"/>
  <c r="U70" i="31"/>
  <c r="Y70" i="31"/>
  <c r="AC70" i="31"/>
  <c r="AG70" i="31"/>
  <c r="AK70" i="31"/>
  <c r="J70" i="31"/>
  <c r="S70" i="31"/>
  <c r="AA70" i="31"/>
  <c r="AI70" i="31"/>
  <c r="L70" i="31"/>
  <c r="T70" i="31"/>
  <c r="AB70" i="31"/>
  <c r="AJ70" i="31"/>
  <c r="O70" i="31"/>
  <c r="AE70" i="31"/>
  <c r="G70" i="31"/>
  <c r="E70" i="31"/>
  <c r="D70" i="31"/>
  <c r="AM70" i="31"/>
  <c r="F70" i="31"/>
  <c r="P70" i="31"/>
  <c r="AF70" i="31"/>
  <c r="H70" i="31"/>
  <c r="W70" i="31"/>
  <c r="X70" i="31"/>
  <c r="C39" i="31"/>
  <c r="I68" i="31"/>
  <c r="M68" i="31"/>
  <c r="Q68" i="31"/>
  <c r="U68" i="31"/>
  <c r="Y68" i="31"/>
  <c r="AC68" i="31"/>
  <c r="AG68" i="31"/>
  <c r="AK68" i="31"/>
  <c r="J68" i="31"/>
  <c r="N68" i="31"/>
  <c r="R68" i="31"/>
  <c r="V68" i="31"/>
  <c r="Z68" i="31"/>
  <c r="AD68" i="31"/>
  <c r="K68" i="31"/>
  <c r="S68" i="31"/>
  <c r="AA68" i="31"/>
  <c r="AH68" i="31"/>
  <c r="AM68" i="31"/>
  <c r="P68" i="31"/>
  <c r="X68" i="31"/>
  <c r="AF68" i="31"/>
  <c r="AL68" i="31"/>
  <c r="L68" i="31"/>
  <c r="AB68" i="31"/>
  <c r="O68" i="31"/>
  <c r="AE68" i="31"/>
  <c r="AI68" i="31"/>
  <c r="F68" i="31"/>
  <c r="T68" i="31"/>
  <c r="D68" i="31"/>
  <c r="AJ68" i="31"/>
  <c r="G68" i="31"/>
  <c r="E68" i="31"/>
  <c r="W68" i="31"/>
  <c r="H68" i="31"/>
  <c r="C37" i="31"/>
  <c r="K66" i="31"/>
  <c r="O66" i="31"/>
  <c r="S66" i="31"/>
  <c r="W66" i="31"/>
  <c r="AA66" i="31"/>
  <c r="AE66" i="31"/>
  <c r="AI66" i="31"/>
  <c r="AM66" i="31"/>
  <c r="L66" i="31"/>
  <c r="P66" i="31"/>
  <c r="T66" i="31"/>
  <c r="X66" i="31"/>
  <c r="AB66" i="31"/>
  <c r="AF66" i="31"/>
  <c r="AJ66" i="31"/>
  <c r="I66" i="31"/>
  <c r="Q66" i="31"/>
  <c r="Y66" i="31"/>
  <c r="AG66" i="31"/>
  <c r="N66" i="31"/>
  <c r="V66" i="31"/>
  <c r="AD66" i="31"/>
  <c r="AL66" i="31"/>
  <c r="J66" i="31"/>
  <c r="Z66" i="31"/>
  <c r="M66" i="31"/>
  <c r="AC66" i="31"/>
  <c r="AH66" i="31"/>
  <c r="G66" i="31"/>
  <c r="E66" i="31"/>
  <c r="D66" i="31"/>
  <c r="R66" i="31"/>
  <c r="AK66" i="31"/>
  <c r="H66" i="31"/>
  <c r="F66" i="31"/>
  <c r="U66" i="31"/>
  <c r="C35" i="31"/>
  <c r="I64" i="31"/>
  <c r="M64" i="31"/>
  <c r="Q64" i="31"/>
  <c r="U64" i="31"/>
  <c r="Y64" i="31"/>
  <c r="AC64" i="31"/>
  <c r="AG64" i="31"/>
  <c r="AK64" i="31"/>
  <c r="J64" i="31"/>
  <c r="N64" i="31"/>
  <c r="R64" i="31"/>
  <c r="V64" i="31"/>
  <c r="Z64" i="31"/>
  <c r="AD64" i="31"/>
  <c r="AH64" i="31"/>
  <c r="AL64" i="31"/>
  <c r="O64" i="31"/>
  <c r="W64" i="31"/>
  <c r="AE64" i="31"/>
  <c r="AM64" i="31"/>
  <c r="L64" i="31"/>
  <c r="T64" i="31"/>
  <c r="AB64" i="31"/>
  <c r="AJ64" i="31"/>
  <c r="X64" i="31"/>
  <c r="K64" i="31"/>
  <c r="AA64" i="31"/>
  <c r="AF64" i="31"/>
  <c r="F64" i="31"/>
  <c r="P64" i="31"/>
  <c r="G64" i="31"/>
  <c r="E64" i="31"/>
  <c r="D64" i="31"/>
  <c r="AI64" i="31"/>
  <c r="S64" i="31"/>
  <c r="H64" i="31"/>
  <c r="C33" i="31"/>
  <c r="C31" i="31"/>
  <c r="D53" i="31"/>
  <c r="D49" i="31"/>
  <c r="D45" i="31"/>
  <c r="D41" i="31"/>
  <c r="D37" i="31"/>
  <c r="D95" i="31" s="1"/>
  <c r="D33" i="31"/>
  <c r="H53" i="31"/>
  <c r="J51" i="31"/>
  <c r="F51" i="31"/>
  <c r="H49" i="31"/>
  <c r="J47" i="31"/>
  <c r="F47" i="31"/>
  <c r="H45" i="31"/>
  <c r="H103" i="31" s="1"/>
  <c r="J43" i="31"/>
  <c r="F43" i="31"/>
  <c r="H41" i="31"/>
  <c r="J39" i="31"/>
  <c r="J97" i="31" s="1"/>
  <c r="F39" i="31"/>
  <c r="H37" i="31"/>
  <c r="J35" i="31"/>
  <c r="F35" i="31"/>
  <c r="H33" i="31"/>
  <c r="H62" i="31" s="1"/>
  <c r="J31" i="31"/>
  <c r="F31" i="31"/>
  <c r="K81" i="31"/>
  <c r="O81" i="31"/>
  <c r="S81" i="31"/>
  <c r="W81" i="31"/>
  <c r="AA81" i="31"/>
  <c r="AA110" i="31" s="1"/>
  <c r="AE81" i="31"/>
  <c r="AI81" i="31"/>
  <c r="AM81" i="31"/>
  <c r="H81" i="31"/>
  <c r="I81" i="31"/>
  <c r="Q81" i="31"/>
  <c r="U81" i="31"/>
  <c r="AC81" i="31"/>
  <c r="AK81" i="31"/>
  <c r="L81" i="31"/>
  <c r="P81" i="31"/>
  <c r="T81" i="31"/>
  <c r="X81" i="31"/>
  <c r="AB81" i="31"/>
  <c r="AF81" i="31"/>
  <c r="AJ81" i="31"/>
  <c r="F81" i="31"/>
  <c r="M81" i="31"/>
  <c r="Y81" i="31"/>
  <c r="AG81" i="31"/>
  <c r="N81" i="31"/>
  <c r="AD81" i="31"/>
  <c r="R81" i="31"/>
  <c r="AH81" i="31"/>
  <c r="G81" i="31"/>
  <c r="E81" i="31"/>
  <c r="V81" i="31"/>
  <c r="AL81" i="31"/>
  <c r="J81" i="31"/>
  <c r="Z81" i="31"/>
  <c r="D81" i="31"/>
  <c r="J77" i="31"/>
  <c r="N77" i="31"/>
  <c r="R77" i="31"/>
  <c r="V77" i="31"/>
  <c r="Z77" i="31"/>
  <c r="AD77" i="31"/>
  <c r="AH77" i="31"/>
  <c r="AL77" i="31"/>
  <c r="K77" i="31"/>
  <c r="O77" i="31"/>
  <c r="S77" i="31"/>
  <c r="W77" i="31"/>
  <c r="AA77" i="31"/>
  <c r="AE77" i="31"/>
  <c r="AI77" i="31"/>
  <c r="AM77" i="31"/>
  <c r="L77" i="31"/>
  <c r="T77" i="31"/>
  <c r="AB77" i="31"/>
  <c r="AJ77" i="31"/>
  <c r="H77" i="31"/>
  <c r="P77" i="31"/>
  <c r="AF77" i="31"/>
  <c r="I77" i="31"/>
  <c r="M77" i="31"/>
  <c r="U77" i="31"/>
  <c r="AC77" i="31"/>
  <c r="AK77" i="31"/>
  <c r="F77" i="31"/>
  <c r="X77" i="31"/>
  <c r="Q77" i="31"/>
  <c r="Y77" i="31"/>
  <c r="G77" i="31"/>
  <c r="E77" i="31"/>
  <c r="AG77" i="31"/>
  <c r="D77" i="31"/>
  <c r="C44" i="31"/>
  <c r="I73" i="31"/>
  <c r="M73" i="31"/>
  <c r="Q73" i="31"/>
  <c r="U73" i="31"/>
  <c r="Y73" i="31"/>
  <c r="AC73" i="31"/>
  <c r="AG73" i="31"/>
  <c r="AK73" i="31"/>
  <c r="L73" i="31"/>
  <c r="P73" i="31"/>
  <c r="T73" i="31"/>
  <c r="X73" i="31"/>
  <c r="AB73" i="31"/>
  <c r="AF73" i="31"/>
  <c r="AJ73" i="31"/>
  <c r="N73" i="31"/>
  <c r="N102" i="31" s="1"/>
  <c r="V73" i="31"/>
  <c r="AD73" i="31"/>
  <c r="AL73" i="31"/>
  <c r="O73" i="31"/>
  <c r="W73" i="31"/>
  <c r="AE73" i="31"/>
  <c r="AM73" i="31"/>
  <c r="R73" i="31"/>
  <c r="AH73" i="31"/>
  <c r="H73" i="31"/>
  <c r="Z73" i="31"/>
  <c r="AA73" i="31"/>
  <c r="S73" i="31"/>
  <c r="AI73" i="31"/>
  <c r="F73" i="31"/>
  <c r="J73" i="31"/>
  <c r="K73" i="31"/>
  <c r="D73" i="31"/>
  <c r="G73" i="31"/>
  <c r="E73" i="31"/>
  <c r="C40" i="31"/>
  <c r="J69" i="31"/>
  <c r="N69" i="31"/>
  <c r="R69" i="31"/>
  <c r="V69" i="31"/>
  <c r="Z69" i="31"/>
  <c r="AD69" i="31"/>
  <c r="AH69" i="31"/>
  <c r="AL69" i="31"/>
  <c r="M69" i="31"/>
  <c r="S69" i="31"/>
  <c r="X69" i="31"/>
  <c r="AC69" i="31"/>
  <c r="AI69" i="31"/>
  <c r="L69" i="31"/>
  <c r="Q69" i="31"/>
  <c r="W69" i="31"/>
  <c r="AB69" i="31"/>
  <c r="AG69" i="31"/>
  <c r="AM69" i="31"/>
  <c r="I69" i="31"/>
  <c r="T69" i="31"/>
  <c r="AE69" i="31"/>
  <c r="K69" i="31"/>
  <c r="U69" i="31"/>
  <c r="AF69" i="31"/>
  <c r="Y69" i="31"/>
  <c r="H69" i="31"/>
  <c r="O69" i="31"/>
  <c r="AJ69" i="31"/>
  <c r="AA69" i="31"/>
  <c r="F69" i="31"/>
  <c r="P69" i="31"/>
  <c r="AK69" i="31"/>
  <c r="D69" i="31"/>
  <c r="G69" i="31"/>
  <c r="E69" i="31"/>
  <c r="C36" i="31"/>
  <c r="J65" i="31"/>
  <c r="N65" i="31"/>
  <c r="N94" i="31" s="1"/>
  <c r="R65" i="31"/>
  <c r="V65" i="31"/>
  <c r="Z65" i="31"/>
  <c r="AD65" i="31"/>
  <c r="AH65" i="31"/>
  <c r="AL65" i="31"/>
  <c r="K65" i="31"/>
  <c r="O65" i="31"/>
  <c r="S65" i="31"/>
  <c r="W65" i="31"/>
  <c r="AA65" i="31"/>
  <c r="AE65" i="31"/>
  <c r="AI65" i="31"/>
  <c r="AM65" i="31"/>
  <c r="P65" i="31"/>
  <c r="X65" i="31"/>
  <c r="AF65" i="31"/>
  <c r="M65" i="31"/>
  <c r="U65" i="31"/>
  <c r="AC65" i="31"/>
  <c r="AK65" i="31"/>
  <c r="I65" i="31"/>
  <c r="Y65" i="31"/>
  <c r="L65" i="31"/>
  <c r="AB65" i="31"/>
  <c r="AG65" i="31"/>
  <c r="H65" i="31"/>
  <c r="Q65" i="31"/>
  <c r="AJ65" i="31"/>
  <c r="F65" i="31"/>
  <c r="T65" i="31"/>
  <c r="G65" i="31"/>
  <c r="E65" i="31"/>
  <c r="D65" i="31"/>
  <c r="C34" i="31"/>
  <c r="L63" i="31"/>
  <c r="P63" i="31"/>
  <c r="T63" i="31"/>
  <c r="X63" i="31"/>
  <c r="AB63" i="31"/>
  <c r="AF63" i="31"/>
  <c r="AJ63" i="31"/>
  <c r="I63" i="31"/>
  <c r="M63" i="31"/>
  <c r="Q63" i="31"/>
  <c r="U63" i="31"/>
  <c r="Y63" i="31"/>
  <c r="AC63" i="31"/>
  <c r="AG63" i="31"/>
  <c r="AK63" i="31"/>
  <c r="N63" i="31"/>
  <c r="V63" i="31"/>
  <c r="AD63" i="31"/>
  <c r="AL63" i="31"/>
  <c r="K63" i="31"/>
  <c r="S63" i="31"/>
  <c r="AA63" i="31"/>
  <c r="AI63" i="31"/>
  <c r="W63" i="31"/>
  <c r="AM63" i="31"/>
  <c r="J63" i="31"/>
  <c r="Z63" i="31"/>
  <c r="AE63" i="31"/>
  <c r="O63" i="31"/>
  <c r="H63" i="31"/>
  <c r="AH63" i="31"/>
  <c r="G63" i="31"/>
  <c r="E63" i="31"/>
  <c r="D63" i="31"/>
  <c r="F63" i="31"/>
  <c r="R63" i="31"/>
  <c r="I53" i="31"/>
  <c r="E53" i="31"/>
  <c r="K51" i="31"/>
  <c r="G51" i="31"/>
  <c r="I49" i="31"/>
  <c r="E49" i="31"/>
  <c r="K47" i="31"/>
  <c r="K105" i="31" s="1"/>
  <c r="G47" i="31"/>
  <c r="I45" i="31"/>
  <c r="E45" i="31"/>
  <c r="K43" i="31"/>
  <c r="G43" i="31"/>
  <c r="I41" i="31"/>
  <c r="I99" i="31" s="1"/>
  <c r="E41" i="31"/>
  <c r="K39" i="31"/>
  <c r="G39" i="31"/>
  <c r="I37" i="31"/>
  <c r="E37" i="31"/>
  <c r="K35" i="31"/>
  <c r="G35" i="31"/>
  <c r="I33" i="31"/>
  <c r="E33" i="31"/>
  <c r="K31" i="31"/>
  <c r="G31" i="31"/>
  <c r="C53" i="31"/>
  <c r="C38" i="31"/>
  <c r="D50" i="31"/>
  <c r="D42" i="31"/>
  <c r="D100" i="31" s="1"/>
  <c r="D34" i="31"/>
  <c r="F54" i="31"/>
  <c r="F50" i="31"/>
  <c r="H48" i="31"/>
  <c r="F46" i="31"/>
  <c r="H44" i="31"/>
  <c r="F42" i="31"/>
  <c r="H40" i="31"/>
  <c r="F38" i="31"/>
  <c r="F96" i="31" s="1"/>
  <c r="J34" i="31"/>
  <c r="F34" i="31"/>
  <c r="AD54" i="31"/>
  <c r="V54" i="31"/>
  <c r="V112" i="31" s="1"/>
  <c r="R54" i="31"/>
  <c r="I54" i="31"/>
  <c r="G52" i="31"/>
  <c r="E50" i="31"/>
  <c r="G48" i="31"/>
  <c r="E46" i="31"/>
  <c r="K44" i="31"/>
  <c r="I42" i="31"/>
  <c r="G40" i="31"/>
  <c r="E38" i="31"/>
  <c r="K36" i="31"/>
  <c r="I34" i="31"/>
  <c r="G32" i="31"/>
  <c r="AG54" i="31"/>
  <c r="Y54" i="31"/>
  <c r="D52" i="31"/>
  <c r="D110" i="31" s="1"/>
  <c r="D48" i="31"/>
  <c r="D44" i="31"/>
  <c r="D102" i="31" s="1"/>
  <c r="D40" i="31"/>
  <c r="D98" i="31" s="1"/>
  <c r="D36" i="31"/>
  <c r="D94" i="31" s="1"/>
  <c r="D32" i="31"/>
  <c r="H54" i="31"/>
  <c r="K53" i="31"/>
  <c r="K111" i="31" s="1"/>
  <c r="G53" i="31"/>
  <c r="G111" i="31" s="1"/>
  <c r="J52" i="31"/>
  <c r="J110" i="31" s="1"/>
  <c r="F52" i="31"/>
  <c r="I51" i="31"/>
  <c r="E51" i="31"/>
  <c r="H50" i="31"/>
  <c r="K49" i="31"/>
  <c r="G49" i="31"/>
  <c r="J48" i="31"/>
  <c r="J106" i="31" s="1"/>
  <c r="F48" i="31"/>
  <c r="I47" i="31"/>
  <c r="E47" i="31"/>
  <c r="H46" i="31"/>
  <c r="K45" i="31"/>
  <c r="G45" i="31"/>
  <c r="J44" i="31"/>
  <c r="F44" i="31"/>
  <c r="F102" i="31" s="1"/>
  <c r="I43" i="31"/>
  <c r="E43" i="31"/>
  <c r="H42" i="31"/>
  <c r="K41" i="31"/>
  <c r="K99" i="31" s="1"/>
  <c r="G41" i="31"/>
  <c r="G99" i="31" s="1"/>
  <c r="J40" i="31"/>
  <c r="F40" i="31"/>
  <c r="I39" i="31"/>
  <c r="I97" i="31" s="1"/>
  <c r="E39" i="31"/>
  <c r="H38" i="31"/>
  <c r="K37" i="31"/>
  <c r="G37" i="31"/>
  <c r="J36" i="31"/>
  <c r="J94" i="31" s="1"/>
  <c r="F36" i="31"/>
  <c r="I35" i="31"/>
  <c r="E35" i="31"/>
  <c r="H34" i="31"/>
  <c r="K33" i="31"/>
  <c r="K62" i="31" s="1"/>
  <c r="G33" i="31"/>
  <c r="J32" i="31"/>
  <c r="F32" i="31"/>
  <c r="I31" i="31"/>
  <c r="E31" i="31"/>
  <c r="AJ54" i="31"/>
  <c r="AJ112" i="31" s="1"/>
  <c r="AF54" i="31"/>
  <c r="AB54" i="31"/>
  <c r="X54" i="31"/>
  <c r="T54" i="31"/>
  <c r="P54" i="31"/>
  <c r="P112" i="31" s="1"/>
  <c r="L54" i="31"/>
  <c r="AJ53" i="31"/>
  <c r="AF53" i="31"/>
  <c r="AB53" i="31"/>
  <c r="X53" i="31"/>
  <c r="T53" i="31"/>
  <c r="T111" i="31" s="1"/>
  <c r="P53" i="31"/>
  <c r="L53" i="31"/>
  <c r="L111" i="31" s="1"/>
  <c r="AJ52" i="31"/>
  <c r="AF52" i="31"/>
  <c r="AB52" i="31"/>
  <c r="AB110" i="31" s="1"/>
  <c r="X52" i="31"/>
  <c r="T52" i="31"/>
  <c r="P52" i="31"/>
  <c r="L52" i="31"/>
  <c r="L110" i="31" s="1"/>
  <c r="AJ51" i="31"/>
  <c r="AF51" i="31"/>
  <c r="AB51" i="31"/>
  <c r="X51" i="31"/>
  <c r="T51" i="31"/>
  <c r="P51" i="31"/>
  <c r="L51" i="31"/>
  <c r="AJ50" i="31"/>
  <c r="AF50" i="31"/>
  <c r="AB50" i="31"/>
  <c r="X50" i="31"/>
  <c r="T50" i="31"/>
  <c r="P50" i="31"/>
  <c r="L50" i="31"/>
  <c r="AJ49" i="31"/>
  <c r="AF49" i="31"/>
  <c r="AF107" i="31" s="1"/>
  <c r="AB49" i="31"/>
  <c r="AB107" i="31" s="1"/>
  <c r="X49" i="31"/>
  <c r="T49" i="31"/>
  <c r="P49" i="31"/>
  <c r="P107" i="31" s="1"/>
  <c r="L49" i="31"/>
  <c r="L107" i="31" s="1"/>
  <c r="AJ48" i="31"/>
  <c r="AF48" i="31"/>
  <c r="AB48" i="31"/>
  <c r="AB106" i="31" s="1"/>
  <c r="X48" i="31"/>
  <c r="X106" i="31" s="1"/>
  <c r="T48" i="31"/>
  <c r="P48" i="31"/>
  <c r="L48" i="31"/>
  <c r="L106" i="31" s="1"/>
  <c r="AJ47" i="31"/>
  <c r="AF47" i="31"/>
  <c r="AB47" i="31"/>
  <c r="X47" i="31"/>
  <c r="T47" i="31"/>
  <c r="T105" i="31" s="1"/>
  <c r="P47" i="31"/>
  <c r="L47" i="31"/>
  <c r="AJ46" i="31"/>
  <c r="AF46" i="31"/>
  <c r="AF104" i="31" s="1"/>
  <c r="AB46" i="31"/>
  <c r="X46" i="31"/>
  <c r="T46" i="31"/>
  <c r="T104" i="31" s="1"/>
  <c r="P46" i="31"/>
  <c r="L46" i="31"/>
  <c r="AJ45" i="31"/>
  <c r="AF45" i="31"/>
  <c r="AB45" i="31"/>
  <c r="X45" i="31"/>
  <c r="T45" i="31"/>
  <c r="P45" i="31"/>
  <c r="P103" i="31" s="1"/>
  <c r="L45" i="31"/>
  <c r="AJ44" i="31"/>
  <c r="AF44" i="31"/>
  <c r="AF102" i="31" s="1"/>
  <c r="AB44" i="31"/>
  <c r="X44" i="31"/>
  <c r="T44" i="31"/>
  <c r="P44" i="31"/>
  <c r="L44" i="31"/>
  <c r="AJ43" i="31"/>
  <c r="AF43" i="31"/>
  <c r="AB43" i="31"/>
  <c r="X43" i="31"/>
  <c r="T43" i="31"/>
  <c r="P43" i="31"/>
  <c r="L43" i="31"/>
  <c r="AJ42" i="31"/>
  <c r="AF42" i="31"/>
  <c r="AB42" i="31"/>
  <c r="X42" i="31"/>
  <c r="T42" i="31"/>
  <c r="P42" i="31"/>
  <c r="L42" i="31"/>
  <c r="L100" i="31" s="1"/>
  <c r="AJ41" i="31"/>
  <c r="AF41" i="31"/>
  <c r="AF99" i="31" s="1"/>
  <c r="AB41" i="31"/>
  <c r="X41" i="31"/>
  <c r="T41" i="31"/>
  <c r="P41" i="31"/>
  <c r="L41" i="31"/>
  <c r="L99" i="31" s="1"/>
  <c r="AJ40" i="31"/>
  <c r="AJ98" i="31" s="1"/>
  <c r="AF40" i="31"/>
  <c r="AF98" i="31" s="1"/>
  <c r="AB40" i="31"/>
  <c r="AB98" i="31" s="1"/>
  <c r="X40" i="31"/>
  <c r="T40" i="31"/>
  <c r="P40" i="31"/>
  <c r="L40" i="31"/>
  <c r="L98" i="31" s="1"/>
  <c r="AJ39" i="31"/>
  <c r="AJ97" i="31" s="1"/>
  <c r="AF39" i="31"/>
  <c r="AB39" i="31"/>
  <c r="X39" i="31"/>
  <c r="T39" i="31"/>
  <c r="P39" i="31"/>
  <c r="L39" i="31"/>
  <c r="AJ38" i="31"/>
  <c r="AF38" i="31"/>
  <c r="AB38" i="31"/>
  <c r="X38" i="31"/>
  <c r="T38" i="31"/>
  <c r="P38" i="31"/>
  <c r="L38" i="31"/>
  <c r="AJ37" i="31"/>
  <c r="AJ95" i="31" s="1"/>
  <c r="AF37" i="31"/>
  <c r="AB37" i="31"/>
  <c r="X37" i="31"/>
  <c r="T37" i="31"/>
  <c r="T95" i="31" s="1"/>
  <c r="P37" i="31"/>
  <c r="L37" i="31"/>
  <c r="AJ36" i="31"/>
  <c r="AF36" i="31"/>
  <c r="AB36" i="31"/>
  <c r="X36" i="31"/>
  <c r="T36" i="31"/>
  <c r="P36" i="31"/>
  <c r="L36" i="31"/>
  <c r="L94" i="31" s="1"/>
  <c r="AJ35" i="31"/>
  <c r="AF35" i="31"/>
  <c r="AB35" i="31"/>
  <c r="X35" i="31"/>
  <c r="T35" i="31"/>
  <c r="P35" i="31"/>
  <c r="L35" i="31"/>
  <c r="AJ34" i="31"/>
  <c r="AF34" i="31"/>
  <c r="AB34" i="31"/>
  <c r="X34" i="31"/>
  <c r="X92" i="31" s="1"/>
  <c r="T34" i="31"/>
  <c r="P34" i="31"/>
  <c r="L34" i="31"/>
  <c r="AJ33" i="31"/>
  <c r="AJ62" i="31" s="1"/>
  <c r="AF33" i="31"/>
  <c r="AB33" i="31"/>
  <c r="AB62" i="31" s="1"/>
  <c r="X33" i="31"/>
  <c r="X62" i="31" s="1"/>
  <c r="T33" i="31"/>
  <c r="T62" i="31" s="1"/>
  <c r="P33" i="31"/>
  <c r="L33" i="31"/>
  <c r="L62" i="31" s="1"/>
  <c r="AJ32" i="31"/>
  <c r="AF32" i="31"/>
  <c r="AB32" i="31"/>
  <c r="X32" i="31"/>
  <c r="T32" i="31"/>
  <c r="P32" i="31"/>
  <c r="L32" i="31"/>
  <c r="AJ31" i="31"/>
  <c r="AF31" i="31"/>
  <c r="AB31" i="31"/>
  <c r="X31" i="31"/>
  <c r="T31" i="31"/>
  <c r="P31" i="31"/>
  <c r="L31" i="31"/>
  <c r="D54" i="31"/>
  <c r="D112" i="31" s="1"/>
  <c r="D46" i="31"/>
  <c r="D38" i="31"/>
  <c r="J54" i="31"/>
  <c r="H52" i="31"/>
  <c r="J50" i="31"/>
  <c r="J108" i="31" s="1"/>
  <c r="J46" i="31"/>
  <c r="J42" i="31"/>
  <c r="J38" i="31"/>
  <c r="J96" i="31" s="1"/>
  <c r="H36" i="31"/>
  <c r="H32" i="31"/>
  <c r="AL54" i="31"/>
  <c r="AH54" i="31"/>
  <c r="AH112" i="31" s="1"/>
  <c r="Z54" i="31"/>
  <c r="Z112" i="31" s="1"/>
  <c r="N54" i="31"/>
  <c r="E54" i="31"/>
  <c r="K52" i="31"/>
  <c r="I50" i="31"/>
  <c r="K48" i="31"/>
  <c r="I46" i="31"/>
  <c r="G44" i="31"/>
  <c r="G102" i="31" s="1"/>
  <c r="E42" i="31"/>
  <c r="K40" i="31"/>
  <c r="I38" i="31"/>
  <c r="G36" i="31"/>
  <c r="G94" i="31" s="1"/>
  <c r="E34" i="31"/>
  <c r="K32" i="31"/>
  <c r="AK54" i="31"/>
  <c r="AC54" i="31"/>
  <c r="D31" i="31"/>
  <c r="D51" i="31"/>
  <c r="D47" i="31"/>
  <c r="D43" i="31"/>
  <c r="D101" i="31" s="1"/>
  <c r="D39" i="31"/>
  <c r="D35" i="31"/>
  <c r="K54" i="31"/>
  <c r="G54" i="31"/>
  <c r="J53" i="31"/>
  <c r="F53" i="31"/>
  <c r="I52" i="31"/>
  <c r="E52" i="31"/>
  <c r="E110" i="31" s="1"/>
  <c r="H51" i="31"/>
  <c r="K50" i="31"/>
  <c r="G50" i="31"/>
  <c r="J49" i="31"/>
  <c r="F49" i="31"/>
  <c r="F107" i="31" s="1"/>
  <c r="I48" i="31"/>
  <c r="E48" i="31"/>
  <c r="H47" i="31"/>
  <c r="H105" i="31" s="1"/>
  <c r="K46" i="31"/>
  <c r="G46" i="31"/>
  <c r="J45" i="31"/>
  <c r="F45" i="31"/>
  <c r="I44" i="31"/>
  <c r="I102" i="31" s="1"/>
  <c r="E44" i="31"/>
  <c r="H43" i="31"/>
  <c r="K42" i="31"/>
  <c r="K100" i="31" s="1"/>
  <c r="G42" i="31"/>
  <c r="J41" i="31"/>
  <c r="F41" i="31"/>
  <c r="I40" i="31"/>
  <c r="E40" i="31"/>
  <c r="H39" i="31"/>
  <c r="K38" i="31"/>
  <c r="K96" i="31" s="1"/>
  <c r="G38" i="31"/>
  <c r="G96" i="31" s="1"/>
  <c r="J37" i="31"/>
  <c r="F37" i="31"/>
  <c r="I36" i="31"/>
  <c r="I94" i="31" s="1"/>
  <c r="E36" i="31"/>
  <c r="H35" i="31"/>
  <c r="K34" i="31"/>
  <c r="G34" i="31"/>
  <c r="G92" i="31" s="1"/>
  <c r="J33" i="31"/>
  <c r="F33" i="31"/>
  <c r="I32" i="31"/>
  <c r="E32" i="31"/>
  <c r="H31" i="31"/>
  <c r="AM54" i="31"/>
  <c r="AI54" i="31"/>
  <c r="AE54" i="31"/>
  <c r="AA54" i="31"/>
  <c r="W54" i="31"/>
  <c r="S54" i="31"/>
  <c r="O54" i="31"/>
  <c r="AM53" i="31"/>
  <c r="AI53" i="31"/>
  <c r="AE53" i="31"/>
  <c r="AA53" i="31"/>
  <c r="W53" i="31"/>
  <c r="S53" i="31"/>
  <c r="O53" i="31"/>
  <c r="AM52" i="31"/>
  <c r="AI52" i="31"/>
  <c r="AI110" i="31" s="1"/>
  <c r="AE52" i="31"/>
  <c r="AE110" i="31" s="1"/>
  <c r="AA52" i="31"/>
  <c r="W52" i="31"/>
  <c r="W110" i="31" s="1"/>
  <c r="S52" i="31"/>
  <c r="S110" i="31" s="1"/>
  <c r="O52" i="31"/>
  <c r="O110" i="31" s="1"/>
  <c r="AM51" i="31"/>
  <c r="AI51" i="31"/>
  <c r="AE51" i="31"/>
  <c r="AA51" i="31"/>
  <c r="W51" i="31"/>
  <c r="S51" i="31"/>
  <c r="O51" i="31"/>
  <c r="AM50" i="31"/>
  <c r="AI50" i="31"/>
  <c r="AE50" i="31"/>
  <c r="AA50" i="31"/>
  <c r="W50" i="31"/>
  <c r="S50" i="31"/>
  <c r="O50" i="31"/>
  <c r="AM49" i="31"/>
  <c r="AI49" i="31"/>
  <c r="AE49" i="31"/>
  <c r="AA49" i="31"/>
  <c r="AA107" i="31" s="1"/>
  <c r="W49" i="31"/>
  <c r="S49" i="31"/>
  <c r="O49" i="31"/>
  <c r="AM48" i="31"/>
  <c r="AM106" i="31" s="1"/>
  <c r="AI48" i="31"/>
  <c r="AI106" i="31" s="1"/>
  <c r="AE48" i="31"/>
  <c r="AE106" i="31" s="1"/>
  <c r="AA48" i="31"/>
  <c r="W48" i="31"/>
  <c r="W106" i="31" s="1"/>
  <c r="S48" i="31"/>
  <c r="S106" i="31" s="1"/>
  <c r="O48" i="31"/>
  <c r="O106" i="31" s="1"/>
  <c r="AM47" i="31"/>
  <c r="AM105" i="31" s="1"/>
  <c r="AI47" i="31"/>
  <c r="AE47" i="31"/>
  <c r="AA47" i="31"/>
  <c r="W47" i="31"/>
  <c r="S47" i="31"/>
  <c r="O47" i="31"/>
  <c r="AM46" i="31"/>
  <c r="AI46" i="31"/>
  <c r="AE46" i="31"/>
  <c r="AA46" i="31"/>
  <c r="W46" i="31"/>
  <c r="S46" i="31"/>
  <c r="O46" i="31"/>
  <c r="AM45" i="31"/>
  <c r="AI45" i="31"/>
  <c r="AE45" i="31"/>
  <c r="AA45" i="31"/>
  <c r="W45" i="31"/>
  <c r="S45" i="31"/>
  <c r="O45" i="31"/>
  <c r="AM44" i="31"/>
  <c r="AM102" i="31" s="1"/>
  <c r="AI44" i="31"/>
  <c r="AE44" i="31"/>
  <c r="AE102" i="31" s="1"/>
  <c r="AA44" i="31"/>
  <c r="W44" i="31"/>
  <c r="S44" i="31"/>
  <c r="O44" i="31"/>
  <c r="AM43" i="31"/>
  <c r="AI43" i="31"/>
  <c r="AE43" i="31"/>
  <c r="AA43" i="31"/>
  <c r="W43" i="31"/>
  <c r="S43" i="31"/>
  <c r="O43" i="31"/>
  <c r="AM42" i="31"/>
  <c r="AM100" i="31" s="1"/>
  <c r="AI42" i="31"/>
  <c r="AE42" i="31"/>
  <c r="AA42" i="31"/>
  <c r="AA100" i="31" s="1"/>
  <c r="W42" i="31"/>
  <c r="W100" i="31" s="1"/>
  <c r="S42" i="31"/>
  <c r="O42" i="31"/>
  <c r="AM41" i="31"/>
  <c r="AM99" i="31" s="1"/>
  <c r="AI41" i="31"/>
  <c r="AE41" i="31"/>
  <c r="AA41" i="31"/>
  <c r="W41" i="31"/>
  <c r="S41" i="31"/>
  <c r="O41" i="31"/>
  <c r="AM40" i="31"/>
  <c r="AI40" i="31"/>
  <c r="AI98" i="31" s="1"/>
  <c r="AE40" i="31"/>
  <c r="AE98" i="31" s="1"/>
  <c r="AA40" i="31"/>
  <c r="W40" i="31"/>
  <c r="S40" i="31"/>
  <c r="S98" i="31" s="1"/>
  <c r="O40" i="31"/>
  <c r="O98" i="31" s="1"/>
  <c r="AM39" i="31"/>
  <c r="AI39" i="31"/>
  <c r="AE39" i="31"/>
  <c r="AA39" i="31"/>
  <c r="W39" i="31"/>
  <c r="S39" i="31"/>
  <c r="O39" i="31"/>
  <c r="AM38" i="31"/>
  <c r="AI38" i="31"/>
  <c r="AE38" i="31"/>
  <c r="AA38" i="31"/>
  <c r="W38" i="31"/>
  <c r="S38" i="31"/>
  <c r="O38" i="31"/>
  <c r="AM37" i="31"/>
  <c r="AM95" i="31" s="1"/>
  <c r="AI37" i="31"/>
  <c r="AE37" i="31"/>
  <c r="AA37" i="31"/>
  <c r="W37" i="31"/>
  <c r="S37" i="31"/>
  <c r="O37" i="31"/>
  <c r="AM36" i="31"/>
  <c r="AM94" i="31" s="1"/>
  <c r="AI36" i="31"/>
  <c r="AE36" i="31"/>
  <c r="AA36" i="31"/>
  <c r="W36" i="31"/>
  <c r="W94" i="31" s="1"/>
  <c r="S36" i="31"/>
  <c r="O36" i="31"/>
  <c r="AM35" i="31"/>
  <c r="AI35" i="31"/>
  <c r="AE35" i="31"/>
  <c r="AA35" i="31"/>
  <c r="W35" i="31"/>
  <c r="S35" i="31"/>
  <c r="O35" i="31"/>
  <c r="AM34" i="31"/>
  <c r="AI34" i="31"/>
  <c r="AI92" i="31" s="1"/>
  <c r="AE34" i="31"/>
  <c r="AA34" i="31"/>
  <c r="W34" i="31"/>
  <c r="S34" i="31"/>
  <c r="O34" i="31"/>
  <c r="AM33" i="31"/>
  <c r="AI33" i="31"/>
  <c r="AI62" i="31" s="1"/>
  <c r="AE33" i="31"/>
  <c r="AE62" i="31" s="1"/>
  <c r="AA33" i="31"/>
  <c r="AA62" i="31" s="1"/>
  <c r="W33" i="31"/>
  <c r="S33" i="31"/>
  <c r="S62" i="31" s="1"/>
  <c r="O33" i="31"/>
  <c r="O62" i="31" s="1"/>
  <c r="AM32" i="31"/>
  <c r="AI32" i="31"/>
  <c r="AE32" i="31"/>
  <c r="AA32" i="31"/>
  <c r="W32" i="31"/>
  <c r="S32" i="31"/>
  <c r="O32" i="31"/>
  <c r="AM31" i="31"/>
  <c r="AI31" i="31"/>
  <c r="AE31" i="31"/>
  <c r="AA31" i="31"/>
  <c r="W31" i="31"/>
  <c r="S31" i="31"/>
  <c r="O31" i="31"/>
  <c r="AL53" i="31"/>
  <c r="AH53" i="31"/>
  <c r="AD53" i="31"/>
  <c r="Z53" i="31"/>
  <c r="V53" i="31"/>
  <c r="R53" i="31"/>
  <c r="N53" i="31"/>
  <c r="AL52" i="31"/>
  <c r="AH52" i="31"/>
  <c r="AD52" i="31"/>
  <c r="Z52" i="31"/>
  <c r="Z110" i="31" s="1"/>
  <c r="V52" i="31"/>
  <c r="V110" i="31" s="1"/>
  <c r="R52" i="31"/>
  <c r="R110" i="31" s="1"/>
  <c r="N52" i="31"/>
  <c r="AL51" i="31"/>
  <c r="AH51" i="31"/>
  <c r="AH109" i="31" s="1"/>
  <c r="AD51" i="31"/>
  <c r="Z51" i="31"/>
  <c r="V51" i="31"/>
  <c r="R51" i="31"/>
  <c r="R109" i="31" s="1"/>
  <c r="N51" i="31"/>
  <c r="AL50" i="31"/>
  <c r="AH50" i="31"/>
  <c r="AD50" i="31"/>
  <c r="Z50" i="31"/>
  <c r="V50" i="31"/>
  <c r="R50" i="31"/>
  <c r="R108" i="31" s="1"/>
  <c r="N50" i="31"/>
  <c r="AL49" i="31"/>
  <c r="AL107" i="31" s="1"/>
  <c r="AH49" i="31"/>
  <c r="AD49" i="31"/>
  <c r="Z49" i="31"/>
  <c r="V49" i="31"/>
  <c r="V107" i="31" s="1"/>
  <c r="R49" i="31"/>
  <c r="N49" i="31"/>
  <c r="AL48" i="31"/>
  <c r="AL106" i="31" s="1"/>
  <c r="AH48" i="31"/>
  <c r="AH106" i="31" s="1"/>
  <c r="AD48" i="31"/>
  <c r="Z48" i="31"/>
  <c r="V48" i="31"/>
  <c r="R48" i="31"/>
  <c r="R106" i="31" s="1"/>
  <c r="N48" i="31"/>
  <c r="AL47" i="31"/>
  <c r="AL105" i="31" s="1"/>
  <c r="AH47" i="31"/>
  <c r="AD47" i="31"/>
  <c r="AD105" i="31" s="1"/>
  <c r="Z47" i="31"/>
  <c r="V47" i="31"/>
  <c r="V105" i="31" s="1"/>
  <c r="R47" i="31"/>
  <c r="N47" i="31"/>
  <c r="N105" i="31" s="1"/>
  <c r="AL46" i="31"/>
  <c r="AH46" i="31"/>
  <c r="AD46" i="31"/>
  <c r="Z46" i="31"/>
  <c r="V46" i="31"/>
  <c r="R46" i="31"/>
  <c r="N46" i="31"/>
  <c r="AL45" i="31"/>
  <c r="AH45" i="31"/>
  <c r="AD45" i="31"/>
  <c r="Z45" i="31"/>
  <c r="V45" i="31"/>
  <c r="R45" i="31"/>
  <c r="N45" i="31"/>
  <c r="AL44" i="31"/>
  <c r="AL102" i="31" s="1"/>
  <c r="AH44" i="31"/>
  <c r="AH102" i="31" s="1"/>
  <c r="AD44" i="31"/>
  <c r="AD102" i="31" s="1"/>
  <c r="Z44" i="31"/>
  <c r="V44" i="31"/>
  <c r="R44" i="31"/>
  <c r="N44" i="31"/>
  <c r="AL43" i="31"/>
  <c r="AH43" i="31"/>
  <c r="AD43" i="31"/>
  <c r="AD101" i="31" s="1"/>
  <c r="Z43" i="31"/>
  <c r="V43" i="31"/>
  <c r="R43" i="31"/>
  <c r="N43" i="31"/>
  <c r="N101" i="31" s="1"/>
  <c r="AL42" i="31"/>
  <c r="AH42" i="31"/>
  <c r="AD42" i="31"/>
  <c r="Z42" i="31"/>
  <c r="V42" i="31"/>
  <c r="R42" i="31"/>
  <c r="N42" i="31"/>
  <c r="AL41" i="31"/>
  <c r="AH41" i="31"/>
  <c r="AD41" i="31"/>
  <c r="Z41" i="31"/>
  <c r="Z99" i="31" s="1"/>
  <c r="V41" i="31"/>
  <c r="R41" i="31"/>
  <c r="N41" i="31"/>
  <c r="AL40" i="31"/>
  <c r="AH40" i="31"/>
  <c r="AD40" i="31"/>
  <c r="Z40" i="31"/>
  <c r="Z98" i="31" s="1"/>
  <c r="V40" i="31"/>
  <c r="R40" i="31"/>
  <c r="N40" i="31"/>
  <c r="AL39" i="31"/>
  <c r="AH39" i="31"/>
  <c r="AD39" i="31"/>
  <c r="AD97" i="31" s="1"/>
  <c r="Z39" i="31"/>
  <c r="V39" i="31"/>
  <c r="V97" i="31" s="1"/>
  <c r="R39" i="31"/>
  <c r="N39" i="31"/>
  <c r="N97" i="31" s="1"/>
  <c r="AL38" i="31"/>
  <c r="AH38" i="31"/>
  <c r="AD38" i="31"/>
  <c r="Z38" i="31"/>
  <c r="Z96" i="31" s="1"/>
  <c r="V38" i="31"/>
  <c r="R38" i="31"/>
  <c r="N38" i="31"/>
  <c r="AL37" i="31"/>
  <c r="AL95" i="31" s="1"/>
  <c r="AH37" i="31"/>
  <c r="AD37" i="31"/>
  <c r="Z37" i="31"/>
  <c r="V37" i="31"/>
  <c r="R37" i="31"/>
  <c r="N37" i="31"/>
  <c r="AL36" i="31"/>
  <c r="AH36" i="31"/>
  <c r="AH94" i="31" s="1"/>
  <c r="AD36" i="31"/>
  <c r="Z36" i="31"/>
  <c r="Z94" i="31" s="1"/>
  <c r="V36" i="31"/>
  <c r="V94" i="31" s="1"/>
  <c r="R36" i="31"/>
  <c r="N36" i="31"/>
  <c r="AL35" i="31"/>
  <c r="AH35" i="31"/>
  <c r="AH93" i="31" s="1"/>
  <c r="AD35" i="31"/>
  <c r="Z35" i="31"/>
  <c r="V35" i="31"/>
  <c r="R35" i="31"/>
  <c r="R93" i="31" s="1"/>
  <c r="N35" i="31"/>
  <c r="AL34" i="31"/>
  <c r="AL92" i="31" s="1"/>
  <c r="AH34" i="31"/>
  <c r="AD34" i="31"/>
  <c r="Z34" i="31"/>
  <c r="V34" i="31"/>
  <c r="R34" i="31"/>
  <c r="N34" i="31"/>
  <c r="AL33" i="31"/>
  <c r="AH33" i="31"/>
  <c r="AH62" i="31" s="1"/>
  <c r="AD33" i="31"/>
  <c r="Z33" i="31"/>
  <c r="V33" i="31"/>
  <c r="V62" i="31" s="1"/>
  <c r="R33" i="31"/>
  <c r="R62" i="31" s="1"/>
  <c r="N33" i="31"/>
  <c r="AL32" i="31"/>
  <c r="AH32" i="31"/>
  <c r="AD32" i="31"/>
  <c r="Z32" i="31"/>
  <c r="V32" i="31"/>
  <c r="R32" i="31"/>
  <c r="N32" i="31"/>
  <c r="AL31" i="31"/>
  <c r="AH31" i="31"/>
  <c r="AD31" i="31"/>
  <c r="Z31" i="31"/>
  <c r="V31" i="31"/>
  <c r="R31" i="31"/>
  <c r="N31" i="31"/>
  <c r="U54" i="31"/>
  <c r="Q54" i="31"/>
  <c r="M54" i="31"/>
  <c r="AK53" i="31"/>
  <c r="AG53" i="31"/>
  <c r="AC53" i="31"/>
  <c r="Y53" i="31"/>
  <c r="U53" i="31"/>
  <c r="Q53" i="31"/>
  <c r="M53" i="31"/>
  <c r="AK52" i="31"/>
  <c r="AG52" i="31"/>
  <c r="AC52" i="31"/>
  <c r="Y52" i="31"/>
  <c r="U52" i="31"/>
  <c r="U110" i="31" s="1"/>
  <c r="Q52" i="31"/>
  <c r="Q110" i="31" s="1"/>
  <c r="M52" i="31"/>
  <c r="M110" i="31" s="1"/>
  <c r="AK51" i="31"/>
  <c r="AG51" i="31"/>
  <c r="AC51" i="31"/>
  <c r="AC109" i="31" s="1"/>
  <c r="Y51" i="31"/>
  <c r="U51" i="31"/>
  <c r="Q51" i="31"/>
  <c r="Q109" i="31" s="1"/>
  <c r="M51" i="31"/>
  <c r="AK50" i="31"/>
  <c r="AG50" i="31"/>
  <c r="AG108" i="31" s="1"/>
  <c r="AC50" i="31"/>
  <c r="Y50" i="31"/>
  <c r="Y108" i="31" s="1"/>
  <c r="U50" i="31"/>
  <c r="Q50" i="31"/>
  <c r="Q108" i="31" s="1"/>
  <c r="M50" i="31"/>
  <c r="AK49" i="31"/>
  <c r="AG49" i="31"/>
  <c r="AC49" i="31"/>
  <c r="Y49" i="31"/>
  <c r="U49" i="31"/>
  <c r="U107" i="31" s="1"/>
  <c r="Q49" i="31"/>
  <c r="M49" i="31"/>
  <c r="AK48" i="31"/>
  <c r="AK106" i="31" s="1"/>
  <c r="AG48" i="31"/>
  <c r="AG106" i="31" s="1"/>
  <c r="AC48" i="31"/>
  <c r="AC106" i="31" s="1"/>
  <c r="Y48" i="31"/>
  <c r="U48" i="31"/>
  <c r="Q48" i="31"/>
  <c r="Q106" i="31" s="1"/>
  <c r="M48" i="31"/>
  <c r="AK47" i="31"/>
  <c r="AG47" i="31"/>
  <c r="AC47" i="31"/>
  <c r="Y47" i="31"/>
  <c r="U47" i="31"/>
  <c r="U105" i="31" s="1"/>
  <c r="Q47" i="31"/>
  <c r="M47" i="31"/>
  <c r="AK46" i="31"/>
  <c r="AG46" i="31"/>
  <c r="AC46" i="31"/>
  <c r="Y46" i="31"/>
  <c r="U46" i="31"/>
  <c r="Q46" i="31"/>
  <c r="M46" i="31"/>
  <c r="AK45" i="31"/>
  <c r="AK103" i="31" s="1"/>
  <c r="AG45" i="31"/>
  <c r="AC45" i="31"/>
  <c r="Y45" i="31"/>
  <c r="U45" i="31"/>
  <c r="Q45" i="31"/>
  <c r="M45" i="31"/>
  <c r="M103" i="31" s="1"/>
  <c r="AK44" i="31"/>
  <c r="AK102" i="31" s="1"/>
  <c r="AG44" i="31"/>
  <c r="AG102" i="31" s="1"/>
  <c r="AC44" i="31"/>
  <c r="Y44" i="31"/>
  <c r="U44" i="31"/>
  <c r="U102" i="31" s="1"/>
  <c r="Q44" i="31"/>
  <c r="M44" i="31"/>
  <c r="AK43" i="31"/>
  <c r="AG43" i="31"/>
  <c r="AC43" i="31"/>
  <c r="Y43" i="31"/>
  <c r="U43" i="31"/>
  <c r="Q43" i="31"/>
  <c r="M43" i="31"/>
  <c r="AK42" i="31"/>
  <c r="AG42" i="31"/>
  <c r="AC42" i="31"/>
  <c r="Y42" i="31"/>
  <c r="U42" i="31"/>
  <c r="Q42" i="31"/>
  <c r="M42" i="31"/>
  <c r="M100" i="31" s="1"/>
  <c r="AK41" i="31"/>
  <c r="AG41" i="31"/>
  <c r="AC41" i="31"/>
  <c r="Y41" i="31"/>
  <c r="U41" i="31"/>
  <c r="Q41" i="31"/>
  <c r="M41" i="31"/>
  <c r="AK40" i="31"/>
  <c r="AK98" i="31" s="1"/>
  <c r="AG40" i="31"/>
  <c r="AC40" i="31"/>
  <c r="Y40" i="31"/>
  <c r="U40" i="31"/>
  <c r="Q40" i="31"/>
  <c r="M40" i="31"/>
  <c r="AK39" i="31"/>
  <c r="AK97" i="31" s="1"/>
  <c r="AG39" i="31"/>
  <c r="AC39" i="31"/>
  <c r="Y39" i="31"/>
  <c r="U39" i="31"/>
  <c r="Q39" i="31"/>
  <c r="M39" i="31"/>
  <c r="M97" i="31" s="1"/>
  <c r="AK38" i="31"/>
  <c r="AG38" i="31"/>
  <c r="AC38" i="31"/>
  <c r="AC96" i="31" s="1"/>
  <c r="Y38" i="31"/>
  <c r="Y96" i="31" s="1"/>
  <c r="U38" i="31"/>
  <c r="Q38" i="31"/>
  <c r="M38" i="31"/>
  <c r="M96" i="31" s="1"/>
  <c r="AK37" i="31"/>
  <c r="AK95" i="31" s="1"/>
  <c r="AG37" i="31"/>
  <c r="AC37" i="31"/>
  <c r="Y37" i="31"/>
  <c r="U37" i="31"/>
  <c r="Q37" i="31"/>
  <c r="M37" i="31"/>
  <c r="AK36" i="31"/>
  <c r="AG36" i="31"/>
  <c r="AG94" i="31" s="1"/>
  <c r="AC36" i="31"/>
  <c r="Y36" i="31"/>
  <c r="U36" i="31"/>
  <c r="U94" i="31" s="1"/>
  <c r="Q36" i="31"/>
  <c r="M36" i="31"/>
  <c r="AK35" i="31"/>
  <c r="AG35" i="31"/>
  <c r="AC35" i="31"/>
  <c r="Y35" i="31"/>
  <c r="U35" i="31"/>
  <c r="Q35" i="31"/>
  <c r="M35" i="31"/>
  <c r="AK34" i="31"/>
  <c r="AK92" i="31" s="1"/>
  <c r="AG34" i="31"/>
  <c r="AC34" i="31"/>
  <c r="AC92" i="31" s="1"/>
  <c r="Y34" i="31"/>
  <c r="U34" i="31"/>
  <c r="U92" i="31" s="1"/>
  <c r="Q34" i="31"/>
  <c r="M34" i="31"/>
  <c r="M92" i="31" s="1"/>
  <c r="AK33" i="31"/>
  <c r="AK62" i="31" s="1"/>
  <c r="AG33" i="31"/>
  <c r="AG62" i="31" s="1"/>
  <c r="AH91" i="31" s="1"/>
  <c r="AC33" i="31"/>
  <c r="Y33" i="31"/>
  <c r="U33" i="31"/>
  <c r="U62" i="31" s="1"/>
  <c r="V91" i="31" s="1"/>
  <c r="Q33" i="31"/>
  <c r="M33" i="31"/>
  <c r="AK32" i="31"/>
  <c r="AG32" i="31"/>
  <c r="AG90" i="31" s="1"/>
  <c r="AC32" i="31"/>
  <c r="Y32" i="31"/>
  <c r="Y90" i="31" s="1"/>
  <c r="U32" i="31"/>
  <c r="Q32" i="31"/>
  <c r="M32" i="31"/>
  <c r="AK31" i="31"/>
  <c r="AG31" i="31"/>
  <c r="AC31" i="31"/>
  <c r="Y31" i="31"/>
  <c r="U31" i="31"/>
  <c r="Q31" i="31"/>
  <c r="M31" i="31"/>
  <c r="B31" i="31"/>
  <c r="S11" i="48" l="1"/>
  <c r="P26" i="46"/>
  <c r="O19" i="46"/>
  <c r="P15" i="48"/>
  <c r="M33" i="46"/>
  <c r="M28" i="46" s="1"/>
  <c r="M39" i="46" s="1"/>
  <c r="L57" i="46"/>
  <c r="K56" i="46"/>
  <c r="K72" i="46" s="1"/>
  <c r="K76" i="46" s="1"/>
  <c r="R30" i="46"/>
  <c r="Q29" i="46"/>
  <c r="S15" i="46"/>
  <c r="R14" i="46"/>
  <c r="R8" i="46"/>
  <c r="Q7" i="46"/>
  <c r="N17" i="47"/>
  <c r="N15" i="47" s="1"/>
  <c r="N16" i="47" s="1"/>
  <c r="N18" i="47" s="1"/>
  <c r="O14" i="47" s="1"/>
  <c r="P12" i="47"/>
  <c r="O47" i="46"/>
  <c r="O46" i="46" s="1"/>
  <c r="Q63" i="46"/>
  <c r="P43" i="46"/>
  <c r="Q23" i="46"/>
  <c r="R24" i="46"/>
  <c r="N65" i="46"/>
  <c r="N62" i="46" s="1"/>
  <c r="O66" i="46"/>
  <c r="Q21" i="46"/>
  <c r="P20" i="46"/>
  <c r="G266" i="35"/>
  <c r="G264" i="35" s="1"/>
  <c r="G265" i="35" s="1"/>
  <c r="G267" i="35" s="1"/>
  <c r="G376" i="35"/>
  <c r="G374" i="35"/>
  <c r="G236" i="35"/>
  <c r="G363" i="35" s="1"/>
  <c r="F241" i="35"/>
  <c r="G352" i="35"/>
  <c r="G212" i="35"/>
  <c r="G210" i="35" s="1"/>
  <c r="G211" i="35" s="1"/>
  <c r="G213" i="35" s="1"/>
  <c r="G354" i="35"/>
  <c r="G353" i="35"/>
  <c r="F359" i="35"/>
  <c r="F215" i="35"/>
  <c r="F355" i="35"/>
  <c r="F356" i="35" s="1"/>
  <c r="G158" i="35"/>
  <c r="G156" i="35" s="1"/>
  <c r="G157" i="35" s="1"/>
  <c r="G159" i="35" s="1"/>
  <c r="G330" i="35"/>
  <c r="G331" i="35"/>
  <c r="G332" i="35" s="1"/>
  <c r="F333" i="35"/>
  <c r="F334" i="35" s="1"/>
  <c r="F161" i="35"/>
  <c r="F337" i="35"/>
  <c r="F133" i="35"/>
  <c r="G128" i="35"/>
  <c r="E392" i="35"/>
  <c r="G101" i="35"/>
  <c r="F106" i="35"/>
  <c r="F387" i="35"/>
  <c r="G131" i="35"/>
  <c r="G129" i="35" s="1"/>
  <c r="G130" i="35" s="1"/>
  <c r="G132" i="35" s="1"/>
  <c r="G133" i="35" s="1"/>
  <c r="G79" i="35"/>
  <c r="H74" i="35"/>
  <c r="G268" i="35"/>
  <c r="H263" i="35"/>
  <c r="G187" i="35"/>
  <c r="H182" i="35"/>
  <c r="G25" i="35"/>
  <c r="H20" i="35"/>
  <c r="K44" i="35"/>
  <c r="G365" i="35"/>
  <c r="G364" i="35"/>
  <c r="G239" i="35"/>
  <c r="G237" i="35" s="1"/>
  <c r="G238" i="35" s="1"/>
  <c r="G240" i="35" s="1"/>
  <c r="F385" i="35"/>
  <c r="L71" i="35"/>
  <c r="K179" i="35"/>
  <c r="F378" i="35"/>
  <c r="F366" i="35"/>
  <c r="F367" i="35" s="1"/>
  <c r="F370" i="35"/>
  <c r="F242" i="35"/>
  <c r="L206" i="35"/>
  <c r="F52" i="35"/>
  <c r="G47" i="35"/>
  <c r="M17" i="35"/>
  <c r="K125" i="35"/>
  <c r="L260" i="35"/>
  <c r="K98" i="35"/>
  <c r="L152" i="35"/>
  <c r="E388" i="35"/>
  <c r="E389" i="35" s="1"/>
  <c r="E290" i="35"/>
  <c r="K233" i="35"/>
  <c r="F18" i="34"/>
  <c r="E239" i="34"/>
  <c r="K67" i="34"/>
  <c r="K65" i="34" s="1"/>
  <c r="K66" i="34" s="1"/>
  <c r="K68" i="34" s="1"/>
  <c r="L64" i="34" s="1"/>
  <c r="J182" i="34"/>
  <c r="J180" i="34" s="1"/>
  <c r="J181" i="34" s="1"/>
  <c r="J183" i="34" s="1"/>
  <c r="K179" i="34" s="1"/>
  <c r="J159" i="34"/>
  <c r="J157" i="34" s="1"/>
  <c r="J158" i="34" s="1"/>
  <c r="J160" i="34" s="1"/>
  <c r="K156" i="34" s="1"/>
  <c r="J228" i="34"/>
  <c r="J226" i="34" s="1"/>
  <c r="J227" i="34" s="1"/>
  <c r="J229" i="34" s="1"/>
  <c r="K225" i="34" s="1"/>
  <c r="I205" i="34"/>
  <c r="I203" i="34" s="1"/>
  <c r="I204" i="34" s="1"/>
  <c r="I206" i="34" s="1"/>
  <c r="J202" i="34" s="1"/>
  <c r="I113" i="34"/>
  <c r="I111" i="34" s="1"/>
  <c r="I112" i="34" s="1"/>
  <c r="I114" i="34" s="1"/>
  <c r="J110" i="34" s="1"/>
  <c r="J136" i="34"/>
  <c r="J134" i="34" s="1"/>
  <c r="J135" i="34" s="1"/>
  <c r="J137" i="34" s="1"/>
  <c r="K133" i="34" s="1"/>
  <c r="I90" i="34"/>
  <c r="I88" i="34" s="1"/>
  <c r="I89" i="34" s="1"/>
  <c r="I91" i="34" s="1"/>
  <c r="J87" i="34" s="1"/>
  <c r="L154" i="34"/>
  <c r="E237" i="34"/>
  <c r="M131" i="34"/>
  <c r="L177" i="34"/>
  <c r="K200" i="34"/>
  <c r="H44" i="34"/>
  <c r="H42" i="34" s="1"/>
  <c r="K16" i="34"/>
  <c r="K85" i="34"/>
  <c r="N62" i="34"/>
  <c r="M223" i="34"/>
  <c r="K39" i="34"/>
  <c r="K108" i="34"/>
  <c r="U95" i="31"/>
  <c r="Q98" i="31"/>
  <c r="U111" i="31"/>
  <c r="AK111" i="31"/>
  <c r="R94" i="31"/>
  <c r="V95" i="31"/>
  <c r="AH98" i="31"/>
  <c r="R102" i="31"/>
  <c r="Z104" i="31"/>
  <c r="V111" i="31"/>
  <c r="AL111" i="31"/>
  <c r="O94" i="31"/>
  <c r="AE94" i="31"/>
  <c r="S95" i="31"/>
  <c r="AI95" i="31"/>
  <c r="AA97" i="31"/>
  <c r="AA101" i="31"/>
  <c r="O102" i="31"/>
  <c r="S103" i="31"/>
  <c r="AM108" i="31"/>
  <c r="S111" i="31"/>
  <c r="AM112" i="31"/>
  <c r="J95" i="31"/>
  <c r="H94" i="31"/>
  <c r="T101" i="31"/>
  <c r="AJ101" i="31"/>
  <c r="L103" i="31"/>
  <c r="P108" i="31"/>
  <c r="T109" i="31"/>
  <c r="K103" i="31"/>
  <c r="H108" i="31"/>
  <c r="D90" i="31"/>
  <c r="D107" i="31"/>
  <c r="T98" i="31"/>
  <c r="Z105" i="31"/>
  <c r="AL108" i="31"/>
  <c r="X95" i="31"/>
  <c r="L96" i="31"/>
  <c r="AG93" i="31"/>
  <c r="AK94" i="31"/>
  <c r="Y111" i="31"/>
  <c r="V90" i="31"/>
  <c r="AL94" i="31"/>
  <c r="N96" i="31"/>
  <c r="V98" i="31"/>
  <c r="AL98" i="31"/>
  <c r="N100" i="31"/>
  <c r="R101" i="31"/>
  <c r="AD104" i="31"/>
  <c r="V106" i="31"/>
  <c r="AL110" i="31"/>
  <c r="S94" i="31"/>
  <c r="AI94" i="31"/>
  <c r="AA96" i="31"/>
  <c r="W99" i="31"/>
  <c r="S102" i="31"/>
  <c r="O105" i="31"/>
  <c r="W111" i="31"/>
  <c r="AA112" i="31"/>
  <c r="J107" i="31"/>
  <c r="K110" i="31"/>
  <c r="H110" i="31"/>
  <c r="L90" i="31"/>
  <c r="AB94" i="31"/>
  <c r="L102" i="31"/>
  <c r="T108" i="31"/>
  <c r="G95" i="31"/>
  <c r="I100" i="31"/>
  <c r="D92" i="31"/>
  <c r="I107" i="31"/>
  <c r="AG92" i="31"/>
  <c r="U93" i="31"/>
  <c r="AC95" i="31"/>
  <c r="AG96" i="31"/>
  <c r="AC99" i="31"/>
  <c r="AG100" i="31"/>
  <c r="AK101" i="31"/>
  <c r="AK105" i="31"/>
  <c r="AC107" i="31"/>
  <c r="Y110" i="31"/>
  <c r="Q112" i="31"/>
  <c r="Z90" i="31"/>
  <c r="R92" i="31"/>
  <c r="AH92" i="31"/>
  <c r="R96" i="31"/>
  <c r="AD99" i="31"/>
  <c r="Z102" i="31"/>
  <c r="AD103" i="31"/>
  <c r="R104" i="31"/>
  <c r="V109" i="31"/>
  <c r="W90" i="31"/>
  <c r="S93" i="31"/>
  <c r="O96" i="31"/>
  <c r="W98" i="31"/>
  <c r="O100" i="31"/>
  <c r="S101" i="31"/>
  <c r="W102" i="31"/>
  <c r="AA103" i="31"/>
  <c r="AE104" i="31"/>
  <c r="O108" i="31"/>
  <c r="S109" i="31"/>
  <c r="E90" i="31"/>
  <c r="H101" i="31"/>
  <c r="G108" i="31"/>
  <c r="K112" i="31"/>
  <c r="D105" i="31"/>
  <c r="I96" i="31"/>
  <c r="AL112" i="31"/>
  <c r="J100" i="31"/>
  <c r="AB93" i="31"/>
  <c r="X96" i="31"/>
  <c r="P98" i="31"/>
  <c r="T103" i="31"/>
  <c r="P106" i="31"/>
  <c r="AF106" i="31"/>
  <c r="AJ107" i="31"/>
  <c r="X108" i="31"/>
  <c r="P110" i="31"/>
  <c r="AF110" i="31"/>
  <c r="AJ111" i="31"/>
  <c r="K95" i="31"/>
  <c r="H100" i="31"/>
  <c r="E105" i="31"/>
  <c r="Y112" i="31"/>
  <c r="G110" i="31"/>
  <c r="G97" i="31"/>
  <c r="G101" i="31"/>
  <c r="AD98" i="31"/>
  <c r="H99" i="31"/>
  <c r="Y97" i="31"/>
  <c r="AC98" i="31"/>
  <c r="M102" i="31"/>
  <c r="AC102" i="31"/>
  <c r="Q103" i="31"/>
  <c r="U108" i="31"/>
  <c r="AK108" i="31"/>
  <c r="Z97" i="31"/>
  <c r="Z101" i="31"/>
  <c r="R103" i="31"/>
  <c r="AH103" i="31"/>
  <c r="AD106" i="31"/>
  <c r="N110" i="31"/>
  <c r="R111" i="31"/>
  <c r="AA90" i="31"/>
  <c r="AM93" i="31"/>
  <c r="S96" i="31"/>
  <c r="AE99" i="31"/>
  <c r="AM101" i="31"/>
  <c r="S104" i="31"/>
  <c r="O107" i="31"/>
  <c r="AM109" i="31"/>
  <c r="AI112" i="31"/>
  <c r="I90" i="31"/>
  <c r="H97" i="31"/>
  <c r="J99" i="31"/>
  <c r="AF93" i="31"/>
  <c r="T94" i="31"/>
  <c r="AJ94" i="31"/>
  <c r="AB96" i="31"/>
  <c r="P97" i="31"/>
  <c r="T106" i="31"/>
  <c r="F94" i="31"/>
  <c r="J98" i="31"/>
  <c r="F110" i="31"/>
  <c r="E96" i="31"/>
  <c r="F108" i="31"/>
  <c r="K101" i="31"/>
  <c r="J105" i="31"/>
  <c r="H111" i="31"/>
  <c r="E95" i="31"/>
  <c r="AF97" i="31"/>
  <c r="X99" i="31"/>
  <c r="F101" i="31"/>
  <c r="AI105" i="31"/>
  <c r="AH107" i="31"/>
  <c r="H107" i="31"/>
  <c r="O111" i="31"/>
  <c r="AB100" i="31"/>
  <c r="V104" i="31"/>
  <c r="AI108" i="31"/>
  <c r="E112" i="31"/>
  <c r="U98" i="31"/>
  <c r="Q101" i="31"/>
  <c r="U106" i="31"/>
  <c r="AG109" i="31"/>
  <c r="AK110" i="31"/>
  <c r="AD92" i="31"/>
  <c r="V102" i="31"/>
  <c r="Z111" i="31"/>
  <c r="W95" i="31"/>
  <c r="O97" i="31"/>
  <c r="AI102" i="31"/>
  <c r="AA104" i="31"/>
  <c r="E94" i="31"/>
  <c r="I98" i="31"/>
  <c r="G112" i="31"/>
  <c r="X101" i="31"/>
  <c r="AB102" i="31"/>
  <c r="T112" i="31"/>
  <c r="J90" i="31"/>
  <c r="H104" i="31"/>
  <c r="I111" i="31"/>
  <c r="I110" i="31"/>
  <c r="Q92" i="31"/>
  <c r="AK93" i="31"/>
  <c r="Q96" i="31"/>
  <c r="U97" i="31"/>
  <c r="M99" i="31"/>
  <c r="Q100" i="31"/>
  <c r="AC103" i="31"/>
  <c r="Y106" i="31"/>
  <c r="U109" i="31"/>
  <c r="V93" i="31"/>
  <c r="AL93" i="31"/>
  <c r="N99" i="31"/>
  <c r="AL101" i="31"/>
  <c r="AH108" i="31"/>
  <c r="AL109" i="31"/>
  <c r="AM90" i="31"/>
  <c r="AE92" i="31"/>
  <c r="AI93" i="31"/>
  <c r="AA95" i="31"/>
  <c r="AI97" i="31"/>
  <c r="AA99" i="31"/>
  <c r="AE100" i="31"/>
  <c r="O104" i="31"/>
  <c r="AI109" i="31"/>
  <c r="AA111" i="31"/>
  <c r="E106" i="31"/>
  <c r="AK112" i="31"/>
  <c r="J112" i="31"/>
  <c r="AB97" i="31"/>
  <c r="T99" i="31"/>
  <c r="X104" i="31"/>
  <c r="T107" i="31"/>
  <c r="AB109" i="31"/>
  <c r="G105" i="31"/>
  <c r="F105" i="31"/>
  <c r="AJ90" i="31"/>
  <c r="AL100" i="31"/>
  <c r="H90" i="31"/>
  <c r="T90" i="31"/>
  <c r="Y92" i="31"/>
  <c r="AC93" i="31"/>
  <c r="N56" i="31"/>
  <c r="M10" i="22" s="1"/>
  <c r="AD56" i="31"/>
  <c r="AC10" i="22" s="1"/>
  <c r="AH90" i="31"/>
  <c r="Z92" i="31"/>
  <c r="N93" i="31"/>
  <c r="AD93" i="31"/>
  <c r="AA56" i="31"/>
  <c r="Z10" i="22" s="1"/>
  <c r="W92" i="31"/>
  <c r="AM92" i="31"/>
  <c r="D56" i="31"/>
  <c r="C10" i="22" s="1"/>
  <c r="T56" i="31"/>
  <c r="S10" i="22" s="1"/>
  <c r="AJ56" i="31"/>
  <c r="AI10" i="22" s="1"/>
  <c r="X90" i="31"/>
  <c r="T93" i="31"/>
  <c r="P93" i="31"/>
  <c r="AD90" i="31"/>
  <c r="Q93" i="31"/>
  <c r="N92" i="31"/>
  <c r="S90" i="31"/>
  <c r="AI90" i="31"/>
  <c r="AA92" i="31"/>
  <c r="AE93" i="31"/>
  <c r="AB90" i="31"/>
  <c r="T92" i="31"/>
  <c r="AJ92" i="31"/>
  <c r="I92" i="31"/>
  <c r="N60" i="31"/>
  <c r="M56" i="31"/>
  <c r="L10" i="22" s="1"/>
  <c r="M101" i="31"/>
  <c r="AL103" i="31"/>
  <c r="AD109" i="31"/>
  <c r="R90" i="31"/>
  <c r="Z108" i="31"/>
  <c r="Q56" i="31"/>
  <c r="P10" i="22" s="1"/>
  <c r="X56" i="31"/>
  <c r="W10" i="22" s="1"/>
  <c r="P92" i="31"/>
  <c r="X94" i="31"/>
  <c r="X98" i="31"/>
  <c r="X102" i="31"/>
  <c r="AK56" i="31"/>
  <c r="AJ10" i="22" s="1"/>
  <c r="V56" i="31"/>
  <c r="U10" i="22" s="1"/>
  <c r="T60" i="31"/>
  <c r="T85" i="31" s="1"/>
  <c r="S56" i="31"/>
  <c r="R10" i="22" s="1"/>
  <c r="AJ60" i="31"/>
  <c r="AJ85" i="31" s="1"/>
  <c r="AI56" i="31"/>
  <c r="AH10" i="22" s="1"/>
  <c r="O92" i="31"/>
  <c r="AE96" i="31"/>
  <c r="AM98" i="31"/>
  <c r="O112" i="31"/>
  <c r="P90" i="31"/>
  <c r="AF94" i="31"/>
  <c r="L97" i="31"/>
  <c r="AJ99" i="31"/>
  <c r="X100" i="31"/>
  <c r="L101" i="31"/>
  <c r="E56" i="31"/>
  <c r="D10" i="22" s="1"/>
  <c r="K102" i="31"/>
  <c r="H106" i="31"/>
  <c r="G56" i="31"/>
  <c r="F10" i="22" s="1"/>
  <c r="H92" i="31"/>
  <c r="AF92" i="31"/>
  <c r="Q94" i="31"/>
  <c r="AG98" i="31"/>
  <c r="Q102" i="31"/>
  <c r="AG110" i="31"/>
  <c r="X110" i="31"/>
  <c r="F56" i="31"/>
  <c r="E10" i="22" s="1"/>
  <c r="J93" i="31"/>
  <c r="D99" i="31"/>
  <c r="AD60" i="31"/>
  <c r="AC56" i="31"/>
  <c r="AB10" i="22" s="1"/>
  <c r="M93" i="31"/>
  <c r="E97" i="31"/>
  <c r="AK99" i="31"/>
  <c r="V99" i="31"/>
  <c r="M109" i="31"/>
  <c r="Z100" i="31"/>
  <c r="AG56" i="31"/>
  <c r="AF10" i="22" s="1"/>
  <c r="R56" i="31"/>
  <c r="Q10" i="22" s="1"/>
  <c r="AH56" i="31"/>
  <c r="AG10" i="22" s="1"/>
  <c r="P60" i="31"/>
  <c r="O56" i="31"/>
  <c r="N10" i="22" s="1"/>
  <c r="AE60" i="31"/>
  <c r="AE85" i="31" s="1"/>
  <c r="AE56" i="31"/>
  <c r="AD10" i="22" s="1"/>
  <c r="H56" i="31"/>
  <c r="G10" i="22" s="1"/>
  <c r="R98" i="31"/>
  <c r="F106" i="31"/>
  <c r="U56" i="31"/>
  <c r="T10" i="22" s="1"/>
  <c r="AL56" i="31"/>
  <c r="AK10" i="22" s="1"/>
  <c r="AB91" i="31"/>
  <c r="S97" i="31"/>
  <c r="AI101" i="31"/>
  <c r="S105" i="31"/>
  <c r="AE108" i="31"/>
  <c r="AM110" i="31"/>
  <c r="F99" i="31"/>
  <c r="J103" i="31"/>
  <c r="M60" i="31"/>
  <c r="L56" i="31"/>
  <c r="K10" i="22" s="1"/>
  <c r="AB60" i="31"/>
  <c r="AB85" i="31" s="1"/>
  <c r="AB56" i="31"/>
  <c r="AA10" i="22" s="1"/>
  <c r="AF90" i="31"/>
  <c r="AK91" i="31"/>
  <c r="L93" i="31"/>
  <c r="P94" i="31"/>
  <c r="L92" i="31"/>
  <c r="AB92" i="31"/>
  <c r="Y56" i="31"/>
  <c r="X10" i="22" s="1"/>
  <c r="AC90" i="31"/>
  <c r="AK100" i="31"/>
  <c r="U104" i="31"/>
  <c r="AK104" i="31"/>
  <c r="U112" i="31"/>
  <c r="AA60" i="31"/>
  <c r="Z56" i="31"/>
  <c r="Y10" i="22" s="1"/>
  <c r="V92" i="31"/>
  <c r="AD94" i="31"/>
  <c r="AH95" i="31"/>
  <c r="N98" i="31"/>
  <c r="V100" i="31"/>
  <c r="AL104" i="31"/>
  <c r="N106" i="31"/>
  <c r="AD110" i="31"/>
  <c r="W56" i="31"/>
  <c r="V10" i="22" s="1"/>
  <c r="AM56" i="31"/>
  <c r="AL10" i="22" s="1"/>
  <c r="S92" i="31"/>
  <c r="W93" i="31"/>
  <c r="AA94" i="31"/>
  <c r="AA98" i="31"/>
  <c r="O99" i="31"/>
  <c r="AA102" i="31"/>
  <c r="S112" i="31"/>
  <c r="K92" i="31"/>
  <c r="E102" i="31"/>
  <c r="D109" i="31"/>
  <c r="K98" i="31"/>
  <c r="P56" i="31"/>
  <c r="O10" i="22" s="1"/>
  <c r="AF56" i="31"/>
  <c r="AE10" i="22" s="1"/>
  <c r="X103" i="31"/>
  <c r="AB112" i="31"/>
  <c r="I56" i="31"/>
  <c r="H10" i="22" s="1"/>
  <c r="L91" i="31"/>
  <c r="I105" i="31"/>
  <c r="K56" i="31"/>
  <c r="J10" i="22" s="1"/>
  <c r="J56" i="31"/>
  <c r="I10" i="22" s="1"/>
  <c r="AJ93" i="31"/>
  <c r="R95" i="31"/>
  <c r="AB95" i="31"/>
  <c r="L95" i="31"/>
  <c r="T97" i="31"/>
  <c r="AC97" i="31"/>
  <c r="AB99" i="31"/>
  <c r="I101" i="31"/>
  <c r="D103" i="31"/>
  <c r="AB103" i="31"/>
  <c r="U103" i="31"/>
  <c r="AJ105" i="31"/>
  <c r="AC105" i="31"/>
  <c r="AK107" i="31"/>
  <c r="AB111" i="31"/>
  <c r="AF96" i="31"/>
  <c r="P96" i="31"/>
  <c r="AF100" i="31"/>
  <c r="P100" i="31"/>
  <c r="D104" i="31"/>
  <c r="Y104" i="31"/>
  <c r="S108" i="31"/>
  <c r="R112" i="31"/>
  <c r="J92" i="31"/>
  <c r="E107" i="31"/>
  <c r="J101" i="31"/>
  <c r="V96" i="31"/>
  <c r="AF112" i="31"/>
  <c r="AE112" i="31"/>
  <c r="N90" i="31"/>
  <c r="Z93" i="31"/>
  <c r="AL96" i="31"/>
  <c r="R99" i="31"/>
  <c r="R107" i="31"/>
  <c r="V108" i="31"/>
  <c r="Z109" i="31"/>
  <c r="AH111" i="31"/>
  <c r="O95" i="31"/>
  <c r="AE95" i="31"/>
  <c r="AI96" i="31"/>
  <c r="W97" i="31"/>
  <c r="AM97" i="31"/>
  <c r="S100" i="31"/>
  <c r="AI100" i="31"/>
  <c r="W101" i="31"/>
  <c r="O103" i="31"/>
  <c r="AI104" i="31"/>
  <c r="W105" i="31"/>
  <c r="AE107" i="31"/>
  <c r="W109" i="31"/>
  <c r="AE111" i="31"/>
  <c r="F95" i="31"/>
  <c r="G104" i="31"/>
  <c r="D108" i="31"/>
  <c r="AH99" i="31"/>
  <c r="AE103" i="31"/>
  <c r="Q90" i="31"/>
  <c r="U99" i="31"/>
  <c r="Y100" i="31"/>
  <c r="AC101" i="31"/>
  <c r="M105" i="31"/>
  <c r="AL99" i="31"/>
  <c r="V103" i="31"/>
  <c r="N109" i="31"/>
  <c r="O90" i="31"/>
  <c r="AE90" i="31"/>
  <c r="AA93" i="31"/>
  <c r="W96" i="31"/>
  <c r="AM96" i="31"/>
  <c r="S99" i="31"/>
  <c r="AI99" i="31"/>
  <c r="P104" i="31"/>
  <c r="AF108" i="31"/>
  <c r="AJ109" i="31"/>
  <c r="F90" i="31"/>
  <c r="E99" i="31"/>
  <c r="E111" i="31"/>
  <c r="R60" i="31"/>
  <c r="R85" i="31" s="1"/>
  <c r="AH60" i="31"/>
  <c r="AH85" i="31" s="1"/>
  <c r="U90" i="31"/>
  <c r="AK90" i="31"/>
  <c r="Y62" i="31"/>
  <c r="Y91" i="31" s="1"/>
  <c r="Y95" i="31"/>
  <c r="Q97" i="31"/>
  <c r="AG97" i="31"/>
  <c r="Y99" i="31"/>
  <c r="AC100" i="31"/>
  <c r="AG101" i="31"/>
  <c r="Y103" i="31"/>
  <c r="M104" i="31"/>
  <c r="AC104" i="31"/>
  <c r="Q105" i="31"/>
  <c r="AG105" i="31"/>
  <c r="Y107" i="31"/>
  <c r="M108" i="31"/>
  <c r="AC108" i="31"/>
  <c r="M112" i="31"/>
  <c r="S60" i="31"/>
  <c r="AL90" i="31"/>
  <c r="Z62" i="31"/>
  <c r="AA91" i="31" s="1"/>
  <c r="Z95" i="31"/>
  <c r="AD96" i="31"/>
  <c r="R97" i="31"/>
  <c r="AH97" i="31"/>
  <c r="AD100" i="31"/>
  <c r="AH101" i="31"/>
  <c r="Z103" i="31"/>
  <c r="N104" i="31"/>
  <c r="R105" i="31"/>
  <c r="AH105" i="31"/>
  <c r="Z107" i="31"/>
  <c r="N108" i="31"/>
  <c r="AD108" i="31"/>
  <c r="W62" i="31"/>
  <c r="X91" i="31" s="1"/>
  <c r="AM62" i="31"/>
  <c r="O93" i="31"/>
  <c r="AE97" i="31"/>
  <c r="O101" i="31"/>
  <c r="AE101" i="31"/>
  <c r="W103" i="31"/>
  <c r="AM103" i="31"/>
  <c r="AE105" i="31"/>
  <c r="W107" i="31"/>
  <c r="AM107" i="31"/>
  <c r="AA108" i="31"/>
  <c r="O109" i="31"/>
  <c r="AE109" i="31"/>
  <c r="AM111" i="31"/>
  <c r="I60" i="31"/>
  <c r="J62" i="31"/>
  <c r="K91" i="31" s="1"/>
  <c r="F103" i="31"/>
  <c r="AC112" i="31"/>
  <c r="Y60" i="31"/>
  <c r="P62" i="31"/>
  <c r="P91" i="31" s="1"/>
  <c r="AF62" i="31"/>
  <c r="AG91" i="31" s="1"/>
  <c r="AF91" i="31"/>
  <c r="X93" i="31"/>
  <c r="P95" i="31"/>
  <c r="AF95" i="31"/>
  <c r="T96" i="31"/>
  <c r="AJ96" i="31"/>
  <c r="X97" i="31"/>
  <c r="P99" i="31"/>
  <c r="T100" i="31"/>
  <c r="AJ100" i="31"/>
  <c r="AF103" i="31"/>
  <c r="AJ104" i="31"/>
  <c r="X105" i="31"/>
  <c r="AJ108" i="31"/>
  <c r="X109" i="31"/>
  <c r="P111" i="31"/>
  <c r="AF111" i="31"/>
  <c r="E93" i="31"/>
  <c r="E109" i="31"/>
  <c r="E108" i="31"/>
  <c r="F104" i="31"/>
  <c r="I62" i="31"/>
  <c r="I91" i="31" s="1"/>
  <c r="I95" i="31"/>
  <c r="I103" i="31"/>
  <c r="F92" i="31"/>
  <c r="E92" i="31"/>
  <c r="G98" i="31"/>
  <c r="AA106" i="31"/>
  <c r="AH110" i="31"/>
  <c r="F93" i="31"/>
  <c r="F109" i="31"/>
  <c r="D111" i="31"/>
  <c r="Y94" i="31"/>
  <c r="U101" i="31"/>
  <c r="Y102" i="31"/>
  <c r="AG104" i="31"/>
  <c r="M107" i="31"/>
  <c r="AC111" i="31"/>
  <c r="W60" i="31"/>
  <c r="AM60" i="31"/>
  <c r="AM85" i="31" s="1"/>
  <c r="G60" i="31"/>
  <c r="G85" i="31" s="1"/>
  <c r="J109" i="31"/>
  <c r="M94" i="31"/>
  <c r="Q95" i="31"/>
  <c r="U96" i="31"/>
  <c r="AK96" i="31"/>
  <c r="AG99" i="31"/>
  <c r="Y101" i="31"/>
  <c r="AG103" i="31"/>
  <c r="M106" i="31"/>
  <c r="Q107" i="31"/>
  <c r="Y109" i="31"/>
  <c r="AG111" i="31"/>
  <c r="O60" i="31"/>
  <c r="O85" i="31" s="1"/>
  <c r="AI103" i="31"/>
  <c r="W104" i="31"/>
  <c r="AM104" i="31"/>
  <c r="AA105" i="31"/>
  <c r="S107" i="31"/>
  <c r="AI107" i="31"/>
  <c r="W108" i="31"/>
  <c r="AA109" i="31"/>
  <c r="AI111" i="31"/>
  <c r="W112" i="31"/>
  <c r="F62" i="31"/>
  <c r="H93" i="31"/>
  <c r="E98" i="31"/>
  <c r="G100" i="31"/>
  <c r="K104" i="31"/>
  <c r="H109" i="31"/>
  <c r="J111" i="31"/>
  <c r="D97" i="31"/>
  <c r="D60" i="31"/>
  <c r="E100" i="31"/>
  <c r="I108" i="31"/>
  <c r="D106" i="31"/>
  <c r="G90" i="31"/>
  <c r="G106" i="31"/>
  <c r="H102" i="31"/>
  <c r="F112" i="31"/>
  <c r="E62" i="31"/>
  <c r="E103" i="31"/>
  <c r="F97" i="31"/>
  <c r="D62" i="31"/>
  <c r="T91" i="31"/>
  <c r="AJ91" i="31"/>
  <c r="S91" i="31"/>
  <c r="AI91" i="31"/>
  <c r="U91" i="31"/>
  <c r="V60" i="31"/>
  <c r="V85" i="31" s="1"/>
  <c r="AK60" i="31"/>
  <c r="AK85" i="31" s="1"/>
  <c r="M62" i="31"/>
  <c r="M91" i="31" s="1"/>
  <c r="AC62" i="31"/>
  <c r="AC91" i="31" s="1"/>
  <c r="M95" i="31"/>
  <c r="Y98" i="31"/>
  <c r="Q104" i="31"/>
  <c r="AK109" i="31"/>
  <c r="M111" i="31"/>
  <c r="N62" i="31"/>
  <c r="O91" i="31" s="1"/>
  <c r="AD62" i="31"/>
  <c r="N95" i="31"/>
  <c r="AD95" i="31"/>
  <c r="AH96" i="31"/>
  <c r="AL97" i="31"/>
  <c r="R100" i="31"/>
  <c r="AH100" i="31"/>
  <c r="V101" i="31"/>
  <c r="N103" i="31"/>
  <c r="AH104" i="31"/>
  <c r="Z106" i="31"/>
  <c r="N107" i="31"/>
  <c r="AD107" i="31"/>
  <c r="N111" i="31"/>
  <c r="AD111" i="31"/>
  <c r="I104" i="31"/>
  <c r="AB101" i="31"/>
  <c r="P102" i="31"/>
  <c r="AJ103" i="31"/>
  <c r="L105" i="31"/>
  <c r="AB105" i="31"/>
  <c r="L109" i="31"/>
  <c r="X112" i="31"/>
  <c r="F60" i="31"/>
  <c r="G62" i="31"/>
  <c r="I93" i="31"/>
  <c r="F98" i="31"/>
  <c r="J102" i="31"/>
  <c r="G107" i="31"/>
  <c r="I109" i="31"/>
  <c r="K94" i="31"/>
  <c r="AD112" i="31"/>
  <c r="H98" i="31"/>
  <c r="H60" i="31"/>
  <c r="H85" i="31" s="1"/>
  <c r="G93" i="31"/>
  <c r="G109" i="31"/>
  <c r="Z60" i="31"/>
  <c r="M90" i="31"/>
  <c r="Q62" i="31"/>
  <c r="R91" i="31" s="1"/>
  <c r="Y93" i="31"/>
  <c r="AC94" i="31"/>
  <c r="AG95" i="31"/>
  <c r="M98" i="31"/>
  <c r="Q99" i="31"/>
  <c r="U100" i="31"/>
  <c r="Y105" i="31"/>
  <c r="AG107" i="31"/>
  <c r="AC110" i="31"/>
  <c r="Q111" i="31"/>
  <c r="X60" i="31"/>
  <c r="I106" i="31"/>
  <c r="K108" i="31"/>
  <c r="F111" i="31"/>
  <c r="D93" i="31"/>
  <c r="K90" i="31"/>
  <c r="K106" i="31"/>
  <c r="N112" i="31"/>
  <c r="J104" i="31"/>
  <c r="D96" i="31"/>
  <c r="Q60" i="31"/>
  <c r="AG60" i="31"/>
  <c r="P101" i="31"/>
  <c r="AF101" i="31"/>
  <c r="T102" i="31"/>
  <c r="AJ102" i="31"/>
  <c r="L104" i="31"/>
  <c r="AB104" i="31"/>
  <c r="P105" i="31"/>
  <c r="AF105" i="31"/>
  <c r="AJ106" i="31"/>
  <c r="X107" i="31"/>
  <c r="L108" i="31"/>
  <c r="AB108" i="31"/>
  <c r="P109" i="31"/>
  <c r="AF109" i="31"/>
  <c r="T110" i="31"/>
  <c r="AJ110" i="31"/>
  <c r="X111" i="31"/>
  <c r="L112" i="31"/>
  <c r="J60" i="31"/>
  <c r="J85" i="31" s="1"/>
  <c r="H96" i="31"/>
  <c r="E101" i="31"/>
  <c r="G103" i="31"/>
  <c r="K107" i="31"/>
  <c r="H112" i="31"/>
  <c r="AG112" i="31"/>
  <c r="E104" i="31"/>
  <c r="I112" i="31"/>
  <c r="F100" i="31"/>
  <c r="L60" i="31"/>
  <c r="K93" i="31"/>
  <c r="K97" i="31"/>
  <c r="K109" i="31"/>
  <c r="K60" i="31"/>
  <c r="H95" i="31"/>
  <c r="AL62" i="31"/>
  <c r="AM91" i="31" s="1"/>
  <c r="AE91" i="31"/>
  <c r="E60" i="31"/>
  <c r="AL60" i="31"/>
  <c r="AL85" i="31" s="1"/>
  <c r="U60" i="31"/>
  <c r="AF60" i="31"/>
  <c r="AC60" i="31"/>
  <c r="AC85" i="31" s="1"/>
  <c r="AI60" i="31"/>
  <c r="M92" i="29"/>
  <c r="N92" i="29"/>
  <c r="O92" i="29"/>
  <c r="P92" i="29"/>
  <c r="Q92" i="29"/>
  <c r="R92" i="29"/>
  <c r="S92" i="29"/>
  <c r="T92" i="29"/>
  <c r="U92" i="29"/>
  <c r="V92" i="29"/>
  <c r="W92" i="29"/>
  <c r="X92" i="29"/>
  <c r="Y92" i="29"/>
  <c r="Z92" i="29"/>
  <c r="AA92" i="29"/>
  <c r="AB92" i="29"/>
  <c r="AC92" i="29"/>
  <c r="AD92" i="29"/>
  <c r="AE92" i="29"/>
  <c r="AF92" i="29"/>
  <c r="AG92" i="29"/>
  <c r="AH92" i="29"/>
  <c r="AI92" i="29"/>
  <c r="AJ92" i="29"/>
  <c r="AK92" i="29"/>
  <c r="AL92" i="29"/>
  <c r="M147" i="29"/>
  <c r="N147" i="29"/>
  <c r="O147" i="29"/>
  <c r="P147" i="29"/>
  <c r="Q147" i="29"/>
  <c r="R147" i="29"/>
  <c r="S147" i="29"/>
  <c r="T147" i="29"/>
  <c r="U147" i="29"/>
  <c r="V147" i="29"/>
  <c r="W147" i="29"/>
  <c r="X147" i="29"/>
  <c r="Y147" i="29"/>
  <c r="Z147" i="29"/>
  <c r="AA147" i="29"/>
  <c r="AB147" i="29"/>
  <c r="AC147" i="29"/>
  <c r="AD147" i="29"/>
  <c r="AE147" i="29"/>
  <c r="AF147" i="29"/>
  <c r="AG147" i="29"/>
  <c r="AH147" i="29"/>
  <c r="AI147" i="29"/>
  <c r="AJ147" i="29"/>
  <c r="AK147" i="29"/>
  <c r="AL147" i="29"/>
  <c r="D168" i="29"/>
  <c r="E168" i="29"/>
  <c r="F168" i="29"/>
  <c r="G168" i="29"/>
  <c r="H168" i="29"/>
  <c r="I168" i="29"/>
  <c r="J168" i="29"/>
  <c r="K168" i="29"/>
  <c r="L168" i="29"/>
  <c r="M168" i="29"/>
  <c r="N168" i="29"/>
  <c r="O168" i="29"/>
  <c r="P168" i="29"/>
  <c r="Q168" i="29"/>
  <c r="R168" i="29"/>
  <c r="S168" i="29"/>
  <c r="T168" i="29"/>
  <c r="U168" i="29"/>
  <c r="V168" i="29"/>
  <c r="W168" i="29"/>
  <c r="X168" i="29"/>
  <c r="Y168" i="29"/>
  <c r="Z168" i="29"/>
  <c r="AA168" i="29"/>
  <c r="AB168" i="29"/>
  <c r="AC168" i="29"/>
  <c r="AD168" i="29"/>
  <c r="AE168" i="29"/>
  <c r="AF168" i="29"/>
  <c r="AG168" i="29"/>
  <c r="AH168" i="29"/>
  <c r="AI168" i="29"/>
  <c r="AJ168" i="29"/>
  <c r="AK168" i="29"/>
  <c r="AL168" i="29"/>
  <c r="C168" i="29"/>
  <c r="D163" i="29"/>
  <c r="E163" i="29"/>
  <c r="F163" i="29"/>
  <c r="G163" i="29"/>
  <c r="H163" i="29"/>
  <c r="I163" i="29"/>
  <c r="J163" i="29"/>
  <c r="K163" i="29"/>
  <c r="L163" i="29"/>
  <c r="M163" i="29"/>
  <c r="N163" i="29"/>
  <c r="O163" i="29"/>
  <c r="P163" i="29"/>
  <c r="Q163" i="29"/>
  <c r="R163" i="29"/>
  <c r="S163" i="29"/>
  <c r="T163" i="29"/>
  <c r="U163" i="29"/>
  <c r="V163" i="29"/>
  <c r="W163" i="29"/>
  <c r="X163" i="29"/>
  <c r="Y163" i="29"/>
  <c r="Z163" i="29"/>
  <c r="AA163" i="29"/>
  <c r="AB163" i="29"/>
  <c r="AC163" i="29"/>
  <c r="AD163" i="29"/>
  <c r="AE163" i="29"/>
  <c r="AF163" i="29"/>
  <c r="AG163" i="29"/>
  <c r="AH163" i="29"/>
  <c r="AI163" i="29"/>
  <c r="AJ163" i="29"/>
  <c r="AK163" i="29"/>
  <c r="AL163" i="29"/>
  <c r="C163" i="29"/>
  <c r="D159" i="29"/>
  <c r="E159" i="29"/>
  <c r="F159" i="29"/>
  <c r="G159" i="29"/>
  <c r="H159" i="29"/>
  <c r="I159" i="29"/>
  <c r="J159" i="29"/>
  <c r="K159" i="29"/>
  <c r="L159" i="29"/>
  <c r="M159" i="29"/>
  <c r="N159" i="29"/>
  <c r="O159" i="29"/>
  <c r="P159" i="29"/>
  <c r="Q159" i="29"/>
  <c r="R159" i="29"/>
  <c r="S159" i="29"/>
  <c r="T159" i="29"/>
  <c r="U159" i="29"/>
  <c r="V159" i="29"/>
  <c r="W159" i="29"/>
  <c r="X159" i="29"/>
  <c r="Y159" i="29"/>
  <c r="Z159" i="29"/>
  <c r="AA159" i="29"/>
  <c r="AB159" i="29"/>
  <c r="AC159" i="29"/>
  <c r="AD159" i="29"/>
  <c r="AE159" i="29"/>
  <c r="AF159" i="29"/>
  <c r="AG159" i="29"/>
  <c r="AH159" i="29"/>
  <c r="AI159" i="29"/>
  <c r="AJ159" i="29"/>
  <c r="AK159" i="29"/>
  <c r="AL159" i="29"/>
  <c r="C159" i="29"/>
  <c r="D156" i="29"/>
  <c r="E156" i="29"/>
  <c r="F156" i="29"/>
  <c r="G156" i="29"/>
  <c r="H156" i="29"/>
  <c r="I156" i="29"/>
  <c r="J156" i="29"/>
  <c r="K156" i="29"/>
  <c r="L156" i="29"/>
  <c r="M156" i="29"/>
  <c r="N156" i="29"/>
  <c r="O156" i="29"/>
  <c r="P156" i="29"/>
  <c r="Q156" i="29"/>
  <c r="R156" i="29"/>
  <c r="S156" i="29"/>
  <c r="T156" i="29"/>
  <c r="U156" i="29"/>
  <c r="V156" i="29"/>
  <c r="W156" i="29"/>
  <c r="X156" i="29"/>
  <c r="Y156" i="29"/>
  <c r="Z156" i="29"/>
  <c r="AA156" i="29"/>
  <c r="AB156" i="29"/>
  <c r="AC156" i="29"/>
  <c r="AD156" i="29"/>
  <c r="AE156" i="29"/>
  <c r="AF156" i="29"/>
  <c r="AG156" i="29"/>
  <c r="AH156" i="29"/>
  <c r="AI156" i="29"/>
  <c r="AJ156" i="29"/>
  <c r="AK156" i="29"/>
  <c r="AL156" i="29"/>
  <c r="C156" i="29"/>
  <c r="D153" i="29"/>
  <c r="E153" i="29"/>
  <c r="F153" i="29"/>
  <c r="G153" i="29"/>
  <c r="H153" i="29"/>
  <c r="I153" i="29"/>
  <c r="J153" i="29"/>
  <c r="K153" i="29"/>
  <c r="L153" i="29"/>
  <c r="M153" i="29"/>
  <c r="N153" i="29"/>
  <c r="O153" i="29"/>
  <c r="P153" i="29"/>
  <c r="Q153" i="29"/>
  <c r="R153" i="29"/>
  <c r="S153" i="29"/>
  <c r="T153" i="29"/>
  <c r="U153" i="29"/>
  <c r="V153" i="29"/>
  <c r="W153" i="29"/>
  <c r="X153" i="29"/>
  <c r="Y153" i="29"/>
  <c r="Z153" i="29"/>
  <c r="AA153" i="29"/>
  <c r="AB153" i="29"/>
  <c r="AC153" i="29"/>
  <c r="AD153" i="29"/>
  <c r="AE153" i="29"/>
  <c r="AF153" i="29"/>
  <c r="AG153" i="29"/>
  <c r="AH153" i="29"/>
  <c r="AI153" i="29"/>
  <c r="AJ153" i="29"/>
  <c r="AK153" i="29"/>
  <c r="AL153" i="29"/>
  <c r="C153" i="29"/>
  <c r="D144" i="29"/>
  <c r="E144" i="29"/>
  <c r="F144" i="29"/>
  <c r="G144" i="29"/>
  <c r="H144" i="29"/>
  <c r="I144" i="29"/>
  <c r="J144" i="29"/>
  <c r="K144" i="29"/>
  <c r="L144" i="29"/>
  <c r="M144" i="29"/>
  <c r="N144" i="29"/>
  <c r="O144" i="29"/>
  <c r="P144" i="29"/>
  <c r="Q144" i="29"/>
  <c r="R144" i="29"/>
  <c r="S144" i="29"/>
  <c r="T144" i="29"/>
  <c r="U144" i="29"/>
  <c r="V144" i="29"/>
  <c r="W144" i="29"/>
  <c r="X144" i="29"/>
  <c r="Y144" i="29"/>
  <c r="Z144" i="29"/>
  <c r="AA144" i="29"/>
  <c r="AB144" i="29"/>
  <c r="AC144" i="29"/>
  <c r="AD144" i="29"/>
  <c r="AE144" i="29"/>
  <c r="AF144" i="29"/>
  <c r="AG144" i="29"/>
  <c r="AH144" i="29"/>
  <c r="AI144" i="29"/>
  <c r="AJ144" i="29"/>
  <c r="AK144" i="29"/>
  <c r="AL144" i="29"/>
  <c r="C144" i="29"/>
  <c r="D134" i="29"/>
  <c r="E134" i="29"/>
  <c r="F134" i="29"/>
  <c r="G134" i="29"/>
  <c r="H134" i="29"/>
  <c r="I134" i="29"/>
  <c r="J134" i="29"/>
  <c r="K134" i="29"/>
  <c r="L134" i="29"/>
  <c r="M134" i="29"/>
  <c r="N134" i="29"/>
  <c r="O134" i="29"/>
  <c r="P134" i="29"/>
  <c r="Q134" i="29"/>
  <c r="R134" i="29"/>
  <c r="S134" i="29"/>
  <c r="T134" i="29"/>
  <c r="U134" i="29"/>
  <c r="V134" i="29"/>
  <c r="W134" i="29"/>
  <c r="X134" i="29"/>
  <c r="Y134" i="29"/>
  <c r="Z134" i="29"/>
  <c r="AA134" i="29"/>
  <c r="AB134" i="29"/>
  <c r="AC134" i="29"/>
  <c r="AD134" i="29"/>
  <c r="AE134" i="29"/>
  <c r="AF134" i="29"/>
  <c r="AG134" i="29"/>
  <c r="AH134" i="29"/>
  <c r="AI134" i="29"/>
  <c r="AJ134" i="29"/>
  <c r="AK134" i="29"/>
  <c r="AL134" i="29"/>
  <c r="C134" i="29"/>
  <c r="P128" i="29"/>
  <c r="Q150" i="29" s="1"/>
  <c r="Q128" i="29"/>
  <c r="R128" i="29"/>
  <c r="S128" i="29"/>
  <c r="T128" i="29"/>
  <c r="U150" i="29" s="1"/>
  <c r="U128" i="29"/>
  <c r="V128" i="29"/>
  <c r="W128" i="29"/>
  <c r="X128" i="29"/>
  <c r="Y150" i="29" s="1"/>
  <c r="Y128" i="29"/>
  <c r="Z128" i="29"/>
  <c r="AA128" i="29"/>
  <c r="AB128" i="29"/>
  <c r="AC128" i="29"/>
  <c r="AD128" i="29"/>
  <c r="AE128" i="29"/>
  <c r="AF128" i="29"/>
  <c r="AG150" i="29" s="1"/>
  <c r="AG128" i="29"/>
  <c r="AH128" i="29"/>
  <c r="AI128" i="29"/>
  <c r="AI150" i="29" s="1"/>
  <c r="AJ128" i="29"/>
  <c r="AK150" i="29" s="1"/>
  <c r="AK128" i="29"/>
  <c r="AL128" i="29"/>
  <c r="D128" i="29"/>
  <c r="E128" i="29"/>
  <c r="F128" i="29"/>
  <c r="G128" i="29"/>
  <c r="H128" i="29"/>
  <c r="I128" i="29"/>
  <c r="J128" i="29"/>
  <c r="K128" i="29"/>
  <c r="K150" i="29" s="1"/>
  <c r="L128" i="29"/>
  <c r="M150" i="29" s="1"/>
  <c r="M128" i="29"/>
  <c r="N128" i="29"/>
  <c r="O128" i="29"/>
  <c r="C128" i="29"/>
  <c r="C150" i="29" s="1"/>
  <c r="D127" i="29"/>
  <c r="E127" i="29"/>
  <c r="F127" i="29"/>
  <c r="G127" i="29"/>
  <c r="H127" i="29"/>
  <c r="I127" i="29"/>
  <c r="J127" i="29"/>
  <c r="K127" i="29"/>
  <c r="L127" i="29"/>
  <c r="M127" i="29"/>
  <c r="N127" i="29"/>
  <c r="O127" i="29"/>
  <c r="P127" i="29"/>
  <c r="Q127" i="29"/>
  <c r="R127" i="29"/>
  <c r="S127" i="29"/>
  <c r="T127" i="29"/>
  <c r="U127" i="29"/>
  <c r="V127" i="29"/>
  <c r="W127" i="29"/>
  <c r="X127" i="29"/>
  <c r="Y127" i="29"/>
  <c r="Z127" i="29"/>
  <c r="AA127" i="29"/>
  <c r="AB127" i="29"/>
  <c r="AC127" i="29"/>
  <c r="AD127" i="29"/>
  <c r="AE127" i="29"/>
  <c r="AF127" i="29"/>
  <c r="AG127" i="29"/>
  <c r="AH127" i="29"/>
  <c r="AI127" i="29"/>
  <c r="AJ127" i="29"/>
  <c r="AK127" i="29"/>
  <c r="AL127" i="29"/>
  <c r="C127" i="29"/>
  <c r="D120" i="29"/>
  <c r="E120" i="29"/>
  <c r="F120" i="29"/>
  <c r="D121" i="29"/>
  <c r="E121" i="29"/>
  <c r="F121" i="29"/>
  <c r="C121" i="29"/>
  <c r="C120" i="29"/>
  <c r="D119" i="29"/>
  <c r="E119" i="29"/>
  <c r="F119" i="29"/>
  <c r="C119" i="29"/>
  <c r="B122" i="29"/>
  <c r="B123" i="29"/>
  <c r="B120" i="29"/>
  <c r="B115" i="29"/>
  <c r="B116" i="29"/>
  <c r="B117" i="29"/>
  <c r="B114" i="29"/>
  <c r="B113" i="29"/>
  <c r="AC150" i="29"/>
  <c r="W150" i="29"/>
  <c r="S150" i="29"/>
  <c r="I150" i="29"/>
  <c r="D108" i="29"/>
  <c r="E108" i="29"/>
  <c r="F108" i="29"/>
  <c r="G108" i="29"/>
  <c r="H108" i="29"/>
  <c r="I108" i="29"/>
  <c r="J108" i="29"/>
  <c r="K108" i="29"/>
  <c r="L108" i="29"/>
  <c r="M108" i="29"/>
  <c r="N108" i="29"/>
  <c r="O108" i="29"/>
  <c r="P108" i="29"/>
  <c r="Q108" i="29"/>
  <c r="R108" i="29"/>
  <c r="S108" i="29"/>
  <c r="T108" i="29"/>
  <c r="U108" i="29"/>
  <c r="V108" i="29"/>
  <c r="W108" i="29"/>
  <c r="X108" i="29"/>
  <c r="Y108" i="29"/>
  <c r="Z108" i="29"/>
  <c r="AA108" i="29"/>
  <c r="AB108" i="29"/>
  <c r="AC108" i="29"/>
  <c r="AD108" i="29"/>
  <c r="AE108" i="29"/>
  <c r="AF108" i="29"/>
  <c r="AG108" i="29"/>
  <c r="AH108" i="29"/>
  <c r="AI108" i="29"/>
  <c r="AJ108" i="29"/>
  <c r="AK108" i="29"/>
  <c r="AL108" i="29"/>
  <c r="C108" i="29"/>
  <c r="D104" i="29"/>
  <c r="E104" i="29"/>
  <c r="F104" i="29"/>
  <c r="G104" i="29"/>
  <c r="H104" i="29"/>
  <c r="I104" i="29"/>
  <c r="J104" i="29"/>
  <c r="K104" i="29"/>
  <c r="L104" i="29"/>
  <c r="M104" i="29"/>
  <c r="N104" i="29"/>
  <c r="O104" i="29"/>
  <c r="P104" i="29"/>
  <c r="Q104" i="29"/>
  <c r="R104" i="29"/>
  <c r="S104" i="29"/>
  <c r="T104" i="29"/>
  <c r="U104" i="29"/>
  <c r="V104" i="29"/>
  <c r="W104" i="29"/>
  <c r="X104" i="29"/>
  <c r="Y104" i="29"/>
  <c r="Z104" i="29"/>
  <c r="AA104" i="29"/>
  <c r="AB104" i="29"/>
  <c r="AC104" i="29"/>
  <c r="AD104" i="29"/>
  <c r="AE104" i="29"/>
  <c r="AF104" i="29"/>
  <c r="AG104" i="29"/>
  <c r="AH104" i="29"/>
  <c r="AI104" i="29"/>
  <c r="AJ104" i="29"/>
  <c r="AK104" i="29"/>
  <c r="AL104" i="29"/>
  <c r="C104" i="29"/>
  <c r="D101" i="29"/>
  <c r="E101" i="29"/>
  <c r="F101" i="29"/>
  <c r="G101" i="29"/>
  <c r="H101" i="29"/>
  <c r="I101" i="29"/>
  <c r="J101" i="29"/>
  <c r="K101" i="29"/>
  <c r="L101" i="29"/>
  <c r="M101" i="29"/>
  <c r="N101" i="29"/>
  <c r="O101" i="29"/>
  <c r="P101" i="29"/>
  <c r="Q101" i="29"/>
  <c r="R101" i="29"/>
  <c r="S101" i="29"/>
  <c r="T101" i="29"/>
  <c r="U101" i="29"/>
  <c r="V101" i="29"/>
  <c r="W101" i="29"/>
  <c r="X101" i="29"/>
  <c r="Y101" i="29"/>
  <c r="Z101" i="29"/>
  <c r="AA101" i="29"/>
  <c r="AB101" i="29"/>
  <c r="AC101" i="29"/>
  <c r="AD101" i="29"/>
  <c r="AE101" i="29"/>
  <c r="AF101" i="29"/>
  <c r="AG101" i="29"/>
  <c r="AH101" i="29"/>
  <c r="AI101" i="29"/>
  <c r="AJ101" i="29"/>
  <c r="AK101" i="29"/>
  <c r="AL101" i="29"/>
  <c r="C101" i="29"/>
  <c r="D98" i="29"/>
  <c r="E98" i="29"/>
  <c r="F98" i="29"/>
  <c r="G98" i="29"/>
  <c r="H98" i="29"/>
  <c r="I98" i="29"/>
  <c r="J98" i="29"/>
  <c r="K98" i="29"/>
  <c r="L98" i="29"/>
  <c r="M98" i="29"/>
  <c r="N98" i="29"/>
  <c r="O98" i="29"/>
  <c r="P98" i="29"/>
  <c r="Q98" i="29"/>
  <c r="R98" i="29"/>
  <c r="S98" i="29"/>
  <c r="T98" i="29"/>
  <c r="U98" i="29"/>
  <c r="V98" i="29"/>
  <c r="W98" i="29"/>
  <c r="X98" i="29"/>
  <c r="Y98" i="29"/>
  <c r="Z98" i="29"/>
  <c r="AA98" i="29"/>
  <c r="AB98" i="29"/>
  <c r="AC98" i="29"/>
  <c r="AD98" i="29"/>
  <c r="AE98" i="29"/>
  <c r="AF98" i="29"/>
  <c r="AG98" i="29"/>
  <c r="AH98" i="29"/>
  <c r="AI98" i="29"/>
  <c r="AJ98" i="29"/>
  <c r="AK98" i="29"/>
  <c r="AL98" i="29"/>
  <c r="C98" i="29"/>
  <c r="D89" i="29"/>
  <c r="E89" i="29"/>
  <c r="F89" i="29"/>
  <c r="G89" i="29"/>
  <c r="H89" i="29"/>
  <c r="I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V89" i="29"/>
  <c r="W89" i="29"/>
  <c r="X89" i="29"/>
  <c r="Y89" i="29"/>
  <c r="Z89" i="29"/>
  <c r="AA89" i="29"/>
  <c r="AB89" i="29"/>
  <c r="AC89" i="29"/>
  <c r="AD89" i="29"/>
  <c r="AE89" i="29"/>
  <c r="AF89" i="29"/>
  <c r="AG89" i="29"/>
  <c r="AH89" i="29"/>
  <c r="AI89" i="29"/>
  <c r="AJ89" i="29"/>
  <c r="AK89" i="29"/>
  <c r="AL89" i="29"/>
  <c r="C89" i="29"/>
  <c r="D79" i="29"/>
  <c r="E79" i="29"/>
  <c r="F79" i="29"/>
  <c r="G79" i="29"/>
  <c r="H79" i="29"/>
  <c r="I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V79" i="29"/>
  <c r="W79" i="29"/>
  <c r="X79" i="29"/>
  <c r="Y79" i="29"/>
  <c r="Z79" i="29"/>
  <c r="AA79" i="29"/>
  <c r="AB79" i="29"/>
  <c r="AC79" i="29"/>
  <c r="AD79" i="29"/>
  <c r="AE79" i="29"/>
  <c r="AF79" i="29"/>
  <c r="AG79" i="29"/>
  <c r="AH79" i="29"/>
  <c r="AI79" i="29"/>
  <c r="AJ79" i="29"/>
  <c r="AK79" i="29"/>
  <c r="AL79" i="29"/>
  <c r="C79" i="29"/>
  <c r="D73" i="29"/>
  <c r="E73" i="29"/>
  <c r="F73" i="29"/>
  <c r="G73" i="29"/>
  <c r="H95" i="29" s="1"/>
  <c r="H73" i="29"/>
  <c r="I73" i="29"/>
  <c r="J73" i="29"/>
  <c r="K73" i="29"/>
  <c r="L73" i="29"/>
  <c r="M73" i="29"/>
  <c r="N73" i="29"/>
  <c r="O73" i="29"/>
  <c r="P73" i="29"/>
  <c r="P95" i="29" s="1"/>
  <c r="Q73" i="29"/>
  <c r="Q95" i="29" s="1"/>
  <c r="R73" i="29"/>
  <c r="S73" i="29"/>
  <c r="T73" i="29"/>
  <c r="T95" i="29" s="1"/>
  <c r="U73" i="29"/>
  <c r="V73" i="29"/>
  <c r="W73" i="29"/>
  <c r="X73" i="29"/>
  <c r="Y73" i="29"/>
  <c r="Y95" i="29" s="1"/>
  <c r="Z73" i="29"/>
  <c r="AA73" i="29"/>
  <c r="AB73" i="29"/>
  <c r="AB95" i="29" s="1"/>
  <c r="AC73" i="29"/>
  <c r="AC95" i="29" s="1"/>
  <c r="AD73" i="29"/>
  <c r="AE73" i="29"/>
  <c r="AF73" i="29"/>
  <c r="AF95" i="29" s="1"/>
  <c r="AG73" i="29"/>
  <c r="AG95" i="29" s="1"/>
  <c r="AH73" i="29"/>
  <c r="AI73" i="29"/>
  <c r="AJ73" i="29"/>
  <c r="AJ95" i="29" s="1"/>
  <c r="AK73" i="29"/>
  <c r="AL73" i="29"/>
  <c r="C73" i="29"/>
  <c r="C95" i="29" s="1"/>
  <c r="D72" i="29"/>
  <c r="E72" i="29"/>
  <c r="F72" i="29"/>
  <c r="G72" i="29"/>
  <c r="H72" i="29"/>
  <c r="I72" i="29"/>
  <c r="J72" i="29"/>
  <c r="K72" i="29"/>
  <c r="L72" i="29"/>
  <c r="M72" i="29"/>
  <c r="N72" i="29"/>
  <c r="O72" i="29"/>
  <c r="P72" i="29"/>
  <c r="Q72" i="29"/>
  <c r="R72" i="29"/>
  <c r="S72" i="29"/>
  <c r="T72" i="29"/>
  <c r="U72" i="29"/>
  <c r="V72" i="29"/>
  <c r="W72" i="29"/>
  <c r="X72" i="29"/>
  <c r="Y72" i="29"/>
  <c r="Z72" i="29"/>
  <c r="AA72" i="29"/>
  <c r="AB72" i="29"/>
  <c r="AC72" i="29"/>
  <c r="AD72" i="29"/>
  <c r="AE72" i="29"/>
  <c r="AF72" i="29"/>
  <c r="AG72" i="29"/>
  <c r="AH72" i="29"/>
  <c r="AI72" i="29"/>
  <c r="AJ72" i="29"/>
  <c r="AK72" i="29"/>
  <c r="AL72" i="29"/>
  <c r="C72" i="29"/>
  <c r="D65" i="29"/>
  <c r="E65" i="29"/>
  <c r="F65" i="29"/>
  <c r="D66" i="29"/>
  <c r="E66" i="29"/>
  <c r="F66" i="29"/>
  <c r="C66" i="29"/>
  <c r="C65" i="29"/>
  <c r="D64" i="29"/>
  <c r="E64" i="29"/>
  <c r="F64" i="29"/>
  <c r="C64" i="29"/>
  <c r="B67" i="29"/>
  <c r="B68" i="29"/>
  <c r="B65" i="29"/>
  <c r="B13" i="29"/>
  <c r="B12" i="29"/>
  <c r="B10" i="29"/>
  <c r="B62" i="29"/>
  <c r="B61" i="29"/>
  <c r="B60" i="29"/>
  <c r="B59" i="29"/>
  <c r="B58" i="29"/>
  <c r="AK95" i="29"/>
  <c r="X95" i="29"/>
  <c r="U95" i="29"/>
  <c r="E95" i="29"/>
  <c r="P19" i="46" l="1"/>
  <c r="Q15" i="48"/>
  <c r="N33" i="46"/>
  <c r="N28" i="46" s="1"/>
  <c r="N39" i="46" s="1"/>
  <c r="T11" i="48"/>
  <c r="Q26" i="46"/>
  <c r="M57" i="46"/>
  <c r="L56" i="46"/>
  <c r="L72" i="46" s="1"/>
  <c r="L76" i="46" s="1"/>
  <c r="R29" i="46"/>
  <c r="S30" i="46"/>
  <c r="T15" i="46"/>
  <c r="S14" i="46"/>
  <c r="S8" i="46"/>
  <c r="R7" i="46"/>
  <c r="O17" i="47"/>
  <c r="O15" i="47" s="1"/>
  <c r="O16" i="47" s="1"/>
  <c r="O18" i="47" s="1"/>
  <c r="P14" i="47" s="1"/>
  <c r="Q12" i="47"/>
  <c r="Q43" i="46"/>
  <c r="P47" i="46"/>
  <c r="P46" i="46" s="1"/>
  <c r="P66" i="46"/>
  <c r="O65" i="46"/>
  <c r="O62" i="46" s="1"/>
  <c r="S24" i="46"/>
  <c r="R23" i="46"/>
  <c r="Q20" i="46"/>
  <c r="R21" i="46"/>
  <c r="R63" i="46"/>
  <c r="E150" i="29"/>
  <c r="M95" i="29"/>
  <c r="I95" i="29"/>
  <c r="C90" i="29"/>
  <c r="C92" i="29" s="1"/>
  <c r="L95" i="29"/>
  <c r="D95" i="29"/>
  <c r="G214" i="35"/>
  <c r="H209" i="35"/>
  <c r="H155" i="35"/>
  <c r="G160" i="35"/>
  <c r="H128" i="35"/>
  <c r="H319" i="35" s="1"/>
  <c r="G321" i="35"/>
  <c r="G320" i="35"/>
  <c r="G319" i="35"/>
  <c r="F322" i="35"/>
  <c r="F323" i="35" s="1"/>
  <c r="F326" i="35"/>
  <c r="F134" i="35"/>
  <c r="F311" i="35"/>
  <c r="F312" i="35" s="1"/>
  <c r="F107" i="35"/>
  <c r="F315" i="35"/>
  <c r="G309" i="35"/>
  <c r="G310" i="35"/>
  <c r="G308" i="35"/>
  <c r="G104" i="35"/>
  <c r="G102" i="35" s="1"/>
  <c r="G103" i="35" s="1"/>
  <c r="G105" i="35" s="1"/>
  <c r="G288" i="35"/>
  <c r="G287" i="35"/>
  <c r="G286" i="35"/>
  <c r="G50" i="35"/>
  <c r="G48" i="35" s="1"/>
  <c r="G49" i="35" s="1"/>
  <c r="G51" i="35" s="1"/>
  <c r="L44" i="35"/>
  <c r="H277" i="35"/>
  <c r="H276" i="35"/>
  <c r="H275" i="35"/>
  <c r="H23" i="35"/>
  <c r="H21" i="35" s="1"/>
  <c r="H22" i="35" s="1"/>
  <c r="H24" i="35" s="1"/>
  <c r="H376" i="35"/>
  <c r="H375" i="35"/>
  <c r="H374" i="35"/>
  <c r="H266" i="35"/>
  <c r="H264" i="35" s="1"/>
  <c r="H265" i="35" s="1"/>
  <c r="H267" i="35" s="1"/>
  <c r="H75" i="35"/>
  <c r="H76" i="35" s="1"/>
  <c r="H78" i="35" s="1"/>
  <c r="H298" i="35"/>
  <c r="H299" i="35" s="1"/>
  <c r="H77" i="35"/>
  <c r="H297" i="35"/>
  <c r="L233" i="35"/>
  <c r="M152" i="35"/>
  <c r="M260" i="35"/>
  <c r="M206" i="35"/>
  <c r="G241" i="35"/>
  <c r="H236" i="35"/>
  <c r="G322" i="35"/>
  <c r="G134" i="35"/>
  <c r="G326" i="35"/>
  <c r="H343" i="35"/>
  <c r="H342" i="35"/>
  <c r="H341" i="35"/>
  <c r="H185" i="35"/>
  <c r="H183" i="35" s="1"/>
  <c r="H184" i="35" s="1"/>
  <c r="H186" i="35" s="1"/>
  <c r="L98" i="35"/>
  <c r="L125" i="35"/>
  <c r="L179" i="35"/>
  <c r="M71" i="35"/>
  <c r="G344" i="35"/>
  <c r="G345" i="35" s="1"/>
  <c r="G188" i="35"/>
  <c r="G348" i="35"/>
  <c r="N17" i="35"/>
  <c r="F289" i="35"/>
  <c r="F53" i="35"/>
  <c r="F293" i="35"/>
  <c r="H321" i="35"/>
  <c r="H320" i="35"/>
  <c r="H131" i="35"/>
  <c r="H129" i="35" s="1"/>
  <c r="H130" i="35" s="1"/>
  <c r="H132" i="35" s="1"/>
  <c r="G278" i="35"/>
  <c r="G279" i="35" s="1"/>
  <c r="G282" i="35"/>
  <c r="G26" i="35"/>
  <c r="G377" i="35"/>
  <c r="G381" i="35"/>
  <c r="G269" i="35"/>
  <c r="G300" i="35"/>
  <c r="G301" i="35" s="1"/>
  <c r="G304" i="35"/>
  <c r="G80" i="35"/>
  <c r="E241" i="34"/>
  <c r="E5" i="23" s="1"/>
  <c r="F235" i="34"/>
  <c r="F16" i="23" s="1"/>
  <c r="F21" i="34"/>
  <c r="K136" i="34"/>
  <c r="K134" i="34" s="1"/>
  <c r="K135" i="34" s="1"/>
  <c r="K137" i="34" s="1"/>
  <c r="L133" i="34" s="1"/>
  <c r="H43" i="34"/>
  <c r="H45" i="34" s="1"/>
  <c r="J113" i="34"/>
  <c r="J111" i="34" s="1"/>
  <c r="J112" i="34" s="1"/>
  <c r="J114" i="34" s="1"/>
  <c r="K110" i="34" s="1"/>
  <c r="J205" i="34"/>
  <c r="J203" i="34" s="1"/>
  <c r="J204" i="34" s="1"/>
  <c r="J206" i="34" s="1"/>
  <c r="K202" i="34" s="1"/>
  <c r="K159" i="34"/>
  <c r="K157" i="34" s="1"/>
  <c r="K158" i="34" s="1"/>
  <c r="K160" i="34" s="1"/>
  <c r="L156" i="34" s="1"/>
  <c r="J90" i="34"/>
  <c r="J88" i="34" s="1"/>
  <c r="J89" i="34" s="1"/>
  <c r="J91" i="34" s="1"/>
  <c r="K87" i="34" s="1"/>
  <c r="L200" i="34"/>
  <c r="N223" i="34"/>
  <c r="O62" i="34"/>
  <c r="M154" i="34"/>
  <c r="L67" i="34"/>
  <c r="L65" i="34" s="1"/>
  <c r="L66" i="34" s="1"/>
  <c r="L68" i="34" s="1"/>
  <c r="M64" i="34" s="1"/>
  <c r="M177" i="34"/>
  <c r="L85" i="34"/>
  <c r="L108" i="34"/>
  <c r="L39" i="34"/>
  <c r="L16" i="34"/>
  <c r="K182" i="34"/>
  <c r="K180" i="34" s="1"/>
  <c r="K181" i="34" s="1"/>
  <c r="K183" i="34" s="1"/>
  <c r="L179" i="34" s="1"/>
  <c r="N131" i="34"/>
  <c r="K228" i="34"/>
  <c r="K226" i="34" s="1"/>
  <c r="K227" i="34" s="1"/>
  <c r="K229" i="34" s="1"/>
  <c r="L225" i="34" s="1"/>
  <c r="AD85" i="31"/>
  <c r="Y85" i="31"/>
  <c r="W89" i="31"/>
  <c r="AD91" i="31"/>
  <c r="P85" i="31"/>
  <c r="AF89" i="31"/>
  <c r="AF114" i="31" s="1"/>
  <c r="AE15" i="23" s="1"/>
  <c r="AF85" i="31"/>
  <c r="M89" i="31"/>
  <c r="M114" i="31" s="1"/>
  <c r="L15" i="23" s="1"/>
  <c r="L85" i="31"/>
  <c r="Y89" i="31"/>
  <c r="Y114" i="31" s="1"/>
  <c r="X15" i="23" s="1"/>
  <c r="X85" i="31"/>
  <c r="D89" i="31"/>
  <c r="D85" i="31"/>
  <c r="AB89" i="31"/>
  <c r="AB114" i="31" s="1"/>
  <c r="AA15" i="23" s="1"/>
  <c r="AA85" i="31"/>
  <c r="V89" i="31"/>
  <c r="V114" i="31" s="1"/>
  <c r="U15" i="23" s="1"/>
  <c r="U85" i="31"/>
  <c r="AJ89" i="31"/>
  <c r="AJ114" i="31" s="1"/>
  <c r="AI15" i="23" s="1"/>
  <c r="AI85" i="31"/>
  <c r="Q85" i="31"/>
  <c r="AA89" i="31"/>
  <c r="AA114" i="31" s="1"/>
  <c r="Z15" i="23" s="1"/>
  <c r="Z85" i="31"/>
  <c r="G91" i="31"/>
  <c r="U89" i="31"/>
  <c r="U114" i="31" s="1"/>
  <c r="T15" i="23" s="1"/>
  <c r="L89" i="31"/>
  <c r="L114" i="31" s="1"/>
  <c r="K15" i="23" s="1"/>
  <c r="K85" i="31"/>
  <c r="I89" i="31"/>
  <c r="I114" i="31" s="1"/>
  <c r="H15" i="23" s="1"/>
  <c r="I85" i="31"/>
  <c r="N89" i="31"/>
  <c r="M85" i="31"/>
  <c r="AH89" i="31"/>
  <c r="AH114" i="31" s="1"/>
  <c r="AG15" i="23" s="1"/>
  <c r="AG85" i="31"/>
  <c r="E91" i="31"/>
  <c r="E85" i="31"/>
  <c r="Q91" i="31"/>
  <c r="F85" i="31"/>
  <c r="X89" i="31"/>
  <c r="X114" i="31" s="1"/>
  <c r="W15" i="23" s="1"/>
  <c r="W85" i="31"/>
  <c r="T89" i="31"/>
  <c r="T114" i="31" s="1"/>
  <c r="S15" i="23" s="1"/>
  <c r="S85" i="31"/>
  <c r="N85" i="31"/>
  <c r="AG89" i="31"/>
  <c r="AG114" i="31" s="1"/>
  <c r="AF15" i="23" s="1"/>
  <c r="S89" i="31"/>
  <c r="S114" i="31" s="1"/>
  <c r="R15" i="23" s="1"/>
  <c r="AE89" i="31"/>
  <c r="AE114" i="31" s="1"/>
  <c r="AD15" i="23" s="1"/>
  <c r="AM89" i="31"/>
  <c r="AM114" i="31" s="1"/>
  <c r="AL15" i="23" s="1"/>
  <c r="N91" i="31"/>
  <c r="AC89" i="31"/>
  <c r="AC114" i="31" s="1"/>
  <c r="AB15" i="23" s="1"/>
  <c r="F89" i="31"/>
  <c r="K89" i="31"/>
  <c r="K114" i="31" s="1"/>
  <c r="J15" i="23" s="1"/>
  <c r="R89" i="31"/>
  <c r="R114" i="31" s="1"/>
  <c r="Q15" i="23" s="1"/>
  <c r="AL89" i="31"/>
  <c r="F91" i="31"/>
  <c r="H89" i="31"/>
  <c r="AL91" i="31"/>
  <c r="E89" i="31"/>
  <c r="E114" i="31" s="1"/>
  <c r="D15" i="23" s="1"/>
  <c r="Z89" i="31"/>
  <c r="J91" i="31"/>
  <c r="Q89" i="31"/>
  <c r="AD89" i="31"/>
  <c r="G89" i="31"/>
  <c r="AK89" i="31"/>
  <c r="AK114" i="31" s="1"/>
  <c r="AJ15" i="23" s="1"/>
  <c r="H91" i="31"/>
  <c r="Z91" i="31"/>
  <c r="J89" i="31"/>
  <c r="P89" i="31"/>
  <c r="P114" i="31" s="1"/>
  <c r="O15" i="23" s="1"/>
  <c r="O89" i="31"/>
  <c r="O114" i="31" s="1"/>
  <c r="N15" i="23" s="1"/>
  <c r="AI89" i="31"/>
  <c r="AI114" i="31" s="1"/>
  <c r="AH15" i="23" s="1"/>
  <c r="D91" i="31"/>
  <c r="W91" i="31"/>
  <c r="W114" i="31" s="1"/>
  <c r="V15" i="23" s="1"/>
  <c r="AE150" i="29"/>
  <c r="AA150" i="29"/>
  <c r="AL145" i="29"/>
  <c r="Z145" i="29"/>
  <c r="AL95" i="29"/>
  <c r="AH95" i="29"/>
  <c r="AD95" i="29"/>
  <c r="Z95" i="29"/>
  <c r="V95" i="29"/>
  <c r="R95" i="29"/>
  <c r="N95" i="29"/>
  <c r="J95" i="29"/>
  <c r="F95" i="29"/>
  <c r="AI143" i="29"/>
  <c r="AI95" i="29"/>
  <c r="AE95" i="29"/>
  <c r="AA95" i="29"/>
  <c r="W95" i="29"/>
  <c r="S95" i="29"/>
  <c r="O95" i="29"/>
  <c r="K95" i="29"/>
  <c r="G95" i="29"/>
  <c r="O150" i="29"/>
  <c r="G150" i="29"/>
  <c r="AG143" i="29"/>
  <c r="D135" i="29"/>
  <c r="E135" i="29"/>
  <c r="I135" i="29"/>
  <c r="U135" i="29"/>
  <c r="Y135" i="29"/>
  <c r="AK135" i="29"/>
  <c r="G143" i="29"/>
  <c r="O143" i="29"/>
  <c r="W143" i="29"/>
  <c r="AE143" i="29"/>
  <c r="C145" i="29"/>
  <c r="C147" i="29" s="1"/>
  <c r="AA145" i="29"/>
  <c r="AI145" i="29"/>
  <c r="F150" i="29"/>
  <c r="V150" i="29"/>
  <c r="AL150" i="29"/>
  <c r="F135" i="29"/>
  <c r="R135" i="29"/>
  <c r="V135" i="29"/>
  <c r="AH135" i="29"/>
  <c r="AL135" i="29"/>
  <c r="I143" i="29"/>
  <c r="Q143" i="29"/>
  <c r="Y143" i="29"/>
  <c r="E145" i="29"/>
  <c r="E147" i="29" s="1"/>
  <c r="AC145" i="29"/>
  <c r="AK145" i="29"/>
  <c r="J150" i="29"/>
  <c r="Z150" i="29"/>
  <c r="C135" i="29"/>
  <c r="G135" i="29"/>
  <c r="S135" i="29"/>
  <c r="W135" i="29"/>
  <c r="AI135" i="29"/>
  <c r="C143" i="29"/>
  <c r="K143" i="29"/>
  <c r="S143" i="29"/>
  <c r="AA143" i="29"/>
  <c r="G145" i="29"/>
  <c r="G147" i="29" s="1"/>
  <c r="AE145" i="29"/>
  <c r="N150" i="29"/>
  <c r="AD150" i="29"/>
  <c r="AL143" i="29"/>
  <c r="AH143" i="29"/>
  <c r="AD143" i="29"/>
  <c r="Z143" i="29"/>
  <c r="V143" i="29"/>
  <c r="R143" i="29"/>
  <c r="N143" i="29"/>
  <c r="J143" i="29"/>
  <c r="F143" i="29"/>
  <c r="AJ143" i="29"/>
  <c r="AF143" i="29"/>
  <c r="AB143" i="29"/>
  <c r="X143" i="29"/>
  <c r="T143" i="29"/>
  <c r="P143" i="29"/>
  <c r="L143" i="29"/>
  <c r="H143" i="29"/>
  <c r="D143" i="29"/>
  <c r="D150" i="29"/>
  <c r="H150" i="29"/>
  <c r="H145" i="29"/>
  <c r="H147" i="29" s="1"/>
  <c r="L150" i="29"/>
  <c r="T150" i="29"/>
  <c r="T145" i="29"/>
  <c r="X150" i="29"/>
  <c r="AB150" i="29"/>
  <c r="AB145" i="29"/>
  <c r="AF150" i="29"/>
  <c r="AJ150" i="29"/>
  <c r="AJ145" i="29"/>
  <c r="P135" i="29"/>
  <c r="T135" i="29"/>
  <c r="AF135" i="29"/>
  <c r="AJ135" i="29"/>
  <c r="E143" i="29"/>
  <c r="M143" i="29"/>
  <c r="U143" i="29"/>
  <c r="AC143" i="29"/>
  <c r="AK143" i="29"/>
  <c r="Q145" i="29"/>
  <c r="Y145" i="29"/>
  <c r="R150" i="29"/>
  <c r="AH150" i="29"/>
  <c r="D80" i="29"/>
  <c r="F88" i="29"/>
  <c r="AB88" i="29"/>
  <c r="V88" i="29"/>
  <c r="R88" i="29"/>
  <c r="N88" i="29"/>
  <c r="J88" i="29"/>
  <c r="AF88" i="29"/>
  <c r="X88" i="29"/>
  <c r="T88" i="29"/>
  <c r="P88" i="29"/>
  <c r="L88" i="29"/>
  <c r="H88" i="29"/>
  <c r="D88" i="29"/>
  <c r="AH88" i="29"/>
  <c r="E88" i="29"/>
  <c r="I88" i="29"/>
  <c r="M88" i="29"/>
  <c r="Q88" i="29"/>
  <c r="U88" i="29"/>
  <c r="Z88" i="29"/>
  <c r="AL88" i="29"/>
  <c r="AK88" i="29"/>
  <c r="AG88" i="29"/>
  <c r="AC88" i="29"/>
  <c r="Y88" i="29"/>
  <c r="AJ88" i="29"/>
  <c r="AI88" i="29"/>
  <c r="AE88" i="29"/>
  <c r="AA88" i="29"/>
  <c r="C80" i="29"/>
  <c r="C88" i="29"/>
  <c r="G88" i="29"/>
  <c r="K88" i="29"/>
  <c r="O88" i="29"/>
  <c r="S88" i="29"/>
  <c r="W88" i="29"/>
  <c r="AD88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AI53" i="29"/>
  <c r="AJ53" i="29"/>
  <c r="AK53" i="29"/>
  <c r="AL53" i="29"/>
  <c r="C53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AI49" i="29"/>
  <c r="AJ49" i="29"/>
  <c r="AK49" i="29"/>
  <c r="AL49" i="29"/>
  <c r="C49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AI46" i="29"/>
  <c r="AJ46" i="29"/>
  <c r="AK46" i="29"/>
  <c r="AL46" i="29"/>
  <c r="C46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AI43" i="29"/>
  <c r="AJ43" i="29"/>
  <c r="AK43" i="29"/>
  <c r="AL43" i="29"/>
  <c r="C43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C40" i="29"/>
  <c r="AI35" i="29"/>
  <c r="AI37" i="29" s="1"/>
  <c r="AG35" i="29"/>
  <c r="AG37" i="29" s="1"/>
  <c r="AA35" i="29"/>
  <c r="AA37" i="29" s="1"/>
  <c r="Y35" i="29"/>
  <c r="Y37" i="29" s="1"/>
  <c r="S35" i="29"/>
  <c r="S37" i="29" s="1"/>
  <c r="Q35" i="29"/>
  <c r="Q37" i="29" s="1"/>
  <c r="K35" i="29"/>
  <c r="K37" i="29" s="1"/>
  <c r="I35" i="29"/>
  <c r="I37" i="29" s="1"/>
  <c r="C35" i="29"/>
  <c r="C37" i="29" s="1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AI34" i="29"/>
  <c r="AJ34" i="29"/>
  <c r="AK34" i="29"/>
  <c r="AL34" i="29"/>
  <c r="C34" i="29"/>
  <c r="AH25" i="29"/>
  <c r="AF25" i="29"/>
  <c r="Z25" i="29"/>
  <c r="X25" i="29"/>
  <c r="R25" i="29"/>
  <c r="P25" i="29"/>
  <c r="J25" i="29"/>
  <c r="H25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AI24" i="29"/>
  <c r="AJ24" i="29"/>
  <c r="AK24" i="29"/>
  <c r="AL24" i="29"/>
  <c r="C24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AI17" i="29"/>
  <c r="AJ17" i="29"/>
  <c r="AK17" i="29"/>
  <c r="AL17" i="29"/>
  <c r="C17" i="29"/>
  <c r="D10" i="29"/>
  <c r="I33" i="29" s="1"/>
  <c r="E10" i="29"/>
  <c r="AK33" i="29" s="1"/>
  <c r="F10" i="29"/>
  <c r="D11" i="29"/>
  <c r="E11" i="29"/>
  <c r="F11" i="29"/>
  <c r="C10" i="29"/>
  <c r="AC33" i="29" s="1"/>
  <c r="C11" i="29"/>
  <c r="D9" i="29"/>
  <c r="E9" i="29"/>
  <c r="F9" i="29"/>
  <c r="C9" i="29"/>
  <c r="B5" i="29"/>
  <c r="B6" i="29"/>
  <c r="B7" i="29"/>
  <c r="B4" i="29"/>
  <c r="B3" i="29"/>
  <c r="C49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B49" i="28"/>
  <c r="G42" i="28"/>
  <c r="F42" i="28"/>
  <c r="E42" i="28"/>
  <c r="D42" i="28"/>
  <c r="C32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B32" i="28"/>
  <c r="G25" i="28"/>
  <c r="F25" i="28"/>
  <c r="E25" i="28"/>
  <c r="D2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B15" i="28"/>
  <c r="G8" i="28"/>
  <c r="F8" i="28"/>
  <c r="E8" i="28"/>
  <c r="D8" i="28"/>
  <c r="Q19" i="46" l="1"/>
  <c r="U11" i="48"/>
  <c r="R26" i="46"/>
  <c r="R15" i="48"/>
  <c r="O33" i="46"/>
  <c r="O28" i="46" s="1"/>
  <c r="O39" i="46" s="1"/>
  <c r="N57" i="46"/>
  <c r="M56" i="46"/>
  <c r="M72" i="46" s="1"/>
  <c r="M76" i="46" s="1"/>
  <c r="S29" i="46"/>
  <c r="T30" i="46"/>
  <c r="T14" i="46"/>
  <c r="U15" i="46"/>
  <c r="T8" i="46"/>
  <c r="S7" i="46"/>
  <c r="P17" i="47"/>
  <c r="P15" i="47" s="1"/>
  <c r="P16" i="47" s="1"/>
  <c r="P18" i="47" s="1"/>
  <c r="Q14" i="47" s="1"/>
  <c r="R12" i="47"/>
  <c r="S23" i="46"/>
  <c r="T24" i="46"/>
  <c r="R43" i="46"/>
  <c r="R20" i="46"/>
  <c r="R19" i="46" s="1"/>
  <c r="S21" i="46"/>
  <c r="Q47" i="46"/>
  <c r="Q46" i="46" s="1"/>
  <c r="Q66" i="46"/>
  <c r="P65" i="46"/>
  <c r="P62" i="46" s="1"/>
  <c r="S63" i="46"/>
  <c r="G355" i="35"/>
  <c r="G356" i="35" s="1"/>
  <c r="G359" i="35"/>
  <c r="G215" i="35"/>
  <c r="H354" i="35"/>
  <c r="H353" i="35"/>
  <c r="H212" i="35"/>
  <c r="H210" i="35" s="1"/>
  <c r="H211" i="35" s="1"/>
  <c r="H213" i="35" s="1"/>
  <c r="H352" i="35"/>
  <c r="G337" i="35"/>
  <c r="G333" i="35"/>
  <c r="G334" i="35" s="1"/>
  <c r="G161" i="35"/>
  <c r="H331" i="35"/>
  <c r="H332" i="35" s="1"/>
  <c r="H330" i="35"/>
  <c r="H158" i="35"/>
  <c r="H156" i="35" s="1"/>
  <c r="H157" i="35" s="1"/>
  <c r="H159" i="35" s="1"/>
  <c r="G323" i="35"/>
  <c r="F392" i="35"/>
  <c r="G387" i="35"/>
  <c r="G106" i="35"/>
  <c r="H101" i="35"/>
  <c r="H25" i="35"/>
  <c r="I20" i="35"/>
  <c r="H187" i="35"/>
  <c r="I182" i="35"/>
  <c r="H133" i="35"/>
  <c r="I128" i="35"/>
  <c r="N20" i="35"/>
  <c r="O17" i="35"/>
  <c r="M179" i="35"/>
  <c r="G366" i="35"/>
  <c r="G367" i="35" s="1"/>
  <c r="G242" i="35"/>
  <c r="G370" i="35"/>
  <c r="N260" i="35"/>
  <c r="G385" i="35"/>
  <c r="M125" i="35"/>
  <c r="M98" i="35"/>
  <c r="N206" i="35"/>
  <c r="N152" i="35"/>
  <c r="H268" i="35"/>
  <c r="I263" i="35"/>
  <c r="F388" i="35"/>
  <c r="F389" i="35" s="1"/>
  <c r="F290" i="35"/>
  <c r="N71" i="35"/>
  <c r="H79" i="35"/>
  <c r="I74" i="35"/>
  <c r="G52" i="35"/>
  <c r="H47" i="35"/>
  <c r="H365" i="35"/>
  <c r="H363" i="35"/>
  <c r="H364" i="35"/>
  <c r="H239" i="35"/>
  <c r="H237" i="35" s="1"/>
  <c r="H238" i="35" s="1"/>
  <c r="H240" i="35" s="1"/>
  <c r="M233" i="35"/>
  <c r="M44" i="35"/>
  <c r="F19" i="34"/>
  <c r="F238" i="34"/>
  <c r="L159" i="34"/>
  <c r="L157" i="34" s="1"/>
  <c r="L158" i="34" s="1"/>
  <c r="L160" i="34" s="1"/>
  <c r="M156" i="34" s="1"/>
  <c r="L182" i="34"/>
  <c r="L180" i="34" s="1"/>
  <c r="L181" i="34" s="1"/>
  <c r="L183" i="34" s="1"/>
  <c r="M179" i="34" s="1"/>
  <c r="K205" i="34"/>
  <c r="K203" i="34"/>
  <c r="K204" i="34" s="1"/>
  <c r="K206" i="34" s="1"/>
  <c r="L202" i="34" s="1"/>
  <c r="M67" i="34"/>
  <c r="M65" i="34" s="1"/>
  <c r="M66" i="34" s="1"/>
  <c r="M68" i="34" s="1"/>
  <c r="N64" i="34" s="1"/>
  <c r="K90" i="34"/>
  <c r="K88" i="34"/>
  <c r="K89" i="34" s="1"/>
  <c r="K91" i="34" s="1"/>
  <c r="L87" i="34" s="1"/>
  <c r="K113" i="34"/>
  <c r="K111" i="34" s="1"/>
  <c r="K112" i="34" s="1"/>
  <c r="K114" i="34" s="1"/>
  <c r="L110" i="34" s="1"/>
  <c r="O131" i="34"/>
  <c r="M108" i="34"/>
  <c r="L136" i="34"/>
  <c r="L134" i="34" s="1"/>
  <c r="L135" i="34" s="1"/>
  <c r="L137" i="34" s="1"/>
  <c r="M133" i="34" s="1"/>
  <c r="M16" i="34"/>
  <c r="M85" i="34"/>
  <c r="I41" i="34"/>
  <c r="N177" i="34"/>
  <c r="N154" i="34"/>
  <c r="P62" i="34"/>
  <c r="M200" i="34"/>
  <c r="L228" i="34"/>
  <c r="L226" i="34" s="1"/>
  <c r="L227" i="34" s="1"/>
  <c r="L229" i="34" s="1"/>
  <c r="M225" i="34" s="1"/>
  <c r="M39" i="34"/>
  <c r="O223" i="34"/>
  <c r="Q114" i="31"/>
  <c r="P15" i="23" s="1"/>
  <c r="D114" i="31"/>
  <c r="C15" i="23" s="1"/>
  <c r="AD114" i="31"/>
  <c r="AC15" i="23" s="1"/>
  <c r="G114" i="31"/>
  <c r="F15" i="23" s="1"/>
  <c r="J114" i="31"/>
  <c r="I15" i="23" s="1"/>
  <c r="Z114" i="31"/>
  <c r="Y15" i="23" s="1"/>
  <c r="F114" i="31"/>
  <c r="E15" i="23" s="1"/>
  <c r="N114" i="31"/>
  <c r="M15" i="23" s="1"/>
  <c r="H114" i="31"/>
  <c r="G15" i="23" s="1"/>
  <c r="AL114" i="31"/>
  <c r="AK15" i="23" s="1"/>
  <c r="E33" i="29"/>
  <c r="U33" i="29"/>
  <c r="Y33" i="29"/>
  <c r="AL35" i="29"/>
  <c r="AL37" i="29" s="1"/>
  <c r="N145" i="29"/>
  <c r="F145" i="29"/>
  <c r="F147" i="29" s="1"/>
  <c r="AD145" i="29"/>
  <c r="AH145" i="29"/>
  <c r="D25" i="29"/>
  <c r="L25" i="29"/>
  <c r="T25" i="29"/>
  <c r="AB25" i="29"/>
  <c r="AJ25" i="29"/>
  <c r="M33" i="29"/>
  <c r="E35" i="29"/>
  <c r="E37" i="29" s="1"/>
  <c r="M35" i="29"/>
  <c r="M37" i="29" s="1"/>
  <c r="U35" i="29"/>
  <c r="U37" i="29" s="1"/>
  <c r="AC35" i="29"/>
  <c r="AC37" i="29" s="1"/>
  <c r="AK35" i="29"/>
  <c r="AK37" i="29" s="1"/>
  <c r="I145" i="29"/>
  <c r="I147" i="29" s="1"/>
  <c r="AB135" i="29"/>
  <c r="L135" i="29"/>
  <c r="AF145" i="29"/>
  <c r="X145" i="29"/>
  <c r="P145" i="29"/>
  <c r="W145" i="29"/>
  <c r="AE135" i="29"/>
  <c r="O135" i="29"/>
  <c r="U145" i="29"/>
  <c r="AD135" i="29"/>
  <c r="N135" i="29"/>
  <c r="S145" i="29"/>
  <c r="AG135" i="29"/>
  <c r="Q135" i="29"/>
  <c r="J145" i="29"/>
  <c r="J147" i="29" s="1"/>
  <c r="R145" i="29"/>
  <c r="AI33" i="29"/>
  <c r="F25" i="29"/>
  <c r="N25" i="29"/>
  <c r="V25" i="29"/>
  <c r="V27" i="29" s="1"/>
  <c r="AD25" i="29"/>
  <c r="AL25" i="29"/>
  <c r="Q33" i="29"/>
  <c r="AG33" i="29"/>
  <c r="G35" i="29"/>
  <c r="G37" i="29" s="1"/>
  <c r="O35" i="29"/>
  <c r="O37" i="29" s="1"/>
  <c r="W35" i="29"/>
  <c r="W37" i="29" s="1"/>
  <c r="AE35" i="29"/>
  <c r="AE37" i="29" s="1"/>
  <c r="AG145" i="29"/>
  <c r="X135" i="29"/>
  <c r="H135" i="29"/>
  <c r="L145" i="29"/>
  <c r="L147" i="29" s="1"/>
  <c r="D145" i="29"/>
  <c r="D147" i="29" s="1"/>
  <c r="O145" i="29"/>
  <c r="AA135" i="29"/>
  <c r="K135" i="29"/>
  <c r="M145" i="29"/>
  <c r="Z135" i="29"/>
  <c r="J135" i="29"/>
  <c r="K145" i="29"/>
  <c r="K147" i="29" s="1"/>
  <c r="AC135" i="29"/>
  <c r="M135" i="29"/>
  <c r="V145" i="29"/>
  <c r="C157" i="29"/>
  <c r="D138" i="29"/>
  <c r="C33" i="29"/>
  <c r="K33" i="29"/>
  <c r="S33" i="29"/>
  <c r="AA33" i="29"/>
  <c r="AJ33" i="29"/>
  <c r="AF33" i="29"/>
  <c r="AB33" i="29"/>
  <c r="X33" i="29"/>
  <c r="T33" i="29"/>
  <c r="P33" i="29"/>
  <c r="L33" i="29"/>
  <c r="H33" i="29"/>
  <c r="D33" i="29"/>
  <c r="AL33" i="29"/>
  <c r="AH33" i="29"/>
  <c r="AD33" i="29"/>
  <c r="Z33" i="29"/>
  <c r="V33" i="29"/>
  <c r="R33" i="29"/>
  <c r="N33" i="29"/>
  <c r="J33" i="29"/>
  <c r="F33" i="29"/>
  <c r="G33" i="29"/>
  <c r="O33" i="29"/>
  <c r="W33" i="29"/>
  <c r="AE33" i="29"/>
  <c r="E25" i="29"/>
  <c r="E27" i="29" s="1"/>
  <c r="I25" i="29"/>
  <c r="M25" i="29"/>
  <c r="Q25" i="29"/>
  <c r="U25" i="29"/>
  <c r="Y25" i="29"/>
  <c r="Y27" i="29" s="1"/>
  <c r="AC25" i="29"/>
  <c r="AG25" i="29"/>
  <c r="AG28" i="29" s="1"/>
  <c r="AK25" i="29"/>
  <c r="F35" i="29"/>
  <c r="F37" i="29" s="1"/>
  <c r="J35" i="29"/>
  <c r="J37" i="29" s="1"/>
  <c r="N35" i="29"/>
  <c r="N37" i="29" s="1"/>
  <c r="R35" i="29"/>
  <c r="R37" i="29" s="1"/>
  <c r="V35" i="29"/>
  <c r="V37" i="29" s="1"/>
  <c r="Z35" i="29"/>
  <c r="Z37" i="29" s="1"/>
  <c r="AD35" i="29"/>
  <c r="AD37" i="29" s="1"/>
  <c r="AH35" i="29"/>
  <c r="AH37" i="29" s="1"/>
  <c r="D83" i="29"/>
  <c r="D84" i="29"/>
  <c r="D82" i="29"/>
  <c r="AL90" i="29"/>
  <c r="AH90" i="29"/>
  <c r="AD90" i="29"/>
  <c r="Z90" i="29"/>
  <c r="V90" i="29"/>
  <c r="R90" i="29"/>
  <c r="N90" i="29"/>
  <c r="J90" i="29"/>
  <c r="J92" i="29" s="1"/>
  <c r="F90" i="29"/>
  <c r="F92" i="29" s="1"/>
  <c r="AI80" i="29"/>
  <c r="AE80" i="29"/>
  <c r="AA80" i="29"/>
  <c r="W80" i="29"/>
  <c r="S80" i="29"/>
  <c r="O80" i="29"/>
  <c r="K80" i="29"/>
  <c r="G80" i="29"/>
  <c r="AK80" i="29"/>
  <c r="AC80" i="29"/>
  <c r="Y80" i="29"/>
  <c r="Q80" i="29"/>
  <c r="I80" i="29"/>
  <c r="E80" i="29"/>
  <c r="AE90" i="29"/>
  <c r="W90" i="29"/>
  <c r="O90" i="29"/>
  <c r="G90" i="29"/>
  <c r="G92" i="29" s="1"/>
  <c r="AF80" i="29"/>
  <c r="X80" i="29"/>
  <c r="T80" i="29"/>
  <c r="L80" i="29"/>
  <c r="AK90" i="29"/>
  <c r="AG90" i="29"/>
  <c r="AC90" i="29"/>
  <c r="Y90" i="29"/>
  <c r="U90" i="29"/>
  <c r="Q90" i="29"/>
  <c r="M90" i="29"/>
  <c r="I90" i="29"/>
  <c r="I92" i="29" s="1"/>
  <c r="E90" i="29"/>
  <c r="E92" i="29" s="1"/>
  <c r="AL80" i="29"/>
  <c r="AH80" i="29"/>
  <c r="AD80" i="29"/>
  <c r="Z80" i="29"/>
  <c r="V80" i="29"/>
  <c r="R80" i="29"/>
  <c r="N80" i="29"/>
  <c r="J80" i="29"/>
  <c r="F80" i="29"/>
  <c r="AJ90" i="29"/>
  <c r="AF90" i="29"/>
  <c r="AB90" i="29"/>
  <c r="X90" i="29"/>
  <c r="T90" i="29"/>
  <c r="P90" i="29"/>
  <c r="L90" i="29"/>
  <c r="L92" i="29" s="1"/>
  <c r="H90" i="29"/>
  <c r="H92" i="29" s="1"/>
  <c r="D90" i="29"/>
  <c r="D92" i="29" s="1"/>
  <c r="AG80" i="29"/>
  <c r="U80" i="29"/>
  <c r="M80" i="29"/>
  <c r="AI90" i="29"/>
  <c r="AA90" i="29"/>
  <c r="S90" i="29"/>
  <c r="K90" i="29"/>
  <c r="K92" i="29" s="1"/>
  <c r="AJ80" i="29"/>
  <c r="AB80" i="29"/>
  <c r="P80" i="29"/>
  <c r="H80" i="29"/>
  <c r="H83" i="29" s="1"/>
  <c r="C25" i="29"/>
  <c r="G25" i="29"/>
  <c r="K25" i="29"/>
  <c r="O25" i="29"/>
  <c r="S25" i="29"/>
  <c r="W25" i="29"/>
  <c r="W27" i="29" s="1"/>
  <c r="AA25" i="29"/>
  <c r="AE25" i="29"/>
  <c r="AI25" i="29"/>
  <c r="D35" i="29"/>
  <c r="D37" i="29" s="1"/>
  <c r="H35" i="29"/>
  <c r="H37" i="29" s="1"/>
  <c r="L35" i="29"/>
  <c r="L37" i="29" s="1"/>
  <c r="P35" i="29"/>
  <c r="P37" i="29" s="1"/>
  <c r="T35" i="29"/>
  <c r="T37" i="29" s="1"/>
  <c r="X35" i="29"/>
  <c r="X37" i="29" s="1"/>
  <c r="AB35" i="29"/>
  <c r="AB37" i="29" s="1"/>
  <c r="AF35" i="29"/>
  <c r="AF37" i="29" s="1"/>
  <c r="AJ35" i="29"/>
  <c r="AJ37" i="29" s="1"/>
  <c r="C102" i="29"/>
  <c r="C83" i="29"/>
  <c r="C94" i="29" s="1"/>
  <c r="H27" i="29"/>
  <c r="J27" i="29"/>
  <c r="AL28" i="29"/>
  <c r="Z27" i="29"/>
  <c r="C43" i="11"/>
  <c r="D43" i="11" s="1"/>
  <c r="E43" i="11" s="1"/>
  <c r="F43" i="11" s="1"/>
  <c r="G43" i="11" s="1"/>
  <c r="H43" i="11" s="1"/>
  <c r="I43" i="11" s="1"/>
  <c r="J43" i="11" s="1"/>
  <c r="K43" i="11" s="1"/>
  <c r="L43" i="11" s="1"/>
  <c r="M43" i="11" s="1"/>
  <c r="C42" i="11"/>
  <c r="D42" i="11" s="1"/>
  <c r="E42" i="11" s="1"/>
  <c r="F42" i="11" s="1"/>
  <c r="G42" i="11" s="1"/>
  <c r="H42" i="11" s="1"/>
  <c r="I42" i="11" s="1"/>
  <c r="J42" i="11" s="1"/>
  <c r="K42" i="11" s="1"/>
  <c r="L42" i="11" s="1"/>
  <c r="M42" i="11" s="1"/>
  <c r="C41" i="11"/>
  <c r="D41" i="11" s="1"/>
  <c r="E41" i="11" s="1"/>
  <c r="F41" i="11" s="1"/>
  <c r="G41" i="11" s="1"/>
  <c r="H41" i="11" s="1"/>
  <c r="I41" i="11" s="1"/>
  <c r="J41" i="11" s="1"/>
  <c r="K41" i="11" s="1"/>
  <c r="L41" i="11" s="1"/>
  <c r="M41" i="11" s="1"/>
  <c r="C34" i="11"/>
  <c r="D34" i="11" s="1"/>
  <c r="E34" i="11" s="1"/>
  <c r="F34" i="11" s="1"/>
  <c r="G34" i="11" s="1"/>
  <c r="H34" i="11" s="1"/>
  <c r="I34" i="11" s="1"/>
  <c r="J34" i="11" s="1"/>
  <c r="K34" i="11" s="1"/>
  <c r="L34" i="11" s="1"/>
  <c r="M34" i="11" s="1"/>
  <c r="C33" i="11"/>
  <c r="D33" i="11" s="1"/>
  <c r="E33" i="11" s="1"/>
  <c r="F33" i="11" s="1"/>
  <c r="G33" i="11" s="1"/>
  <c r="H33" i="11" s="1"/>
  <c r="I33" i="11" s="1"/>
  <c r="J33" i="11" s="1"/>
  <c r="K33" i="11" s="1"/>
  <c r="L33" i="11" s="1"/>
  <c r="M33" i="11" s="1"/>
  <c r="P28" i="26"/>
  <c r="K28" i="26"/>
  <c r="G77" i="26"/>
  <c r="G81" i="26"/>
  <c r="G85" i="26"/>
  <c r="G89" i="26"/>
  <c r="G93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D52" i="26"/>
  <c r="AE52" i="26"/>
  <c r="AF52" i="26"/>
  <c r="AG52" i="26"/>
  <c r="AH52" i="26"/>
  <c r="AI52" i="26"/>
  <c r="AJ52" i="26"/>
  <c r="AK52" i="26"/>
  <c r="AL52" i="26"/>
  <c r="AM52" i="26"/>
  <c r="AN52" i="26"/>
  <c r="AO52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D53" i="26"/>
  <c r="AE53" i="26"/>
  <c r="AF53" i="26"/>
  <c r="AG53" i="26"/>
  <c r="AH53" i="26"/>
  <c r="AI53" i="26"/>
  <c r="AJ53" i="26"/>
  <c r="AK53" i="26"/>
  <c r="AL53" i="26"/>
  <c r="AM53" i="26"/>
  <c r="AN53" i="26"/>
  <c r="AO53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K55" i="26"/>
  <c r="L55" i="26"/>
  <c r="M55" i="26"/>
  <c r="N55" i="26"/>
  <c r="O55" i="26"/>
  <c r="P55" i="26"/>
  <c r="Q55" i="26"/>
  <c r="R55" i="26"/>
  <c r="S55" i="26"/>
  <c r="T55" i="26"/>
  <c r="U55" i="26"/>
  <c r="V55" i="26"/>
  <c r="W55" i="26"/>
  <c r="X55" i="26"/>
  <c r="Y55" i="26"/>
  <c r="Z55" i="26"/>
  <c r="AA55" i="26"/>
  <c r="AB55" i="26"/>
  <c r="AC55" i="26"/>
  <c r="AD55" i="26"/>
  <c r="AE55" i="26"/>
  <c r="AF55" i="26"/>
  <c r="AG55" i="26"/>
  <c r="AH55" i="26"/>
  <c r="AI55" i="26"/>
  <c r="AJ55" i="26"/>
  <c r="AK55" i="26"/>
  <c r="AL55" i="26"/>
  <c r="AM55" i="26"/>
  <c r="AN55" i="26"/>
  <c r="AO55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D56" i="26"/>
  <c r="AE56" i="26"/>
  <c r="AF56" i="26"/>
  <c r="AG56" i="26"/>
  <c r="AH56" i="26"/>
  <c r="AI56" i="26"/>
  <c r="AJ56" i="26"/>
  <c r="AK56" i="26"/>
  <c r="AL56" i="26"/>
  <c r="AM56" i="26"/>
  <c r="AN56" i="26"/>
  <c r="AO56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AD58" i="26"/>
  <c r="AE58" i="26"/>
  <c r="AF58" i="26"/>
  <c r="AG58" i="26"/>
  <c r="AH58" i="26"/>
  <c r="AI58" i="26"/>
  <c r="AJ58" i="26"/>
  <c r="AK58" i="26"/>
  <c r="AL58" i="26"/>
  <c r="AM58" i="26"/>
  <c r="AN58" i="26"/>
  <c r="AO58" i="26"/>
  <c r="K59" i="26"/>
  <c r="L59" i="26"/>
  <c r="M59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AD59" i="26"/>
  <c r="AE59" i="26"/>
  <c r="AF59" i="26"/>
  <c r="AG59" i="26"/>
  <c r="AH59" i="26"/>
  <c r="AI59" i="26"/>
  <c r="AJ59" i="26"/>
  <c r="AK59" i="26"/>
  <c r="AL59" i="26"/>
  <c r="AM59" i="26"/>
  <c r="AN59" i="26"/>
  <c r="AO59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K61" i="26"/>
  <c r="L61" i="26"/>
  <c r="M61" i="26"/>
  <c r="N61" i="26"/>
  <c r="O61" i="26"/>
  <c r="P61" i="26"/>
  <c r="Q61" i="26"/>
  <c r="R61" i="26"/>
  <c r="S61" i="26"/>
  <c r="T61" i="26"/>
  <c r="U61" i="26"/>
  <c r="V61" i="26"/>
  <c r="W61" i="26"/>
  <c r="X61" i="26"/>
  <c r="Y61" i="26"/>
  <c r="Z61" i="26"/>
  <c r="AA61" i="26"/>
  <c r="AB61" i="26"/>
  <c r="AC61" i="26"/>
  <c r="AD61" i="26"/>
  <c r="AE61" i="26"/>
  <c r="AF61" i="26"/>
  <c r="AG61" i="26"/>
  <c r="AH61" i="26"/>
  <c r="AI61" i="26"/>
  <c r="AJ61" i="26"/>
  <c r="AK61" i="26"/>
  <c r="AL61" i="26"/>
  <c r="AM61" i="26"/>
  <c r="AN61" i="26"/>
  <c r="AO61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W62" i="26"/>
  <c r="X62" i="26"/>
  <c r="Y62" i="26"/>
  <c r="Z62" i="26"/>
  <c r="AA62" i="26"/>
  <c r="AB62" i="26"/>
  <c r="AC62" i="26"/>
  <c r="AD62" i="26"/>
  <c r="AE62" i="26"/>
  <c r="AF62" i="26"/>
  <c r="AG62" i="26"/>
  <c r="AH62" i="26"/>
  <c r="AI62" i="26"/>
  <c r="AJ62" i="26"/>
  <c r="AK62" i="26"/>
  <c r="AL62" i="26"/>
  <c r="AM62" i="26"/>
  <c r="AN62" i="26"/>
  <c r="AO62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W63" i="26"/>
  <c r="X63" i="26"/>
  <c r="Y63" i="26"/>
  <c r="Z63" i="26"/>
  <c r="AA63" i="26"/>
  <c r="AB63" i="26"/>
  <c r="AC63" i="26"/>
  <c r="AD63" i="26"/>
  <c r="AE63" i="26"/>
  <c r="AF63" i="26"/>
  <c r="AG63" i="26"/>
  <c r="AH63" i="26"/>
  <c r="AI63" i="26"/>
  <c r="AJ63" i="26"/>
  <c r="AK63" i="26"/>
  <c r="AL63" i="26"/>
  <c r="AM63" i="26"/>
  <c r="AN63" i="26"/>
  <c r="AO63" i="26"/>
  <c r="K64" i="26"/>
  <c r="L64" i="26"/>
  <c r="M64" i="26"/>
  <c r="N64" i="26"/>
  <c r="O64" i="26"/>
  <c r="P64" i="26"/>
  <c r="Q64" i="26"/>
  <c r="R64" i="26"/>
  <c r="S64" i="26"/>
  <c r="T64" i="26"/>
  <c r="U64" i="26"/>
  <c r="V64" i="26"/>
  <c r="W64" i="26"/>
  <c r="X64" i="26"/>
  <c r="Y64" i="26"/>
  <c r="Z64" i="26"/>
  <c r="AA64" i="26"/>
  <c r="AB64" i="26"/>
  <c r="AC64" i="26"/>
  <c r="AD64" i="26"/>
  <c r="AE64" i="26"/>
  <c r="AF64" i="26"/>
  <c r="AG64" i="26"/>
  <c r="AH64" i="26"/>
  <c r="AI64" i="26"/>
  <c r="AJ64" i="26"/>
  <c r="AK64" i="26"/>
  <c r="AL64" i="26"/>
  <c r="AM64" i="26"/>
  <c r="AN64" i="26"/>
  <c r="AO64" i="26"/>
  <c r="K65" i="26"/>
  <c r="L65" i="26"/>
  <c r="M65" i="26"/>
  <c r="N65" i="26"/>
  <c r="O65" i="26"/>
  <c r="P65" i="26"/>
  <c r="Q65" i="26"/>
  <c r="R65" i="26"/>
  <c r="S65" i="26"/>
  <c r="T65" i="26"/>
  <c r="U65" i="26"/>
  <c r="V65" i="26"/>
  <c r="W65" i="26"/>
  <c r="X65" i="26"/>
  <c r="Y65" i="26"/>
  <c r="Z65" i="26"/>
  <c r="AA65" i="26"/>
  <c r="AB65" i="26"/>
  <c r="AC65" i="26"/>
  <c r="AD65" i="26"/>
  <c r="AE65" i="26"/>
  <c r="AF65" i="26"/>
  <c r="AG65" i="26"/>
  <c r="AH65" i="26"/>
  <c r="AI65" i="26"/>
  <c r="AJ65" i="26"/>
  <c r="AK65" i="26"/>
  <c r="AL65" i="26"/>
  <c r="AM65" i="26"/>
  <c r="AN65" i="26"/>
  <c r="AO65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X66" i="26"/>
  <c r="Y66" i="26"/>
  <c r="Z66" i="26"/>
  <c r="AA66" i="26"/>
  <c r="AB66" i="26"/>
  <c r="AC66" i="26"/>
  <c r="AD66" i="26"/>
  <c r="AE66" i="26"/>
  <c r="AF66" i="26"/>
  <c r="AG66" i="26"/>
  <c r="AH66" i="26"/>
  <c r="AI66" i="26"/>
  <c r="AJ66" i="26"/>
  <c r="AK66" i="26"/>
  <c r="AL66" i="26"/>
  <c r="AM66" i="26"/>
  <c r="AN66" i="26"/>
  <c r="AO66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X67" i="26"/>
  <c r="Y67" i="26"/>
  <c r="Z67" i="26"/>
  <c r="AA67" i="26"/>
  <c r="AB67" i="26"/>
  <c r="AC67" i="26"/>
  <c r="AD67" i="26"/>
  <c r="AE67" i="26"/>
  <c r="AF67" i="26"/>
  <c r="AG67" i="26"/>
  <c r="AH67" i="26"/>
  <c r="AI67" i="26"/>
  <c r="AJ67" i="26"/>
  <c r="AK67" i="26"/>
  <c r="AL67" i="26"/>
  <c r="AM67" i="26"/>
  <c r="AN67" i="26"/>
  <c r="AO67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X68" i="26"/>
  <c r="Y68" i="26"/>
  <c r="Z68" i="26"/>
  <c r="AA68" i="26"/>
  <c r="AB68" i="26"/>
  <c r="AC68" i="26"/>
  <c r="AD68" i="26"/>
  <c r="AE68" i="26"/>
  <c r="AF68" i="26"/>
  <c r="AG68" i="26"/>
  <c r="AH68" i="26"/>
  <c r="AI68" i="26"/>
  <c r="AJ68" i="26"/>
  <c r="AK68" i="26"/>
  <c r="AL68" i="26"/>
  <c r="AM68" i="26"/>
  <c r="AN68" i="26"/>
  <c r="AO68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X69" i="26"/>
  <c r="Y69" i="26"/>
  <c r="Z69" i="26"/>
  <c r="AA69" i="26"/>
  <c r="AB69" i="26"/>
  <c r="AC69" i="26"/>
  <c r="AD69" i="26"/>
  <c r="AE69" i="26"/>
  <c r="AF69" i="26"/>
  <c r="AG69" i="26"/>
  <c r="AH69" i="26"/>
  <c r="AI69" i="26"/>
  <c r="AJ69" i="26"/>
  <c r="AK69" i="26"/>
  <c r="AL69" i="26"/>
  <c r="AM69" i="26"/>
  <c r="AN69" i="26"/>
  <c r="AO69" i="26"/>
  <c r="G51" i="26"/>
  <c r="H51" i="26"/>
  <c r="I51" i="26"/>
  <c r="J51" i="26"/>
  <c r="G52" i="26"/>
  <c r="H52" i="26"/>
  <c r="I52" i="26"/>
  <c r="J52" i="26"/>
  <c r="G53" i="26"/>
  <c r="H53" i="26"/>
  <c r="I53" i="26"/>
  <c r="L77" i="26" s="1"/>
  <c r="J53" i="26"/>
  <c r="G54" i="26"/>
  <c r="H54" i="26"/>
  <c r="I54" i="26"/>
  <c r="J54" i="26"/>
  <c r="G55" i="26"/>
  <c r="H55" i="26"/>
  <c r="I55" i="26"/>
  <c r="AB79" i="26" s="1"/>
  <c r="J55" i="26"/>
  <c r="G56" i="26"/>
  <c r="H56" i="26"/>
  <c r="I56" i="26"/>
  <c r="AH80" i="26" s="1"/>
  <c r="J56" i="26"/>
  <c r="G57" i="26"/>
  <c r="H57" i="26"/>
  <c r="I57" i="26"/>
  <c r="AE81" i="26" s="1"/>
  <c r="J57" i="26"/>
  <c r="G58" i="26"/>
  <c r="H58" i="26"/>
  <c r="I58" i="26"/>
  <c r="J58" i="26"/>
  <c r="G59" i="26"/>
  <c r="H59" i="26"/>
  <c r="I59" i="26"/>
  <c r="L83" i="26" s="1"/>
  <c r="J59" i="26"/>
  <c r="G60" i="26"/>
  <c r="H60" i="26"/>
  <c r="I60" i="26"/>
  <c r="AL84" i="26" s="1"/>
  <c r="J60" i="26"/>
  <c r="G61" i="26"/>
  <c r="H61" i="26"/>
  <c r="I61" i="26"/>
  <c r="T85" i="26" s="1"/>
  <c r="J61" i="26"/>
  <c r="G62" i="26"/>
  <c r="H62" i="26"/>
  <c r="I62" i="26"/>
  <c r="J62" i="26"/>
  <c r="G63" i="26"/>
  <c r="H63" i="26"/>
  <c r="I63" i="26"/>
  <c r="AC87" i="26" s="1"/>
  <c r="J63" i="26"/>
  <c r="G64" i="26"/>
  <c r="H64" i="26"/>
  <c r="I64" i="26"/>
  <c r="AM88" i="26" s="1"/>
  <c r="J64" i="26"/>
  <c r="G65" i="26"/>
  <c r="H65" i="26"/>
  <c r="I65" i="26"/>
  <c r="R89" i="26" s="1"/>
  <c r="J65" i="26"/>
  <c r="G66" i="26"/>
  <c r="H66" i="26"/>
  <c r="I66" i="26"/>
  <c r="J66" i="26"/>
  <c r="G67" i="26"/>
  <c r="H67" i="26"/>
  <c r="I67" i="26"/>
  <c r="L91" i="26" s="1"/>
  <c r="J67" i="26"/>
  <c r="G68" i="26"/>
  <c r="H68" i="26"/>
  <c r="I68" i="26"/>
  <c r="AJ92" i="26" s="1"/>
  <c r="J68" i="26"/>
  <c r="G69" i="26"/>
  <c r="H69" i="26"/>
  <c r="I69" i="26"/>
  <c r="AE93" i="26" s="1"/>
  <c r="J69" i="26"/>
  <c r="F52" i="26"/>
  <c r="F53" i="26"/>
  <c r="T77" i="26" s="1"/>
  <c r="F54" i="26"/>
  <c r="T78" i="26" s="1"/>
  <c r="F55" i="26"/>
  <c r="F56" i="26"/>
  <c r="L80" i="26" s="1"/>
  <c r="F57" i="26"/>
  <c r="T81" i="26" s="1"/>
  <c r="F58" i="26"/>
  <c r="H82" i="26" s="1"/>
  <c r="F59" i="26"/>
  <c r="F60" i="26"/>
  <c r="T84" i="26" s="1"/>
  <c r="F61" i="26"/>
  <c r="J85" i="26" s="1"/>
  <c r="F62" i="26"/>
  <c r="L86" i="26" s="1"/>
  <c r="F63" i="26"/>
  <c r="F64" i="26"/>
  <c r="O88" i="26" s="1"/>
  <c r="F65" i="26"/>
  <c r="J89" i="26" s="1"/>
  <c r="F66" i="26"/>
  <c r="J90" i="26" s="1"/>
  <c r="F67" i="26"/>
  <c r="F68" i="26"/>
  <c r="J92" i="26" s="1"/>
  <c r="F69" i="26"/>
  <c r="N93" i="26" s="1"/>
  <c r="F51" i="26"/>
  <c r="N75" i="26" s="1"/>
  <c r="H33" i="26"/>
  <c r="J32" i="26"/>
  <c r="G32" i="26"/>
  <c r="J31" i="26"/>
  <c r="G30" i="26"/>
  <c r="N29" i="26"/>
  <c r="P29" i="26"/>
  <c r="I27" i="26"/>
  <c r="F5" i="27"/>
  <c r="BW4" i="27"/>
  <c r="BX4" i="27"/>
  <c r="BY4" i="27"/>
  <c r="BZ4" i="27" s="1"/>
  <c r="CA4" i="27" s="1"/>
  <c r="CB4" i="27" s="1"/>
  <c r="CC4" i="27" s="1"/>
  <c r="CD4" i="27" s="1"/>
  <c r="CE4" i="27" s="1"/>
  <c r="CF4" i="27" s="1"/>
  <c r="CG4" i="27" s="1"/>
  <c r="CH4" i="27" s="1"/>
  <c r="BA4" i="27"/>
  <c r="BB4" i="27"/>
  <c r="BC4" i="27"/>
  <c r="BD4" i="27"/>
  <c r="BE4" i="27" s="1"/>
  <c r="BF4" i="27" s="1"/>
  <c r="BG4" i="27" s="1"/>
  <c r="BH4" i="27" s="1"/>
  <c r="BI4" i="27" s="1"/>
  <c r="BJ4" i="27" s="1"/>
  <c r="BK4" i="27" s="1"/>
  <c r="BL4" i="27" s="1"/>
  <c r="BM4" i="27" s="1"/>
  <c r="BN4" i="27" s="1"/>
  <c r="BO4" i="27" s="1"/>
  <c r="BP4" i="27" s="1"/>
  <c r="BQ4" i="27" s="1"/>
  <c r="BR4" i="27" s="1"/>
  <c r="BS4" i="27" s="1"/>
  <c r="BT4" i="27" s="1"/>
  <c r="BU4" i="27" s="1"/>
  <c r="BV4" i="27" s="1"/>
  <c r="AZ4" i="27"/>
  <c r="AP5" i="26"/>
  <c r="AP6" i="26"/>
  <c r="AP7" i="26"/>
  <c r="AP8" i="26"/>
  <c r="AP9" i="26"/>
  <c r="AP10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4" i="26"/>
  <c r="F36" i="27"/>
  <c r="AY12" i="27" s="1"/>
  <c r="G12" i="27" s="1"/>
  <c r="G36" i="27" s="1"/>
  <c r="F40" i="27"/>
  <c r="AY16" i="27" s="1"/>
  <c r="G16" i="27" s="1"/>
  <c r="G40" i="27" s="1"/>
  <c r="F44" i="27"/>
  <c r="AY20" i="27" s="1"/>
  <c r="G20" i="27" s="1"/>
  <c r="G44" i="27" s="1"/>
  <c r="AZ20" i="27" s="1"/>
  <c r="H20" i="27" s="1"/>
  <c r="B39" i="27"/>
  <c r="B43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F28" i="27"/>
  <c r="F6" i="27"/>
  <c r="F30" i="27" s="1"/>
  <c r="F7" i="27"/>
  <c r="F31" i="27" s="1"/>
  <c r="AY7" i="27" s="1"/>
  <c r="G7" i="27" s="1"/>
  <c r="G31" i="27" s="1"/>
  <c r="F8" i="27"/>
  <c r="F32" i="27" s="1"/>
  <c r="AY8" i="27" s="1"/>
  <c r="G8" i="27" s="1"/>
  <c r="G32" i="27" s="1"/>
  <c r="AZ8" i="27" s="1"/>
  <c r="H8" i="27" s="1"/>
  <c r="F9" i="27"/>
  <c r="F33" i="27" s="1"/>
  <c r="AY9" i="27" s="1"/>
  <c r="G9" i="27" s="1"/>
  <c r="G33" i="27" s="1"/>
  <c r="F10" i="27"/>
  <c r="F34" i="27" s="1"/>
  <c r="F11" i="27"/>
  <c r="F35" i="27" s="1"/>
  <c r="AY11" i="27" s="1"/>
  <c r="G11" i="27" s="1"/>
  <c r="G35" i="27" s="1"/>
  <c r="F12" i="27"/>
  <c r="F13" i="27"/>
  <c r="F37" i="27" s="1"/>
  <c r="AY13" i="27" s="1"/>
  <c r="G13" i="27" s="1"/>
  <c r="G37" i="27" s="1"/>
  <c r="AZ13" i="27" s="1"/>
  <c r="H13" i="27" s="1"/>
  <c r="H37" i="27" s="1"/>
  <c r="F14" i="27"/>
  <c r="F38" i="27" s="1"/>
  <c r="AY14" i="27" s="1"/>
  <c r="G14" i="27" s="1"/>
  <c r="G38" i="27" s="1"/>
  <c r="AZ14" i="27" s="1"/>
  <c r="H14" i="27" s="1"/>
  <c r="F15" i="27"/>
  <c r="F39" i="27" s="1"/>
  <c r="AY15" i="27" s="1"/>
  <c r="G15" i="27" s="1"/>
  <c r="G39" i="27" s="1"/>
  <c r="F16" i="27"/>
  <c r="F17" i="27"/>
  <c r="F41" i="27" s="1"/>
  <c r="AY17" i="27" s="1"/>
  <c r="G17" i="27" s="1"/>
  <c r="G41" i="27" s="1"/>
  <c r="AZ17" i="27" s="1"/>
  <c r="H17" i="27" s="1"/>
  <c r="F18" i="27"/>
  <c r="F42" i="27" s="1"/>
  <c r="AY18" i="27" s="1"/>
  <c r="G18" i="27" s="1"/>
  <c r="G42" i="27" s="1"/>
  <c r="F19" i="27"/>
  <c r="F43" i="27" s="1"/>
  <c r="AY19" i="27" s="1"/>
  <c r="G19" i="27" s="1"/>
  <c r="G43" i="27" s="1"/>
  <c r="F20" i="27"/>
  <c r="F21" i="27"/>
  <c r="F45" i="27" s="1"/>
  <c r="AY21" i="27" s="1"/>
  <c r="G21" i="27" s="1"/>
  <c r="G45" i="27" s="1"/>
  <c r="AZ21" i="27" s="1"/>
  <c r="H21" i="27" s="1"/>
  <c r="H45" i="27" s="1"/>
  <c r="BA21" i="27" s="1"/>
  <c r="I21" i="27" s="1"/>
  <c r="F22" i="27"/>
  <c r="F46" i="27" s="1"/>
  <c r="AY22" i="27" s="1"/>
  <c r="G22" i="27" s="1"/>
  <c r="G46" i="27" s="1"/>
  <c r="A13" i="27"/>
  <c r="A37" i="27" s="1"/>
  <c r="B13" i="27"/>
  <c r="B37" i="27" s="1"/>
  <c r="C13" i="27"/>
  <c r="A14" i="27"/>
  <c r="A38" i="27" s="1"/>
  <c r="B14" i="27"/>
  <c r="B38" i="27" s="1"/>
  <c r="C14" i="27"/>
  <c r="A15" i="27"/>
  <c r="A39" i="27" s="1"/>
  <c r="B15" i="27"/>
  <c r="C15" i="27"/>
  <c r="A16" i="27"/>
  <c r="A40" i="27" s="1"/>
  <c r="B16" i="27"/>
  <c r="B40" i="27" s="1"/>
  <c r="C16" i="27"/>
  <c r="A17" i="27"/>
  <c r="A41" i="27" s="1"/>
  <c r="B17" i="27"/>
  <c r="B41" i="27" s="1"/>
  <c r="C17" i="27"/>
  <c r="A18" i="27"/>
  <c r="A42" i="27" s="1"/>
  <c r="B18" i="27"/>
  <c r="B42" i="27" s="1"/>
  <c r="C18" i="27"/>
  <c r="A19" i="27"/>
  <c r="A43" i="27" s="1"/>
  <c r="B19" i="27"/>
  <c r="C19" i="27"/>
  <c r="A20" i="27"/>
  <c r="A44" i="27" s="1"/>
  <c r="B20" i="27"/>
  <c r="B44" i="27" s="1"/>
  <c r="C20" i="27"/>
  <c r="A21" i="27"/>
  <c r="A45" i="27" s="1"/>
  <c r="B21" i="27"/>
  <c r="B45" i="27" s="1"/>
  <c r="C21" i="27"/>
  <c r="A22" i="27"/>
  <c r="A46" i="27" s="1"/>
  <c r="B22" i="27"/>
  <c r="B46" i="27" s="1"/>
  <c r="C22" i="27"/>
  <c r="A6" i="27"/>
  <c r="A30" i="27" s="1"/>
  <c r="B6" i="27"/>
  <c r="B30" i="27" s="1"/>
  <c r="C6" i="27"/>
  <c r="A7" i="27"/>
  <c r="A31" i="27" s="1"/>
  <c r="B7" i="27"/>
  <c r="B31" i="27" s="1"/>
  <c r="C7" i="27"/>
  <c r="A8" i="27"/>
  <c r="A32" i="27" s="1"/>
  <c r="B8" i="27"/>
  <c r="B32" i="27" s="1"/>
  <c r="C8" i="27"/>
  <c r="A9" i="27"/>
  <c r="A33" i="27" s="1"/>
  <c r="B9" i="27"/>
  <c r="B33" i="27" s="1"/>
  <c r="C9" i="27"/>
  <c r="A10" i="27"/>
  <c r="A34" i="27" s="1"/>
  <c r="B10" i="27"/>
  <c r="B34" i="27" s="1"/>
  <c r="C10" i="27"/>
  <c r="A11" i="27"/>
  <c r="A35" i="27" s="1"/>
  <c r="B11" i="27"/>
  <c r="B35" i="27" s="1"/>
  <c r="C11" i="27"/>
  <c r="A12" i="27"/>
  <c r="A36" i="27" s="1"/>
  <c r="B12" i="27"/>
  <c r="B36" i="27" s="1"/>
  <c r="C12" i="27"/>
  <c r="B5" i="27"/>
  <c r="B29" i="27" s="1"/>
  <c r="C5" i="27"/>
  <c r="A5" i="27"/>
  <c r="A29" i="27" s="1"/>
  <c r="AF4" i="27"/>
  <c r="AG4" i="27"/>
  <c r="AH4" i="27"/>
  <c r="AI4" i="27"/>
  <c r="AJ4" i="27"/>
  <c r="AK4" i="27"/>
  <c r="AL4" i="27"/>
  <c r="AM4" i="27"/>
  <c r="AN4" i="27"/>
  <c r="AO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F4" i="27"/>
  <c r="B4" i="27"/>
  <c r="B28" i="27" s="1"/>
  <c r="A4" i="27"/>
  <c r="A28" i="27" s="1"/>
  <c r="S15" i="48" l="1"/>
  <c r="P33" i="46"/>
  <c r="P28" i="46" s="1"/>
  <c r="P39" i="46" s="1"/>
  <c r="V11" i="48"/>
  <c r="S26" i="46"/>
  <c r="O57" i="46"/>
  <c r="N56" i="46"/>
  <c r="N72" i="46" s="1"/>
  <c r="N76" i="46" s="1"/>
  <c r="T29" i="46"/>
  <c r="U30" i="46"/>
  <c r="V15" i="46"/>
  <c r="U14" i="46"/>
  <c r="T7" i="46"/>
  <c r="U8" i="46"/>
  <c r="Q17" i="47"/>
  <c r="Q15" i="47" s="1"/>
  <c r="Q16" i="47" s="1"/>
  <c r="Q18" i="47" s="1"/>
  <c r="R14" i="47" s="1"/>
  <c r="S12" i="47"/>
  <c r="S43" i="46"/>
  <c r="U24" i="46"/>
  <c r="T23" i="46"/>
  <c r="R66" i="46"/>
  <c r="Q65" i="46"/>
  <c r="Q62" i="46" s="1"/>
  <c r="R47" i="46"/>
  <c r="R46" i="46" s="1"/>
  <c r="T63" i="46"/>
  <c r="T21" i="46"/>
  <c r="S20" i="46"/>
  <c r="H78" i="26"/>
  <c r="I83" i="26"/>
  <c r="AI93" i="26"/>
  <c r="T93" i="26"/>
  <c r="AB92" i="26"/>
  <c r="L92" i="26"/>
  <c r="T91" i="26"/>
  <c r="AB90" i="26"/>
  <c r="AC89" i="26"/>
  <c r="AC88" i="26"/>
  <c r="R88" i="26"/>
  <c r="R87" i="26"/>
  <c r="AH85" i="26"/>
  <c r="W84" i="26"/>
  <c r="AA83" i="26"/>
  <c r="P81" i="26"/>
  <c r="M91" i="26"/>
  <c r="Q91" i="26"/>
  <c r="U91" i="26"/>
  <c r="Y91" i="26"/>
  <c r="AC91" i="26"/>
  <c r="AG91" i="26"/>
  <c r="AK91" i="26"/>
  <c r="AO91" i="26"/>
  <c r="K91" i="26"/>
  <c r="O91" i="26"/>
  <c r="S91" i="26"/>
  <c r="W91" i="26"/>
  <c r="AA91" i="26"/>
  <c r="AE91" i="26"/>
  <c r="AI91" i="26"/>
  <c r="AM91" i="26"/>
  <c r="L87" i="26"/>
  <c r="P87" i="26"/>
  <c r="T87" i="26"/>
  <c r="X87" i="26"/>
  <c r="AB87" i="26"/>
  <c r="AF87" i="26"/>
  <c r="AJ87" i="26"/>
  <c r="AN87" i="26"/>
  <c r="N87" i="26"/>
  <c r="S87" i="26"/>
  <c r="Y87" i="26"/>
  <c r="AD87" i="26"/>
  <c r="AI87" i="26"/>
  <c r="AO87" i="26"/>
  <c r="K87" i="26"/>
  <c r="Q87" i="26"/>
  <c r="V87" i="26"/>
  <c r="AA87" i="26"/>
  <c r="AG87" i="26"/>
  <c r="AL87" i="26"/>
  <c r="M83" i="26"/>
  <c r="Q83" i="26"/>
  <c r="U83" i="26"/>
  <c r="Y83" i="26"/>
  <c r="AC83" i="26"/>
  <c r="AG83" i="26"/>
  <c r="AK83" i="26"/>
  <c r="AO83" i="26"/>
  <c r="N83" i="26"/>
  <c r="S83" i="26"/>
  <c r="X83" i="26"/>
  <c r="AD83" i="26"/>
  <c r="AI83" i="26"/>
  <c r="AN83" i="26"/>
  <c r="O83" i="26"/>
  <c r="V83" i="26"/>
  <c r="AB83" i="26"/>
  <c r="AJ83" i="26"/>
  <c r="K83" i="26"/>
  <c r="R83" i="26"/>
  <c r="Z83" i="26"/>
  <c r="AF83" i="26"/>
  <c r="AM83" i="26"/>
  <c r="J79" i="26"/>
  <c r="N79" i="26"/>
  <c r="R79" i="26"/>
  <c r="V79" i="26"/>
  <c r="Z79" i="26"/>
  <c r="AD79" i="26"/>
  <c r="AH79" i="26"/>
  <c r="AL79" i="26"/>
  <c r="M79" i="26"/>
  <c r="Q79" i="26"/>
  <c r="U79" i="26"/>
  <c r="Y79" i="26"/>
  <c r="AC79" i="26"/>
  <c r="AG79" i="26"/>
  <c r="AK79" i="26"/>
  <c r="AO79" i="26"/>
  <c r="P79" i="26"/>
  <c r="X79" i="26"/>
  <c r="AF79" i="26"/>
  <c r="AN79" i="26"/>
  <c r="K79" i="26"/>
  <c r="T79" i="26"/>
  <c r="AE79" i="26"/>
  <c r="O79" i="26"/>
  <c r="AA79" i="26"/>
  <c r="AJ79" i="26"/>
  <c r="G90" i="26"/>
  <c r="G86" i="26"/>
  <c r="G82" i="26"/>
  <c r="G78" i="26"/>
  <c r="H91" i="26"/>
  <c r="H87" i="26"/>
  <c r="H83" i="26"/>
  <c r="H79" i="26"/>
  <c r="I92" i="26"/>
  <c r="I88" i="26"/>
  <c r="I84" i="26"/>
  <c r="I79" i="26"/>
  <c r="AN93" i="26"/>
  <c r="AJ93" i="26"/>
  <c r="AF93" i="26"/>
  <c r="AB93" i="26"/>
  <c r="V93" i="26"/>
  <c r="AL92" i="26"/>
  <c r="AD92" i="26"/>
  <c r="V92" i="26"/>
  <c r="N92" i="26"/>
  <c r="AL91" i="26"/>
  <c r="AD91" i="26"/>
  <c r="V91" i="26"/>
  <c r="N91" i="26"/>
  <c r="AL90" i="26"/>
  <c r="AD90" i="26"/>
  <c r="U90" i="26"/>
  <c r="AE89" i="26"/>
  <c r="U89" i="26"/>
  <c r="AE88" i="26"/>
  <c r="U88" i="26"/>
  <c r="J88" i="26"/>
  <c r="AE87" i="26"/>
  <c r="U87" i="26"/>
  <c r="J87" i="26"/>
  <c r="AE86" i="26"/>
  <c r="T86" i="26"/>
  <c r="AL85" i="26"/>
  <c r="W85" i="26"/>
  <c r="AA84" i="26"/>
  <c r="L84" i="26"/>
  <c r="AE83" i="26"/>
  <c r="P83" i="26"/>
  <c r="AH81" i="26"/>
  <c r="AL80" i="26"/>
  <c r="W80" i="26"/>
  <c r="AI79" i="26"/>
  <c r="L79" i="26"/>
  <c r="L90" i="26"/>
  <c r="P90" i="26"/>
  <c r="T90" i="26"/>
  <c r="X90" i="26"/>
  <c r="N90" i="26"/>
  <c r="S90" i="26"/>
  <c r="Y90" i="26"/>
  <c r="AC90" i="26"/>
  <c r="AG90" i="26"/>
  <c r="AK90" i="26"/>
  <c r="AO90" i="26"/>
  <c r="K90" i="26"/>
  <c r="Q90" i="26"/>
  <c r="V90" i="26"/>
  <c r="AA90" i="26"/>
  <c r="AE90" i="26"/>
  <c r="AI90" i="26"/>
  <c r="AM90" i="26"/>
  <c r="J78" i="26"/>
  <c r="N78" i="26"/>
  <c r="R78" i="26"/>
  <c r="V78" i="26"/>
  <c r="Z78" i="26"/>
  <c r="AD78" i="26"/>
  <c r="AH78" i="26"/>
  <c r="AL78" i="26"/>
  <c r="M78" i="26"/>
  <c r="Q78" i="26"/>
  <c r="U78" i="26"/>
  <c r="Y78" i="26"/>
  <c r="AC78" i="26"/>
  <c r="AG78" i="26"/>
  <c r="AK78" i="26"/>
  <c r="AO78" i="26"/>
  <c r="P78" i="26"/>
  <c r="X78" i="26"/>
  <c r="AF78" i="26"/>
  <c r="AN78" i="26"/>
  <c r="O78" i="26"/>
  <c r="W78" i="26"/>
  <c r="S78" i="26"/>
  <c r="AE78" i="26"/>
  <c r="K78" i="26"/>
  <c r="AA78" i="26"/>
  <c r="AJ78" i="26"/>
  <c r="K82" i="26"/>
  <c r="H90" i="26"/>
  <c r="I87" i="26"/>
  <c r="AM93" i="26"/>
  <c r="AA93" i="26"/>
  <c r="L93" i="26"/>
  <c r="T92" i="26"/>
  <c r="AB91" i="26"/>
  <c r="AJ90" i="26"/>
  <c r="AM89" i="26"/>
  <c r="AM87" i="26"/>
  <c r="AM86" i="26"/>
  <c r="P86" i="26"/>
  <c r="J84" i="26"/>
  <c r="S80" i="26"/>
  <c r="AM78" i="26"/>
  <c r="M93" i="26"/>
  <c r="Q93" i="26"/>
  <c r="U93" i="26"/>
  <c r="Y93" i="26"/>
  <c r="K93" i="26"/>
  <c r="O93" i="26"/>
  <c r="S93" i="26"/>
  <c r="W93" i="26"/>
  <c r="L89" i="26"/>
  <c r="P89" i="26"/>
  <c r="T89" i="26"/>
  <c r="X89" i="26"/>
  <c r="AB89" i="26"/>
  <c r="AF89" i="26"/>
  <c r="AJ89" i="26"/>
  <c r="AN89" i="26"/>
  <c r="N89" i="26"/>
  <c r="S89" i="26"/>
  <c r="Y89" i="26"/>
  <c r="AD89" i="26"/>
  <c r="AI89" i="26"/>
  <c r="AO89" i="26"/>
  <c r="K89" i="26"/>
  <c r="Q89" i="26"/>
  <c r="V89" i="26"/>
  <c r="AA89" i="26"/>
  <c r="AG89" i="26"/>
  <c r="AL89" i="26"/>
  <c r="M85" i="26"/>
  <c r="Q85" i="26"/>
  <c r="U85" i="26"/>
  <c r="Y85" i="26"/>
  <c r="AC85" i="26"/>
  <c r="AG85" i="26"/>
  <c r="AK85" i="26"/>
  <c r="AO85" i="26"/>
  <c r="N85" i="26"/>
  <c r="S85" i="26"/>
  <c r="X85" i="26"/>
  <c r="AD85" i="26"/>
  <c r="AI85" i="26"/>
  <c r="AN85" i="26"/>
  <c r="O85" i="26"/>
  <c r="V85" i="26"/>
  <c r="AB85" i="26"/>
  <c r="AJ85" i="26"/>
  <c r="K85" i="26"/>
  <c r="R85" i="26"/>
  <c r="Z85" i="26"/>
  <c r="AF85" i="26"/>
  <c r="AM85" i="26"/>
  <c r="M81" i="26"/>
  <c r="Q81" i="26"/>
  <c r="U81" i="26"/>
  <c r="Y81" i="26"/>
  <c r="AC81" i="26"/>
  <c r="AG81" i="26"/>
  <c r="AK81" i="26"/>
  <c r="AO81" i="26"/>
  <c r="N81" i="26"/>
  <c r="S81" i="26"/>
  <c r="X81" i="26"/>
  <c r="AD81" i="26"/>
  <c r="AI81" i="26"/>
  <c r="AN81" i="26"/>
  <c r="K81" i="26"/>
  <c r="R81" i="26"/>
  <c r="Z81" i="26"/>
  <c r="AF81" i="26"/>
  <c r="AM81" i="26"/>
  <c r="O81" i="26"/>
  <c r="V81" i="26"/>
  <c r="AB81" i="26"/>
  <c r="AJ81" i="26"/>
  <c r="J77" i="26"/>
  <c r="N77" i="26"/>
  <c r="R77" i="26"/>
  <c r="V77" i="26"/>
  <c r="Z77" i="26"/>
  <c r="AD77" i="26"/>
  <c r="AH77" i="26"/>
  <c r="AL77" i="26"/>
  <c r="M77" i="26"/>
  <c r="Q77" i="26"/>
  <c r="U77" i="26"/>
  <c r="Y77" i="26"/>
  <c r="AC77" i="26"/>
  <c r="AG77" i="26"/>
  <c r="AK77" i="26"/>
  <c r="AO77" i="26"/>
  <c r="P77" i="26"/>
  <c r="X77" i="26"/>
  <c r="AF77" i="26"/>
  <c r="AN77" i="26"/>
  <c r="O77" i="26"/>
  <c r="W77" i="26"/>
  <c r="AE77" i="26"/>
  <c r="AM77" i="26"/>
  <c r="S77" i="26"/>
  <c r="AI77" i="26"/>
  <c r="K77" i="26"/>
  <c r="AA77" i="26"/>
  <c r="G92" i="26"/>
  <c r="G88" i="26"/>
  <c r="G84" i="26"/>
  <c r="G80" i="26"/>
  <c r="H93" i="26"/>
  <c r="H89" i="26"/>
  <c r="H85" i="26"/>
  <c r="H81" i="26"/>
  <c r="H77" i="26"/>
  <c r="I90" i="26"/>
  <c r="I86" i="26"/>
  <c r="I81" i="26"/>
  <c r="I77" i="26"/>
  <c r="AL93" i="26"/>
  <c r="AH93" i="26"/>
  <c r="AD93" i="26"/>
  <c r="Z93" i="26"/>
  <c r="R93" i="26"/>
  <c r="J93" i="26"/>
  <c r="AH92" i="26"/>
  <c r="Z92" i="26"/>
  <c r="R92" i="26"/>
  <c r="AH91" i="26"/>
  <c r="Z91" i="26"/>
  <c r="R91" i="26"/>
  <c r="J91" i="26"/>
  <c r="AH90" i="26"/>
  <c r="Z90" i="26"/>
  <c r="O90" i="26"/>
  <c r="AK89" i="26"/>
  <c r="Z89" i="26"/>
  <c r="O89" i="26"/>
  <c r="AK88" i="26"/>
  <c r="Z88" i="26"/>
  <c r="AK87" i="26"/>
  <c r="Z87" i="26"/>
  <c r="O87" i="26"/>
  <c r="AK86" i="26"/>
  <c r="Z86" i="26"/>
  <c r="AE85" i="26"/>
  <c r="P85" i="26"/>
  <c r="AH84" i="26"/>
  <c r="AL83" i="26"/>
  <c r="W83" i="26"/>
  <c r="J83" i="26"/>
  <c r="AA81" i="26"/>
  <c r="L81" i="26"/>
  <c r="AE80" i="26"/>
  <c r="W79" i="26"/>
  <c r="AI78" i="26"/>
  <c r="AJ77" i="26"/>
  <c r="M86" i="26"/>
  <c r="Q86" i="26"/>
  <c r="U86" i="26"/>
  <c r="N86" i="26"/>
  <c r="S86" i="26"/>
  <c r="X86" i="26"/>
  <c r="AB86" i="26"/>
  <c r="AF86" i="26"/>
  <c r="AJ86" i="26"/>
  <c r="AN86" i="26"/>
  <c r="K86" i="26"/>
  <c r="R86" i="26"/>
  <c r="Y86" i="26"/>
  <c r="AD86" i="26"/>
  <c r="AI86" i="26"/>
  <c r="AO86" i="26"/>
  <c r="O86" i="26"/>
  <c r="V86" i="26"/>
  <c r="AA86" i="26"/>
  <c r="AG86" i="26"/>
  <c r="AL86" i="26"/>
  <c r="H86" i="26"/>
  <c r="I91" i="26"/>
  <c r="I78" i="26"/>
  <c r="AJ91" i="26"/>
  <c r="R90" i="26"/>
  <c r="AC86" i="26"/>
  <c r="L78" i="26"/>
  <c r="M92" i="26"/>
  <c r="Q92" i="26"/>
  <c r="U92" i="26"/>
  <c r="Y92" i="26"/>
  <c r="AC92" i="26"/>
  <c r="AG92" i="26"/>
  <c r="AK92" i="26"/>
  <c r="AO92" i="26"/>
  <c r="K92" i="26"/>
  <c r="O92" i="26"/>
  <c r="S92" i="26"/>
  <c r="W92" i="26"/>
  <c r="AA92" i="26"/>
  <c r="AE92" i="26"/>
  <c r="AI92" i="26"/>
  <c r="AM92" i="26"/>
  <c r="L88" i="26"/>
  <c r="P88" i="26"/>
  <c r="T88" i="26"/>
  <c r="X88" i="26"/>
  <c r="AB88" i="26"/>
  <c r="AF88" i="26"/>
  <c r="AJ88" i="26"/>
  <c r="AN88" i="26"/>
  <c r="N88" i="26"/>
  <c r="S88" i="26"/>
  <c r="Y88" i="26"/>
  <c r="AD88" i="26"/>
  <c r="AI88" i="26"/>
  <c r="AO88" i="26"/>
  <c r="K88" i="26"/>
  <c r="Q88" i="26"/>
  <c r="V88" i="26"/>
  <c r="AA88" i="26"/>
  <c r="AG88" i="26"/>
  <c r="AL88" i="26"/>
  <c r="M84" i="26"/>
  <c r="Q84" i="26"/>
  <c r="U84" i="26"/>
  <c r="Y84" i="26"/>
  <c r="AC84" i="26"/>
  <c r="AG84" i="26"/>
  <c r="AK84" i="26"/>
  <c r="AO84" i="26"/>
  <c r="N84" i="26"/>
  <c r="S84" i="26"/>
  <c r="X84" i="26"/>
  <c r="AD84" i="26"/>
  <c r="AI84" i="26"/>
  <c r="AN84" i="26"/>
  <c r="K84" i="26"/>
  <c r="R84" i="26"/>
  <c r="Z84" i="26"/>
  <c r="AF84" i="26"/>
  <c r="AM84" i="26"/>
  <c r="O84" i="26"/>
  <c r="V84" i="26"/>
  <c r="AB84" i="26"/>
  <c r="AJ84" i="26"/>
  <c r="J80" i="26"/>
  <c r="N80" i="26"/>
  <c r="R80" i="26"/>
  <c r="V80" i="26"/>
  <c r="M80" i="26"/>
  <c r="Q80" i="26"/>
  <c r="U80" i="26"/>
  <c r="Y80" i="26"/>
  <c r="AC80" i="26"/>
  <c r="AG80" i="26"/>
  <c r="AK80" i="26"/>
  <c r="AO80" i="26"/>
  <c r="P80" i="26"/>
  <c r="X80" i="26"/>
  <c r="AD80" i="26"/>
  <c r="AI80" i="26"/>
  <c r="AN80" i="26"/>
  <c r="K80" i="26"/>
  <c r="T80" i="26"/>
  <c r="AB80" i="26"/>
  <c r="AJ80" i="26"/>
  <c r="O80" i="26"/>
  <c r="Z80" i="26"/>
  <c r="AF80" i="26"/>
  <c r="AM80" i="26"/>
  <c r="K76" i="26"/>
  <c r="G91" i="26"/>
  <c r="G87" i="26"/>
  <c r="G83" i="26"/>
  <c r="G79" i="26"/>
  <c r="H92" i="26"/>
  <c r="H88" i="26"/>
  <c r="H84" i="26"/>
  <c r="H80" i="26"/>
  <c r="I93" i="26"/>
  <c r="I89" i="26"/>
  <c r="I85" i="26"/>
  <c r="I80" i="26"/>
  <c r="AO93" i="26"/>
  <c r="AK93" i="26"/>
  <c r="AG93" i="26"/>
  <c r="AC93" i="26"/>
  <c r="X93" i="26"/>
  <c r="P93" i="26"/>
  <c r="AN92" i="26"/>
  <c r="AF92" i="26"/>
  <c r="X92" i="26"/>
  <c r="P92" i="26"/>
  <c r="AN91" i="26"/>
  <c r="AF91" i="26"/>
  <c r="X91" i="26"/>
  <c r="P91" i="26"/>
  <c r="AN90" i="26"/>
  <c r="AF90" i="26"/>
  <c r="W90" i="26"/>
  <c r="M90" i="26"/>
  <c r="AH89" i="26"/>
  <c r="W89" i="26"/>
  <c r="M89" i="26"/>
  <c r="AH88" i="26"/>
  <c r="W88" i="26"/>
  <c r="M88" i="26"/>
  <c r="AH87" i="26"/>
  <c r="W87" i="26"/>
  <c r="M87" i="26"/>
  <c r="AH86" i="26"/>
  <c r="W86" i="26"/>
  <c r="J86" i="26"/>
  <c r="AA85" i="26"/>
  <c r="L85" i="26"/>
  <c r="AE84" i="26"/>
  <c r="P84" i="26"/>
  <c r="AH83" i="26"/>
  <c r="T83" i="26"/>
  <c r="AL81" i="26"/>
  <c r="W81" i="26"/>
  <c r="J81" i="26"/>
  <c r="AA80" i="26"/>
  <c r="AM79" i="26"/>
  <c r="S79" i="26"/>
  <c r="AB78" i="26"/>
  <c r="AB77" i="26"/>
  <c r="AA75" i="26"/>
  <c r="V75" i="26"/>
  <c r="AL75" i="26"/>
  <c r="Q75" i="26"/>
  <c r="AG75" i="26"/>
  <c r="K75" i="26"/>
  <c r="H76" i="26"/>
  <c r="AN76" i="26"/>
  <c r="AJ76" i="26"/>
  <c r="AF76" i="26"/>
  <c r="AB76" i="26"/>
  <c r="X76" i="26"/>
  <c r="S76" i="26"/>
  <c r="N76" i="26"/>
  <c r="N95" i="26" s="1"/>
  <c r="J63" i="11" s="1"/>
  <c r="J76" i="26"/>
  <c r="Q76" i="26"/>
  <c r="G76" i="26"/>
  <c r="AM76" i="26"/>
  <c r="AI76" i="26"/>
  <c r="AE76" i="26"/>
  <c r="AA76" i="26"/>
  <c r="W76" i="26"/>
  <c r="R76" i="26"/>
  <c r="M76" i="26"/>
  <c r="I76" i="26"/>
  <c r="AL76" i="26"/>
  <c r="AH76" i="26"/>
  <c r="AD76" i="26"/>
  <c r="Z76" i="26"/>
  <c r="V76" i="26"/>
  <c r="P76" i="26"/>
  <c r="L76" i="26"/>
  <c r="AO76" i="26"/>
  <c r="AK76" i="26"/>
  <c r="AG76" i="26"/>
  <c r="AC76" i="26"/>
  <c r="Y76" i="26"/>
  <c r="T76" i="26"/>
  <c r="O76" i="26"/>
  <c r="N41" i="11"/>
  <c r="O41" i="11" s="1"/>
  <c r="P41" i="11" s="1"/>
  <c r="Q41" i="11" s="1"/>
  <c r="R41" i="11" s="1"/>
  <c r="S41" i="11" s="1"/>
  <c r="T41" i="11" s="1"/>
  <c r="U41" i="11" s="1"/>
  <c r="V41" i="11" s="1"/>
  <c r="W41" i="11" s="1"/>
  <c r="X41" i="11" s="1"/>
  <c r="Y41" i="11" s="1"/>
  <c r="B41" i="40"/>
  <c r="N33" i="11"/>
  <c r="O33" i="11" s="1"/>
  <c r="P33" i="11" s="1"/>
  <c r="Q33" i="11" s="1"/>
  <c r="R33" i="11" s="1"/>
  <c r="S33" i="11" s="1"/>
  <c r="T33" i="11" s="1"/>
  <c r="U33" i="11" s="1"/>
  <c r="V33" i="11" s="1"/>
  <c r="W33" i="11" s="1"/>
  <c r="X33" i="11" s="1"/>
  <c r="Y33" i="11" s="1"/>
  <c r="B33" i="40"/>
  <c r="G75" i="26"/>
  <c r="AO75" i="26"/>
  <c r="AI75" i="26"/>
  <c r="AD75" i="26"/>
  <c r="Y75" i="26"/>
  <c r="S75" i="26"/>
  <c r="N43" i="11"/>
  <c r="O43" i="11" s="1"/>
  <c r="P43" i="11" s="1"/>
  <c r="Q43" i="11" s="1"/>
  <c r="R43" i="11" s="1"/>
  <c r="S43" i="11" s="1"/>
  <c r="T43" i="11" s="1"/>
  <c r="U43" i="11" s="1"/>
  <c r="V43" i="11" s="1"/>
  <c r="W43" i="11" s="1"/>
  <c r="X43" i="11" s="1"/>
  <c r="Y43" i="11" s="1"/>
  <c r="B43" i="40"/>
  <c r="L75" i="26"/>
  <c r="P75" i="26"/>
  <c r="T75" i="26"/>
  <c r="X75" i="26"/>
  <c r="AB75" i="26"/>
  <c r="AF75" i="26"/>
  <c r="AJ75" i="26"/>
  <c r="AN75" i="26"/>
  <c r="I75" i="26"/>
  <c r="F75" i="26"/>
  <c r="H75" i="26"/>
  <c r="AK75" i="26"/>
  <c r="AE75" i="26"/>
  <c r="Z75" i="26"/>
  <c r="U75" i="26"/>
  <c r="O75" i="26"/>
  <c r="J75" i="26"/>
  <c r="AM75" i="26"/>
  <c r="AH75" i="26"/>
  <c r="AC75" i="26"/>
  <c r="W75" i="26"/>
  <c r="R75" i="26"/>
  <c r="M75" i="26"/>
  <c r="N34" i="11"/>
  <c r="O34" i="11" s="1"/>
  <c r="P34" i="11" s="1"/>
  <c r="Q34" i="11" s="1"/>
  <c r="R34" i="11" s="1"/>
  <c r="S34" i="11" s="1"/>
  <c r="T34" i="11" s="1"/>
  <c r="U34" i="11" s="1"/>
  <c r="V34" i="11" s="1"/>
  <c r="W34" i="11" s="1"/>
  <c r="X34" i="11" s="1"/>
  <c r="Y34" i="11" s="1"/>
  <c r="B34" i="40"/>
  <c r="N42" i="11"/>
  <c r="O42" i="11" s="1"/>
  <c r="P42" i="11" s="1"/>
  <c r="Q42" i="11" s="1"/>
  <c r="R42" i="11" s="1"/>
  <c r="S42" i="11" s="1"/>
  <c r="T42" i="11" s="1"/>
  <c r="U42" i="11" s="1"/>
  <c r="V42" i="11" s="1"/>
  <c r="W42" i="11" s="1"/>
  <c r="X42" i="11" s="1"/>
  <c r="Y42" i="11" s="1"/>
  <c r="B42" i="40"/>
  <c r="H214" i="35"/>
  <c r="I209" i="35"/>
  <c r="I155" i="35"/>
  <c r="H160" i="35"/>
  <c r="H104" i="35"/>
  <c r="H102" i="35" s="1"/>
  <c r="H103" i="35" s="1"/>
  <c r="H105" i="35" s="1"/>
  <c r="H308" i="35"/>
  <c r="H309" i="35"/>
  <c r="H310" i="35" s="1"/>
  <c r="G311" i="35"/>
  <c r="G312" i="35" s="1"/>
  <c r="G107" i="35"/>
  <c r="G315" i="35"/>
  <c r="H241" i="35"/>
  <c r="I236" i="35"/>
  <c r="H288" i="35"/>
  <c r="H287" i="35"/>
  <c r="H50" i="35"/>
  <c r="H48" i="35" s="1"/>
  <c r="H49" i="35" s="1"/>
  <c r="H51" i="35" s="1"/>
  <c r="H286" i="35"/>
  <c r="H300" i="35"/>
  <c r="H301" i="35" s="1"/>
  <c r="H80" i="35"/>
  <c r="H304" i="35"/>
  <c r="O152" i="35"/>
  <c r="N125" i="35"/>
  <c r="O260" i="35"/>
  <c r="I342" i="35"/>
  <c r="I341" i="35"/>
  <c r="I185" i="35"/>
  <c r="I183" i="35" s="1"/>
  <c r="I184" i="35" s="1"/>
  <c r="I186" i="35" s="1"/>
  <c r="I343" i="35"/>
  <c r="G289" i="35"/>
  <c r="G290" i="35" s="1"/>
  <c r="G53" i="35"/>
  <c r="G293" i="35"/>
  <c r="P17" i="35"/>
  <c r="H344" i="35"/>
  <c r="H345" i="35" s="1"/>
  <c r="H348" i="35"/>
  <c r="H188" i="35"/>
  <c r="I375" i="35"/>
  <c r="I376" i="35" s="1"/>
  <c r="I374" i="35"/>
  <c r="I266" i="35"/>
  <c r="I264" i="35" s="1"/>
  <c r="I265" i="35" s="1"/>
  <c r="I267" i="35" s="1"/>
  <c r="N98" i="35"/>
  <c r="N275" i="35"/>
  <c r="N276" i="35"/>
  <c r="N23" i="35"/>
  <c r="N21" i="35" s="1"/>
  <c r="I319" i="35"/>
  <c r="I321" i="35"/>
  <c r="I320" i="35"/>
  <c r="I131" i="35"/>
  <c r="I129" i="35" s="1"/>
  <c r="I130" i="35" s="1"/>
  <c r="I132" i="35" s="1"/>
  <c r="I277" i="35"/>
  <c r="I276" i="35"/>
  <c r="I275" i="35"/>
  <c r="I23" i="35"/>
  <c r="I21" i="35" s="1"/>
  <c r="I22" i="35" s="1"/>
  <c r="I24" i="35" s="1"/>
  <c r="N44" i="35"/>
  <c r="N233" i="35"/>
  <c r="I298" i="35"/>
  <c r="I299" i="35" s="1"/>
  <c r="I297" i="35"/>
  <c r="I77" i="35"/>
  <c r="I75" i="35" s="1"/>
  <c r="I76" i="35" s="1"/>
  <c r="I78" i="35" s="1"/>
  <c r="O71" i="35"/>
  <c r="H377" i="35"/>
  <c r="H269" i="35"/>
  <c r="H381" i="35"/>
  <c r="O206" i="35"/>
  <c r="N179" i="35"/>
  <c r="H322" i="35"/>
  <c r="H323" i="35" s="1"/>
  <c r="H326" i="35"/>
  <c r="H134" i="35"/>
  <c r="H278" i="35"/>
  <c r="H279" i="35" s="1"/>
  <c r="H282" i="35"/>
  <c r="H26" i="35"/>
  <c r="F236" i="34"/>
  <c r="F20" i="34"/>
  <c r="M136" i="34"/>
  <c r="M134" i="34" s="1"/>
  <c r="M135" i="34" s="1"/>
  <c r="M137" i="34" s="1"/>
  <c r="N133" i="34" s="1"/>
  <c r="L113" i="34"/>
  <c r="L111" i="34" s="1"/>
  <c r="L112" i="34" s="1"/>
  <c r="L114" i="34" s="1"/>
  <c r="M110" i="34" s="1"/>
  <c r="M182" i="34"/>
  <c r="M180" i="34" s="1"/>
  <c r="M181" i="34" s="1"/>
  <c r="M183" i="34" s="1"/>
  <c r="N179" i="34" s="1"/>
  <c r="P223" i="34"/>
  <c r="P131" i="34"/>
  <c r="N67" i="34"/>
  <c r="N65" i="34" s="1"/>
  <c r="N66" i="34" s="1"/>
  <c r="N68" i="34" s="1"/>
  <c r="O64" i="34" s="1"/>
  <c r="M159" i="34"/>
  <c r="M157" i="34" s="1"/>
  <c r="M158" i="34" s="1"/>
  <c r="M160" i="34" s="1"/>
  <c r="N156" i="34" s="1"/>
  <c r="O177" i="34"/>
  <c r="L90" i="34"/>
  <c r="L88" i="34" s="1"/>
  <c r="L89" i="34" s="1"/>
  <c r="L91" i="34" s="1"/>
  <c r="M87" i="34" s="1"/>
  <c r="N16" i="34"/>
  <c r="M228" i="34"/>
  <c r="M226" i="34" s="1"/>
  <c r="M227" i="34" s="1"/>
  <c r="M229" i="34" s="1"/>
  <c r="N225" i="34" s="1"/>
  <c r="O154" i="34"/>
  <c r="N85" i="34"/>
  <c r="N108" i="34"/>
  <c r="L205" i="34"/>
  <c r="L203" i="34" s="1"/>
  <c r="L204" i="34" s="1"/>
  <c r="L206" i="34" s="1"/>
  <c r="M202" i="34" s="1"/>
  <c r="I44" i="34"/>
  <c r="N39" i="34"/>
  <c r="N200" i="34"/>
  <c r="Q62" i="34"/>
  <c r="D137" i="29"/>
  <c r="D140" i="29" s="1"/>
  <c r="X139" i="29"/>
  <c r="AH29" i="29"/>
  <c r="T138" i="29"/>
  <c r="R138" i="29"/>
  <c r="AL137" i="29"/>
  <c r="AA138" i="29"/>
  <c r="AA27" i="29"/>
  <c r="AA38" i="29" s="1"/>
  <c r="H139" i="29"/>
  <c r="I138" i="29"/>
  <c r="AL138" i="29"/>
  <c r="Z139" i="29"/>
  <c r="AA29" i="29"/>
  <c r="H137" i="29"/>
  <c r="I139" i="29"/>
  <c r="AB139" i="29"/>
  <c r="D28" i="29"/>
  <c r="AE137" i="29"/>
  <c r="Q28" i="29"/>
  <c r="AE139" i="29"/>
  <c r="D139" i="29"/>
  <c r="Z137" i="29"/>
  <c r="O138" i="29"/>
  <c r="AD138" i="29"/>
  <c r="AB137" i="29"/>
  <c r="V137" i="29"/>
  <c r="X137" i="29"/>
  <c r="I137" i="29"/>
  <c r="Y139" i="29"/>
  <c r="R137" i="29"/>
  <c r="AC138" i="29"/>
  <c r="P138" i="29"/>
  <c r="AF139" i="29"/>
  <c r="Z138" i="29"/>
  <c r="U138" i="29"/>
  <c r="X138" i="29"/>
  <c r="Y137" i="29"/>
  <c r="AH137" i="29"/>
  <c r="W138" i="29"/>
  <c r="P139" i="29"/>
  <c r="AC137" i="29"/>
  <c r="AC148" i="29" s="1"/>
  <c r="P137" i="29"/>
  <c r="AF137" i="29"/>
  <c r="O139" i="29"/>
  <c r="L139" i="29"/>
  <c r="F137" i="29"/>
  <c r="F138" i="29"/>
  <c r="J139" i="29"/>
  <c r="O137" i="29"/>
  <c r="M137" i="29"/>
  <c r="C139" i="29"/>
  <c r="C137" i="29"/>
  <c r="AG138" i="29"/>
  <c r="AJ138" i="29"/>
  <c r="E138" i="29"/>
  <c r="E149" i="29" s="1"/>
  <c r="U139" i="29"/>
  <c r="AK138" i="29"/>
  <c r="N138" i="29"/>
  <c r="AD139" i="29"/>
  <c r="S138" i="29"/>
  <c r="S149" i="29" s="1"/>
  <c r="D157" i="29"/>
  <c r="AG139" i="29"/>
  <c r="J138" i="29"/>
  <c r="J149" i="29" s="1"/>
  <c r="AE138" i="29"/>
  <c r="T137" i="29"/>
  <c r="AJ139" i="29"/>
  <c r="U137" i="29"/>
  <c r="AD137" i="29"/>
  <c r="S139" i="29"/>
  <c r="AI137" i="29"/>
  <c r="AI148" i="29" s="1"/>
  <c r="H138" i="29"/>
  <c r="Y138" i="29"/>
  <c r="R139" i="29"/>
  <c r="AH138" i="29"/>
  <c r="G137" i="29"/>
  <c r="W139" i="29"/>
  <c r="AB138" i="29"/>
  <c r="M138" i="29"/>
  <c r="AC139" i="29"/>
  <c r="F139" i="29"/>
  <c r="V138" i="29"/>
  <c r="AL139" i="29"/>
  <c r="K137" i="29"/>
  <c r="AA139" i="29"/>
  <c r="AF138" i="29"/>
  <c r="E139" i="29"/>
  <c r="AK139" i="29"/>
  <c r="N139" i="29"/>
  <c r="AI138" i="29"/>
  <c r="G138" i="29"/>
  <c r="K138" i="29"/>
  <c r="AG137" i="29"/>
  <c r="T139" i="29"/>
  <c r="AJ137" i="29"/>
  <c r="E137" i="29"/>
  <c r="AK137" i="29"/>
  <c r="N137" i="29"/>
  <c r="S137" i="29"/>
  <c r="S148" i="29" s="1"/>
  <c r="AI139" i="29"/>
  <c r="AH139" i="29"/>
  <c r="G139" i="29"/>
  <c r="W137" i="29"/>
  <c r="W148" i="29" s="1"/>
  <c r="M139" i="29"/>
  <c r="V139" i="29"/>
  <c r="K139" i="29"/>
  <c r="AA137" i="29"/>
  <c r="C138" i="29"/>
  <c r="C149" i="29" s="1"/>
  <c r="AH82" i="29"/>
  <c r="D102" i="29"/>
  <c r="AG29" i="29"/>
  <c r="X27" i="29"/>
  <c r="X38" i="29" s="1"/>
  <c r="G27" i="29"/>
  <c r="H38" i="29" s="1"/>
  <c r="L29" i="29"/>
  <c r="T29" i="29"/>
  <c r="Q27" i="29"/>
  <c r="H84" i="29"/>
  <c r="AG27" i="29"/>
  <c r="Q29" i="29"/>
  <c r="AI28" i="29"/>
  <c r="R82" i="29"/>
  <c r="R83" i="29"/>
  <c r="AE29" i="29"/>
  <c r="R84" i="29"/>
  <c r="X82" i="29"/>
  <c r="AH83" i="29"/>
  <c r="AE27" i="29"/>
  <c r="AE28" i="29"/>
  <c r="G29" i="29"/>
  <c r="X83" i="29"/>
  <c r="H82" i="29"/>
  <c r="X84" i="29"/>
  <c r="D94" i="29"/>
  <c r="J84" i="29"/>
  <c r="AF83" i="29"/>
  <c r="U29" i="29"/>
  <c r="R27" i="29"/>
  <c r="U28" i="29"/>
  <c r="P83" i="29"/>
  <c r="AF82" i="29"/>
  <c r="C82" i="29"/>
  <c r="C93" i="29" s="1"/>
  <c r="C105" i="29" s="1"/>
  <c r="C84" i="29"/>
  <c r="C99" i="29" s="1"/>
  <c r="D99" i="29" s="1"/>
  <c r="P82" i="29"/>
  <c r="W38" i="29"/>
  <c r="D93" i="29"/>
  <c r="V29" i="29"/>
  <c r="F27" i="29"/>
  <c r="F29" i="29"/>
  <c r="F28" i="29"/>
  <c r="U27" i="29"/>
  <c r="V38" i="29" s="1"/>
  <c r="Z83" i="29"/>
  <c r="V28" i="29"/>
  <c r="AB27" i="29"/>
  <c r="AB28" i="29"/>
  <c r="D29" i="29"/>
  <c r="I27" i="29"/>
  <c r="C29" i="29"/>
  <c r="C44" i="29" s="1"/>
  <c r="D40" i="29" s="1"/>
  <c r="AA28" i="29"/>
  <c r="AF84" i="29"/>
  <c r="P84" i="29"/>
  <c r="AG83" i="29"/>
  <c r="N83" i="29"/>
  <c r="AD84" i="29"/>
  <c r="E82" i="29"/>
  <c r="E93" i="29" s="1"/>
  <c r="AC84" i="29"/>
  <c r="W29" i="29"/>
  <c r="C47" i="29"/>
  <c r="D47" i="29" s="1"/>
  <c r="E47" i="29" s="1"/>
  <c r="F47" i="29" s="1"/>
  <c r="G47" i="29" s="1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T47" i="29" s="1"/>
  <c r="U47" i="29" s="1"/>
  <c r="V47" i="29" s="1"/>
  <c r="W47" i="29" s="1"/>
  <c r="X47" i="29" s="1"/>
  <c r="Y47" i="29" s="1"/>
  <c r="Z47" i="29" s="1"/>
  <c r="AA47" i="29" s="1"/>
  <c r="AB47" i="29" s="1"/>
  <c r="AC47" i="29" s="1"/>
  <c r="AD47" i="29" s="1"/>
  <c r="AE47" i="29" s="1"/>
  <c r="AF47" i="29" s="1"/>
  <c r="AG47" i="29" s="1"/>
  <c r="AH47" i="29" s="1"/>
  <c r="AI47" i="29" s="1"/>
  <c r="AJ47" i="29" s="1"/>
  <c r="AK47" i="29" s="1"/>
  <c r="AL47" i="29" s="1"/>
  <c r="W28" i="29"/>
  <c r="G28" i="29"/>
  <c r="D85" i="29"/>
  <c r="AH84" i="29"/>
  <c r="M84" i="29"/>
  <c r="Q83" i="29"/>
  <c r="AC28" i="29"/>
  <c r="M28" i="29"/>
  <c r="X29" i="29"/>
  <c r="X28" i="29"/>
  <c r="AH28" i="29"/>
  <c r="AH27" i="29"/>
  <c r="P27" i="29"/>
  <c r="Y29" i="29"/>
  <c r="T27" i="29"/>
  <c r="AI27" i="29"/>
  <c r="R29" i="29"/>
  <c r="Z38" i="29"/>
  <c r="Z29" i="29"/>
  <c r="J29" i="29"/>
  <c r="H28" i="29"/>
  <c r="T28" i="29"/>
  <c r="L27" i="29"/>
  <c r="R28" i="29"/>
  <c r="AL29" i="29"/>
  <c r="E29" i="29"/>
  <c r="E28" i="29"/>
  <c r="L28" i="29"/>
  <c r="AF29" i="29"/>
  <c r="AL27" i="29"/>
  <c r="AK28" i="29"/>
  <c r="AL39" i="29" s="1"/>
  <c r="AK27" i="29"/>
  <c r="AK29" i="29"/>
  <c r="S28" i="29"/>
  <c r="S27" i="29"/>
  <c r="S29" i="29"/>
  <c r="AD29" i="29"/>
  <c r="N29" i="29"/>
  <c r="AF27" i="29"/>
  <c r="AC29" i="29"/>
  <c r="M29" i="29"/>
  <c r="P29" i="29"/>
  <c r="C28" i="29"/>
  <c r="C39" i="29" s="1"/>
  <c r="C27" i="29"/>
  <c r="P28" i="29"/>
  <c r="Z28" i="29"/>
  <c r="J28" i="29"/>
  <c r="AD27" i="29"/>
  <c r="N27" i="29"/>
  <c r="AB29" i="29"/>
  <c r="AF28" i="29"/>
  <c r="Y28" i="29"/>
  <c r="AC27" i="29"/>
  <c r="M27" i="29"/>
  <c r="AJ29" i="29"/>
  <c r="AJ28" i="29"/>
  <c r="AJ27" i="29"/>
  <c r="D27" i="29"/>
  <c r="AI29" i="29"/>
  <c r="AD28" i="29"/>
  <c r="N28" i="29"/>
  <c r="H29" i="29"/>
  <c r="AL82" i="26"/>
  <c r="AH82" i="26"/>
  <c r="AD82" i="26"/>
  <c r="Z82" i="26"/>
  <c r="V82" i="26"/>
  <c r="R82" i="26"/>
  <c r="N82" i="26"/>
  <c r="J82" i="26"/>
  <c r="I82" i="26"/>
  <c r="AO82" i="26"/>
  <c r="AK82" i="26"/>
  <c r="AG82" i="26"/>
  <c r="AC82" i="26"/>
  <c r="Y82" i="26"/>
  <c r="U82" i="26"/>
  <c r="Q82" i="26"/>
  <c r="M82" i="26"/>
  <c r="AN82" i="26"/>
  <c r="AJ82" i="26"/>
  <c r="AF82" i="26"/>
  <c r="AB82" i="26"/>
  <c r="X82" i="26"/>
  <c r="T82" i="26"/>
  <c r="P82" i="26"/>
  <c r="L82" i="26"/>
  <c r="AM82" i="26"/>
  <c r="AI82" i="26"/>
  <c r="AE82" i="26"/>
  <c r="AA82" i="26"/>
  <c r="W82" i="26"/>
  <c r="S82" i="26"/>
  <c r="O82" i="26"/>
  <c r="U76" i="26"/>
  <c r="AY10" i="27"/>
  <c r="G10" i="27" s="1"/>
  <c r="G34" i="27"/>
  <c r="AZ10" i="27" s="1"/>
  <c r="H10" i="27" s="1"/>
  <c r="H34" i="27" s="1"/>
  <c r="BA10" i="27" s="1"/>
  <c r="I10" i="27" s="1"/>
  <c r="I34" i="27" s="1"/>
  <c r="AZ9" i="27"/>
  <c r="H9" i="27" s="1"/>
  <c r="H33" i="27" s="1"/>
  <c r="H38" i="27"/>
  <c r="BA14" i="27" s="1"/>
  <c r="I14" i="27" s="1"/>
  <c r="I38" i="27" s="1"/>
  <c r="AY6" i="27"/>
  <c r="G6" i="27" s="1"/>
  <c r="G30" i="27" s="1"/>
  <c r="AZ16" i="27"/>
  <c r="H16" i="27" s="1"/>
  <c r="H40" i="27" s="1"/>
  <c r="AZ12" i="27"/>
  <c r="H12" i="27" s="1"/>
  <c r="H36" i="27" s="1"/>
  <c r="AZ15" i="27"/>
  <c r="H15" i="27" s="1"/>
  <c r="H39" i="27"/>
  <c r="AZ19" i="27"/>
  <c r="H19" i="27" s="1"/>
  <c r="H43" i="27" s="1"/>
  <c r="H44" i="27"/>
  <c r="AZ7" i="27"/>
  <c r="H7" i="27" s="1"/>
  <c r="H31" i="27" s="1"/>
  <c r="H41" i="27"/>
  <c r="I45" i="27"/>
  <c r="BA13" i="27"/>
  <c r="I13" i="27" s="1"/>
  <c r="I37" i="27" s="1"/>
  <c r="AZ11" i="27"/>
  <c r="H11" i="27" s="1"/>
  <c r="H35" i="27" s="1"/>
  <c r="H32" i="27"/>
  <c r="AZ22" i="27"/>
  <c r="H22" i="27" s="1"/>
  <c r="H46" i="27" s="1"/>
  <c r="BA22" i="27" s="1"/>
  <c r="I22" i="27" s="1"/>
  <c r="I46" i="27" s="1"/>
  <c r="AZ18" i="27"/>
  <c r="H18" i="27" s="1"/>
  <c r="H42" i="27" s="1"/>
  <c r="S19" i="46" l="1"/>
  <c r="W11" i="48"/>
  <c r="T26" i="46"/>
  <c r="T15" i="48"/>
  <c r="Q33" i="46"/>
  <c r="Q28" i="46" s="1"/>
  <c r="Q39" i="46" s="1"/>
  <c r="P57" i="46"/>
  <c r="O56" i="46"/>
  <c r="O72" i="46" s="1"/>
  <c r="O76" i="46" s="1"/>
  <c r="V30" i="46"/>
  <c r="U29" i="46"/>
  <c r="W15" i="46"/>
  <c r="V14" i="46"/>
  <c r="V8" i="46"/>
  <c r="U7" i="46"/>
  <c r="R17" i="47"/>
  <c r="R15" i="47" s="1"/>
  <c r="R16" i="47" s="1"/>
  <c r="R18" i="47" s="1"/>
  <c r="S14" i="47" s="1"/>
  <c r="T12" i="47"/>
  <c r="U63" i="46"/>
  <c r="R65" i="46"/>
  <c r="R62" i="46" s="1"/>
  <c r="S66" i="46"/>
  <c r="T43" i="46"/>
  <c r="T20" i="46"/>
  <c r="T19" i="46" s="1"/>
  <c r="U21" i="46"/>
  <c r="S47" i="46"/>
  <c r="S46" i="46" s="1"/>
  <c r="V24" i="46"/>
  <c r="U23" i="46"/>
  <c r="E148" i="29"/>
  <c r="D148" i="29"/>
  <c r="AO95" i="26"/>
  <c r="AK63" i="11" s="1"/>
  <c r="D63" i="40" s="1"/>
  <c r="D61" i="40" s="1"/>
  <c r="V95" i="26"/>
  <c r="R63" i="11" s="1"/>
  <c r="K95" i="26"/>
  <c r="G63" i="11" s="1"/>
  <c r="W95" i="26"/>
  <c r="S63" i="11" s="1"/>
  <c r="J95" i="26"/>
  <c r="F63" i="11" s="1"/>
  <c r="AB95" i="26"/>
  <c r="X63" i="11" s="1"/>
  <c r="AA95" i="26"/>
  <c r="W63" i="11" s="1"/>
  <c r="R95" i="26"/>
  <c r="N63" i="11" s="1"/>
  <c r="O95" i="26"/>
  <c r="K63" i="11" s="1"/>
  <c r="Q95" i="26"/>
  <c r="M63" i="11" s="1"/>
  <c r="B63" i="40" s="1"/>
  <c r="B61" i="40" s="1"/>
  <c r="AM95" i="26"/>
  <c r="AI63" i="11" s="1"/>
  <c r="Z95" i="26"/>
  <c r="V63" i="11" s="1"/>
  <c r="AL95" i="26"/>
  <c r="AH63" i="11" s="1"/>
  <c r="I95" i="26"/>
  <c r="E63" i="11" s="1"/>
  <c r="Y95" i="26"/>
  <c r="U63" i="11" s="1"/>
  <c r="AC95" i="26"/>
  <c r="Y63" i="11" s="1"/>
  <c r="C63" i="40" s="1"/>
  <c r="C61" i="40" s="1"/>
  <c r="L95" i="26"/>
  <c r="H63" i="11" s="1"/>
  <c r="AK95" i="26"/>
  <c r="AG63" i="11" s="1"/>
  <c r="AN95" i="26"/>
  <c r="AJ63" i="11" s="1"/>
  <c r="X95" i="26"/>
  <c r="T63" i="11" s="1"/>
  <c r="AD95" i="26"/>
  <c r="Z63" i="11" s="1"/>
  <c r="B32" i="40"/>
  <c r="M95" i="26"/>
  <c r="I63" i="11" s="1"/>
  <c r="U95" i="26"/>
  <c r="Q63" i="11" s="1"/>
  <c r="H95" i="26"/>
  <c r="D63" i="11" s="1"/>
  <c r="AJ95" i="26"/>
  <c r="AF63" i="11" s="1"/>
  <c r="T95" i="26"/>
  <c r="P63" i="11" s="1"/>
  <c r="AI95" i="26"/>
  <c r="AE63" i="11" s="1"/>
  <c r="AG95" i="26"/>
  <c r="AC63" i="11" s="1"/>
  <c r="AH95" i="26"/>
  <c r="AD63" i="11" s="1"/>
  <c r="AF95" i="26"/>
  <c r="AB63" i="11" s="1"/>
  <c r="P95" i="26"/>
  <c r="L63" i="11" s="1"/>
  <c r="S95" i="26"/>
  <c r="O63" i="11" s="1"/>
  <c r="AE95" i="26"/>
  <c r="AA63" i="11" s="1"/>
  <c r="G95" i="26"/>
  <c r="C63" i="11" s="1"/>
  <c r="Z42" i="1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D42" i="40" s="1"/>
  <c r="C42" i="40"/>
  <c r="Z43" i="1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D43" i="40" s="1"/>
  <c r="C43" i="40"/>
  <c r="B40" i="40"/>
  <c r="B29" i="40"/>
  <c r="B28" i="40" s="1"/>
  <c r="Z33" i="11"/>
  <c r="AA33" i="11" s="1"/>
  <c r="AB33" i="11" s="1"/>
  <c r="AC33" i="11" s="1"/>
  <c r="AD33" i="11" s="1"/>
  <c r="AE33" i="11" s="1"/>
  <c r="AF33" i="11" s="1"/>
  <c r="AG33" i="11" s="1"/>
  <c r="AH33" i="11" s="1"/>
  <c r="AI33" i="11" s="1"/>
  <c r="AJ33" i="11" s="1"/>
  <c r="AK33" i="11" s="1"/>
  <c r="D33" i="40" s="1"/>
  <c r="C33" i="40"/>
  <c r="Z34" i="11"/>
  <c r="AA34" i="11" s="1"/>
  <c r="AB34" i="11" s="1"/>
  <c r="AC34" i="11" s="1"/>
  <c r="AD34" i="11" s="1"/>
  <c r="AE34" i="11" s="1"/>
  <c r="AF34" i="11" s="1"/>
  <c r="AG34" i="11" s="1"/>
  <c r="AH34" i="11" s="1"/>
  <c r="AI34" i="11" s="1"/>
  <c r="AJ34" i="11" s="1"/>
  <c r="AK34" i="11" s="1"/>
  <c r="D34" i="40" s="1"/>
  <c r="C34" i="40"/>
  <c r="Z41" i="1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D41" i="40" s="1"/>
  <c r="C41" i="40"/>
  <c r="H359" i="35"/>
  <c r="H215" i="35"/>
  <c r="H355" i="35"/>
  <c r="H356" i="35" s="1"/>
  <c r="I354" i="35"/>
  <c r="I353" i="35"/>
  <c r="I352" i="35"/>
  <c r="I212" i="35"/>
  <c r="I210" i="35" s="1"/>
  <c r="I211" i="35" s="1"/>
  <c r="I213" i="35" s="1"/>
  <c r="H333" i="35"/>
  <c r="H334" i="35" s="1"/>
  <c r="H337" i="35"/>
  <c r="H161" i="35"/>
  <c r="I158" i="35"/>
  <c r="I156" i="35" s="1"/>
  <c r="I157" i="35" s="1"/>
  <c r="I159" i="35" s="1"/>
  <c r="I330" i="35"/>
  <c r="I331" i="35"/>
  <c r="I332" i="35"/>
  <c r="H386" i="35"/>
  <c r="G392" i="35"/>
  <c r="H387" i="35"/>
  <c r="I101" i="35"/>
  <c r="H106" i="35"/>
  <c r="G388" i="35"/>
  <c r="G389" i="35" s="1"/>
  <c r="I133" i="35"/>
  <c r="J128" i="35"/>
  <c r="P71" i="35"/>
  <c r="I79" i="35"/>
  <c r="J74" i="35"/>
  <c r="I268" i="35"/>
  <c r="J263" i="35"/>
  <c r="Q17" i="35"/>
  <c r="I187" i="35"/>
  <c r="J182" i="35"/>
  <c r="H385" i="35"/>
  <c r="O233" i="35"/>
  <c r="O98" i="35"/>
  <c r="P152" i="35"/>
  <c r="H378" i="35"/>
  <c r="O44" i="35"/>
  <c r="I25" i="35"/>
  <c r="J20" i="35"/>
  <c r="I364" i="35"/>
  <c r="I363" i="35"/>
  <c r="I365" i="35"/>
  <c r="I239" i="35"/>
  <c r="I237" i="35"/>
  <c r="I238" i="35" s="1"/>
  <c r="I240" i="35" s="1"/>
  <c r="O179" i="35"/>
  <c r="P206" i="35"/>
  <c r="P260" i="35"/>
  <c r="O125" i="35"/>
  <c r="H52" i="35"/>
  <c r="I47" i="35"/>
  <c r="H366" i="35"/>
  <c r="H367" i="35" s="1"/>
  <c r="H370" i="35"/>
  <c r="H242" i="35"/>
  <c r="F22" i="34"/>
  <c r="F237" i="34"/>
  <c r="N228" i="34"/>
  <c r="N226" i="34" s="1"/>
  <c r="N227" i="34" s="1"/>
  <c r="N229" i="34" s="1"/>
  <c r="O225" i="34" s="1"/>
  <c r="M113" i="34"/>
  <c r="M111" i="34" s="1"/>
  <c r="M112" i="34" s="1"/>
  <c r="M114" i="34" s="1"/>
  <c r="N110" i="34" s="1"/>
  <c r="M90" i="34"/>
  <c r="M88" i="34" s="1"/>
  <c r="M89" i="34" s="1"/>
  <c r="M91" i="34" s="1"/>
  <c r="N87" i="34" s="1"/>
  <c r="O67" i="34"/>
  <c r="O65" i="34"/>
  <c r="O66" i="34" s="1"/>
  <c r="O68" i="34" s="1"/>
  <c r="P64" i="34" s="1"/>
  <c r="M205" i="34"/>
  <c r="M203" i="34" s="1"/>
  <c r="M204" i="34" s="1"/>
  <c r="M206" i="34" s="1"/>
  <c r="N202" i="34" s="1"/>
  <c r="N159" i="34"/>
  <c r="N157" i="34" s="1"/>
  <c r="N158" i="34" s="1"/>
  <c r="N160" i="34" s="1"/>
  <c r="O156" i="34" s="1"/>
  <c r="N182" i="34"/>
  <c r="N180" i="34"/>
  <c r="N181" i="34" s="1"/>
  <c r="N183" i="34" s="1"/>
  <c r="O179" i="34" s="1"/>
  <c r="O16" i="34"/>
  <c r="I42" i="34"/>
  <c r="O108" i="34"/>
  <c r="O85" i="34"/>
  <c r="P177" i="34"/>
  <c r="Q131" i="34"/>
  <c r="Q223" i="34"/>
  <c r="R62" i="34"/>
  <c r="O200" i="34"/>
  <c r="O39" i="34"/>
  <c r="P154" i="34"/>
  <c r="N136" i="34"/>
  <c r="N134" i="34" s="1"/>
  <c r="N135" i="34" s="1"/>
  <c r="N137" i="34" s="1"/>
  <c r="O133" i="34" s="1"/>
  <c r="I148" i="29"/>
  <c r="Z140" i="29"/>
  <c r="G149" i="29"/>
  <c r="AK148" i="29"/>
  <c r="P148" i="29"/>
  <c r="AH38" i="29"/>
  <c r="Y149" i="29"/>
  <c r="Y151" i="29" s="1"/>
  <c r="Q137" i="29"/>
  <c r="R148" i="29" s="1"/>
  <c r="U149" i="29"/>
  <c r="AD149" i="29"/>
  <c r="X140" i="29"/>
  <c r="P149" i="29"/>
  <c r="AB38" i="29"/>
  <c r="E39" i="29"/>
  <c r="U148" i="29"/>
  <c r="AG149" i="29"/>
  <c r="AG38" i="29"/>
  <c r="X171" i="29"/>
  <c r="W55" i="12" s="1"/>
  <c r="H171" i="29"/>
  <c r="G55" i="12" s="1"/>
  <c r="AH171" i="29"/>
  <c r="AG55" i="12" s="1"/>
  <c r="Q139" i="29"/>
  <c r="AB149" i="29"/>
  <c r="P140" i="29"/>
  <c r="J137" i="29"/>
  <c r="J148" i="29" s="1"/>
  <c r="J151" i="29" s="1"/>
  <c r="N149" i="29"/>
  <c r="AE148" i="29"/>
  <c r="W39" i="29"/>
  <c r="W41" i="29" s="1"/>
  <c r="AA30" i="29"/>
  <c r="K149" i="29"/>
  <c r="AK149" i="29"/>
  <c r="O140" i="29"/>
  <c r="R140" i="29"/>
  <c r="R171" i="29"/>
  <c r="Q55" i="12" s="1"/>
  <c r="E157" i="29"/>
  <c r="D175" i="29"/>
  <c r="M171" i="29"/>
  <c r="L55" i="12" s="1"/>
  <c r="AC140" i="29"/>
  <c r="AC171" i="29"/>
  <c r="AB55" i="12" s="1"/>
  <c r="C175" i="29"/>
  <c r="B10" i="11" s="1"/>
  <c r="AA148" i="29"/>
  <c r="AF149" i="29"/>
  <c r="AL140" i="29"/>
  <c r="I140" i="29"/>
  <c r="AD171" i="29"/>
  <c r="AC55" i="12" s="1"/>
  <c r="L137" i="29"/>
  <c r="Y148" i="29"/>
  <c r="AF171" i="29"/>
  <c r="AE55" i="12" s="1"/>
  <c r="D171" i="29"/>
  <c r="C55" i="12" s="1"/>
  <c r="Q138" i="29"/>
  <c r="R149" i="29" s="1"/>
  <c r="L138" i="29"/>
  <c r="M149" i="29" s="1"/>
  <c r="J171" i="29"/>
  <c r="I55" i="12" s="1"/>
  <c r="AH85" i="29"/>
  <c r="AH148" i="29"/>
  <c r="V149" i="29"/>
  <c r="AD148" i="29"/>
  <c r="C154" i="29"/>
  <c r="C171" i="29"/>
  <c r="B55" i="12" s="1"/>
  <c r="AF148" i="29"/>
  <c r="AF151" i="29" s="1"/>
  <c r="P171" i="29"/>
  <c r="O55" i="12" s="1"/>
  <c r="X149" i="29"/>
  <c r="Z149" i="29"/>
  <c r="V148" i="29"/>
  <c r="AI140" i="29"/>
  <c r="U140" i="29"/>
  <c r="AG148" i="29"/>
  <c r="S140" i="29"/>
  <c r="T148" i="29"/>
  <c r="AH140" i="29"/>
  <c r="T140" i="29"/>
  <c r="AL149" i="29"/>
  <c r="AB148" i="29"/>
  <c r="X148" i="29"/>
  <c r="AF140" i="29"/>
  <c r="AJ148" i="29"/>
  <c r="AI149" i="29"/>
  <c r="AI151" i="29" s="1"/>
  <c r="W149" i="29"/>
  <c r="W151" i="29" s="1"/>
  <c r="AA149" i="29"/>
  <c r="AA151" i="29" s="1"/>
  <c r="T149" i="29"/>
  <c r="AH149" i="29"/>
  <c r="AJ149" i="29"/>
  <c r="AL148" i="29"/>
  <c r="AC149" i="29"/>
  <c r="AC151" i="29" s="1"/>
  <c r="Z148" i="29"/>
  <c r="H149" i="29"/>
  <c r="F148" i="29"/>
  <c r="O149" i="29"/>
  <c r="M140" i="29"/>
  <c r="H140" i="29"/>
  <c r="N148" i="29"/>
  <c r="F140" i="29"/>
  <c r="G148" i="29"/>
  <c r="F149" i="29"/>
  <c r="I149" i="29"/>
  <c r="I151" i="29" s="1"/>
  <c r="O148" i="29"/>
  <c r="H148" i="29"/>
  <c r="D149" i="29"/>
  <c r="D151" i="29" s="1"/>
  <c r="S151" i="29"/>
  <c r="C148" i="29"/>
  <c r="C160" i="29" s="1"/>
  <c r="E151" i="29"/>
  <c r="C140" i="29"/>
  <c r="AJ140" i="29"/>
  <c r="W140" i="29"/>
  <c r="AE149" i="29"/>
  <c r="AE140" i="29"/>
  <c r="G140" i="29"/>
  <c r="Y140" i="29"/>
  <c r="AG140" i="29"/>
  <c r="AA140" i="29"/>
  <c r="AD140" i="29"/>
  <c r="E140" i="29"/>
  <c r="K140" i="29"/>
  <c r="AB140" i="29"/>
  <c r="N140" i="29"/>
  <c r="C151" i="29"/>
  <c r="AK140" i="29"/>
  <c r="V140" i="29"/>
  <c r="R85" i="29"/>
  <c r="S83" i="29"/>
  <c r="S94" i="29" s="1"/>
  <c r="AG94" i="29"/>
  <c r="AI82" i="29"/>
  <c r="AI93" i="29" s="1"/>
  <c r="AC82" i="29"/>
  <c r="E102" i="29"/>
  <c r="F102" i="29" s="1"/>
  <c r="G102" i="29" s="1"/>
  <c r="H102" i="29" s="1"/>
  <c r="I102" i="29" s="1"/>
  <c r="J102" i="29" s="1"/>
  <c r="K102" i="29" s="1"/>
  <c r="L102" i="29" s="1"/>
  <c r="M102" i="29" s="1"/>
  <c r="N102" i="29" s="1"/>
  <c r="O102" i="29" s="1"/>
  <c r="P102" i="29" s="1"/>
  <c r="Q102" i="29" s="1"/>
  <c r="R102" i="29" s="1"/>
  <c r="S102" i="29" s="1"/>
  <c r="T102" i="29" s="1"/>
  <c r="U102" i="29" s="1"/>
  <c r="V102" i="29" s="1"/>
  <c r="W102" i="29" s="1"/>
  <c r="X102" i="29" s="1"/>
  <c r="Y102" i="29" s="1"/>
  <c r="Z102" i="29" s="1"/>
  <c r="AA102" i="29" s="1"/>
  <c r="AB102" i="29" s="1"/>
  <c r="AC102" i="29" s="1"/>
  <c r="AD102" i="29" s="1"/>
  <c r="AE102" i="29" s="1"/>
  <c r="AF102" i="29" s="1"/>
  <c r="AG102" i="29" s="1"/>
  <c r="AH102" i="29" s="1"/>
  <c r="AI102" i="29" s="1"/>
  <c r="AJ102" i="29" s="1"/>
  <c r="AK102" i="29" s="1"/>
  <c r="AL102" i="29" s="1"/>
  <c r="C96" i="29"/>
  <c r="C109" i="29" s="1"/>
  <c r="AI38" i="29"/>
  <c r="Y30" i="29"/>
  <c r="AL38" i="29"/>
  <c r="AL41" i="29" s="1"/>
  <c r="H85" i="29"/>
  <c r="AE30" i="29"/>
  <c r="I29" i="29"/>
  <c r="W82" i="29"/>
  <c r="X93" i="29" s="1"/>
  <c r="AL82" i="29"/>
  <c r="AG82" i="29"/>
  <c r="AH93" i="29" s="1"/>
  <c r="L84" i="29"/>
  <c r="L171" i="29" s="1"/>
  <c r="K55" i="12" s="1"/>
  <c r="AD83" i="29"/>
  <c r="N82" i="29"/>
  <c r="Z84" i="29"/>
  <c r="Z171" i="29" s="1"/>
  <c r="Y55" i="12" s="1"/>
  <c r="V30" i="29"/>
  <c r="P85" i="29"/>
  <c r="Y82" i="29"/>
  <c r="Y93" i="29" s="1"/>
  <c r="L82" i="29"/>
  <c r="AD82" i="29"/>
  <c r="N84" i="29"/>
  <c r="N171" i="29" s="1"/>
  <c r="M55" i="12" s="1"/>
  <c r="Y84" i="29"/>
  <c r="Y171" i="29" s="1"/>
  <c r="X55" i="12" s="1"/>
  <c r="AF39" i="29"/>
  <c r="L83" i="29"/>
  <c r="V39" i="29"/>
  <c r="V41" i="29" s="1"/>
  <c r="Y83" i="29"/>
  <c r="Y94" i="29" s="1"/>
  <c r="X85" i="29"/>
  <c r="I28" i="29"/>
  <c r="J39" i="29" s="1"/>
  <c r="AI84" i="29"/>
  <c r="AI171" i="29" s="1"/>
  <c r="AH55" i="12" s="1"/>
  <c r="G38" i="29"/>
  <c r="U83" i="29"/>
  <c r="O27" i="29"/>
  <c r="O38" i="29" s="1"/>
  <c r="Y38" i="29"/>
  <c r="W84" i="29"/>
  <c r="W171" i="29" s="1"/>
  <c r="V55" i="12" s="1"/>
  <c r="F84" i="29"/>
  <c r="F171" i="29" s="1"/>
  <c r="E55" i="12" s="1"/>
  <c r="AI83" i="29"/>
  <c r="AI94" i="29" s="1"/>
  <c r="AG30" i="29"/>
  <c r="F83" i="29"/>
  <c r="U84" i="29"/>
  <c r="U171" i="29" s="1"/>
  <c r="T55" i="12" s="1"/>
  <c r="AE83" i="29"/>
  <c r="AF94" i="29" s="1"/>
  <c r="AB83" i="29"/>
  <c r="H30" i="29"/>
  <c r="AE38" i="29"/>
  <c r="C30" i="29"/>
  <c r="C170" i="29" s="1"/>
  <c r="T30" i="29"/>
  <c r="F82" i="29"/>
  <c r="F93" i="29" s="1"/>
  <c r="M82" i="29"/>
  <c r="AE82" i="29"/>
  <c r="AF93" i="29" s="1"/>
  <c r="E84" i="29"/>
  <c r="E99" i="29" s="1"/>
  <c r="AB82" i="29"/>
  <c r="R38" i="29"/>
  <c r="J83" i="29"/>
  <c r="U82" i="29"/>
  <c r="O29" i="29"/>
  <c r="V84" i="29"/>
  <c r="V171" i="29" s="1"/>
  <c r="U55" i="12" s="1"/>
  <c r="AA39" i="29"/>
  <c r="AA41" i="29" s="1"/>
  <c r="U30" i="29"/>
  <c r="F30" i="29"/>
  <c r="V82" i="29"/>
  <c r="G30" i="29"/>
  <c r="AE84" i="29"/>
  <c r="AE171" i="29" s="1"/>
  <c r="AD55" i="12" s="1"/>
  <c r="O83" i="29"/>
  <c r="P94" i="29" s="1"/>
  <c r="Q30" i="29"/>
  <c r="O28" i="29"/>
  <c r="P39" i="29" s="1"/>
  <c r="N39" i="29"/>
  <c r="M38" i="29"/>
  <c r="F38" i="29"/>
  <c r="AI39" i="29"/>
  <c r="AB39" i="29"/>
  <c r="X39" i="29"/>
  <c r="X41" i="29" s="1"/>
  <c r="Z94" i="29"/>
  <c r="U39" i="29"/>
  <c r="Q38" i="29"/>
  <c r="AC39" i="29"/>
  <c r="C85" i="29"/>
  <c r="D105" i="29"/>
  <c r="D96" i="29"/>
  <c r="Q94" i="29"/>
  <c r="R94" i="29"/>
  <c r="I38" i="29"/>
  <c r="J38" i="29"/>
  <c r="I84" i="29"/>
  <c r="I82" i="29"/>
  <c r="I93" i="29" s="1"/>
  <c r="K27" i="29"/>
  <c r="K38" i="29" s="1"/>
  <c r="AA82" i="29"/>
  <c r="K29" i="29"/>
  <c r="Y39" i="29"/>
  <c r="G39" i="29"/>
  <c r="X30" i="29"/>
  <c r="U38" i="29"/>
  <c r="W83" i="29"/>
  <c r="G84" i="29"/>
  <c r="G171" i="29" s="1"/>
  <c r="F55" i="12" s="1"/>
  <c r="AL83" i="29"/>
  <c r="V83" i="29"/>
  <c r="S82" i="29"/>
  <c r="AK84" i="29"/>
  <c r="AK171" i="29" s="1"/>
  <c r="AJ55" i="12" s="1"/>
  <c r="T83" i="29"/>
  <c r="AJ82" i="29"/>
  <c r="O82" i="29"/>
  <c r="AC83" i="29"/>
  <c r="AB84" i="29"/>
  <c r="AB171" i="29" s="1"/>
  <c r="AA55" i="12" s="1"/>
  <c r="AH94" i="29"/>
  <c r="K82" i="29"/>
  <c r="C38" i="29"/>
  <c r="C50" i="29" s="1"/>
  <c r="G83" i="29"/>
  <c r="Q82" i="29"/>
  <c r="Q84" i="29"/>
  <c r="AK82" i="29"/>
  <c r="T82" i="29"/>
  <c r="AJ83" i="29"/>
  <c r="AJ94" i="29" s="1"/>
  <c r="Z82" i="29"/>
  <c r="AA84" i="29"/>
  <c r="AA171" i="29" s="1"/>
  <c r="Z55" i="12" s="1"/>
  <c r="D55" i="41" s="1"/>
  <c r="K84" i="29"/>
  <c r="AD39" i="29"/>
  <c r="AB30" i="29"/>
  <c r="H39" i="29"/>
  <c r="H41" i="29" s="1"/>
  <c r="AF85" i="29"/>
  <c r="G82" i="29"/>
  <c r="AL84" i="29"/>
  <c r="AL171" i="29" s="1"/>
  <c r="AK55" i="12" s="1"/>
  <c r="M83" i="29"/>
  <c r="S84" i="29"/>
  <c r="S171" i="29" s="1"/>
  <c r="R55" i="12" s="1"/>
  <c r="AK83" i="29"/>
  <c r="I83" i="29"/>
  <c r="I94" i="29" s="1"/>
  <c r="T84" i="29"/>
  <c r="T171" i="29" s="1"/>
  <c r="S55" i="12" s="1"/>
  <c r="AJ84" i="29"/>
  <c r="AJ171" i="29" s="1"/>
  <c r="AI55" i="12" s="1"/>
  <c r="W30" i="29"/>
  <c r="O84" i="29"/>
  <c r="E83" i="29"/>
  <c r="E94" i="29" s="1"/>
  <c r="AG84" i="29"/>
  <c r="AG171" i="29" s="1"/>
  <c r="AF55" i="12" s="1"/>
  <c r="D44" i="29"/>
  <c r="E44" i="29" s="1"/>
  <c r="F44" i="29" s="1"/>
  <c r="G44" i="29" s="1"/>
  <c r="H44" i="29" s="1"/>
  <c r="K28" i="29"/>
  <c r="L39" i="29" s="1"/>
  <c r="AA83" i="29"/>
  <c r="AA94" i="29" s="1"/>
  <c r="K83" i="29"/>
  <c r="J82" i="29"/>
  <c r="D30" i="29"/>
  <c r="D170" i="29" s="1"/>
  <c r="C54" i="12" s="1"/>
  <c r="D38" i="29"/>
  <c r="D39" i="29"/>
  <c r="R30" i="29"/>
  <c r="R39" i="29"/>
  <c r="J30" i="29"/>
  <c r="AJ38" i="29"/>
  <c r="AC30" i="29"/>
  <c r="AC38" i="29"/>
  <c r="Z30" i="29"/>
  <c r="Z39" i="29"/>
  <c r="Z41" i="29" s="1"/>
  <c r="AK38" i="29"/>
  <c r="T39" i="29"/>
  <c r="Q39" i="29"/>
  <c r="L30" i="29"/>
  <c r="T38" i="29"/>
  <c r="M39" i="29"/>
  <c r="AG39" i="29"/>
  <c r="AJ30" i="29"/>
  <c r="AJ39" i="29"/>
  <c r="N30" i="29"/>
  <c r="N38" i="29"/>
  <c r="M30" i="29"/>
  <c r="AF30" i="29"/>
  <c r="AF38" i="29"/>
  <c r="S30" i="29"/>
  <c r="S38" i="29"/>
  <c r="AK39" i="29"/>
  <c r="AE39" i="29"/>
  <c r="E38" i="29"/>
  <c r="AH30" i="29"/>
  <c r="AH39" i="29"/>
  <c r="AH41" i="29" s="1"/>
  <c r="AI30" i="29"/>
  <c r="AD30" i="29"/>
  <c r="AD38" i="29"/>
  <c r="P30" i="29"/>
  <c r="S39" i="29"/>
  <c r="AL30" i="29"/>
  <c r="E30" i="29"/>
  <c r="F39" i="29"/>
  <c r="AK30" i="29"/>
  <c r="BA18" i="27"/>
  <c r="I18" i="27" s="1"/>
  <c r="I42" i="27" s="1"/>
  <c r="BA9" i="27"/>
  <c r="I9" i="27" s="1"/>
  <c r="I33" i="27" s="1"/>
  <c r="AZ6" i="27"/>
  <c r="H6" i="27" s="1"/>
  <c r="BB22" i="27"/>
  <c r="J22" i="27" s="1"/>
  <c r="J46" i="27" s="1"/>
  <c r="BA7" i="27"/>
  <c r="I7" i="27" s="1"/>
  <c r="I31" i="27" s="1"/>
  <c r="BA11" i="27"/>
  <c r="I11" i="27" s="1"/>
  <c r="I35" i="27" s="1"/>
  <c r="BB14" i="27"/>
  <c r="J14" i="27" s="1"/>
  <c r="J38" i="27" s="1"/>
  <c r="BA15" i="27"/>
  <c r="I15" i="27" s="1"/>
  <c r="I39" i="27" s="1"/>
  <c r="BB13" i="27"/>
  <c r="J13" i="27" s="1"/>
  <c r="J37" i="27" s="1"/>
  <c r="BB21" i="27"/>
  <c r="J21" i="27" s="1"/>
  <c r="J45" i="27" s="1"/>
  <c r="BB10" i="27"/>
  <c r="J10" i="27" s="1"/>
  <c r="J34" i="27" s="1"/>
  <c r="BA20" i="27"/>
  <c r="I20" i="27" s="1"/>
  <c r="I44" i="27" s="1"/>
  <c r="BA8" i="27"/>
  <c r="I8" i="27" s="1"/>
  <c r="I32" i="27" s="1"/>
  <c r="BA17" i="27"/>
  <c r="I17" i="27" s="1"/>
  <c r="I41" i="27" s="1"/>
  <c r="BA19" i="27"/>
  <c r="I19" i="27" s="1"/>
  <c r="I43" i="27" s="1"/>
  <c r="BA12" i="27"/>
  <c r="I12" i="27" s="1"/>
  <c r="I36" i="27" s="1"/>
  <c r="BA16" i="27"/>
  <c r="I16" i="27" s="1"/>
  <c r="I40" i="27" s="1"/>
  <c r="U15" i="48" l="1"/>
  <c r="R33" i="46"/>
  <c r="R28" i="46" s="1"/>
  <c r="R39" i="46" s="1"/>
  <c r="X11" i="48"/>
  <c r="U26" i="46"/>
  <c r="Q57" i="46"/>
  <c r="P56" i="46"/>
  <c r="P72" i="46" s="1"/>
  <c r="P76" i="46" s="1"/>
  <c r="W30" i="46"/>
  <c r="V29" i="46"/>
  <c r="X15" i="46"/>
  <c r="W14" i="46"/>
  <c r="W8" i="46"/>
  <c r="V7" i="46"/>
  <c r="S17" i="47"/>
  <c r="S15" i="47" s="1"/>
  <c r="S16" i="47" s="1"/>
  <c r="S18" i="47" s="1"/>
  <c r="T14" i="47" s="1"/>
  <c r="U12" i="47"/>
  <c r="T47" i="46"/>
  <c r="T46" i="46" s="1"/>
  <c r="T66" i="46"/>
  <c r="S65" i="46"/>
  <c r="S62" i="46" s="1"/>
  <c r="V23" i="46"/>
  <c r="W24" i="46"/>
  <c r="V21" i="46"/>
  <c r="U20" i="46"/>
  <c r="U43" i="46"/>
  <c r="V63" i="46"/>
  <c r="E41" i="29"/>
  <c r="T41" i="29"/>
  <c r="B77" i="11"/>
  <c r="B64" i="11"/>
  <c r="C10" i="11"/>
  <c r="C64" i="11"/>
  <c r="C78" i="11"/>
  <c r="C77" i="11" s="1"/>
  <c r="BB9" i="27"/>
  <c r="J9" i="27" s="1"/>
  <c r="J33" i="27" s="1"/>
  <c r="C32" i="40"/>
  <c r="D40" i="40"/>
  <c r="D29" i="40"/>
  <c r="D28" i="40" s="1"/>
  <c r="C29" i="40"/>
  <c r="C28" i="40" s="1"/>
  <c r="D32" i="40"/>
  <c r="C40" i="40"/>
  <c r="J209" i="35"/>
  <c r="I214" i="35"/>
  <c r="I160" i="35"/>
  <c r="J155" i="35"/>
  <c r="H107" i="35"/>
  <c r="H311" i="35"/>
  <c r="H312" i="35" s="1"/>
  <c r="H315" i="35"/>
  <c r="I310" i="35"/>
  <c r="I309" i="35"/>
  <c r="I104" i="35"/>
  <c r="I102" i="35" s="1"/>
  <c r="I103" i="35" s="1"/>
  <c r="I105" i="35" s="1"/>
  <c r="I308" i="35"/>
  <c r="P125" i="35"/>
  <c r="Q152" i="35"/>
  <c r="I377" i="35"/>
  <c r="I269" i="35"/>
  <c r="I381" i="35"/>
  <c r="I300" i="35"/>
  <c r="I301" i="35" s="1"/>
  <c r="I304" i="35"/>
  <c r="I80" i="35"/>
  <c r="J320" i="35"/>
  <c r="J319" i="35"/>
  <c r="J321" i="35"/>
  <c r="J131" i="35"/>
  <c r="J129" i="35" s="1"/>
  <c r="J130" i="35" s="1"/>
  <c r="J132" i="35" s="1"/>
  <c r="P179" i="35"/>
  <c r="P44" i="35"/>
  <c r="P233" i="35"/>
  <c r="J341" i="35"/>
  <c r="J343" i="35"/>
  <c r="J342" i="35"/>
  <c r="J185" i="35"/>
  <c r="J183" i="35" s="1"/>
  <c r="J184" i="35" s="1"/>
  <c r="J186" i="35" s="1"/>
  <c r="R17" i="35"/>
  <c r="Q71" i="35"/>
  <c r="I322" i="35"/>
  <c r="I323" i="35" s="1"/>
  <c r="I326" i="35"/>
  <c r="I134" i="35"/>
  <c r="I288" i="35"/>
  <c r="I287" i="35"/>
  <c r="I286" i="35"/>
  <c r="I50" i="35"/>
  <c r="I48" i="35" s="1"/>
  <c r="I49" i="35" s="1"/>
  <c r="I51" i="35" s="1"/>
  <c r="Q206" i="35"/>
  <c r="J277" i="35"/>
  <c r="J276" i="35"/>
  <c r="J275" i="35"/>
  <c r="J23" i="35"/>
  <c r="J21" i="35" s="1"/>
  <c r="J22" i="35" s="1"/>
  <c r="J24" i="35" s="1"/>
  <c r="P98" i="35"/>
  <c r="I344" i="35"/>
  <c r="I345" i="35" s="1"/>
  <c r="I188" i="35"/>
  <c r="I348" i="35"/>
  <c r="H289" i="35"/>
  <c r="H290" i="35" s="1"/>
  <c r="H293" i="35"/>
  <c r="H392" i="35" s="1"/>
  <c r="H53" i="35"/>
  <c r="Q260" i="35"/>
  <c r="I241" i="35"/>
  <c r="J236" i="35"/>
  <c r="I278" i="35"/>
  <c r="I279" i="35" s="1"/>
  <c r="I282" i="35"/>
  <c r="I26" i="35"/>
  <c r="H388" i="35"/>
  <c r="H389" i="35" s="1"/>
  <c r="J375" i="35"/>
  <c r="J376" i="35" s="1"/>
  <c r="J374" i="35"/>
  <c r="J266" i="35"/>
  <c r="J264" i="35" s="1"/>
  <c r="J265" i="35" s="1"/>
  <c r="J267" i="35" s="1"/>
  <c r="J298" i="35"/>
  <c r="J299" i="35" s="1"/>
  <c r="J297" i="35"/>
  <c r="J77" i="35"/>
  <c r="J75" i="35" s="1"/>
  <c r="J76" i="35" s="1"/>
  <c r="J78" i="35" s="1"/>
  <c r="F239" i="34"/>
  <c r="G18" i="34"/>
  <c r="O136" i="34"/>
  <c r="O134" i="34" s="1"/>
  <c r="O135" i="34" s="1"/>
  <c r="O137" i="34" s="1"/>
  <c r="P133" i="34" s="1"/>
  <c r="O159" i="34"/>
  <c r="O157" i="34" s="1"/>
  <c r="O158" i="34" s="1"/>
  <c r="O160" i="34" s="1"/>
  <c r="P156" i="34" s="1"/>
  <c r="N113" i="34"/>
  <c r="N111" i="34" s="1"/>
  <c r="N112" i="34" s="1"/>
  <c r="N114" i="34" s="1"/>
  <c r="O110" i="34" s="1"/>
  <c r="O182" i="34"/>
  <c r="O180" i="34"/>
  <c r="O181" i="34" s="1"/>
  <c r="O183" i="34" s="1"/>
  <c r="P179" i="34" s="1"/>
  <c r="O228" i="34"/>
  <c r="O226" i="34" s="1"/>
  <c r="O227" i="34" s="1"/>
  <c r="O229" i="34" s="1"/>
  <c r="P225" i="34" s="1"/>
  <c r="P67" i="34"/>
  <c r="P65" i="34"/>
  <c r="P66" i="34" s="1"/>
  <c r="P68" i="34" s="1"/>
  <c r="Q64" i="34" s="1"/>
  <c r="N205" i="34"/>
  <c r="N203" i="34" s="1"/>
  <c r="N204" i="34" s="1"/>
  <c r="N206" i="34" s="1"/>
  <c r="O202" i="34" s="1"/>
  <c r="P39" i="34"/>
  <c r="P200" i="34"/>
  <c r="Q177" i="34"/>
  <c r="N90" i="34"/>
  <c r="N88" i="34" s="1"/>
  <c r="N89" i="34" s="1"/>
  <c r="N91" i="34" s="1"/>
  <c r="O87" i="34" s="1"/>
  <c r="S62" i="34"/>
  <c r="R223" i="34"/>
  <c r="I43" i="34"/>
  <c r="R131" i="34"/>
  <c r="Q154" i="34"/>
  <c r="P85" i="34"/>
  <c r="P108" i="34"/>
  <c r="P16" i="34"/>
  <c r="R151" i="29"/>
  <c r="L149" i="29"/>
  <c r="J140" i="29"/>
  <c r="P170" i="29"/>
  <c r="O54" i="12" s="1"/>
  <c r="G151" i="29"/>
  <c r="Q148" i="29"/>
  <c r="AK151" i="29"/>
  <c r="AJ151" i="29"/>
  <c r="V151" i="29"/>
  <c r="AD151" i="29"/>
  <c r="U151" i="29"/>
  <c r="AC41" i="29"/>
  <c r="O39" i="29"/>
  <c r="N151" i="29"/>
  <c r="R170" i="29"/>
  <c r="Q54" i="12" s="1"/>
  <c r="K171" i="29"/>
  <c r="J55" i="12" s="1"/>
  <c r="AB41" i="29"/>
  <c r="AG151" i="29"/>
  <c r="L140" i="29"/>
  <c r="AG41" i="29"/>
  <c r="O171" i="29"/>
  <c r="N55" i="12" s="1"/>
  <c r="C55" i="41" s="1"/>
  <c r="AJ93" i="29"/>
  <c r="AJ96" i="29" s="1"/>
  <c r="AI85" i="29"/>
  <c r="Z151" i="29"/>
  <c r="AH151" i="29"/>
  <c r="K148" i="29"/>
  <c r="K151" i="29" s="1"/>
  <c r="T94" i="29"/>
  <c r="U41" i="29"/>
  <c r="Q149" i="29"/>
  <c r="AH170" i="29"/>
  <c r="AG54" i="12" s="1"/>
  <c r="Q171" i="29"/>
  <c r="P55" i="12" s="1"/>
  <c r="B54" i="12"/>
  <c r="AE151" i="29"/>
  <c r="AB151" i="29"/>
  <c r="T151" i="29"/>
  <c r="AI41" i="29"/>
  <c r="Q140" i="29"/>
  <c r="L148" i="29"/>
  <c r="L151" i="29" s="1"/>
  <c r="M148" i="29"/>
  <c r="M151" i="29" s="1"/>
  <c r="D160" i="29"/>
  <c r="C178" i="29"/>
  <c r="AI170" i="29"/>
  <c r="AH54" i="12" s="1"/>
  <c r="I44" i="29"/>
  <c r="J44" i="29" s="1"/>
  <c r="K44" i="29" s="1"/>
  <c r="L44" i="29" s="1"/>
  <c r="M44" i="29" s="1"/>
  <c r="N44" i="29" s="1"/>
  <c r="O44" i="29" s="1"/>
  <c r="P44" i="29" s="1"/>
  <c r="Q44" i="29" s="1"/>
  <c r="R44" i="29" s="1"/>
  <c r="S44" i="29" s="1"/>
  <c r="T44" i="29" s="1"/>
  <c r="U44" i="29" s="1"/>
  <c r="V44" i="29" s="1"/>
  <c r="W44" i="29" s="1"/>
  <c r="X44" i="29" s="1"/>
  <c r="Y44" i="29" s="1"/>
  <c r="Z44" i="29" s="1"/>
  <c r="AA44" i="29" s="1"/>
  <c r="AB44" i="29" s="1"/>
  <c r="AC44" i="29" s="1"/>
  <c r="AD44" i="29" s="1"/>
  <c r="AE44" i="29" s="1"/>
  <c r="AF44" i="29" s="1"/>
  <c r="AG44" i="29" s="1"/>
  <c r="AH44" i="29" s="1"/>
  <c r="AI44" i="29" s="1"/>
  <c r="AJ44" i="29" s="1"/>
  <c r="AK44" i="29" s="1"/>
  <c r="AL44" i="29" s="1"/>
  <c r="H170" i="29"/>
  <c r="G54" i="12" s="1"/>
  <c r="F157" i="29"/>
  <c r="E175" i="29"/>
  <c r="AE41" i="29"/>
  <c r="AE94" i="29"/>
  <c r="N85" i="29"/>
  <c r="N170" i="29" s="1"/>
  <c r="M54" i="12" s="1"/>
  <c r="P38" i="29"/>
  <c r="P41" i="29" s="1"/>
  <c r="D154" i="29"/>
  <c r="C172" i="29"/>
  <c r="C164" i="29"/>
  <c r="D164" i="29" s="1"/>
  <c r="E164" i="29" s="1"/>
  <c r="I171" i="29"/>
  <c r="H55" i="12" s="1"/>
  <c r="AF170" i="29"/>
  <c r="AE54" i="12" s="1"/>
  <c r="L93" i="29"/>
  <c r="X170" i="29"/>
  <c r="W54" i="12" s="1"/>
  <c r="O94" i="29"/>
  <c r="AI96" i="29"/>
  <c r="X151" i="29"/>
  <c r="E171" i="29"/>
  <c r="D55" i="12" s="1"/>
  <c r="AL151" i="29"/>
  <c r="P150" i="29"/>
  <c r="P151" i="29" s="1"/>
  <c r="O151" i="29"/>
  <c r="F151" i="29"/>
  <c r="H151" i="29"/>
  <c r="Z93" i="29"/>
  <c r="AC93" i="29"/>
  <c r="L85" i="29"/>
  <c r="D109" i="29"/>
  <c r="AF41" i="29"/>
  <c r="M41" i="29"/>
  <c r="G41" i="29"/>
  <c r="AB85" i="29"/>
  <c r="AB170" i="29" s="1"/>
  <c r="AA54" i="12" s="1"/>
  <c r="K94" i="29"/>
  <c r="AH96" i="29"/>
  <c r="AB93" i="29"/>
  <c r="M93" i="29"/>
  <c r="AD85" i="29"/>
  <c r="AD170" i="29" s="1"/>
  <c r="AC54" i="12" s="1"/>
  <c r="Y96" i="29"/>
  <c r="D41" i="29"/>
  <c r="D182" i="29" s="1"/>
  <c r="D14" i="23" s="1"/>
  <c r="AF96" i="29"/>
  <c r="AD93" i="29"/>
  <c r="AL85" i="29"/>
  <c r="AL170" i="29" s="1"/>
  <c r="AK54" i="12" s="1"/>
  <c r="Y85" i="29"/>
  <c r="Y170" i="29" s="1"/>
  <c r="X54" i="12" s="1"/>
  <c r="AE93" i="29"/>
  <c r="AG93" i="29"/>
  <c r="AG96" i="29" s="1"/>
  <c r="F41" i="29"/>
  <c r="AG85" i="29"/>
  <c r="AG170" i="29" s="1"/>
  <c r="AF54" i="12" s="1"/>
  <c r="M94" i="29"/>
  <c r="Y41" i="29"/>
  <c r="W85" i="29"/>
  <c r="W170" i="29" s="1"/>
  <c r="V54" i="12" s="1"/>
  <c r="O41" i="29"/>
  <c r="E85" i="29"/>
  <c r="E170" i="29" s="1"/>
  <c r="D54" i="12" s="1"/>
  <c r="I30" i="29"/>
  <c r="M85" i="29"/>
  <c r="M170" i="29" s="1"/>
  <c r="L54" i="12" s="1"/>
  <c r="F85" i="29"/>
  <c r="F170" i="29" s="1"/>
  <c r="E54" i="12" s="1"/>
  <c r="U85" i="29"/>
  <c r="U170" i="29" s="1"/>
  <c r="T54" i="12" s="1"/>
  <c r="F99" i="29"/>
  <c r="G99" i="29" s="1"/>
  <c r="H99" i="29" s="1"/>
  <c r="I99" i="29" s="1"/>
  <c r="J99" i="29" s="1"/>
  <c r="K99" i="29" s="1"/>
  <c r="L99" i="29" s="1"/>
  <c r="M99" i="29" s="1"/>
  <c r="N99" i="29" s="1"/>
  <c r="O99" i="29" s="1"/>
  <c r="P99" i="29" s="1"/>
  <c r="Q99" i="29" s="1"/>
  <c r="R99" i="29" s="1"/>
  <c r="S99" i="29" s="1"/>
  <c r="T99" i="29" s="1"/>
  <c r="U99" i="29" s="1"/>
  <c r="V99" i="29" s="1"/>
  <c r="W99" i="29" s="1"/>
  <c r="X99" i="29" s="1"/>
  <c r="Y99" i="29" s="1"/>
  <c r="Z99" i="29" s="1"/>
  <c r="AA99" i="29" s="1"/>
  <c r="AB99" i="29" s="1"/>
  <c r="AC99" i="29" s="1"/>
  <c r="AD99" i="29" s="1"/>
  <c r="AE99" i="29" s="1"/>
  <c r="AF99" i="29" s="1"/>
  <c r="AG99" i="29" s="1"/>
  <c r="AH99" i="29" s="1"/>
  <c r="AI99" i="29" s="1"/>
  <c r="AJ99" i="29" s="1"/>
  <c r="AK99" i="29" s="1"/>
  <c r="AL99" i="29" s="1"/>
  <c r="I39" i="29"/>
  <c r="I41" i="29" s="1"/>
  <c r="N41" i="29"/>
  <c r="AK94" i="29"/>
  <c r="AK85" i="29"/>
  <c r="AK170" i="29" s="1"/>
  <c r="AJ54" i="12" s="1"/>
  <c r="V94" i="29"/>
  <c r="AE85" i="29"/>
  <c r="AE170" i="29" s="1"/>
  <c r="AD54" i="12" s="1"/>
  <c r="C41" i="29"/>
  <c r="C54" i="29" s="1"/>
  <c r="O30" i="29"/>
  <c r="Q41" i="29"/>
  <c r="N93" i="29"/>
  <c r="AA85" i="29"/>
  <c r="AA170" i="29" s="1"/>
  <c r="Z54" i="12" s="1"/>
  <c r="J41" i="29"/>
  <c r="K39" i="29"/>
  <c r="K41" i="29" s="1"/>
  <c r="R41" i="29"/>
  <c r="V93" i="29"/>
  <c r="W93" i="29"/>
  <c r="J93" i="29"/>
  <c r="T93" i="29"/>
  <c r="U94" i="29"/>
  <c r="N94" i="29"/>
  <c r="Z96" i="29"/>
  <c r="D50" i="29"/>
  <c r="E50" i="29" s="1"/>
  <c r="F50" i="29" s="1"/>
  <c r="G50" i="29" s="1"/>
  <c r="H50" i="29" s="1"/>
  <c r="AB94" i="29"/>
  <c r="U93" i="29"/>
  <c r="Q93" i="29"/>
  <c r="Q96" i="29" s="1"/>
  <c r="R93" i="29"/>
  <c r="R96" i="29" s="1"/>
  <c r="Q85" i="29"/>
  <c r="J85" i="29"/>
  <c r="O93" i="29"/>
  <c r="O85" i="29"/>
  <c r="I85" i="29"/>
  <c r="V85" i="29"/>
  <c r="V170" i="29" s="1"/>
  <c r="U54" i="12" s="1"/>
  <c r="P93" i="29"/>
  <c r="P96" i="29" s="1"/>
  <c r="AD41" i="29"/>
  <c r="AK41" i="29"/>
  <c r="G93" i="29"/>
  <c r="G85" i="29"/>
  <c r="G170" i="29" s="1"/>
  <c r="F54" i="12" s="1"/>
  <c r="H93" i="29"/>
  <c r="E96" i="29"/>
  <c r="AK93" i="29"/>
  <c r="L38" i="29"/>
  <c r="L41" i="29" s="1"/>
  <c r="S85" i="29"/>
  <c r="S170" i="29" s="1"/>
  <c r="R54" i="12" s="1"/>
  <c r="S93" i="29"/>
  <c r="S96" i="29" s="1"/>
  <c r="AL94" i="29"/>
  <c r="Z85" i="29"/>
  <c r="Z170" i="29" s="1"/>
  <c r="Y54" i="12" s="1"/>
  <c r="AJ85" i="29"/>
  <c r="AJ170" i="29" s="1"/>
  <c r="AI54" i="12" s="1"/>
  <c r="I96" i="29"/>
  <c r="AL93" i="29"/>
  <c r="G94" i="29"/>
  <c r="H94" i="29"/>
  <c r="K93" i="29"/>
  <c r="AC94" i="29"/>
  <c r="AC85" i="29"/>
  <c r="AC170" i="29" s="1"/>
  <c r="AB54" i="12" s="1"/>
  <c r="K30" i="29"/>
  <c r="AA93" i="29"/>
  <c r="AA96" i="29" s="1"/>
  <c r="AA182" i="29" s="1"/>
  <c r="AA14" i="23" s="1"/>
  <c r="F94" i="29"/>
  <c r="F96" i="29" s="1"/>
  <c r="E105" i="29"/>
  <c r="J94" i="29"/>
  <c r="AD94" i="29"/>
  <c r="K85" i="29"/>
  <c r="W94" i="29"/>
  <c r="X94" i="29"/>
  <c r="X96" i="29" s="1"/>
  <c r="L94" i="29"/>
  <c r="T85" i="29"/>
  <c r="T170" i="29" s="1"/>
  <c r="S54" i="12" s="1"/>
  <c r="AJ41" i="29"/>
  <c r="S41" i="29"/>
  <c r="BB18" i="27"/>
  <c r="J18" i="27" s="1"/>
  <c r="J42" i="27" s="1"/>
  <c r="BC18" i="27" s="1"/>
  <c r="K18" i="27" s="1"/>
  <c r="K42" i="27" s="1"/>
  <c r="H30" i="27"/>
  <c r="BC22" i="27"/>
  <c r="K22" i="27" s="1"/>
  <c r="K46" i="27" s="1"/>
  <c r="BB15" i="27"/>
  <c r="J15" i="27" s="1"/>
  <c r="J39" i="27" s="1"/>
  <c r="BC10" i="27"/>
  <c r="K10" i="27" s="1"/>
  <c r="K34" i="27" s="1"/>
  <c r="BB16" i="27"/>
  <c r="J16" i="27" s="1"/>
  <c r="J40" i="27" s="1"/>
  <c r="BB20" i="27"/>
  <c r="J20" i="27" s="1"/>
  <c r="J44" i="27" s="1"/>
  <c r="BB11" i="27"/>
  <c r="J11" i="27" s="1"/>
  <c r="J35" i="27" s="1"/>
  <c r="BB7" i="27"/>
  <c r="J7" i="27" s="1"/>
  <c r="J31" i="27" s="1"/>
  <c r="BB12" i="27"/>
  <c r="J12" i="27" s="1"/>
  <c r="J36" i="27" s="1"/>
  <c r="BB8" i="27"/>
  <c r="J8" i="27" s="1"/>
  <c r="J32" i="27" s="1"/>
  <c r="BC14" i="27"/>
  <c r="K14" i="27" s="1"/>
  <c r="K38" i="27" s="1"/>
  <c r="BC13" i="27"/>
  <c r="K13" i="27" s="1"/>
  <c r="K37" i="27" s="1"/>
  <c r="BB19" i="27"/>
  <c r="J19" i="27" s="1"/>
  <c r="J43" i="27" s="1"/>
  <c r="BB17" i="27"/>
  <c r="J17" i="27" s="1"/>
  <c r="J41" i="27" s="1"/>
  <c r="BC21" i="27"/>
  <c r="K21" i="27" s="1"/>
  <c r="K45" i="27" s="1"/>
  <c r="D78" i="11" l="1"/>
  <c r="D77" i="11" s="1"/>
  <c r="E182" i="29"/>
  <c r="E14" i="23" s="1"/>
  <c r="Y11" i="48"/>
  <c r="V26" i="46"/>
  <c r="U19" i="46"/>
  <c r="V15" i="48"/>
  <c r="S33" i="46"/>
  <c r="S28" i="46" s="1"/>
  <c r="S39" i="46" s="1"/>
  <c r="R57" i="46"/>
  <c r="Q56" i="46"/>
  <c r="Q72" i="46" s="1"/>
  <c r="Q76" i="46" s="1"/>
  <c r="W29" i="46"/>
  <c r="X30" i="46"/>
  <c r="X14" i="46"/>
  <c r="Y15" i="46"/>
  <c r="W7" i="46"/>
  <c r="X8" i="46"/>
  <c r="T17" i="47"/>
  <c r="T15" i="47" s="1"/>
  <c r="T16" i="47" s="1"/>
  <c r="T18" i="47" s="1"/>
  <c r="U14" i="47" s="1"/>
  <c r="V12" i="47"/>
  <c r="V43" i="46"/>
  <c r="U66" i="46"/>
  <c r="T65" i="46"/>
  <c r="T62" i="46" s="1"/>
  <c r="W63" i="46"/>
  <c r="W23" i="46"/>
  <c r="X24" i="46"/>
  <c r="V20" i="46"/>
  <c r="W21" i="46"/>
  <c r="U47" i="46"/>
  <c r="U46" i="46" s="1"/>
  <c r="D54" i="41"/>
  <c r="E21" i="43" s="1"/>
  <c r="E50" i="43" s="1"/>
  <c r="D10" i="11"/>
  <c r="D64" i="11"/>
  <c r="B54" i="41"/>
  <c r="B55" i="41"/>
  <c r="BC9" i="27"/>
  <c r="K9" i="27" s="1"/>
  <c r="K33" i="27" s="1"/>
  <c r="BA6" i="27"/>
  <c r="I6" i="27" s="1"/>
  <c r="I30" i="27" s="1"/>
  <c r="E78" i="11"/>
  <c r="I215" i="35"/>
  <c r="I355" i="35"/>
  <c r="I356" i="35" s="1"/>
  <c r="I359" i="35"/>
  <c r="J352" i="35"/>
  <c r="J354" i="35"/>
  <c r="J212" i="35"/>
  <c r="J210" i="35" s="1"/>
  <c r="J211" i="35" s="1"/>
  <c r="J213" i="35" s="1"/>
  <c r="J353" i="35"/>
  <c r="J330" i="35"/>
  <c r="J331" i="35"/>
  <c r="J332" i="35" s="1"/>
  <c r="J156" i="35"/>
  <c r="J157" i="35" s="1"/>
  <c r="J159" i="35" s="1"/>
  <c r="J158" i="35"/>
  <c r="I161" i="35"/>
  <c r="I337" i="35"/>
  <c r="I333" i="35"/>
  <c r="I334" i="35" s="1"/>
  <c r="I386" i="35"/>
  <c r="I106" i="35"/>
  <c r="J101" i="35"/>
  <c r="I387" i="35"/>
  <c r="J79" i="35"/>
  <c r="K74" i="35"/>
  <c r="J133" i="35"/>
  <c r="K128" i="35"/>
  <c r="I366" i="35"/>
  <c r="I367" i="35" s="1"/>
  <c r="I370" i="35"/>
  <c r="I242" i="35"/>
  <c r="J25" i="35"/>
  <c r="K20" i="35"/>
  <c r="S17" i="35"/>
  <c r="J187" i="35"/>
  <c r="K182" i="35"/>
  <c r="Q44" i="35"/>
  <c r="I378" i="35"/>
  <c r="Q98" i="35"/>
  <c r="R206" i="35"/>
  <c r="R71" i="35"/>
  <c r="Q233" i="35"/>
  <c r="J268" i="35"/>
  <c r="K263" i="35"/>
  <c r="R260" i="35"/>
  <c r="I52" i="35"/>
  <c r="J47" i="35"/>
  <c r="R152" i="35"/>
  <c r="Q125" i="35"/>
  <c r="J365" i="35"/>
  <c r="J364" i="35"/>
  <c r="J363" i="35"/>
  <c r="J239" i="35"/>
  <c r="J237" i="35" s="1"/>
  <c r="J238" i="35" s="1"/>
  <c r="J240" i="35" s="1"/>
  <c r="I385" i="35"/>
  <c r="Q179" i="35"/>
  <c r="F241" i="34"/>
  <c r="F5" i="23" s="1"/>
  <c r="G235" i="34"/>
  <c r="G16" i="23" s="1"/>
  <c r="G21" i="34"/>
  <c r="G238" i="34" s="1"/>
  <c r="G19" i="34"/>
  <c r="P228" i="34"/>
  <c r="P226" i="34" s="1"/>
  <c r="P227" i="34" s="1"/>
  <c r="P229" i="34" s="1"/>
  <c r="Q225" i="34" s="1"/>
  <c r="O90" i="34"/>
  <c r="O88" i="34" s="1"/>
  <c r="O89" i="34" s="1"/>
  <c r="O91" i="34" s="1"/>
  <c r="P87" i="34" s="1"/>
  <c r="O205" i="34"/>
  <c r="O203" i="34" s="1"/>
  <c r="O204" i="34" s="1"/>
  <c r="O206" i="34" s="1"/>
  <c r="P202" i="34" s="1"/>
  <c r="P182" i="34"/>
  <c r="P180" i="34" s="1"/>
  <c r="P181" i="34" s="1"/>
  <c r="P183" i="34" s="1"/>
  <c r="Q179" i="34" s="1"/>
  <c r="P159" i="34"/>
  <c r="P157" i="34" s="1"/>
  <c r="P158" i="34" s="1"/>
  <c r="P160" i="34" s="1"/>
  <c r="Q156" i="34" s="1"/>
  <c r="O113" i="34"/>
  <c r="O111" i="34" s="1"/>
  <c r="O112" i="34" s="1"/>
  <c r="O114" i="34" s="1"/>
  <c r="P110" i="34" s="1"/>
  <c r="S131" i="34"/>
  <c r="I45" i="34"/>
  <c r="Q67" i="34"/>
  <c r="Q65" i="34" s="1"/>
  <c r="Q66" i="34" s="1"/>
  <c r="Q68" i="34" s="1"/>
  <c r="R64" i="34" s="1"/>
  <c r="Q16" i="34"/>
  <c r="Q108" i="34"/>
  <c r="Q85" i="34"/>
  <c r="R154" i="34"/>
  <c r="S223" i="34"/>
  <c r="T62" i="34"/>
  <c r="R177" i="34"/>
  <c r="Q200" i="34"/>
  <c r="Q39" i="34"/>
  <c r="P136" i="34"/>
  <c r="P134" i="34" s="1"/>
  <c r="P135" i="34" s="1"/>
  <c r="P137" i="34" s="1"/>
  <c r="Q133" i="34" s="1"/>
  <c r="R182" i="29"/>
  <c r="R14" i="23" s="1"/>
  <c r="Z182" i="29"/>
  <c r="Z14" i="23" s="1"/>
  <c r="J170" i="29"/>
  <c r="I54" i="12" s="1"/>
  <c r="L170" i="29"/>
  <c r="K54" i="12" s="1"/>
  <c r="Q151" i="29"/>
  <c r="Q182" i="29" s="1"/>
  <c r="Q14" i="23" s="1"/>
  <c r="Q170" i="29"/>
  <c r="P54" i="12" s="1"/>
  <c r="L96" i="29"/>
  <c r="L182" i="29" s="1"/>
  <c r="L14" i="23" s="1"/>
  <c r="AB96" i="29"/>
  <c r="AB182" i="29" s="1"/>
  <c r="AB14" i="23" s="1"/>
  <c r="D54" i="29"/>
  <c r="E54" i="29" s="1"/>
  <c r="F54" i="29" s="1"/>
  <c r="G54" i="29" s="1"/>
  <c r="H54" i="29" s="1"/>
  <c r="I54" i="29" s="1"/>
  <c r="J54" i="29" s="1"/>
  <c r="K54" i="29" s="1"/>
  <c r="L54" i="29" s="1"/>
  <c r="M54" i="29" s="1"/>
  <c r="N54" i="29" s="1"/>
  <c r="O54" i="29" s="1"/>
  <c r="P54" i="29" s="1"/>
  <c r="Q54" i="29" s="1"/>
  <c r="R54" i="29" s="1"/>
  <c r="S54" i="29" s="1"/>
  <c r="T54" i="29" s="1"/>
  <c r="U54" i="29" s="1"/>
  <c r="V54" i="29" s="1"/>
  <c r="W54" i="29" s="1"/>
  <c r="X54" i="29" s="1"/>
  <c r="Y54" i="29" s="1"/>
  <c r="Z54" i="29" s="1"/>
  <c r="AA54" i="29" s="1"/>
  <c r="AB54" i="29" s="1"/>
  <c r="AC54" i="29" s="1"/>
  <c r="AD54" i="29" s="1"/>
  <c r="AE54" i="29" s="1"/>
  <c r="AF54" i="29" s="1"/>
  <c r="AG54" i="29" s="1"/>
  <c r="AH54" i="29" s="1"/>
  <c r="AI54" i="29" s="1"/>
  <c r="AJ54" i="29" s="1"/>
  <c r="AK54" i="29" s="1"/>
  <c r="AL54" i="29" s="1"/>
  <c r="AH182" i="29"/>
  <c r="AH14" i="23" s="1"/>
  <c r="K170" i="29"/>
  <c r="J54" i="12" s="1"/>
  <c r="T96" i="29"/>
  <c r="T182" i="29" s="1"/>
  <c r="T14" i="23" s="1"/>
  <c r="AG182" i="29"/>
  <c r="AG14" i="23" s="1"/>
  <c r="AF182" i="29"/>
  <c r="AF14" i="23" s="1"/>
  <c r="Y182" i="29"/>
  <c r="Y14" i="23" s="1"/>
  <c r="O96" i="29"/>
  <c r="O182" i="29" s="1"/>
  <c r="O14" i="23" s="1"/>
  <c r="AI182" i="29"/>
  <c r="AI14" i="23" s="1"/>
  <c r="B65" i="11"/>
  <c r="B12" i="11"/>
  <c r="AJ182" i="29"/>
  <c r="AJ14" i="23" s="1"/>
  <c r="I182" i="29"/>
  <c r="I14" i="23" s="1"/>
  <c r="S182" i="29"/>
  <c r="S14" i="23" s="1"/>
  <c r="E160" i="29"/>
  <c r="D178" i="29"/>
  <c r="AD96" i="29"/>
  <c r="AD182" i="29" s="1"/>
  <c r="AD14" i="23" s="1"/>
  <c r="K96" i="29"/>
  <c r="K182" i="29" s="1"/>
  <c r="K14" i="23" s="1"/>
  <c r="I170" i="29"/>
  <c r="H54" i="12" s="1"/>
  <c r="P182" i="29"/>
  <c r="P14" i="23" s="1"/>
  <c r="G157" i="29"/>
  <c r="F175" i="29"/>
  <c r="D172" i="29"/>
  <c r="E154" i="29"/>
  <c r="F182" i="29"/>
  <c r="F14" i="23" s="1"/>
  <c r="X182" i="29"/>
  <c r="X14" i="23" s="1"/>
  <c r="AC96" i="29"/>
  <c r="AC182" i="29" s="1"/>
  <c r="AC14" i="23" s="1"/>
  <c r="O170" i="29"/>
  <c r="N54" i="12" s="1"/>
  <c r="C54" i="41" s="1"/>
  <c r="D21" i="43" s="1"/>
  <c r="D50" i="43" s="1"/>
  <c r="AE96" i="29"/>
  <c r="AE182" i="29" s="1"/>
  <c r="AE14" i="23" s="1"/>
  <c r="F164" i="29"/>
  <c r="G164" i="29" s="1"/>
  <c r="H164" i="29" s="1"/>
  <c r="I164" i="29" s="1"/>
  <c r="J164" i="29" s="1"/>
  <c r="K164" i="29" s="1"/>
  <c r="L164" i="29" s="1"/>
  <c r="M164" i="29" s="1"/>
  <c r="N164" i="29" s="1"/>
  <c r="O164" i="29" s="1"/>
  <c r="P164" i="29" s="1"/>
  <c r="C182" i="29"/>
  <c r="C14" i="23" s="1"/>
  <c r="M96" i="29"/>
  <c r="M182" i="29" s="1"/>
  <c r="M14" i="23" s="1"/>
  <c r="E109" i="29"/>
  <c r="F109" i="29" s="1"/>
  <c r="AK96" i="29"/>
  <c r="AK182" i="29" s="1"/>
  <c r="AK14" i="23" s="1"/>
  <c r="U96" i="29"/>
  <c r="U182" i="29" s="1"/>
  <c r="U14" i="23" s="1"/>
  <c r="I50" i="29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T50" i="29" s="1"/>
  <c r="U50" i="29" s="1"/>
  <c r="V50" i="29" s="1"/>
  <c r="W50" i="29" s="1"/>
  <c r="X50" i="29" s="1"/>
  <c r="Y50" i="29" s="1"/>
  <c r="Z50" i="29" s="1"/>
  <c r="AA50" i="29" s="1"/>
  <c r="AB50" i="29" s="1"/>
  <c r="AC50" i="29" s="1"/>
  <c r="AD50" i="29" s="1"/>
  <c r="AE50" i="29" s="1"/>
  <c r="AF50" i="29" s="1"/>
  <c r="AG50" i="29" s="1"/>
  <c r="AH50" i="29" s="1"/>
  <c r="AI50" i="29" s="1"/>
  <c r="AJ50" i="29" s="1"/>
  <c r="AK50" i="29" s="1"/>
  <c r="AL50" i="29" s="1"/>
  <c r="N96" i="29"/>
  <c r="N182" i="29" s="1"/>
  <c r="N14" i="23" s="1"/>
  <c r="J96" i="29"/>
  <c r="J182" i="29" s="1"/>
  <c r="J14" i="23" s="1"/>
  <c r="V96" i="29"/>
  <c r="V182" i="29" s="1"/>
  <c r="V14" i="23" s="1"/>
  <c r="W96" i="29"/>
  <c r="W182" i="29" s="1"/>
  <c r="W14" i="23" s="1"/>
  <c r="F105" i="29"/>
  <c r="G105" i="29" s="1"/>
  <c r="H105" i="29" s="1"/>
  <c r="I105" i="29" s="1"/>
  <c r="J105" i="29" s="1"/>
  <c r="K105" i="29" s="1"/>
  <c r="L105" i="29" s="1"/>
  <c r="M105" i="29" s="1"/>
  <c r="N105" i="29" s="1"/>
  <c r="O105" i="29" s="1"/>
  <c r="P105" i="29" s="1"/>
  <c r="Q105" i="29" s="1"/>
  <c r="R105" i="29" s="1"/>
  <c r="S105" i="29" s="1"/>
  <c r="T105" i="29" s="1"/>
  <c r="U105" i="29" s="1"/>
  <c r="V105" i="29" s="1"/>
  <c r="W105" i="29" s="1"/>
  <c r="X105" i="29" s="1"/>
  <c r="Y105" i="29" s="1"/>
  <c r="Z105" i="29" s="1"/>
  <c r="AA105" i="29" s="1"/>
  <c r="AB105" i="29" s="1"/>
  <c r="AC105" i="29" s="1"/>
  <c r="AD105" i="29" s="1"/>
  <c r="AE105" i="29" s="1"/>
  <c r="AF105" i="29" s="1"/>
  <c r="AG105" i="29" s="1"/>
  <c r="AH105" i="29" s="1"/>
  <c r="AI105" i="29" s="1"/>
  <c r="AJ105" i="29" s="1"/>
  <c r="AK105" i="29" s="1"/>
  <c r="AL105" i="29" s="1"/>
  <c r="AL96" i="29"/>
  <c r="AL182" i="29" s="1"/>
  <c r="AL14" i="23" s="1"/>
  <c r="H96" i="29"/>
  <c r="H182" i="29" s="1"/>
  <c r="H14" i="23" s="1"/>
  <c r="G96" i="29"/>
  <c r="G182" i="29" s="1"/>
  <c r="G14" i="23" s="1"/>
  <c r="BD22" i="27"/>
  <c r="L22" i="27" s="1"/>
  <c r="L46" i="27" s="1"/>
  <c r="BC19" i="27"/>
  <c r="K19" i="27" s="1"/>
  <c r="K43" i="27" s="1"/>
  <c r="BC12" i="27"/>
  <c r="K12" i="27" s="1"/>
  <c r="K36" i="27" s="1"/>
  <c r="BD21" i="27"/>
  <c r="L21" i="27" s="1"/>
  <c r="L45" i="27" s="1"/>
  <c r="BD14" i="27"/>
  <c r="L14" i="27" s="1"/>
  <c r="L38" i="27" s="1"/>
  <c r="BC11" i="27"/>
  <c r="K11" i="27" s="1"/>
  <c r="K35" i="27" s="1"/>
  <c r="BC16" i="27"/>
  <c r="K16" i="27" s="1"/>
  <c r="K40" i="27" s="1"/>
  <c r="BD18" i="27"/>
  <c r="L18" i="27" s="1"/>
  <c r="L42" i="27" s="1"/>
  <c r="BC20" i="27"/>
  <c r="K20" i="27" s="1"/>
  <c r="K44" i="27" s="1"/>
  <c r="BC17" i="27"/>
  <c r="K17" i="27" s="1"/>
  <c r="K41" i="27" s="1"/>
  <c r="BD13" i="27"/>
  <c r="L13" i="27" s="1"/>
  <c r="L37" i="27" s="1"/>
  <c r="BC8" i="27"/>
  <c r="K8" i="27" s="1"/>
  <c r="K32" i="27" s="1"/>
  <c r="BC7" i="27"/>
  <c r="K7" i="27" s="1"/>
  <c r="K31" i="27" s="1"/>
  <c r="BD10" i="27"/>
  <c r="L10" i="27" s="1"/>
  <c r="L34" i="27" s="1"/>
  <c r="BC15" i="27"/>
  <c r="K15" i="27" s="1"/>
  <c r="K39" i="27" s="1"/>
  <c r="V19" i="46" l="1"/>
  <c r="W15" i="48"/>
  <c r="T33" i="46"/>
  <c r="T28" i="46" s="1"/>
  <c r="T39" i="46" s="1"/>
  <c r="Z11" i="48"/>
  <c r="W26" i="46"/>
  <c r="S57" i="46"/>
  <c r="R56" i="46"/>
  <c r="R72" i="46" s="1"/>
  <c r="R76" i="46" s="1"/>
  <c r="X29" i="46"/>
  <c r="Y30" i="46"/>
  <c r="Y14" i="46"/>
  <c r="Z15" i="46"/>
  <c r="X7" i="46"/>
  <c r="Y8" i="46"/>
  <c r="U17" i="47"/>
  <c r="U15" i="47" s="1"/>
  <c r="U16" i="47" s="1"/>
  <c r="U18" i="47" s="1"/>
  <c r="V14" i="47" s="1"/>
  <c r="W12" i="47"/>
  <c r="Y24" i="46"/>
  <c r="X23" i="46"/>
  <c r="V47" i="46"/>
  <c r="V46" i="46" s="1"/>
  <c r="X21" i="46"/>
  <c r="W20" i="46"/>
  <c r="X63" i="46"/>
  <c r="U65" i="46"/>
  <c r="U62" i="46" s="1"/>
  <c r="V66" i="46"/>
  <c r="W43" i="46"/>
  <c r="C21" i="43"/>
  <c r="C50" i="43" s="1"/>
  <c r="E10" i="11"/>
  <c r="E64" i="11"/>
  <c r="BD9" i="27"/>
  <c r="L9" i="27" s="1"/>
  <c r="L33" i="27" s="1"/>
  <c r="BB6" i="27"/>
  <c r="J6" i="27" s="1"/>
  <c r="J30" i="27" s="1"/>
  <c r="F78" i="11"/>
  <c r="E77" i="11"/>
  <c r="K209" i="35"/>
  <c r="J214" i="35"/>
  <c r="J160" i="35"/>
  <c r="K155" i="35"/>
  <c r="J310" i="35"/>
  <c r="J309" i="35"/>
  <c r="J308" i="35"/>
  <c r="J104" i="35"/>
  <c r="J102" i="35" s="1"/>
  <c r="J103" i="35" s="1"/>
  <c r="J105" i="35" s="1"/>
  <c r="I315" i="35"/>
  <c r="I311" i="35"/>
  <c r="I312" i="35" s="1"/>
  <c r="I107" i="35"/>
  <c r="R233" i="35"/>
  <c r="K277" i="35"/>
  <c r="K275" i="35"/>
  <c r="K276" i="35"/>
  <c r="K23" i="35"/>
  <c r="K21" i="35" s="1"/>
  <c r="K22" i="35" s="1"/>
  <c r="K24" i="35" s="1"/>
  <c r="J241" i="35"/>
  <c r="K236" i="35"/>
  <c r="R125" i="35"/>
  <c r="R179" i="35"/>
  <c r="S152" i="35"/>
  <c r="I289" i="35"/>
  <c r="I290" i="35" s="1"/>
  <c r="I293" i="35"/>
  <c r="I392" i="35" s="1"/>
  <c r="I53" i="35"/>
  <c r="K376" i="35"/>
  <c r="K375" i="35"/>
  <c r="K374" i="35"/>
  <c r="K266" i="35"/>
  <c r="K264" i="35" s="1"/>
  <c r="K265" i="35" s="1"/>
  <c r="K267" i="35" s="1"/>
  <c r="S71" i="35"/>
  <c r="R98" i="35"/>
  <c r="R44" i="35"/>
  <c r="K321" i="35"/>
  <c r="K320" i="35"/>
  <c r="K319" i="35"/>
  <c r="K131" i="35"/>
  <c r="K129" i="35" s="1"/>
  <c r="K130" i="35" s="1"/>
  <c r="K132" i="35" s="1"/>
  <c r="S260" i="35"/>
  <c r="S206" i="35"/>
  <c r="K342" i="35"/>
  <c r="K343" i="35" s="1"/>
  <c r="K341" i="35"/>
  <c r="K185" i="35"/>
  <c r="K183" i="35" s="1"/>
  <c r="K184" i="35" s="1"/>
  <c r="K186" i="35" s="1"/>
  <c r="K299" i="35"/>
  <c r="K298" i="35"/>
  <c r="K297" i="35"/>
  <c r="K77" i="35"/>
  <c r="K75" i="35" s="1"/>
  <c r="K76" i="35" s="1"/>
  <c r="K78" i="35" s="1"/>
  <c r="J288" i="35"/>
  <c r="J387" i="35" s="1"/>
  <c r="J287" i="35"/>
  <c r="J386" i="35" s="1"/>
  <c r="J286" i="35"/>
  <c r="J50" i="35"/>
  <c r="J48" i="35" s="1"/>
  <c r="J49" i="35" s="1"/>
  <c r="J51" i="35" s="1"/>
  <c r="J344" i="35"/>
  <c r="J345" i="35" s="1"/>
  <c r="J348" i="35"/>
  <c r="J188" i="35"/>
  <c r="J278" i="35"/>
  <c r="J279" i="35" s="1"/>
  <c r="J26" i="35"/>
  <c r="J282" i="35"/>
  <c r="J300" i="35"/>
  <c r="J301" i="35" s="1"/>
  <c r="J80" i="35"/>
  <c r="J304" i="35"/>
  <c r="J377" i="35"/>
  <c r="J269" i="35"/>
  <c r="J381" i="35"/>
  <c r="T17" i="35"/>
  <c r="J322" i="35"/>
  <c r="J323" i="35" s="1"/>
  <c r="J326" i="35"/>
  <c r="J134" i="35"/>
  <c r="G236" i="34"/>
  <c r="G20" i="34"/>
  <c r="P113" i="34"/>
  <c r="P111" i="34" s="1"/>
  <c r="P112" i="34" s="1"/>
  <c r="P114" i="34" s="1"/>
  <c r="Q110" i="34" s="1"/>
  <c r="P205" i="34"/>
  <c r="P203" i="34" s="1"/>
  <c r="P204" i="34" s="1"/>
  <c r="P206" i="34" s="1"/>
  <c r="Q202" i="34" s="1"/>
  <c r="Q136" i="34"/>
  <c r="Q134" i="34" s="1"/>
  <c r="Q135" i="34" s="1"/>
  <c r="Q137" i="34" s="1"/>
  <c r="R133" i="34" s="1"/>
  <c r="Q159" i="34"/>
  <c r="Q157" i="34"/>
  <c r="Q158" i="34" s="1"/>
  <c r="Q160" i="34" s="1"/>
  <c r="R156" i="34" s="1"/>
  <c r="P90" i="34"/>
  <c r="P88" i="34" s="1"/>
  <c r="P89" i="34" s="1"/>
  <c r="P91" i="34" s="1"/>
  <c r="Q87" i="34" s="1"/>
  <c r="R67" i="34"/>
  <c r="R65" i="34" s="1"/>
  <c r="R66" i="34" s="1"/>
  <c r="R68" i="34" s="1"/>
  <c r="S64" i="34" s="1"/>
  <c r="Q182" i="34"/>
  <c r="Q180" i="34" s="1"/>
  <c r="Q181" i="34" s="1"/>
  <c r="Q183" i="34" s="1"/>
  <c r="R179" i="34" s="1"/>
  <c r="R200" i="34"/>
  <c r="S177" i="34"/>
  <c r="U62" i="34"/>
  <c r="R108" i="34"/>
  <c r="J41" i="34"/>
  <c r="R85" i="34"/>
  <c r="Q228" i="34"/>
  <c r="Q226" i="34"/>
  <c r="Q227" i="34" s="1"/>
  <c r="Q229" i="34" s="1"/>
  <c r="R225" i="34" s="1"/>
  <c r="R39" i="34"/>
  <c r="S154" i="34"/>
  <c r="T131" i="34"/>
  <c r="T223" i="34"/>
  <c r="R16" i="34"/>
  <c r="Q164" i="29"/>
  <c r="R164" i="29" s="1"/>
  <c r="S164" i="29" s="1"/>
  <c r="T164" i="29" s="1"/>
  <c r="U164" i="29" s="1"/>
  <c r="V164" i="29" s="1"/>
  <c r="W164" i="29" s="1"/>
  <c r="X164" i="29" s="1"/>
  <c r="Y164" i="29" s="1"/>
  <c r="Z164" i="29" s="1"/>
  <c r="AA164" i="29" s="1"/>
  <c r="AB164" i="29" s="1"/>
  <c r="AC164" i="29" s="1"/>
  <c r="AD164" i="29" s="1"/>
  <c r="AE164" i="29" s="1"/>
  <c r="AF164" i="29" s="1"/>
  <c r="AG164" i="29" s="1"/>
  <c r="AH164" i="29" s="1"/>
  <c r="AI164" i="29" s="1"/>
  <c r="AJ164" i="29" s="1"/>
  <c r="AK164" i="29" s="1"/>
  <c r="AL164" i="29" s="1"/>
  <c r="C65" i="11"/>
  <c r="C12" i="11"/>
  <c r="F154" i="29"/>
  <c r="E172" i="29"/>
  <c r="H157" i="29"/>
  <c r="G175" i="29"/>
  <c r="E178" i="29"/>
  <c r="F160" i="29"/>
  <c r="G109" i="29"/>
  <c r="H109" i="29" s="1"/>
  <c r="I109" i="29" s="1"/>
  <c r="J109" i="29" s="1"/>
  <c r="K109" i="29" s="1"/>
  <c r="L109" i="29" s="1"/>
  <c r="M109" i="29" s="1"/>
  <c r="N109" i="29" s="1"/>
  <c r="O109" i="29" s="1"/>
  <c r="P109" i="29" s="1"/>
  <c r="Q109" i="29" s="1"/>
  <c r="R109" i="29" s="1"/>
  <c r="S109" i="29" s="1"/>
  <c r="T109" i="29" s="1"/>
  <c r="U109" i="29" s="1"/>
  <c r="V109" i="29" s="1"/>
  <c r="W109" i="29" s="1"/>
  <c r="X109" i="29" s="1"/>
  <c r="Y109" i="29" s="1"/>
  <c r="Z109" i="29" s="1"/>
  <c r="AA109" i="29" s="1"/>
  <c r="AB109" i="29" s="1"/>
  <c r="AC109" i="29" s="1"/>
  <c r="AD109" i="29" s="1"/>
  <c r="AE109" i="29" s="1"/>
  <c r="AF109" i="29" s="1"/>
  <c r="AG109" i="29" s="1"/>
  <c r="AH109" i="29" s="1"/>
  <c r="AI109" i="29" s="1"/>
  <c r="AJ109" i="29" s="1"/>
  <c r="AK109" i="29" s="1"/>
  <c r="AL109" i="29" s="1"/>
  <c r="BE22" i="27"/>
  <c r="M22" i="27" s="1"/>
  <c r="M46" i="27" s="1"/>
  <c r="BE14" i="27"/>
  <c r="M14" i="27" s="1"/>
  <c r="M38" i="27" s="1"/>
  <c r="BD7" i="27"/>
  <c r="L7" i="27" s="1"/>
  <c r="L31" i="27" s="1"/>
  <c r="BD15" i="27"/>
  <c r="L15" i="27" s="1"/>
  <c r="L39" i="27" s="1"/>
  <c r="BD8" i="27"/>
  <c r="L8" i="27" s="1"/>
  <c r="L32" i="27" s="1"/>
  <c r="BE18" i="27"/>
  <c r="M18" i="27" s="1"/>
  <c r="M42" i="27" s="1"/>
  <c r="BD12" i="27"/>
  <c r="L12" i="27" s="1"/>
  <c r="L36" i="27" s="1"/>
  <c r="BE10" i="27"/>
  <c r="M10" i="27" s="1"/>
  <c r="M34" i="27" s="1"/>
  <c r="BE13" i="27"/>
  <c r="M13" i="27" s="1"/>
  <c r="M37" i="27" s="1"/>
  <c r="BD17" i="27"/>
  <c r="L17" i="27" s="1"/>
  <c r="L41" i="27" s="1"/>
  <c r="BD20" i="27"/>
  <c r="L20" i="27" s="1"/>
  <c r="L44" i="27" s="1"/>
  <c r="BD16" i="27"/>
  <c r="L16" i="27" s="1"/>
  <c r="L40" i="27" s="1"/>
  <c r="BD11" i="27"/>
  <c r="L11" i="27" s="1"/>
  <c r="L35" i="27" s="1"/>
  <c r="BE21" i="27"/>
  <c r="M21" i="27" s="1"/>
  <c r="M45" i="27" s="1"/>
  <c r="BD19" i="27"/>
  <c r="L19" i="27" s="1"/>
  <c r="L43" i="27" s="1"/>
  <c r="X15" i="48" l="1"/>
  <c r="U33" i="46"/>
  <c r="U28" i="46" s="1"/>
  <c r="U39" i="46" s="1"/>
  <c r="W19" i="46"/>
  <c r="AA11" i="48"/>
  <c r="X26" i="46"/>
  <c r="T57" i="46"/>
  <c r="S56" i="46"/>
  <c r="S72" i="46" s="1"/>
  <c r="S76" i="46" s="1"/>
  <c r="Z30" i="46"/>
  <c r="Y29" i="46"/>
  <c r="AA15" i="46"/>
  <c r="Z14" i="46"/>
  <c r="Z8" i="46"/>
  <c r="Y7" i="46"/>
  <c r="V17" i="47"/>
  <c r="V15" i="47"/>
  <c r="V16" i="47" s="1"/>
  <c r="X12" i="47"/>
  <c r="V18" i="47"/>
  <c r="W14" i="47" s="1"/>
  <c r="X43" i="46"/>
  <c r="Y63" i="46"/>
  <c r="Y21" i="46"/>
  <c r="X20" i="46"/>
  <c r="W47" i="46"/>
  <c r="W46" i="46" s="1"/>
  <c r="V65" i="46"/>
  <c r="V62" i="46" s="1"/>
  <c r="W66" i="46"/>
  <c r="Z24" i="46"/>
  <c r="Y23" i="46"/>
  <c r="F10" i="11"/>
  <c r="F64" i="11"/>
  <c r="BE9" i="27"/>
  <c r="M9" i="27" s="1"/>
  <c r="M33" i="27" s="1"/>
  <c r="BC6" i="27"/>
  <c r="K6" i="27" s="1"/>
  <c r="K30" i="27" s="1"/>
  <c r="F77" i="11"/>
  <c r="G78" i="11"/>
  <c r="J215" i="35"/>
  <c r="J359" i="35"/>
  <c r="J355" i="35"/>
  <c r="J356" i="35" s="1"/>
  <c r="K354" i="35"/>
  <c r="K212" i="35"/>
  <c r="K210" i="35" s="1"/>
  <c r="K211" i="35" s="1"/>
  <c r="K213" i="35" s="1"/>
  <c r="K353" i="35"/>
  <c r="K352" i="35"/>
  <c r="K330" i="35"/>
  <c r="K158" i="35"/>
  <c r="K156" i="35" s="1"/>
  <c r="K157" i="35" s="1"/>
  <c r="K159" i="35" s="1"/>
  <c r="K331" i="35"/>
  <c r="K332" i="35" s="1"/>
  <c r="J337" i="35"/>
  <c r="J333" i="35"/>
  <c r="J334" i="35" s="1"/>
  <c r="J161" i="35"/>
  <c r="K101" i="35"/>
  <c r="J106" i="35"/>
  <c r="J385" i="35"/>
  <c r="K133" i="35"/>
  <c r="L128" i="35"/>
  <c r="J52" i="35"/>
  <c r="K47" i="35"/>
  <c r="K268" i="35"/>
  <c r="L263" i="35"/>
  <c r="K25" i="35"/>
  <c r="L20" i="35"/>
  <c r="S125" i="35"/>
  <c r="J378" i="35"/>
  <c r="K79" i="35"/>
  <c r="L74" i="35"/>
  <c r="S44" i="35"/>
  <c r="I388" i="35"/>
  <c r="I389" i="35" s="1"/>
  <c r="K364" i="35"/>
  <c r="K365" i="35"/>
  <c r="K363" i="35"/>
  <c r="K239" i="35"/>
  <c r="K237" i="35"/>
  <c r="K238" i="35" s="1"/>
  <c r="K240" i="35" s="1"/>
  <c r="T260" i="35"/>
  <c r="S98" i="35"/>
  <c r="S179" i="35"/>
  <c r="S233" i="35"/>
  <c r="K187" i="35"/>
  <c r="L182" i="35"/>
  <c r="U17" i="35"/>
  <c r="T206" i="35"/>
  <c r="T71" i="35"/>
  <c r="T152" i="35"/>
  <c r="J366" i="35"/>
  <c r="J367" i="35" s="1"/>
  <c r="J242" i="35"/>
  <c r="J370" i="35"/>
  <c r="G22" i="34"/>
  <c r="G237" i="34"/>
  <c r="Q205" i="34"/>
  <c r="Q203" i="34" s="1"/>
  <c r="Q204" i="34" s="1"/>
  <c r="Q206" i="34" s="1"/>
  <c r="R202" i="34" s="1"/>
  <c r="Q90" i="34"/>
  <c r="Q88" i="34" s="1"/>
  <c r="Q89" i="34" s="1"/>
  <c r="Q91" i="34" s="1"/>
  <c r="R87" i="34" s="1"/>
  <c r="Q113" i="34"/>
  <c r="Q111" i="34" s="1"/>
  <c r="Q112" i="34" s="1"/>
  <c r="Q114" i="34" s="1"/>
  <c r="R110" i="34" s="1"/>
  <c r="R159" i="34"/>
  <c r="R157" i="34"/>
  <c r="R158" i="34" s="1"/>
  <c r="R160" i="34" s="1"/>
  <c r="S156" i="34" s="1"/>
  <c r="R182" i="34"/>
  <c r="R180" i="34" s="1"/>
  <c r="R181" i="34" s="1"/>
  <c r="R183" i="34" s="1"/>
  <c r="S179" i="34" s="1"/>
  <c r="U223" i="34"/>
  <c r="U131" i="34"/>
  <c r="S39" i="34"/>
  <c r="J44" i="34"/>
  <c r="T177" i="34"/>
  <c r="S67" i="34"/>
  <c r="S65" i="34" s="1"/>
  <c r="S66" i="34" s="1"/>
  <c r="S68" i="34" s="1"/>
  <c r="T64" i="34" s="1"/>
  <c r="S85" i="34"/>
  <c r="V62" i="34"/>
  <c r="R228" i="34"/>
  <c r="R226" i="34" s="1"/>
  <c r="R227" i="34" s="1"/>
  <c r="R229" i="34" s="1"/>
  <c r="S225" i="34" s="1"/>
  <c r="S108" i="34"/>
  <c r="R136" i="34"/>
  <c r="R134" i="34" s="1"/>
  <c r="R135" i="34" s="1"/>
  <c r="R137" i="34" s="1"/>
  <c r="S133" i="34" s="1"/>
  <c r="S16" i="34"/>
  <c r="T154" i="34"/>
  <c r="S200" i="34"/>
  <c r="D12" i="11"/>
  <c r="D65" i="11"/>
  <c r="I157" i="29"/>
  <c r="H175" i="29"/>
  <c r="G160" i="29"/>
  <c r="F178" i="29"/>
  <c r="G154" i="29"/>
  <c r="F172" i="29"/>
  <c r="BF22" i="27"/>
  <c r="N22" i="27" s="1"/>
  <c r="N46" i="27" s="1"/>
  <c r="BF21" i="27"/>
  <c r="N21" i="27" s="1"/>
  <c r="N45" i="27" s="1"/>
  <c r="BE17" i="27"/>
  <c r="M17" i="27" s="1"/>
  <c r="M41" i="27" s="1"/>
  <c r="BF10" i="27"/>
  <c r="N10" i="27" s="1"/>
  <c r="N34" i="27" s="1"/>
  <c r="BE15" i="27"/>
  <c r="M15" i="27" s="1"/>
  <c r="M39" i="27" s="1"/>
  <c r="BE11" i="27"/>
  <c r="M11" i="27" s="1"/>
  <c r="M35" i="27" s="1"/>
  <c r="BE8" i="27"/>
  <c r="M8" i="27" s="1"/>
  <c r="M32" i="27" s="1"/>
  <c r="BE16" i="27"/>
  <c r="M16" i="27" s="1"/>
  <c r="M40" i="27" s="1"/>
  <c r="BF18" i="27"/>
  <c r="N18" i="27" s="1"/>
  <c r="N42" i="27" s="1"/>
  <c r="BE7" i="27"/>
  <c r="M7" i="27" s="1"/>
  <c r="M31" i="27" s="1"/>
  <c r="BE19" i="27"/>
  <c r="M19" i="27" s="1"/>
  <c r="M43" i="27" s="1"/>
  <c r="BE20" i="27"/>
  <c r="M20" i="27" s="1"/>
  <c r="M44" i="27" s="1"/>
  <c r="BF13" i="27"/>
  <c r="N13" i="27" s="1"/>
  <c r="N37" i="27" s="1"/>
  <c r="BE12" i="27"/>
  <c r="M12" i="27" s="1"/>
  <c r="M36" i="27" s="1"/>
  <c r="BF14" i="27"/>
  <c r="N14" i="27" s="1"/>
  <c r="N38" i="27" s="1"/>
  <c r="X19" i="46" l="1"/>
  <c r="AB11" i="48"/>
  <c r="Y26" i="46"/>
  <c r="Y15" i="48"/>
  <c r="V33" i="46"/>
  <c r="V28" i="46" s="1"/>
  <c r="V39" i="46" s="1"/>
  <c r="U57" i="46"/>
  <c r="T56" i="46"/>
  <c r="T72" i="46" s="1"/>
  <c r="T76" i="46" s="1"/>
  <c r="Z29" i="46"/>
  <c r="AA30" i="46"/>
  <c r="AB15" i="46"/>
  <c r="AA14" i="46"/>
  <c r="AA8" i="46"/>
  <c r="Z7" i="46"/>
  <c r="W17" i="47"/>
  <c r="W15" i="47"/>
  <c r="W16" i="47" s="1"/>
  <c r="W18" i="47" s="1"/>
  <c r="X14" i="47" s="1"/>
  <c r="Y12" i="47"/>
  <c r="X47" i="46"/>
  <c r="X46" i="46" s="1"/>
  <c r="Y43" i="46"/>
  <c r="Z23" i="46"/>
  <c r="AA24" i="46"/>
  <c r="X66" i="46"/>
  <c r="W65" i="46"/>
  <c r="W62" i="46" s="1"/>
  <c r="Y20" i="46"/>
  <c r="Y19" i="46" s="1"/>
  <c r="Z21" i="46"/>
  <c r="Z63" i="46"/>
  <c r="G10" i="11"/>
  <c r="G64" i="11"/>
  <c r="BF9" i="27"/>
  <c r="N9" i="27" s="1"/>
  <c r="N33" i="27" s="1"/>
  <c r="BD6" i="27"/>
  <c r="L6" i="27" s="1"/>
  <c r="L30" i="27" s="1"/>
  <c r="G77" i="11"/>
  <c r="H78" i="11"/>
  <c r="L209" i="35"/>
  <c r="K214" i="35"/>
  <c r="K160" i="35"/>
  <c r="L155" i="35"/>
  <c r="J315" i="35"/>
  <c r="J311" i="35"/>
  <c r="J312" i="35" s="1"/>
  <c r="J107" i="35"/>
  <c r="K309" i="35"/>
  <c r="K310" i="35" s="1"/>
  <c r="K308" i="35"/>
  <c r="K104" i="35"/>
  <c r="K102" i="35" s="1"/>
  <c r="K103" i="35" s="1"/>
  <c r="K105" i="35" s="1"/>
  <c r="L298" i="35"/>
  <c r="L299" i="35" s="1"/>
  <c r="L297" i="35"/>
  <c r="L77" i="35"/>
  <c r="L75" i="35" s="1"/>
  <c r="L76" i="35" s="1"/>
  <c r="L78" i="35" s="1"/>
  <c r="T125" i="35"/>
  <c r="J289" i="35"/>
  <c r="J290" i="35" s="1"/>
  <c r="J293" i="35"/>
  <c r="J392" i="35" s="1"/>
  <c r="J53" i="35"/>
  <c r="K241" i="35"/>
  <c r="L236" i="35"/>
  <c r="K300" i="35"/>
  <c r="K301" i="35" s="1"/>
  <c r="K80" i="35"/>
  <c r="K304" i="35"/>
  <c r="L375" i="35"/>
  <c r="L376" i="35" s="1"/>
  <c r="L374" i="35"/>
  <c r="L266" i="35"/>
  <c r="L264" i="35" s="1"/>
  <c r="L265" i="35" s="1"/>
  <c r="L267" i="35" s="1"/>
  <c r="V17" i="35"/>
  <c r="T179" i="35"/>
  <c r="K377" i="35"/>
  <c r="K269" i="35"/>
  <c r="K381" i="35"/>
  <c r="K322" i="35"/>
  <c r="K323" i="35" s="1"/>
  <c r="K326" i="35"/>
  <c r="K134" i="35"/>
  <c r="U71" i="35"/>
  <c r="T233" i="35"/>
  <c r="K278" i="35"/>
  <c r="K279" i="35" s="1"/>
  <c r="K282" i="35"/>
  <c r="K26" i="35"/>
  <c r="L342" i="35"/>
  <c r="L343" i="35" s="1"/>
  <c r="L341" i="35"/>
  <c r="L185" i="35"/>
  <c r="L183" i="35" s="1"/>
  <c r="L184" i="35" s="1"/>
  <c r="L186" i="35" s="1"/>
  <c r="T98" i="35"/>
  <c r="U260" i="35"/>
  <c r="T44" i="35"/>
  <c r="L321" i="35"/>
  <c r="L320" i="35"/>
  <c r="L319" i="35"/>
  <c r="L131" i="35"/>
  <c r="L129" i="35"/>
  <c r="L130" i="35" s="1"/>
  <c r="L132" i="35" s="1"/>
  <c r="K344" i="35"/>
  <c r="K345" i="35" s="1"/>
  <c r="K348" i="35"/>
  <c r="K188" i="35"/>
  <c r="U152" i="35"/>
  <c r="U206" i="35"/>
  <c r="L276" i="35"/>
  <c r="L275" i="35"/>
  <c r="L277" i="35"/>
  <c r="L23" i="35"/>
  <c r="L21" i="35" s="1"/>
  <c r="L22" i="35" s="1"/>
  <c r="L24" i="35" s="1"/>
  <c r="K288" i="35"/>
  <c r="K287" i="35"/>
  <c r="K286" i="35"/>
  <c r="K50" i="35"/>
  <c r="K48" i="35" s="1"/>
  <c r="K49" i="35" s="1"/>
  <c r="K51" i="35" s="1"/>
  <c r="H18" i="34"/>
  <c r="G239" i="34"/>
  <c r="S136" i="34"/>
  <c r="S134" i="34" s="1"/>
  <c r="S135" i="34" s="1"/>
  <c r="S137" i="34" s="1"/>
  <c r="T133" i="34" s="1"/>
  <c r="R90" i="34"/>
  <c r="R88" i="34" s="1"/>
  <c r="R89" i="34" s="1"/>
  <c r="R91" i="34" s="1"/>
  <c r="S87" i="34" s="1"/>
  <c r="S159" i="34"/>
  <c r="S157" i="34" s="1"/>
  <c r="S158" i="34" s="1"/>
  <c r="S160" i="34" s="1"/>
  <c r="T156" i="34" s="1"/>
  <c r="R113" i="34"/>
  <c r="R111" i="34" s="1"/>
  <c r="R112" i="34" s="1"/>
  <c r="R114" i="34" s="1"/>
  <c r="S110" i="34" s="1"/>
  <c r="S182" i="34"/>
  <c r="S180" i="34" s="1"/>
  <c r="S181" i="34" s="1"/>
  <c r="S183" i="34" s="1"/>
  <c r="T179" i="34" s="1"/>
  <c r="R205" i="34"/>
  <c r="R203" i="34" s="1"/>
  <c r="R204" i="34" s="1"/>
  <c r="R206" i="34" s="1"/>
  <c r="S202" i="34" s="1"/>
  <c r="T108" i="34"/>
  <c r="U177" i="34"/>
  <c r="S228" i="34"/>
  <c r="S226" i="34"/>
  <c r="S227" i="34" s="1"/>
  <c r="S229" i="34" s="1"/>
  <c r="T225" i="34" s="1"/>
  <c r="W62" i="34"/>
  <c r="T85" i="34"/>
  <c r="T39" i="34"/>
  <c r="T200" i="34"/>
  <c r="V131" i="34"/>
  <c r="U154" i="34"/>
  <c r="T67" i="34"/>
  <c r="T65" i="34"/>
  <c r="T66" i="34" s="1"/>
  <c r="T68" i="34" s="1"/>
  <c r="U64" i="34" s="1"/>
  <c r="T16" i="34"/>
  <c r="J42" i="34"/>
  <c r="V223" i="34"/>
  <c r="E65" i="11"/>
  <c r="E12" i="11"/>
  <c r="H160" i="29"/>
  <c r="G178" i="29"/>
  <c r="H154" i="29"/>
  <c r="G172" i="29"/>
  <c r="J157" i="29"/>
  <c r="I175" i="29"/>
  <c r="BG22" i="27"/>
  <c r="O22" i="27" s="1"/>
  <c r="O46" i="27" s="1"/>
  <c r="BG13" i="27"/>
  <c r="O13" i="27" s="1"/>
  <c r="O37" i="27" s="1"/>
  <c r="BF17" i="27"/>
  <c r="N17" i="27" s="1"/>
  <c r="N41" i="27" s="1"/>
  <c r="BF20" i="27"/>
  <c r="N20" i="27" s="1"/>
  <c r="N44" i="27" s="1"/>
  <c r="BF15" i="27"/>
  <c r="N15" i="27" s="1"/>
  <c r="N39" i="27" s="1"/>
  <c r="BF7" i="27"/>
  <c r="N7" i="27" s="1"/>
  <c r="N31" i="27" s="1"/>
  <c r="BF8" i="27"/>
  <c r="N8" i="27" s="1"/>
  <c r="N32" i="27" s="1"/>
  <c r="BG14" i="27"/>
  <c r="O14" i="27" s="1"/>
  <c r="O38" i="27" s="1"/>
  <c r="BF12" i="27"/>
  <c r="N12" i="27" s="1"/>
  <c r="N36" i="27" s="1"/>
  <c r="BF19" i="27"/>
  <c r="N19" i="27" s="1"/>
  <c r="N43" i="27" s="1"/>
  <c r="BG18" i="27"/>
  <c r="O18" i="27" s="1"/>
  <c r="O42" i="27" s="1"/>
  <c r="BF16" i="27"/>
  <c r="N16" i="27" s="1"/>
  <c r="N40" i="27" s="1"/>
  <c r="BF11" i="27"/>
  <c r="N11" i="27" s="1"/>
  <c r="N35" i="27" s="1"/>
  <c r="BG10" i="27"/>
  <c r="O10" i="27" s="1"/>
  <c r="O34" i="27" s="1"/>
  <c r="BG21" i="27"/>
  <c r="O21" i="27" s="1"/>
  <c r="O45" i="27" s="1"/>
  <c r="AC11" i="48" l="1"/>
  <c r="Z26" i="46"/>
  <c r="Z15" i="48"/>
  <c r="W33" i="46"/>
  <c r="W28" i="46" s="1"/>
  <c r="W39" i="46" s="1"/>
  <c r="V57" i="46"/>
  <c r="U56" i="46"/>
  <c r="U72" i="46" s="1"/>
  <c r="U76" i="46" s="1"/>
  <c r="AA29" i="46"/>
  <c r="AB30" i="46"/>
  <c r="AB14" i="46"/>
  <c r="AC15" i="46"/>
  <c r="AB8" i="46"/>
  <c r="AA7" i="46"/>
  <c r="X15" i="47"/>
  <c r="X16" i="47" s="1"/>
  <c r="X18" i="47" s="1"/>
  <c r="Y14" i="47" s="1"/>
  <c r="X17" i="47"/>
  <c r="Z12" i="47"/>
  <c r="Z20" i="46"/>
  <c r="Z19" i="46" s="1"/>
  <c r="AA21" i="46"/>
  <c r="Y47" i="46"/>
  <c r="Y46" i="46" s="1"/>
  <c r="X65" i="46"/>
  <c r="X62" i="46" s="1"/>
  <c r="Y66" i="46"/>
  <c r="Z43" i="46"/>
  <c r="AA63" i="46"/>
  <c r="AA23" i="46"/>
  <c r="AB24" i="46"/>
  <c r="H10" i="11"/>
  <c r="H64" i="11"/>
  <c r="BG9" i="27"/>
  <c r="O9" i="27" s="1"/>
  <c r="O33" i="27" s="1"/>
  <c r="BE6" i="27"/>
  <c r="M6" i="27" s="1"/>
  <c r="M30" i="27" s="1"/>
  <c r="H77" i="11"/>
  <c r="I78" i="11"/>
  <c r="K355" i="35"/>
  <c r="K356" i="35" s="1"/>
  <c r="K359" i="35"/>
  <c r="K215" i="35"/>
  <c r="L352" i="35"/>
  <c r="L354" i="35"/>
  <c r="L212" i="35"/>
  <c r="L210" i="35" s="1"/>
  <c r="L211" i="35" s="1"/>
  <c r="L213" i="35" s="1"/>
  <c r="L353" i="35"/>
  <c r="L330" i="35"/>
  <c r="L331" i="35"/>
  <c r="L332" i="35" s="1"/>
  <c r="L158" i="35"/>
  <c r="L156" i="35" s="1"/>
  <c r="L157" i="35" s="1"/>
  <c r="L159" i="35" s="1"/>
  <c r="K161" i="35"/>
  <c r="K333" i="35"/>
  <c r="K334" i="35" s="1"/>
  <c r="K337" i="35"/>
  <c r="K386" i="35"/>
  <c r="K106" i="35"/>
  <c r="L101" i="35"/>
  <c r="K387" i="35"/>
  <c r="J388" i="35"/>
  <c r="J389" i="35" s="1"/>
  <c r="L187" i="35"/>
  <c r="M182" i="35"/>
  <c r="K52" i="35"/>
  <c r="L47" i="35"/>
  <c r="U98" i="35"/>
  <c r="K378" i="35"/>
  <c r="U179" i="35"/>
  <c r="U125" i="35"/>
  <c r="L365" i="35"/>
  <c r="L364" i="35"/>
  <c r="L363" i="35"/>
  <c r="L239" i="35"/>
  <c r="L237" i="35" s="1"/>
  <c r="L238" i="35" s="1"/>
  <c r="L240" i="35" s="1"/>
  <c r="K385" i="35"/>
  <c r="L133" i="35"/>
  <c r="M128" i="35"/>
  <c r="V260" i="35"/>
  <c r="V71" i="35"/>
  <c r="W17" i="35"/>
  <c r="K366" i="35"/>
  <c r="K367" i="35" s="1"/>
  <c r="K370" i="35"/>
  <c r="K242" i="35"/>
  <c r="U44" i="35"/>
  <c r="L268" i="35"/>
  <c r="M263" i="35"/>
  <c r="L79" i="35"/>
  <c r="M74" i="35"/>
  <c r="L25" i="35"/>
  <c r="M25" i="35"/>
  <c r="M278" i="35" s="1"/>
  <c r="M20" i="35"/>
  <c r="V206" i="35"/>
  <c r="V152" i="35"/>
  <c r="U233" i="35"/>
  <c r="G241" i="34"/>
  <c r="G5" i="23" s="1"/>
  <c r="H235" i="34"/>
  <c r="H16" i="23" s="1"/>
  <c r="H21" i="34"/>
  <c r="T159" i="34"/>
  <c r="T157" i="34" s="1"/>
  <c r="T158" i="34" s="1"/>
  <c r="T160" i="34" s="1"/>
  <c r="U156" i="34" s="1"/>
  <c r="T182" i="34"/>
  <c r="T180" i="34" s="1"/>
  <c r="T181" i="34" s="1"/>
  <c r="T183" i="34" s="1"/>
  <c r="U179" i="34" s="1"/>
  <c r="S90" i="34"/>
  <c r="S88" i="34" s="1"/>
  <c r="S89" i="34" s="1"/>
  <c r="S91" i="34" s="1"/>
  <c r="T87" i="34" s="1"/>
  <c r="S205" i="34"/>
  <c r="S203" i="34"/>
  <c r="S204" i="34" s="1"/>
  <c r="S206" i="34" s="1"/>
  <c r="T202" i="34" s="1"/>
  <c r="S113" i="34"/>
  <c r="S111" i="34" s="1"/>
  <c r="S112" i="34" s="1"/>
  <c r="S114" i="34" s="1"/>
  <c r="T110" i="34" s="1"/>
  <c r="T136" i="34"/>
  <c r="T134" i="34" s="1"/>
  <c r="T135" i="34" s="1"/>
  <c r="T137" i="34" s="1"/>
  <c r="U133" i="34" s="1"/>
  <c r="U67" i="34"/>
  <c r="U65" i="34" s="1"/>
  <c r="U66" i="34" s="1"/>
  <c r="U68" i="34" s="1"/>
  <c r="V64" i="34" s="1"/>
  <c r="U39" i="34"/>
  <c r="U108" i="34"/>
  <c r="W131" i="34"/>
  <c r="U200" i="34"/>
  <c r="U16" i="34"/>
  <c r="U85" i="34"/>
  <c r="V177" i="34"/>
  <c r="W223" i="34"/>
  <c r="T228" i="34"/>
  <c r="T226" i="34" s="1"/>
  <c r="T227" i="34" s="1"/>
  <c r="T229" i="34" s="1"/>
  <c r="U225" i="34" s="1"/>
  <c r="J43" i="34"/>
  <c r="V154" i="34"/>
  <c r="X62" i="34"/>
  <c r="F65" i="11"/>
  <c r="F12" i="11"/>
  <c r="I154" i="29"/>
  <c r="H172" i="29"/>
  <c r="K157" i="29"/>
  <c r="J175" i="29"/>
  <c r="I160" i="29"/>
  <c r="H178" i="29"/>
  <c r="BH22" i="27"/>
  <c r="P22" i="27" s="1"/>
  <c r="P46" i="27" s="1"/>
  <c r="BG16" i="27"/>
  <c r="O16" i="27" s="1"/>
  <c r="O40" i="27" s="1"/>
  <c r="BG12" i="27"/>
  <c r="O12" i="27" s="1"/>
  <c r="O36" i="27" s="1"/>
  <c r="BG17" i="27"/>
  <c r="O17" i="27" s="1"/>
  <c r="O41" i="27" s="1"/>
  <c r="BH10" i="27"/>
  <c r="P10" i="27" s="1"/>
  <c r="P34" i="27" s="1"/>
  <c r="BG19" i="27"/>
  <c r="O19" i="27" s="1"/>
  <c r="O43" i="27" s="1"/>
  <c r="BG8" i="27"/>
  <c r="O8" i="27" s="1"/>
  <c r="O32" i="27" s="1"/>
  <c r="BG7" i="27"/>
  <c r="O7" i="27" s="1"/>
  <c r="O31" i="27" s="1"/>
  <c r="BG20" i="27"/>
  <c r="O20" i="27" s="1"/>
  <c r="O44" i="27" s="1"/>
  <c r="BH21" i="27"/>
  <c r="P21" i="27" s="1"/>
  <c r="P45" i="27" s="1"/>
  <c r="BG11" i="27"/>
  <c r="O11" i="27" s="1"/>
  <c r="O35" i="27" s="1"/>
  <c r="BH18" i="27"/>
  <c r="P18" i="27" s="1"/>
  <c r="P42" i="27" s="1"/>
  <c r="BH14" i="27"/>
  <c r="P14" i="27" s="1"/>
  <c r="P38" i="27" s="1"/>
  <c r="BG15" i="27"/>
  <c r="O15" i="27" s="1"/>
  <c r="O39" i="27" s="1"/>
  <c r="BH13" i="27"/>
  <c r="P13" i="27" s="1"/>
  <c r="P37" i="27" s="1"/>
  <c r="AA15" i="48" l="1"/>
  <c r="X33" i="46"/>
  <c r="X28" i="46" s="1"/>
  <c r="X39" i="46" s="1"/>
  <c r="AD11" i="48"/>
  <c r="AA26" i="46"/>
  <c r="W57" i="46"/>
  <c r="V56" i="46"/>
  <c r="V72" i="46" s="1"/>
  <c r="V76" i="46" s="1"/>
  <c r="AC30" i="46"/>
  <c r="AB29" i="46"/>
  <c r="AD15" i="46"/>
  <c r="AC14" i="46"/>
  <c r="AB7" i="46"/>
  <c r="AC8" i="46"/>
  <c r="Y17" i="47"/>
  <c r="Y15" i="47"/>
  <c r="Y16" i="47" s="1"/>
  <c r="Y18" i="47" s="1"/>
  <c r="Z14" i="47" s="1"/>
  <c r="AA12" i="47"/>
  <c r="AB63" i="46"/>
  <c r="AA43" i="46"/>
  <c r="Z47" i="46"/>
  <c r="Z46" i="46" s="1"/>
  <c r="AC24" i="46"/>
  <c r="AB23" i="46"/>
  <c r="Z66" i="46"/>
  <c r="Y65" i="46"/>
  <c r="Y62" i="46" s="1"/>
  <c r="AB21" i="46"/>
  <c r="AA20" i="46"/>
  <c r="I10" i="11"/>
  <c r="I64" i="11"/>
  <c r="BH9" i="27"/>
  <c r="P9" i="27" s="1"/>
  <c r="P33" i="27"/>
  <c r="BF6" i="27"/>
  <c r="N6" i="27" s="1"/>
  <c r="N30" i="27"/>
  <c r="I77" i="11"/>
  <c r="J78" i="11"/>
  <c r="L214" i="35"/>
  <c r="M209" i="35"/>
  <c r="L160" i="35"/>
  <c r="M155" i="35"/>
  <c r="L104" i="35"/>
  <c r="L102" i="35" s="1"/>
  <c r="L103" i="35" s="1"/>
  <c r="L105" i="35" s="1"/>
  <c r="L309" i="35"/>
  <c r="L310" i="35" s="1"/>
  <c r="L308" i="35"/>
  <c r="K311" i="35"/>
  <c r="K312" i="35" s="1"/>
  <c r="K315" i="35"/>
  <c r="K107" i="35"/>
  <c r="L241" i="35"/>
  <c r="M236" i="35"/>
  <c r="M277" i="35"/>
  <c r="M276" i="35"/>
  <c r="N277" i="35" s="1"/>
  <c r="M275" i="35"/>
  <c r="M23" i="35"/>
  <c r="M21" i="35" s="1"/>
  <c r="M22" i="35" s="1"/>
  <c r="N22" i="35" s="1"/>
  <c r="N24" i="35" s="1"/>
  <c r="M282" i="35"/>
  <c r="M26" i="35"/>
  <c r="L300" i="35"/>
  <c r="L301" i="35" s="1"/>
  <c r="L80" i="35"/>
  <c r="L304" i="35"/>
  <c r="V98" i="35"/>
  <c r="W152" i="35"/>
  <c r="M376" i="35"/>
  <c r="M375" i="35"/>
  <c r="M374" i="35"/>
  <c r="M266" i="35"/>
  <c r="M264" i="35" s="1"/>
  <c r="M265" i="35" s="1"/>
  <c r="M267" i="35" s="1"/>
  <c r="M321" i="35"/>
  <c r="M319" i="35"/>
  <c r="M320" i="35"/>
  <c r="M131" i="35"/>
  <c r="M129" i="35" s="1"/>
  <c r="M130" i="35" s="1"/>
  <c r="M132" i="35" s="1"/>
  <c r="V125" i="35"/>
  <c r="L278" i="35"/>
  <c r="L279" i="35" s="1"/>
  <c r="L26" i="35"/>
  <c r="L282" i="35"/>
  <c r="L377" i="35"/>
  <c r="L381" i="35"/>
  <c r="L269" i="35"/>
  <c r="W71" i="35"/>
  <c r="L322" i="35"/>
  <c r="L323" i="35" s="1"/>
  <c r="L326" i="35"/>
  <c r="L134" i="35"/>
  <c r="L287" i="35"/>
  <c r="L286" i="35"/>
  <c r="L288" i="35"/>
  <c r="L50" i="35"/>
  <c r="L48" i="35" s="1"/>
  <c r="L49" i="35" s="1"/>
  <c r="L51" i="35" s="1"/>
  <c r="M342" i="35"/>
  <c r="M343" i="35" s="1"/>
  <c r="M341" i="35"/>
  <c r="M185" i="35"/>
  <c r="M183" i="35" s="1"/>
  <c r="M184" i="35" s="1"/>
  <c r="M186" i="35" s="1"/>
  <c r="V233" i="35"/>
  <c r="W206" i="35"/>
  <c r="M298" i="35"/>
  <c r="M299" i="35" s="1"/>
  <c r="M297" i="35"/>
  <c r="M77" i="35"/>
  <c r="M75" i="35" s="1"/>
  <c r="M76" i="35" s="1"/>
  <c r="M78" i="35" s="1"/>
  <c r="V44" i="35"/>
  <c r="X17" i="35"/>
  <c r="W260" i="35"/>
  <c r="V179" i="35"/>
  <c r="K289" i="35"/>
  <c r="K290" i="35" s="1"/>
  <c r="K53" i="35"/>
  <c r="K293" i="35"/>
  <c r="L344" i="35"/>
  <c r="L345" i="35" s="1"/>
  <c r="L348" i="35"/>
  <c r="L188" i="35"/>
  <c r="H19" i="34"/>
  <c r="H238" i="34"/>
  <c r="U159" i="34"/>
  <c r="U157" i="34" s="1"/>
  <c r="U158" i="34" s="1"/>
  <c r="U160" i="34" s="1"/>
  <c r="V156" i="34" s="1"/>
  <c r="T90" i="34"/>
  <c r="T88" i="34" s="1"/>
  <c r="T89" i="34" s="1"/>
  <c r="T91" i="34" s="1"/>
  <c r="U87" i="34" s="1"/>
  <c r="U228" i="34"/>
  <c r="U226" i="34" s="1"/>
  <c r="U227" i="34" s="1"/>
  <c r="U229" i="34" s="1"/>
  <c r="V225" i="34" s="1"/>
  <c r="T113" i="34"/>
  <c r="T111" i="34"/>
  <c r="T112" i="34" s="1"/>
  <c r="T114" i="34" s="1"/>
  <c r="U110" i="34" s="1"/>
  <c r="U182" i="34"/>
  <c r="U180" i="34" s="1"/>
  <c r="U181" i="34" s="1"/>
  <c r="U183" i="34" s="1"/>
  <c r="V179" i="34" s="1"/>
  <c r="V67" i="34"/>
  <c r="V65" i="34" s="1"/>
  <c r="V66" i="34" s="1"/>
  <c r="V68" i="34" s="1"/>
  <c r="W64" i="34" s="1"/>
  <c r="V200" i="34"/>
  <c r="J45" i="34"/>
  <c r="V85" i="34"/>
  <c r="W154" i="34"/>
  <c r="X223" i="34"/>
  <c r="W177" i="34"/>
  <c r="X131" i="34"/>
  <c r="T205" i="34"/>
  <c r="T203" i="34" s="1"/>
  <c r="T204" i="34" s="1"/>
  <c r="T206" i="34" s="1"/>
  <c r="U202" i="34" s="1"/>
  <c r="Y62" i="34"/>
  <c r="U136" i="34"/>
  <c r="U134" i="34" s="1"/>
  <c r="U135" i="34" s="1"/>
  <c r="U137" i="34" s="1"/>
  <c r="V133" i="34" s="1"/>
  <c r="V16" i="34"/>
  <c r="V108" i="34"/>
  <c r="V39" i="34"/>
  <c r="G65" i="11"/>
  <c r="G12" i="11"/>
  <c r="L157" i="29"/>
  <c r="K175" i="29"/>
  <c r="J160" i="29"/>
  <c r="I178" i="29"/>
  <c r="J154" i="29"/>
  <c r="I172" i="29"/>
  <c r="BI22" i="27"/>
  <c r="Q22" i="27" s="1"/>
  <c r="Q46" i="27" s="1"/>
  <c r="BH11" i="27"/>
  <c r="P11" i="27" s="1"/>
  <c r="P35" i="27" s="1"/>
  <c r="BH8" i="27"/>
  <c r="P8" i="27" s="1"/>
  <c r="P32" i="27" s="1"/>
  <c r="BH12" i="27"/>
  <c r="P12" i="27" s="1"/>
  <c r="P36" i="27" s="1"/>
  <c r="BH15" i="27"/>
  <c r="P15" i="27" s="1"/>
  <c r="P39" i="27" s="1"/>
  <c r="BH20" i="27"/>
  <c r="P20" i="27" s="1"/>
  <c r="P44" i="27" s="1"/>
  <c r="BI10" i="27"/>
  <c r="Q10" i="27" s="1"/>
  <c r="Q34" i="27" s="1"/>
  <c r="BI13" i="27"/>
  <c r="Q13" i="27" s="1"/>
  <c r="Q37" i="27" s="1"/>
  <c r="BI14" i="27"/>
  <c r="Q14" i="27" s="1"/>
  <c r="Q38" i="27"/>
  <c r="BI18" i="27"/>
  <c r="Q18" i="27" s="1"/>
  <c r="Q42" i="27" s="1"/>
  <c r="BI21" i="27"/>
  <c r="Q21" i="27" s="1"/>
  <c r="Q45" i="27" s="1"/>
  <c r="BH7" i="27"/>
  <c r="P7" i="27" s="1"/>
  <c r="P31" i="27" s="1"/>
  <c r="BH19" i="27"/>
  <c r="P19" i="27" s="1"/>
  <c r="P43" i="27" s="1"/>
  <c r="BH17" i="27"/>
  <c r="P17" i="27" s="1"/>
  <c r="P41" i="27" s="1"/>
  <c r="BH16" i="27"/>
  <c r="P16" i="27" s="1"/>
  <c r="P40" i="27" s="1"/>
  <c r="AA19" i="46" l="1"/>
  <c r="AB15" i="48"/>
  <c r="Y33" i="46"/>
  <c r="Y28" i="46" s="1"/>
  <c r="Y39" i="46" s="1"/>
  <c r="AE11" i="48"/>
  <c r="AB26" i="46"/>
  <c r="X57" i="46"/>
  <c r="W56" i="46"/>
  <c r="W72" i="46" s="1"/>
  <c r="W76" i="46" s="1"/>
  <c r="AD30" i="46"/>
  <c r="AC29" i="46"/>
  <c r="AE15" i="46"/>
  <c r="AD14" i="46"/>
  <c r="AD8" i="46"/>
  <c r="AC7" i="46"/>
  <c r="Z17" i="47"/>
  <c r="Z15" i="47"/>
  <c r="Z16" i="47" s="1"/>
  <c r="Z18" i="47" s="1"/>
  <c r="AA14" i="47" s="1"/>
  <c r="AB12" i="47"/>
  <c r="AC63" i="46"/>
  <c r="Z65" i="46"/>
  <c r="Z62" i="46" s="1"/>
  <c r="AA66" i="46"/>
  <c r="AA47" i="46"/>
  <c r="AA46" i="46" s="1"/>
  <c r="AB20" i="46"/>
  <c r="AC21" i="46"/>
  <c r="AD24" i="46"/>
  <c r="AC23" i="46"/>
  <c r="AB43" i="46"/>
  <c r="J10" i="11"/>
  <c r="J64" i="11"/>
  <c r="BI9" i="27"/>
  <c r="Q9" i="27" s="1"/>
  <c r="Q33" i="27" s="1"/>
  <c r="BG6" i="27"/>
  <c r="O6" i="27" s="1"/>
  <c r="O30" i="27" s="1"/>
  <c r="J77" i="11"/>
  <c r="K78" i="11"/>
  <c r="M212" i="35"/>
  <c r="M210" i="35" s="1"/>
  <c r="M211" i="35" s="1"/>
  <c r="M213" i="35" s="1"/>
  <c r="M354" i="35"/>
  <c r="M353" i="35"/>
  <c r="M352" i="35"/>
  <c r="L359" i="35"/>
  <c r="L355" i="35"/>
  <c r="L356" i="35" s="1"/>
  <c r="L215" i="35"/>
  <c r="M158" i="35"/>
  <c r="M156" i="35" s="1"/>
  <c r="M157" i="35" s="1"/>
  <c r="M159" i="35" s="1"/>
  <c r="M330" i="35"/>
  <c r="M331" i="35"/>
  <c r="M332" i="35" s="1"/>
  <c r="L337" i="35"/>
  <c r="L161" i="35"/>
  <c r="L333" i="35"/>
  <c r="L334" i="35" s="1"/>
  <c r="L386" i="35"/>
  <c r="K392" i="35"/>
  <c r="L387" i="35"/>
  <c r="M101" i="35"/>
  <c r="L106" i="35"/>
  <c r="K388" i="35"/>
  <c r="K389" i="35" s="1"/>
  <c r="M279" i="35"/>
  <c r="M187" i="35"/>
  <c r="N182" i="35"/>
  <c r="L52" i="35"/>
  <c r="M47" i="35"/>
  <c r="W179" i="35"/>
  <c r="M133" i="35"/>
  <c r="N128" i="35"/>
  <c r="N25" i="35"/>
  <c r="O20" i="35"/>
  <c r="L378" i="35"/>
  <c r="W233" i="35"/>
  <c r="X71" i="35"/>
  <c r="W125" i="35"/>
  <c r="X152" i="35"/>
  <c r="M79" i="35"/>
  <c r="N74" i="35"/>
  <c r="M268" i="35"/>
  <c r="N263" i="35"/>
  <c r="W98" i="35"/>
  <c r="M365" i="35"/>
  <c r="M364" i="35"/>
  <c r="M363" i="35"/>
  <c r="M239" i="35"/>
  <c r="M237" i="35" s="1"/>
  <c r="M238" i="35" s="1"/>
  <c r="M240" i="35" s="1"/>
  <c r="Y17" i="35"/>
  <c r="X206" i="35"/>
  <c r="L366" i="35"/>
  <c r="L367" i="35" s="1"/>
  <c r="L370" i="35"/>
  <c r="L242" i="35"/>
  <c r="X260" i="35"/>
  <c r="W44" i="35"/>
  <c r="L385" i="35"/>
  <c r="H236" i="34"/>
  <c r="H20" i="34"/>
  <c r="V182" i="34"/>
  <c r="V180" i="34" s="1"/>
  <c r="V181" i="34" s="1"/>
  <c r="V183" i="34" s="1"/>
  <c r="W179" i="34" s="1"/>
  <c r="U113" i="34"/>
  <c r="U111" i="34" s="1"/>
  <c r="U112" i="34" s="1"/>
  <c r="U114" i="34" s="1"/>
  <c r="V110" i="34" s="1"/>
  <c r="U90" i="34"/>
  <c r="U88" i="34" s="1"/>
  <c r="U89" i="34" s="1"/>
  <c r="U91" i="34" s="1"/>
  <c r="V87" i="34" s="1"/>
  <c r="U205" i="34"/>
  <c r="U203" i="34" s="1"/>
  <c r="U204" i="34" s="1"/>
  <c r="U206" i="34" s="1"/>
  <c r="V202" i="34" s="1"/>
  <c r="V159" i="34"/>
  <c r="V157" i="34" s="1"/>
  <c r="V158" i="34" s="1"/>
  <c r="V160" i="34" s="1"/>
  <c r="W156" i="34" s="1"/>
  <c r="W108" i="34"/>
  <c r="W16" i="34"/>
  <c r="Z62" i="34"/>
  <c r="Y131" i="34"/>
  <c r="V228" i="34"/>
  <c r="V226" i="34" s="1"/>
  <c r="V227" i="34" s="1"/>
  <c r="V229" i="34" s="1"/>
  <c r="W225" i="34" s="1"/>
  <c r="K41" i="34"/>
  <c r="W85" i="34"/>
  <c r="W200" i="34"/>
  <c r="W39" i="34"/>
  <c r="X177" i="34"/>
  <c r="Y223" i="34"/>
  <c r="W67" i="34"/>
  <c r="W65" i="34" s="1"/>
  <c r="W66" i="34" s="1"/>
  <c r="W68" i="34" s="1"/>
  <c r="X64" i="34" s="1"/>
  <c r="V136" i="34"/>
  <c r="V134" i="34" s="1"/>
  <c r="V135" i="34" s="1"/>
  <c r="V137" i="34" s="1"/>
  <c r="W133" i="34" s="1"/>
  <c r="X154" i="34"/>
  <c r="H12" i="11"/>
  <c r="H65" i="11"/>
  <c r="K160" i="29"/>
  <c r="J178" i="29"/>
  <c r="K154" i="29"/>
  <c r="J172" i="29"/>
  <c r="M157" i="29"/>
  <c r="L175" i="29"/>
  <c r="BJ22" i="27"/>
  <c r="R22" i="27" s="1"/>
  <c r="R46" i="27" s="1"/>
  <c r="BI12" i="27"/>
  <c r="Q12" i="27" s="1"/>
  <c r="Q36" i="27" s="1"/>
  <c r="BI17" i="27"/>
  <c r="Q17" i="27" s="1"/>
  <c r="Q41" i="27" s="1"/>
  <c r="BJ13" i="27"/>
  <c r="R13" i="27" s="1"/>
  <c r="R37" i="27" s="1"/>
  <c r="BJ14" i="27"/>
  <c r="R14" i="27" s="1"/>
  <c r="R38" i="27" s="1"/>
  <c r="BI15" i="27"/>
  <c r="Q15" i="27" s="1"/>
  <c r="Q39" i="27" s="1"/>
  <c r="BI11" i="27"/>
  <c r="Q11" i="27" s="1"/>
  <c r="Q35" i="27" s="1"/>
  <c r="B46" i="40" s="1"/>
  <c r="BI7" i="27"/>
  <c r="Q7" i="27" s="1"/>
  <c r="Q31" i="27" s="1"/>
  <c r="B45" i="40" s="1"/>
  <c r="BJ18" i="27"/>
  <c r="R18" i="27" s="1"/>
  <c r="R42" i="27" s="1"/>
  <c r="BI20" i="27"/>
  <c r="Q20" i="27" s="1"/>
  <c r="Q44" i="27" s="1"/>
  <c r="BI16" i="27"/>
  <c r="Q16" i="27" s="1"/>
  <c r="Q40" i="27" s="1"/>
  <c r="BI19" i="27"/>
  <c r="Q19" i="27" s="1"/>
  <c r="Q43" i="27" s="1"/>
  <c r="BJ21" i="27"/>
  <c r="R21" i="27" s="1"/>
  <c r="R45" i="27" s="1"/>
  <c r="BJ10" i="27"/>
  <c r="R10" i="27" s="1"/>
  <c r="R34" i="27" s="1"/>
  <c r="BI8" i="27"/>
  <c r="Q8" i="27" s="1"/>
  <c r="Q32" i="27" s="1"/>
  <c r="B47" i="40" s="1"/>
  <c r="AB19" i="46" l="1"/>
  <c r="AF11" i="48"/>
  <c r="AC26" i="46"/>
  <c r="AC15" i="48"/>
  <c r="Z33" i="46"/>
  <c r="Z28" i="46" s="1"/>
  <c r="Z39" i="46" s="1"/>
  <c r="Y57" i="46"/>
  <c r="X56" i="46"/>
  <c r="X72" i="46" s="1"/>
  <c r="X76" i="46" s="1"/>
  <c r="AE30" i="46"/>
  <c r="AD29" i="46"/>
  <c r="AE14" i="46"/>
  <c r="AF15" i="46"/>
  <c r="AF14" i="46" s="1"/>
  <c r="AE8" i="46"/>
  <c r="AD7" i="46"/>
  <c r="AA17" i="47"/>
  <c r="AA15" i="47" s="1"/>
  <c r="AA16" i="47" s="1"/>
  <c r="AA18" i="47" s="1"/>
  <c r="AB14" i="47" s="1"/>
  <c r="AC12" i="47"/>
  <c r="AE24" i="46"/>
  <c r="AD23" i="46"/>
  <c r="AB66" i="46"/>
  <c r="AA65" i="46"/>
  <c r="AA62" i="46" s="1"/>
  <c r="AD21" i="46"/>
  <c r="AC20" i="46"/>
  <c r="AD63" i="46"/>
  <c r="AB47" i="46"/>
  <c r="AB46" i="46" s="1"/>
  <c r="AC43" i="46"/>
  <c r="K10" i="11"/>
  <c r="K64" i="11"/>
  <c r="B37" i="40"/>
  <c r="BJ9" i="27"/>
  <c r="R9" i="27" s="1"/>
  <c r="R33" i="27" s="1"/>
  <c r="BH6" i="27"/>
  <c r="P6" i="27" s="1"/>
  <c r="P30" i="27" s="1"/>
  <c r="B44" i="40"/>
  <c r="B39" i="40" s="1"/>
  <c r="K77" i="11"/>
  <c r="L78" i="11"/>
  <c r="M214" i="35"/>
  <c r="N209" i="35"/>
  <c r="M160" i="35"/>
  <c r="N155" i="35"/>
  <c r="L311" i="35"/>
  <c r="L312" i="35" s="1"/>
  <c r="L315" i="35"/>
  <c r="L107" i="35"/>
  <c r="M104" i="35"/>
  <c r="M102" i="35" s="1"/>
  <c r="M103" i="35" s="1"/>
  <c r="M105" i="35" s="1"/>
  <c r="M309" i="35"/>
  <c r="M310" i="35" s="1"/>
  <c r="M308" i="35"/>
  <c r="M241" i="35"/>
  <c r="N236" i="35"/>
  <c r="X98" i="35"/>
  <c r="N278" i="35"/>
  <c r="N279" i="35" s="1"/>
  <c r="N282" i="35"/>
  <c r="N26" i="35"/>
  <c r="Y71" i="35"/>
  <c r="L289" i="35"/>
  <c r="L293" i="35"/>
  <c r="L392" i="35" s="1"/>
  <c r="L53" i="35"/>
  <c r="X44" i="35"/>
  <c r="N297" i="35"/>
  <c r="N298" i="35"/>
  <c r="N299" i="35" s="1"/>
  <c r="N77" i="35"/>
  <c r="N75" i="35" s="1"/>
  <c r="N76" i="35" s="1"/>
  <c r="N78" i="35" s="1"/>
  <c r="N320" i="35"/>
  <c r="N319" i="35"/>
  <c r="N321" i="35"/>
  <c r="N131" i="35"/>
  <c r="N129" i="35" s="1"/>
  <c r="N130" i="35" s="1"/>
  <c r="N132" i="35" s="1"/>
  <c r="X179" i="35"/>
  <c r="N342" i="35"/>
  <c r="N341" i="35"/>
  <c r="N343" i="35"/>
  <c r="N185" i="35"/>
  <c r="N183" i="35" s="1"/>
  <c r="N184" i="35" s="1"/>
  <c r="N186" i="35" s="1"/>
  <c r="Y260" i="35"/>
  <c r="Y206" i="35"/>
  <c r="Z17" i="35"/>
  <c r="M377" i="35"/>
  <c r="M269" i="35"/>
  <c r="M381" i="35"/>
  <c r="Y152" i="35"/>
  <c r="M288" i="35"/>
  <c r="M287" i="35"/>
  <c r="M386" i="35" s="1"/>
  <c r="M286" i="35"/>
  <c r="M50" i="35"/>
  <c r="M48" i="35" s="1"/>
  <c r="M49" i="35" s="1"/>
  <c r="M51" i="35" s="1"/>
  <c r="N375" i="35"/>
  <c r="N376" i="35" s="1"/>
  <c r="N374" i="35"/>
  <c r="N266" i="35"/>
  <c r="N264" i="35" s="1"/>
  <c r="N265" i="35" s="1"/>
  <c r="N267" i="35" s="1"/>
  <c r="M300" i="35"/>
  <c r="M301" i="35" s="1"/>
  <c r="M80" i="35"/>
  <c r="M304" i="35"/>
  <c r="X125" i="35"/>
  <c r="X233" i="35"/>
  <c r="O276" i="35"/>
  <c r="O277" i="35" s="1"/>
  <c r="O275" i="35"/>
  <c r="O23" i="35"/>
  <c r="O21" i="35" s="1"/>
  <c r="O22" i="35" s="1"/>
  <c r="O24" i="35" s="1"/>
  <c r="M322" i="35"/>
  <c r="M323" i="35" s="1"/>
  <c r="M326" i="35"/>
  <c r="M134" i="35"/>
  <c r="M344" i="35"/>
  <c r="M345" i="35" s="1"/>
  <c r="M348" i="35"/>
  <c r="M188" i="35"/>
  <c r="H237" i="34"/>
  <c r="H22" i="34"/>
  <c r="V205" i="34"/>
  <c r="V203" i="34" s="1"/>
  <c r="V204" i="34" s="1"/>
  <c r="V206" i="34" s="1"/>
  <c r="W202" i="34" s="1"/>
  <c r="W228" i="34"/>
  <c r="W226" i="34" s="1"/>
  <c r="W227" i="34" s="1"/>
  <c r="W229" i="34" s="1"/>
  <c r="X225" i="34" s="1"/>
  <c r="W159" i="34"/>
  <c r="W157" i="34" s="1"/>
  <c r="W158" i="34" s="1"/>
  <c r="W160" i="34" s="1"/>
  <c r="X156" i="34" s="1"/>
  <c r="V113" i="34"/>
  <c r="V111" i="34" s="1"/>
  <c r="V112" i="34" s="1"/>
  <c r="V114" i="34" s="1"/>
  <c r="W110" i="34" s="1"/>
  <c r="V90" i="34"/>
  <c r="V88" i="34" s="1"/>
  <c r="V89" i="34" s="1"/>
  <c r="V91" i="34" s="1"/>
  <c r="W87" i="34" s="1"/>
  <c r="W182" i="34"/>
  <c r="W180" i="34" s="1"/>
  <c r="W181" i="34" s="1"/>
  <c r="W183" i="34" s="1"/>
  <c r="X179" i="34" s="1"/>
  <c r="X67" i="34"/>
  <c r="X65" i="34" s="1"/>
  <c r="X66" i="34" s="1"/>
  <c r="X68" i="34" s="1"/>
  <c r="Y64" i="34" s="1"/>
  <c r="Y177" i="34"/>
  <c r="Z223" i="34"/>
  <c r="X85" i="34"/>
  <c r="K44" i="34"/>
  <c r="Z131" i="34"/>
  <c r="X16" i="34"/>
  <c r="X108" i="34"/>
  <c r="Y154" i="34"/>
  <c r="AA62" i="34"/>
  <c r="W136" i="34"/>
  <c r="W134" i="34"/>
  <c r="W135" i="34" s="1"/>
  <c r="W137" i="34" s="1"/>
  <c r="X133" i="34" s="1"/>
  <c r="X39" i="34"/>
  <c r="X200" i="34"/>
  <c r="I65" i="11"/>
  <c r="I12" i="11"/>
  <c r="L154" i="29"/>
  <c r="K172" i="29"/>
  <c r="N157" i="29"/>
  <c r="M175" i="29"/>
  <c r="L160" i="29"/>
  <c r="K178" i="29"/>
  <c r="BK22" i="27"/>
  <c r="S22" i="27" s="1"/>
  <c r="S46" i="27" s="1"/>
  <c r="BK10" i="27"/>
  <c r="S10" i="27" s="1"/>
  <c r="S34" i="27" s="1"/>
  <c r="BJ20" i="27"/>
  <c r="R20" i="27" s="1"/>
  <c r="R44" i="27" s="1"/>
  <c r="BJ7" i="27"/>
  <c r="R7" i="27" s="1"/>
  <c r="R31" i="27" s="1"/>
  <c r="BJ8" i="27"/>
  <c r="R8" i="27" s="1"/>
  <c r="R32" i="27" s="1"/>
  <c r="BJ19" i="27"/>
  <c r="R19" i="27" s="1"/>
  <c r="R43" i="27" s="1"/>
  <c r="BJ15" i="27"/>
  <c r="R15" i="27" s="1"/>
  <c r="R39" i="27" s="1"/>
  <c r="BJ17" i="27"/>
  <c r="R17" i="27" s="1"/>
  <c r="R41" i="27" s="1"/>
  <c r="BK21" i="27"/>
  <c r="S21" i="27" s="1"/>
  <c r="S45" i="27" s="1"/>
  <c r="BJ16" i="27"/>
  <c r="R16" i="27" s="1"/>
  <c r="R40" i="27" s="1"/>
  <c r="BK18" i="27"/>
  <c r="S18" i="27" s="1"/>
  <c r="S42" i="27" s="1"/>
  <c r="BJ11" i="27"/>
  <c r="R11" i="27" s="1"/>
  <c r="R35" i="27" s="1"/>
  <c r="BK14" i="27"/>
  <c r="S14" i="27" s="1"/>
  <c r="S38" i="27" s="1"/>
  <c r="BK13" i="27"/>
  <c r="S13" i="27" s="1"/>
  <c r="S37" i="27" s="1"/>
  <c r="BJ12" i="27"/>
  <c r="R12" i="27" s="1"/>
  <c r="R36" i="27" s="1"/>
  <c r="AC19" i="46" l="1"/>
  <c r="AD15" i="48"/>
  <c r="AA33" i="46"/>
  <c r="AA28" i="46" s="1"/>
  <c r="AA39" i="46" s="1"/>
  <c r="AG11" i="48"/>
  <c r="AD26" i="46"/>
  <c r="Z57" i="46"/>
  <c r="Y56" i="46"/>
  <c r="Y72" i="46" s="1"/>
  <c r="Y76" i="46" s="1"/>
  <c r="AE29" i="46"/>
  <c r="AF30" i="46"/>
  <c r="AF29" i="46" s="1"/>
  <c r="AF8" i="46"/>
  <c r="AF7" i="46" s="1"/>
  <c r="AE7" i="46"/>
  <c r="AB17" i="47"/>
  <c r="AB15" i="47" s="1"/>
  <c r="AB16" i="47" s="1"/>
  <c r="AB18" i="47" s="1"/>
  <c r="AC14" i="47" s="1"/>
  <c r="AD12" i="47"/>
  <c r="AD20" i="46"/>
  <c r="AE21" i="46"/>
  <c r="AE23" i="46"/>
  <c r="AF24" i="46"/>
  <c r="AF23" i="46" s="1"/>
  <c r="AD43" i="46"/>
  <c r="AB65" i="46"/>
  <c r="AB62" i="46" s="1"/>
  <c r="AC66" i="46"/>
  <c r="AC47" i="46"/>
  <c r="AC46" i="46" s="1"/>
  <c r="AE63" i="46"/>
  <c r="L10" i="11"/>
  <c r="L64" i="11"/>
  <c r="BK9" i="27"/>
  <c r="S9" i="27" s="1"/>
  <c r="S33" i="27" s="1"/>
  <c r="BI6" i="27"/>
  <c r="Q6" i="27" s="1"/>
  <c r="Q30" i="27" s="1"/>
  <c r="L77" i="11"/>
  <c r="M78" i="11"/>
  <c r="B78" i="40" s="1"/>
  <c r="B77" i="40" s="1"/>
  <c r="B75" i="40" s="1"/>
  <c r="C9" i="43" s="1"/>
  <c r="N353" i="35"/>
  <c r="N354" i="35"/>
  <c r="N212" i="35"/>
  <c r="N210" i="35" s="1"/>
  <c r="N211" i="35" s="1"/>
  <c r="N213" i="35" s="1"/>
  <c r="N352" i="35"/>
  <c r="M359" i="35"/>
  <c r="M215" i="35"/>
  <c r="M355" i="35"/>
  <c r="M356" i="35" s="1"/>
  <c r="N331" i="35"/>
  <c r="N330" i="35"/>
  <c r="N158" i="35"/>
  <c r="N156" i="35" s="1"/>
  <c r="N157" i="35" s="1"/>
  <c r="N159" i="35" s="1"/>
  <c r="N332" i="35"/>
  <c r="M333" i="35"/>
  <c r="M334" i="35" s="1"/>
  <c r="M161" i="35"/>
  <c r="M337" i="35"/>
  <c r="M385" i="35"/>
  <c r="M387" i="35"/>
  <c r="M106" i="35"/>
  <c r="N101" i="35"/>
  <c r="O25" i="35"/>
  <c r="P20" i="35"/>
  <c r="N187" i="35"/>
  <c r="O182" i="35"/>
  <c r="N268" i="35"/>
  <c r="O263" i="35"/>
  <c r="M52" i="35"/>
  <c r="N47" i="35"/>
  <c r="Y233" i="35"/>
  <c r="AA17" i="35"/>
  <c r="Z260" i="35"/>
  <c r="Z206" i="35"/>
  <c r="Y179" i="35"/>
  <c r="L290" i="35"/>
  <c r="L388" i="35"/>
  <c r="L389" i="35" s="1"/>
  <c r="Y98" i="35"/>
  <c r="M366" i="35"/>
  <c r="M367" i="35" s="1"/>
  <c r="M242" i="35"/>
  <c r="M370" i="35"/>
  <c r="N133" i="35"/>
  <c r="O128" i="35"/>
  <c r="N79" i="35"/>
  <c r="O74" i="35"/>
  <c r="Y125" i="35"/>
  <c r="Z152" i="35"/>
  <c r="M378" i="35"/>
  <c r="Y44" i="35"/>
  <c r="Z71" i="35"/>
  <c r="N365" i="35"/>
  <c r="N364" i="35"/>
  <c r="N363" i="35"/>
  <c r="N239" i="35"/>
  <c r="N237" i="35" s="1"/>
  <c r="N238" i="35" s="1"/>
  <c r="N240" i="35" s="1"/>
  <c r="I18" i="34"/>
  <c r="H239" i="34"/>
  <c r="W90" i="34"/>
  <c r="W88" i="34" s="1"/>
  <c r="W89" i="34" s="1"/>
  <c r="W91" i="34" s="1"/>
  <c r="X87" i="34" s="1"/>
  <c r="Y67" i="34"/>
  <c r="Y65" i="34" s="1"/>
  <c r="Y66" i="34" s="1"/>
  <c r="Y68" i="34" s="1"/>
  <c r="Z64" i="34" s="1"/>
  <c r="W113" i="34"/>
  <c r="W111" i="34" s="1"/>
  <c r="W112" i="34" s="1"/>
  <c r="W114" i="34" s="1"/>
  <c r="X110" i="34" s="1"/>
  <c r="X182" i="34"/>
  <c r="X180" i="34" s="1"/>
  <c r="X181" i="34" s="1"/>
  <c r="X183" i="34" s="1"/>
  <c r="Y179" i="34" s="1"/>
  <c r="X159" i="34"/>
  <c r="X157" i="34" s="1"/>
  <c r="X158" i="34" s="1"/>
  <c r="X160" i="34" s="1"/>
  <c r="Y156" i="34" s="1"/>
  <c r="W205" i="34"/>
  <c r="W203" i="34" s="1"/>
  <c r="W204" i="34" s="1"/>
  <c r="W206" i="34" s="1"/>
  <c r="X202" i="34" s="1"/>
  <c r="AB62" i="34"/>
  <c r="Z154" i="34"/>
  <c r="X228" i="34"/>
  <c r="X226" i="34" s="1"/>
  <c r="X227" i="34" s="1"/>
  <c r="X229" i="34" s="1"/>
  <c r="Y225" i="34" s="1"/>
  <c r="Y108" i="34"/>
  <c r="Y16" i="34"/>
  <c r="Y200" i="34"/>
  <c r="AA131" i="34"/>
  <c r="K42" i="34"/>
  <c r="Y85" i="34"/>
  <c r="X136" i="34"/>
  <c r="X134" i="34" s="1"/>
  <c r="X135" i="34" s="1"/>
  <c r="X137" i="34" s="1"/>
  <c r="Y133" i="34" s="1"/>
  <c r="Y39" i="34"/>
  <c r="AA223" i="34"/>
  <c r="Z177" i="34"/>
  <c r="J65" i="11"/>
  <c r="J12" i="11"/>
  <c r="O157" i="29"/>
  <c r="N175" i="29"/>
  <c r="M160" i="29"/>
  <c r="L178" i="29"/>
  <c r="M154" i="29"/>
  <c r="L172" i="29"/>
  <c r="BL22" i="27"/>
  <c r="T22" i="27" s="1"/>
  <c r="T46" i="27" s="1"/>
  <c r="BK20" i="27"/>
  <c r="S20" i="27" s="1"/>
  <c r="S44" i="27" s="1"/>
  <c r="BL13" i="27"/>
  <c r="T13" i="27" s="1"/>
  <c r="T37" i="27" s="1"/>
  <c r="BK11" i="27"/>
  <c r="S11" i="27" s="1"/>
  <c r="S35" i="27" s="1"/>
  <c r="BK16" i="27"/>
  <c r="S16" i="27" s="1"/>
  <c r="S40" i="27" s="1"/>
  <c r="BK17" i="27"/>
  <c r="S17" i="27" s="1"/>
  <c r="S41" i="27" s="1"/>
  <c r="BK19" i="27"/>
  <c r="S19" i="27" s="1"/>
  <c r="S43" i="27" s="1"/>
  <c r="BK7" i="27"/>
  <c r="S7" i="27" s="1"/>
  <c r="S31" i="27" s="1"/>
  <c r="BK12" i="27"/>
  <c r="S12" i="27" s="1"/>
  <c r="S36" i="27"/>
  <c r="BL14" i="27"/>
  <c r="T14" i="27" s="1"/>
  <c r="T38" i="27" s="1"/>
  <c r="BL18" i="27"/>
  <c r="T18" i="27" s="1"/>
  <c r="T42" i="27" s="1"/>
  <c r="BL21" i="27"/>
  <c r="T21" i="27" s="1"/>
  <c r="T45" i="27" s="1"/>
  <c r="BK15" i="27"/>
  <c r="S15" i="27" s="1"/>
  <c r="S39" i="27" s="1"/>
  <c r="BK8" i="27"/>
  <c r="S8" i="27" s="1"/>
  <c r="S32" i="27" s="1"/>
  <c r="BL10" i="27"/>
  <c r="T10" i="27" s="1"/>
  <c r="T34" i="27" s="1"/>
  <c r="AH11" i="48" l="1"/>
  <c r="AF26" i="46" s="1"/>
  <c r="AE26" i="46"/>
  <c r="AD19" i="46"/>
  <c r="AE15" i="48"/>
  <c r="AB33" i="46"/>
  <c r="AB28" i="46" s="1"/>
  <c r="AB39" i="46" s="1"/>
  <c r="AA57" i="46"/>
  <c r="Z56" i="46"/>
  <c r="Z72" i="46" s="1"/>
  <c r="Z76" i="46" s="1"/>
  <c r="AC17" i="47"/>
  <c r="AC15" i="47"/>
  <c r="AC16" i="47" s="1"/>
  <c r="AC18" i="47" s="1"/>
  <c r="AD14" i="47" s="1"/>
  <c r="AE12" i="47"/>
  <c r="AC65" i="46"/>
  <c r="AC62" i="46" s="1"/>
  <c r="AD66" i="46"/>
  <c r="AF43" i="46"/>
  <c r="AE43" i="46"/>
  <c r="AF63" i="46"/>
  <c r="AF21" i="46"/>
  <c r="AF20" i="46" s="1"/>
  <c r="AE20" i="46"/>
  <c r="AD47" i="46"/>
  <c r="AD46" i="46" s="1"/>
  <c r="M10" i="11"/>
  <c r="B10" i="40" s="1"/>
  <c r="M64" i="11"/>
  <c r="B64" i="40" s="1"/>
  <c r="BL9" i="27"/>
  <c r="T9" i="27" s="1"/>
  <c r="T33" i="27" s="1"/>
  <c r="B36" i="40"/>
  <c r="B35" i="40" s="1"/>
  <c r="BJ6" i="27"/>
  <c r="R6" i="27" s="1"/>
  <c r="R30" i="27" s="1"/>
  <c r="M77" i="11"/>
  <c r="N78" i="11"/>
  <c r="N214" i="35"/>
  <c r="O209" i="35"/>
  <c r="N160" i="35"/>
  <c r="O155" i="35"/>
  <c r="N308" i="35"/>
  <c r="N104" i="35"/>
  <c r="N309" i="35"/>
  <c r="N310" i="35" s="1"/>
  <c r="N102" i="35"/>
  <c r="N103" i="35" s="1"/>
  <c r="N105" i="35" s="1"/>
  <c r="M315" i="35"/>
  <c r="M311" i="35"/>
  <c r="M312" i="35" s="1"/>
  <c r="M107" i="35"/>
  <c r="M392" i="35"/>
  <c r="Z125" i="35"/>
  <c r="N322" i="35"/>
  <c r="N323" i="35" s="1"/>
  <c r="N134" i="35"/>
  <c r="N326" i="35"/>
  <c r="AB17" i="35"/>
  <c r="N286" i="35"/>
  <c r="N287" i="35"/>
  <c r="N386" i="35" s="1"/>
  <c r="N288" i="35"/>
  <c r="N50" i="35"/>
  <c r="N48" i="35" s="1"/>
  <c r="N49" i="35" s="1"/>
  <c r="N51" i="35" s="1"/>
  <c r="Z233" i="35"/>
  <c r="N344" i="35"/>
  <c r="N345" i="35" s="1"/>
  <c r="N188" i="35"/>
  <c r="N348" i="35"/>
  <c r="AA152" i="35"/>
  <c r="N300" i="35"/>
  <c r="N301" i="35" s="1"/>
  <c r="N304" i="35"/>
  <c r="N80" i="35"/>
  <c r="O375" i="35"/>
  <c r="O376" i="35" s="1"/>
  <c r="O374" i="35"/>
  <c r="O266" i="35"/>
  <c r="O264" i="35" s="1"/>
  <c r="O265" i="35" s="1"/>
  <c r="O267" i="35" s="1"/>
  <c r="P275" i="35"/>
  <c r="P276" i="35"/>
  <c r="P277" i="35" s="1"/>
  <c r="P23" i="35"/>
  <c r="P21" i="35" s="1"/>
  <c r="P22" i="35" s="1"/>
  <c r="P24" i="35" s="1"/>
  <c r="N241" i="35"/>
  <c r="O236" i="35"/>
  <c r="Z44" i="35"/>
  <c r="Z179" i="35"/>
  <c r="O342" i="35"/>
  <c r="O343" i="35" s="1"/>
  <c r="O341" i="35"/>
  <c r="O185" i="35"/>
  <c r="O183" i="35" s="1"/>
  <c r="O184" i="35" s="1"/>
  <c r="O186" i="35" s="1"/>
  <c r="O298" i="35"/>
  <c r="O299" i="35" s="1"/>
  <c r="O297" i="35"/>
  <c r="O77" i="35"/>
  <c r="O75" i="35" s="1"/>
  <c r="O76" i="35" s="1"/>
  <c r="O78" i="35" s="1"/>
  <c r="Z98" i="35"/>
  <c r="AA260" i="35"/>
  <c r="M289" i="35"/>
  <c r="M293" i="35"/>
  <c r="M53" i="35"/>
  <c r="AA71" i="35"/>
  <c r="O321" i="35"/>
  <c r="O320" i="35"/>
  <c r="O319" i="35"/>
  <c r="O131" i="35"/>
  <c r="O129" i="35" s="1"/>
  <c r="O130" i="35" s="1"/>
  <c r="O132" i="35" s="1"/>
  <c r="AA206" i="35"/>
  <c r="N377" i="35"/>
  <c r="N269" i="35"/>
  <c r="N381" i="35"/>
  <c r="O278" i="35"/>
  <c r="O279" i="35" s="1"/>
  <c r="O26" i="35"/>
  <c r="O282" i="35"/>
  <c r="H241" i="34"/>
  <c r="H5" i="23" s="1"/>
  <c r="I21" i="34"/>
  <c r="I235" i="34"/>
  <c r="I16" i="23" s="1"/>
  <c r="Y136" i="34"/>
  <c r="Y134" i="34" s="1"/>
  <c r="Y135" i="34" s="1"/>
  <c r="Y137" i="34" s="1"/>
  <c r="Z133" i="34" s="1"/>
  <c r="Y159" i="34"/>
  <c r="Y157" i="34" s="1"/>
  <c r="Y158" i="34" s="1"/>
  <c r="Y160" i="34" s="1"/>
  <c r="Z156" i="34" s="1"/>
  <c r="Z67" i="34"/>
  <c r="Z65" i="34" s="1"/>
  <c r="Z66" i="34" s="1"/>
  <c r="Z68" i="34" s="1"/>
  <c r="AA64" i="34" s="1"/>
  <c r="X113" i="34"/>
  <c r="X111" i="34" s="1"/>
  <c r="X112" i="34" s="1"/>
  <c r="X114" i="34" s="1"/>
  <c r="Y110" i="34" s="1"/>
  <c r="X205" i="34"/>
  <c r="X203" i="34" s="1"/>
  <c r="X204" i="34" s="1"/>
  <c r="X206" i="34" s="1"/>
  <c r="Y202" i="34" s="1"/>
  <c r="Y182" i="34"/>
  <c r="Y180" i="34" s="1"/>
  <c r="Y181" i="34" s="1"/>
  <c r="Y183" i="34" s="1"/>
  <c r="Z179" i="34" s="1"/>
  <c r="X90" i="34"/>
  <c r="X88" i="34" s="1"/>
  <c r="X89" i="34" s="1"/>
  <c r="X91" i="34" s="1"/>
  <c r="Y87" i="34" s="1"/>
  <c r="Z39" i="34"/>
  <c r="K43" i="34"/>
  <c r="Z200" i="34"/>
  <c r="AA154" i="34"/>
  <c r="AC62" i="34"/>
  <c r="Y228" i="34"/>
  <c r="Y226" i="34" s="1"/>
  <c r="Y227" i="34" s="1"/>
  <c r="Y229" i="34" s="1"/>
  <c r="Z225" i="34" s="1"/>
  <c r="Z85" i="34"/>
  <c r="AB131" i="34"/>
  <c r="AA177" i="34"/>
  <c r="Z16" i="34"/>
  <c r="AB223" i="34"/>
  <c r="Z108" i="34"/>
  <c r="K65" i="11"/>
  <c r="K12" i="11"/>
  <c r="N160" i="29"/>
  <c r="M178" i="29"/>
  <c r="N154" i="29"/>
  <c r="M172" i="29"/>
  <c r="P157" i="29"/>
  <c r="O175" i="29"/>
  <c r="BM22" i="27"/>
  <c r="U22" i="27" s="1"/>
  <c r="U46" i="27" s="1"/>
  <c r="BL15" i="27"/>
  <c r="T15" i="27" s="1"/>
  <c r="T39" i="27" s="1"/>
  <c r="BM14" i="27"/>
  <c r="U14" i="27" s="1"/>
  <c r="U38" i="27" s="1"/>
  <c r="BL11" i="27"/>
  <c r="T11" i="27" s="1"/>
  <c r="T35" i="27" s="1"/>
  <c r="BL12" i="27"/>
  <c r="T12" i="27" s="1"/>
  <c r="T36" i="27" s="1"/>
  <c r="BM21" i="27"/>
  <c r="U21" i="27" s="1"/>
  <c r="U45" i="27" s="1"/>
  <c r="BL7" i="27"/>
  <c r="T7" i="27" s="1"/>
  <c r="T31" i="27" s="1"/>
  <c r="BL17" i="27"/>
  <c r="T17" i="27" s="1"/>
  <c r="T41" i="27" s="1"/>
  <c r="BL20" i="27"/>
  <c r="T20" i="27" s="1"/>
  <c r="T44" i="27" s="1"/>
  <c r="BM10" i="27"/>
  <c r="U10" i="27" s="1"/>
  <c r="U34" i="27" s="1"/>
  <c r="BL8" i="27"/>
  <c r="T8" i="27" s="1"/>
  <c r="T32" i="27" s="1"/>
  <c r="BM18" i="27"/>
  <c r="U18" i="27" s="1"/>
  <c r="U42" i="27" s="1"/>
  <c r="BL19" i="27"/>
  <c r="T19" i="27" s="1"/>
  <c r="T43" i="27" s="1"/>
  <c r="BL16" i="27"/>
  <c r="T16" i="27" s="1"/>
  <c r="T40" i="27" s="1"/>
  <c r="BM13" i="27"/>
  <c r="U13" i="27" s="1"/>
  <c r="U37" i="27" s="1"/>
  <c r="AF19" i="46" l="1"/>
  <c r="AF15" i="48"/>
  <c r="AC33" i="46"/>
  <c r="AC28" i="46" s="1"/>
  <c r="AC39" i="46" s="1"/>
  <c r="AE19" i="46"/>
  <c r="AB57" i="46"/>
  <c r="AA56" i="46"/>
  <c r="AA72" i="46" s="1"/>
  <c r="AA76" i="46" s="1"/>
  <c r="AD17" i="47"/>
  <c r="AD15" i="47" s="1"/>
  <c r="AD16" i="47" s="1"/>
  <c r="AD18" i="47" s="1"/>
  <c r="AE14" i="47" s="1"/>
  <c r="AF12" i="47"/>
  <c r="AF47" i="46"/>
  <c r="AF46" i="46" s="1"/>
  <c r="AE47" i="46"/>
  <c r="AE46" i="46" s="1"/>
  <c r="AD65" i="46"/>
  <c r="AD62" i="46" s="1"/>
  <c r="AE66" i="46"/>
  <c r="N10" i="11"/>
  <c r="N64" i="11"/>
  <c r="BM9" i="27"/>
  <c r="U9" i="27" s="1"/>
  <c r="U33" i="27" s="1"/>
  <c r="BK6" i="27"/>
  <c r="S6" i="27" s="1"/>
  <c r="S30" i="27" s="1"/>
  <c r="N77" i="11"/>
  <c r="O78" i="11"/>
  <c r="O352" i="35"/>
  <c r="O354" i="35"/>
  <c r="O353" i="35"/>
  <c r="O212" i="35"/>
  <c r="O210" i="35" s="1"/>
  <c r="O211" i="35" s="1"/>
  <c r="O213" i="35" s="1"/>
  <c r="N215" i="35"/>
  <c r="N355" i="35"/>
  <c r="N356" i="35" s="1"/>
  <c r="N359" i="35"/>
  <c r="O158" i="35"/>
  <c r="O156" i="35" s="1"/>
  <c r="O157" i="35" s="1"/>
  <c r="O159" i="35" s="1"/>
  <c r="O331" i="35"/>
  <c r="O332" i="35"/>
  <c r="O330" i="35"/>
  <c r="N337" i="35"/>
  <c r="N333" i="35"/>
  <c r="N334" i="35" s="1"/>
  <c r="N161" i="35"/>
  <c r="N387" i="35"/>
  <c r="O101" i="35"/>
  <c r="N106" i="35"/>
  <c r="N52" i="35"/>
  <c r="O47" i="35"/>
  <c r="P25" i="35"/>
  <c r="Q20" i="35"/>
  <c r="O268" i="35"/>
  <c r="P263" i="35"/>
  <c r="O187" i="35"/>
  <c r="P182" i="35"/>
  <c r="O79" i="35"/>
  <c r="P74" i="35"/>
  <c r="AC17" i="35"/>
  <c r="N378" i="35"/>
  <c r="AA179" i="35"/>
  <c r="O365" i="35"/>
  <c r="O363" i="35"/>
  <c r="O364" i="35"/>
  <c r="O239" i="35"/>
  <c r="O237" i="35"/>
  <c r="O238" i="35" s="1"/>
  <c r="O240" i="35" s="1"/>
  <c r="AB152" i="35"/>
  <c r="AA125" i="35"/>
  <c r="AB71" i="35"/>
  <c r="M290" i="35"/>
  <c r="M388" i="35"/>
  <c r="M389" i="35" s="1"/>
  <c r="AB260" i="35"/>
  <c r="AA44" i="35"/>
  <c r="AB206" i="35"/>
  <c r="O133" i="35"/>
  <c r="P128" i="35"/>
  <c r="AA98" i="35"/>
  <c r="N366" i="35"/>
  <c r="N367" i="35" s="1"/>
  <c r="N370" i="35"/>
  <c r="N242" i="35"/>
  <c r="AA233" i="35"/>
  <c r="N385" i="35"/>
  <c r="I19" i="34"/>
  <c r="I238" i="34"/>
  <c r="Y205" i="34"/>
  <c r="Y203" i="34" s="1"/>
  <c r="Y204" i="34" s="1"/>
  <c r="Y206" i="34" s="1"/>
  <c r="Z202" i="34" s="1"/>
  <c r="Z159" i="34"/>
  <c r="Z157" i="34" s="1"/>
  <c r="Z158" i="34" s="1"/>
  <c r="Z160" i="34" s="1"/>
  <c r="AA156" i="34" s="1"/>
  <c r="Z182" i="34"/>
  <c r="Z180" i="34"/>
  <c r="Z181" i="34" s="1"/>
  <c r="Z183" i="34" s="1"/>
  <c r="AA179" i="34" s="1"/>
  <c r="Y113" i="34"/>
  <c r="Y111" i="34" s="1"/>
  <c r="Y112" i="34" s="1"/>
  <c r="Y114" i="34" s="1"/>
  <c r="Z110" i="34" s="1"/>
  <c r="Y90" i="34"/>
  <c r="Y88" i="34" s="1"/>
  <c r="Y89" i="34" s="1"/>
  <c r="Y91" i="34" s="1"/>
  <c r="Z87" i="34" s="1"/>
  <c r="Z136" i="34"/>
  <c r="Z134" i="34" s="1"/>
  <c r="Z135" i="34" s="1"/>
  <c r="Z137" i="34" s="1"/>
  <c r="AA133" i="34" s="1"/>
  <c r="AA200" i="34"/>
  <c r="AA16" i="34"/>
  <c r="AC131" i="34"/>
  <c r="AD62" i="34"/>
  <c r="AA85" i="34"/>
  <c r="K45" i="34"/>
  <c r="Z228" i="34"/>
  <c r="Z226" i="34" s="1"/>
  <c r="Z227" i="34" s="1"/>
  <c r="Z229" i="34" s="1"/>
  <c r="AA225" i="34" s="1"/>
  <c r="AA67" i="34"/>
  <c r="AA65" i="34" s="1"/>
  <c r="AA66" i="34" s="1"/>
  <c r="AA68" i="34" s="1"/>
  <c r="AB64" i="34" s="1"/>
  <c r="AC223" i="34"/>
  <c r="AB177" i="34"/>
  <c r="AB154" i="34"/>
  <c r="AA108" i="34"/>
  <c r="AA39" i="34"/>
  <c r="L12" i="11"/>
  <c r="L65" i="11"/>
  <c r="O154" i="29"/>
  <c r="N172" i="29"/>
  <c r="Q157" i="29"/>
  <c r="P175" i="29"/>
  <c r="O160" i="29"/>
  <c r="N178" i="29"/>
  <c r="BN22" i="27"/>
  <c r="V22" i="27" s="1"/>
  <c r="V46" i="27" s="1"/>
  <c r="BN13" i="27"/>
  <c r="V13" i="27" s="1"/>
  <c r="V37" i="27" s="1"/>
  <c r="BM17" i="27"/>
  <c r="U17" i="27" s="1"/>
  <c r="U41" i="27" s="1"/>
  <c r="BN14" i="27"/>
  <c r="V14" i="27" s="1"/>
  <c r="V38" i="27" s="1"/>
  <c r="BM19" i="27"/>
  <c r="U19" i="27" s="1"/>
  <c r="U43" i="27" s="1"/>
  <c r="BN10" i="27"/>
  <c r="V10" i="27" s="1"/>
  <c r="V34" i="27" s="1"/>
  <c r="BN21" i="27"/>
  <c r="V21" i="27" s="1"/>
  <c r="V45" i="27" s="1"/>
  <c r="BM12" i="27"/>
  <c r="U12" i="27" s="1"/>
  <c r="U36" i="27" s="1"/>
  <c r="BM16" i="27"/>
  <c r="U16" i="27" s="1"/>
  <c r="U40" i="27" s="1"/>
  <c r="BN18" i="27"/>
  <c r="V18" i="27" s="1"/>
  <c r="V42" i="27" s="1"/>
  <c r="BM8" i="27"/>
  <c r="U8" i="27" s="1"/>
  <c r="U32" i="27" s="1"/>
  <c r="BM20" i="27"/>
  <c r="U20" i="27" s="1"/>
  <c r="U44" i="27" s="1"/>
  <c r="BM7" i="27"/>
  <c r="U7" i="27" s="1"/>
  <c r="U31" i="27" s="1"/>
  <c r="BM11" i="27"/>
  <c r="U11" i="27" s="1"/>
  <c r="U35" i="27" s="1"/>
  <c r="BM15" i="27"/>
  <c r="U15" i="27" s="1"/>
  <c r="U39" i="27" s="1"/>
  <c r="AG15" i="48" l="1"/>
  <c r="AD33" i="46"/>
  <c r="AD28" i="46" s="1"/>
  <c r="AD39" i="46" s="1"/>
  <c r="AC57" i="46"/>
  <c r="AB56" i="46"/>
  <c r="AB72" i="46" s="1"/>
  <c r="AB76" i="46" s="1"/>
  <c r="AE17" i="47"/>
  <c r="AE15" i="47" s="1"/>
  <c r="AE16" i="47" s="1"/>
  <c r="AE18" i="47" s="1"/>
  <c r="AF14" i="47" s="1"/>
  <c r="AF18" i="47"/>
  <c r="AF66" i="46"/>
  <c r="AF65" i="46" s="1"/>
  <c r="AF62" i="46" s="1"/>
  <c r="AE65" i="46"/>
  <c r="AE62" i="46" s="1"/>
  <c r="O10" i="11"/>
  <c r="O64" i="11"/>
  <c r="BN9" i="27"/>
  <c r="V9" i="27" s="1"/>
  <c r="V33" i="27" s="1"/>
  <c r="BL6" i="27"/>
  <c r="T6" i="27" s="1"/>
  <c r="T30" i="27" s="1"/>
  <c r="O77" i="11"/>
  <c r="P78" i="11"/>
  <c r="O214" i="35"/>
  <c r="P209" i="35"/>
  <c r="O160" i="35"/>
  <c r="P155" i="35"/>
  <c r="N107" i="35"/>
  <c r="N311" i="35"/>
  <c r="N312" i="35" s="1"/>
  <c r="N315" i="35"/>
  <c r="O309" i="35"/>
  <c r="O310" i="35" s="1"/>
  <c r="O308" i="35"/>
  <c r="O104" i="35"/>
  <c r="O102" i="35" s="1"/>
  <c r="O103" i="35" s="1"/>
  <c r="O105" i="35" s="1"/>
  <c r="AB44" i="35"/>
  <c r="P299" i="35"/>
  <c r="P298" i="35"/>
  <c r="P297" i="35"/>
  <c r="P77" i="35"/>
  <c r="P75" i="35" s="1"/>
  <c r="P76" i="35" s="1"/>
  <c r="P78" i="35" s="1"/>
  <c r="O288" i="35"/>
  <c r="O287" i="35"/>
  <c r="O286" i="35"/>
  <c r="O50" i="35"/>
  <c r="O48" i="35"/>
  <c r="O49" i="35" s="1"/>
  <c r="O51" i="35" s="1"/>
  <c r="O241" i="35"/>
  <c r="P236" i="35"/>
  <c r="O377" i="35"/>
  <c r="O381" i="35"/>
  <c r="O269" i="35"/>
  <c r="P321" i="35"/>
  <c r="P320" i="35"/>
  <c r="P319" i="35"/>
  <c r="P131" i="35"/>
  <c r="P129" i="35" s="1"/>
  <c r="P130" i="35" s="1"/>
  <c r="P132" i="35" s="1"/>
  <c r="AC260" i="35"/>
  <c r="AC152" i="35"/>
  <c r="P341" i="35"/>
  <c r="P342" i="35"/>
  <c r="P343" i="35" s="1"/>
  <c r="P185" i="35"/>
  <c r="P183" i="35" s="1"/>
  <c r="P184" i="35" s="1"/>
  <c r="P186" i="35" s="1"/>
  <c r="Q277" i="35"/>
  <c r="Q276" i="35"/>
  <c r="Q275" i="35"/>
  <c r="Q21" i="35"/>
  <c r="Q22" i="35" s="1"/>
  <c r="Q24" i="35" s="1"/>
  <c r="Q23" i="35"/>
  <c r="AB98" i="35"/>
  <c r="AC206" i="35"/>
  <c r="AC71" i="35"/>
  <c r="P376" i="35"/>
  <c r="P375" i="35"/>
  <c r="P374" i="35"/>
  <c r="P266" i="35"/>
  <c r="P264" i="35" s="1"/>
  <c r="P265" i="35" s="1"/>
  <c r="P267" i="35" s="1"/>
  <c r="AD17" i="35"/>
  <c r="O300" i="35"/>
  <c r="O301" i="35" s="1"/>
  <c r="O80" i="35"/>
  <c r="O304" i="35"/>
  <c r="N289" i="35"/>
  <c r="N293" i="35"/>
  <c r="N53" i="35"/>
  <c r="AB233" i="35"/>
  <c r="O322" i="35"/>
  <c r="O323" i="35" s="1"/>
  <c r="O326" i="35"/>
  <c r="O134" i="35"/>
  <c r="AB125" i="35"/>
  <c r="AB179" i="35"/>
  <c r="O344" i="35"/>
  <c r="O345" i="35" s="1"/>
  <c r="O188" i="35"/>
  <c r="O348" i="35"/>
  <c r="P278" i="35"/>
  <c r="P279" i="35" s="1"/>
  <c r="P26" i="35"/>
  <c r="P282" i="35"/>
  <c r="I20" i="34"/>
  <c r="I236" i="34"/>
  <c r="Z205" i="34"/>
  <c r="Z203" i="34" s="1"/>
  <c r="Z204" i="34" s="1"/>
  <c r="Z206" i="34" s="1"/>
  <c r="AA202" i="34" s="1"/>
  <c r="AB67" i="34"/>
  <c r="AB65" i="34" s="1"/>
  <c r="AB66" i="34" s="1"/>
  <c r="AB68" i="34" s="1"/>
  <c r="AC64" i="34" s="1"/>
  <c r="AA136" i="34"/>
  <c r="AA134" i="34" s="1"/>
  <c r="AA135" i="34" s="1"/>
  <c r="AA137" i="34" s="1"/>
  <c r="AB133" i="34" s="1"/>
  <c r="AA182" i="34"/>
  <c r="AA180" i="34" s="1"/>
  <c r="AA181" i="34" s="1"/>
  <c r="AA183" i="34" s="1"/>
  <c r="AB179" i="34" s="1"/>
  <c r="Z113" i="34"/>
  <c r="Z111" i="34" s="1"/>
  <c r="Z112" i="34" s="1"/>
  <c r="Z114" i="34" s="1"/>
  <c r="AA110" i="34" s="1"/>
  <c r="Z90" i="34"/>
  <c r="Z88" i="34" s="1"/>
  <c r="Z89" i="34" s="1"/>
  <c r="Z91" i="34" s="1"/>
  <c r="AA87" i="34" s="1"/>
  <c r="AB108" i="34"/>
  <c r="AD223" i="34"/>
  <c r="AA228" i="34"/>
  <c r="AA226" i="34" s="1"/>
  <c r="AA227" i="34" s="1"/>
  <c r="AA229" i="34" s="1"/>
  <c r="AB225" i="34" s="1"/>
  <c r="AD131" i="34"/>
  <c r="AC177" i="34"/>
  <c r="AE62" i="34"/>
  <c r="AB39" i="34"/>
  <c r="AB16" i="34"/>
  <c r="AB200" i="34"/>
  <c r="AA159" i="34"/>
  <c r="AA157" i="34" s="1"/>
  <c r="AA158" i="34" s="1"/>
  <c r="AA160" i="34" s="1"/>
  <c r="AB156" i="34" s="1"/>
  <c r="L41" i="34"/>
  <c r="AB85" i="34"/>
  <c r="AC154" i="34"/>
  <c r="M65" i="11"/>
  <c r="B65" i="40" s="1"/>
  <c r="M12" i="11"/>
  <c r="B12" i="40" s="1"/>
  <c r="B11" i="40" s="1"/>
  <c r="R157" i="29"/>
  <c r="Q175" i="29"/>
  <c r="P160" i="29"/>
  <c r="O178" i="29"/>
  <c r="O172" i="29"/>
  <c r="P154" i="29"/>
  <c r="BO22" i="27"/>
  <c r="W22" i="27" s="1"/>
  <c r="W46" i="27" s="1"/>
  <c r="BN8" i="27"/>
  <c r="V8" i="27" s="1"/>
  <c r="V32" i="27" s="1"/>
  <c r="BN11" i="27"/>
  <c r="V11" i="27" s="1"/>
  <c r="V35" i="27" s="1"/>
  <c r="BN7" i="27"/>
  <c r="V7" i="27" s="1"/>
  <c r="V31" i="27" s="1"/>
  <c r="BN16" i="27"/>
  <c r="V16" i="27" s="1"/>
  <c r="V40" i="27" s="1"/>
  <c r="BN12" i="27"/>
  <c r="V12" i="27" s="1"/>
  <c r="V36" i="27" s="1"/>
  <c r="BO10" i="27"/>
  <c r="W10" i="27" s="1"/>
  <c r="W34" i="27" s="1"/>
  <c r="BO14" i="27"/>
  <c r="W14" i="27" s="1"/>
  <c r="W38" i="27" s="1"/>
  <c r="BN15" i="27"/>
  <c r="V15" i="27" s="1"/>
  <c r="V39" i="27" s="1"/>
  <c r="BN20" i="27"/>
  <c r="V20" i="27" s="1"/>
  <c r="V44" i="27" s="1"/>
  <c r="BO18" i="27"/>
  <c r="W18" i="27" s="1"/>
  <c r="W42" i="27" s="1"/>
  <c r="BO21" i="27"/>
  <c r="W21" i="27" s="1"/>
  <c r="W45" i="27" s="1"/>
  <c r="BN19" i="27"/>
  <c r="V19" i="27" s="1"/>
  <c r="V43" i="27" s="1"/>
  <c r="BN17" i="27"/>
  <c r="V17" i="27" s="1"/>
  <c r="V41" i="27" s="1"/>
  <c r="BO13" i="27"/>
  <c r="W13" i="27" s="1"/>
  <c r="W37" i="27" s="1"/>
  <c r="AH15" i="48" l="1"/>
  <c r="AF33" i="46" s="1"/>
  <c r="AF28" i="46" s="1"/>
  <c r="AF39" i="46" s="1"/>
  <c r="AE33" i="46"/>
  <c r="AE28" i="46" s="1"/>
  <c r="AE39" i="46" s="1"/>
  <c r="AD57" i="46"/>
  <c r="AC56" i="46"/>
  <c r="AC72" i="46" s="1"/>
  <c r="AC76" i="46" s="1"/>
  <c r="AF17" i="47"/>
  <c r="AF15" i="47" s="1"/>
  <c r="AF16" i="47" s="1"/>
  <c r="P10" i="11"/>
  <c r="P64" i="11"/>
  <c r="BO9" i="27"/>
  <c r="W9" i="27" s="1"/>
  <c r="W33" i="27" s="1"/>
  <c r="BM6" i="27"/>
  <c r="U6" i="27" s="1"/>
  <c r="U30" i="27" s="1"/>
  <c r="Q78" i="11"/>
  <c r="P77" i="11"/>
  <c r="P353" i="35"/>
  <c r="P352" i="35"/>
  <c r="P210" i="35"/>
  <c r="P211" i="35" s="1"/>
  <c r="P213" i="35" s="1"/>
  <c r="P354" i="35"/>
  <c r="P212" i="35"/>
  <c r="O359" i="35"/>
  <c r="O355" i="35"/>
  <c r="O356" i="35" s="1"/>
  <c r="O215" i="35"/>
  <c r="P331" i="35"/>
  <c r="P330" i="35"/>
  <c r="P158" i="35"/>
  <c r="P156" i="35" s="1"/>
  <c r="P157" i="35" s="1"/>
  <c r="P159" i="35" s="1"/>
  <c r="P332" i="35"/>
  <c r="O337" i="35"/>
  <c r="O333" i="35"/>
  <c r="O334" i="35" s="1"/>
  <c r="O161" i="35"/>
  <c r="N392" i="35"/>
  <c r="O386" i="35"/>
  <c r="O387" i="35"/>
  <c r="P101" i="35"/>
  <c r="O106" i="35"/>
  <c r="P79" i="35"/>
  <c r="Q74" i="35"/>
  <c r="P268" i="35"/>
  <c r="Q263" i="35"/>
  <c r="P133" i="35"/>
  <c r="Q128" i="35"/>
  <c r="O378" i="35"/>
  <c r="O385" i="35"/>
  <c r="AC179" i="35"/>
  <c r="AD206" i="35"/>
  <c r="P187" i="35"/>
  <c r="Q182" i="35"/>
  <c r="AD260" i="35"/>
  <c r="P365" i="35"/>
  <c r="P364" i="35"/>
  <c r="P363" i="35"/>
  <c r="P239" i="35"/>
  <c r="P237" i="35" s="1"/>
  <c r="P238" i="35" s="1"/>
  <c r="P240" i="35" s="1"/>
  <c r="O52" i="35"/>
  <c r="P47" i="35"/>
  <c r="AE17" i="35"/>
  <c r="AD71" i="35"/>
  <c r="AC98" i="35"/>
  <c r="Q25" i="35"/>
  <c r="R20" i="35"/>
  <c r="AC44" i="35"/>
  <c r="AC125" i="35"/>
  <c r="AC233" i="35"/>
  <c r="N290" i="35"/>
  <c r="N388" i="35"/>
  <c r="N389" i="35" s="1"/>
  <c r="AD152" i="35"/>
  <c r="O366" i="35"/>
  <c r="O367" i="35" s="1"/>
  <c r="O242" i="35"/>
  <c r="O370" i="35"/>
  <c r="I22" i="34"/>
  <c r="I237" i="34"/>
  <c r="AB159" i="34"/>
  <c r="AB157" i="34" s="1"/>
  <c r="AB158" i="34" s="1"/>
  <c r="AB160" i="34" s="1"/>
  <c r="AC156" i="34" s="1"/>
  <c r="AA90" i="34"/>
  <c r="AA88" i="34" s="1"/>
  <c r="AA89" i="34" s="1"/>
  <c r="AA91" i="34" s="1"/>
  <c r="AB87" i="34" s="1"/>
  <c r="AB182" i="34"/>
  <c r="AB180" i="34" s="1"/>
  <c r="AB181" i="34" s="1"/>
  <c r="AB183" i="34" s="1"/>
  <c r="AC179" i="34" s="1"/>
  <c r="AA113" i="34"/>
  <c r="AA111" i="34" s="1"/>
  <c r="AA112" i="34" s="1"/>
  <c r="AA114" i="34" s="1"/>
  <c r="AB110" i="34" s="1"/>
  <c r="AC85" i="34"/>
  <c r="AC16" i="34"/>
  <c r="AF62" i="34"/>
  <c r="AB228" i="34"/>
  <c r="AB226" i="34" s="1"/>
  <c r="AB227" i="34" s="1"/>
  <c r="AB229" i="34" s="1"/>
  <c r="AC225" i="34" s="1"/>
  <c r="AC200" i="34"/>
  <c r="AD177" i="34"/>
  <c r="L44" i="34"/>
  <c r="L42" i="34" s="1"/>
  <c r="AE223" i="34"/>
  <c r="AC65" i="34"/>
  <c r="AC66" i="34" s="1"/>
  <c r="AC68" i="34" s="1"/>
  <c r="AD64" i="34" s="1"/>
  <c r="AC67" i="34"/>
  <c r="AD154" i="34"/>
  <c r="AA205" i="34"/>
  <c r="AA203" i="34" s="1"/>
  <c r="AA204" i="34" s="1"/>
  <c r="AA206" i="34" s="1"/>
  <c r="AB202" i="34" s="1"/>
  <c r="AC39" i="34"/>
  <c r="AB136" i="34"/>
  <c r="AB134" i="34" s="1"/>
  <c r="AB135" i="34" s="1"/>
  <c r="AB137" i="34" s="1"/>
  <c r="AC133" i="34" s="1"/>
  <c r="AE131" i="34"/>
  <c r="AC108" i="34"/>
  <c r="N65" i="11"/>
  <c r="N12" i="11"/>
  <c r="Q160" i="29"/>
  <c r="P178" i="29"/>
  <c r="Q154" i="29"/>
  <c r="P172" i="29"/>
  <c r="S157" i="29"/>
  <c r="R175" i="29"/>
  <c r="BP22" i="27"/>
  <c r="X22" i="27" s="1"/>
  <c r="X46" i="27" s="1"/>
  <c r="BP21" i="27"/>
  <c r="X21" i="27" s="1"/>
  <c r="X45" i="27" s="1"/>
  <c r="BO12" i="27"/>
  <c r="W12" i="27" s="1"/>
  <c r="W36" i="27" s="1"/>
  <c r="BO17" i="27"/>
  <c r="W17" i="27" s="1"/>
  <c r="W41" i="27" s="1"/>
  <c r="BP18" i="27"/>
  <c r="X18" i="27" s="1"/>
  <c r="X42" i="27" s="1"/>
  <c r="BP14" i="27"/>
  <c r="X14" i="27" s="1"/>
  <c r="X38" i="27" s="1"/>
  <c r="BO7" i="27"/>
  <c r="W7" i="27" s="1"/>
  <c r="W31" i="27" s="1"/>
  <c r="BP13" i="27"/>
  <c r="X13" i="27" s="1"/>
  <c r="X37" i="27" s="1"/>
  <c r="BO19" i="27"/>
  <c r="W19" i="27" s="1"/>
  <c r="W43" i="27" s="1"/>
  <c r="BO20" i="27"/>
  <c r="W20" i="27" s="1"/>
  <c r="W44" i="27" s="1"/>
  <c r="BO15" i="27"/>
  <c r="W15" i="27" s="1"/>
  <c r="W39" i="27" s="1"/>
  <c r="BP10" i="27"/>
  <c r="X10" i="27" s="1"/>
  <c r="X34" i="27" s="1"/>
  <c r="BO16" i="27"/>
  <c r="W16" i="27" s="1"/>
  <c r="W40" i="27" s="1"/>
  <c r="BO11" i="27"/>
  <c r="W11" i="27" s="1"/>
  <c r="W35" i="27" s="1"/>
  <c r="BO8" i="27"/>
  <c r="W8" i="27" s="1"/>
  <c r="W32" i="27" s="1"/>
  <c r="AE57" i="46" l="1"/>
  <c r="AD56" i="46"/>
  <c r="AD72" i="46" s="1"/>
  <c r="AD76" i="46" s="1"/>
  <c r="Q10" i="11"/>
  <c r="Q64" i="11"/>
  <c r="BP9" i="27"/>
  <c r="X9" i="27" s="1"/>
  <c r="X33" i="27" s="1"/>
  <c r="BN6" i="27"/>
  <c r="V6" i="27" s="1"/>
  <c r="V30" i="27" s="1"/>
  <c r="R78" i="11"/>
  <c r="Q77" i="11"/>
  <c r="Q209" i="35"/>
  <c r="P214" i="35"/>
  <c r="P160" i="35"/>
  <c r="Q155" i="35"/>
  <c r="O311" i="35"/>
  <c r="O312" i="35" s="1"/>
  <c r="O107" i="35"/>
  <c r="O315" i="35"/>
  <c r="P310" i="35"/>
  <c r="P308" i="35"/>
  <c r="P309" i="35"/>
  <c r="P104" i="35"/>
  <c r="P102" i="35" s="1"/>
  <c r="P103" i="35" s="1"/>
  <c r="P105" i="35" s="1"/>
  <c r="P241" i="35"/>
  <c r="Q236" i="35"/>
  <c r="AD44" i="35"/>
  <c r="Q299" i="35"/>
  <c r="Q297" i="35"/>
  <c r="Q77" i="35"/>
  <c r="Q75" i="35" s="1"/>
  <c r="Q76" i="35" s="1"/>
  <c r="Q78" i="35" s="1"/>
  <c r="Q298" i="35"/>
  <c r="R275" i="35"/>
  <c r="R276" i="35"/>
  <c r="R277" i="35" s="1"/>
  <c r="R23" i="35"/>
  <c r="R21" i="35" s="1"/>
  <c r="R22" i="35" s="1"/>
  <c r="R24" i="35" s="1"/>
  <c r="O289" i="35"/>
  <c r="O290" i="35" s="1"/>
  <c r="O293" i="35"/>
  <c r="O392" i="35" s="1"/>
  <c r="O53" i="35"/>
  <c r="AE260" i="35"/>
  <c r="P344" i="35"/>
  <c r="P345" i="35" s="1"/>
  <c r="P348" i="35"/>
  <c r="P188" i="35"/>
  <c r="AE206" i="35"/>
  <c r="O388" i="35"/>
  <c r="O389" i="35" s="1"/>
  <c r="Q374" i="35"/>
  <c r="Q375" i="35"/>
  <c r="Q376" i="35" s="1"/>
  <c r="Q266" i="35"/>
  <c r="Q264" i="35" s="1"/>
  <c r="Q265" i="35" s="1"/>
  <c r="Q267" i="35" s="1"/>
  <c r="AE152" i="35"/>
  <c r="AD125" i="35"/>
  <c r="Q278" i="35"/>
  <c r="Q279" i="35" s="1"/>
  <c r="Q282" i="35"/>
  <c r="Q26" i="35"/>
  <c r="AE71" i="35"/>
  <c r="P377" i="35"/>
  <c r="P269" i="35"/>
  <c r="P381" i="35"/>
  <c r="AD233" i="35"/>
  <c r="AF17" i="35"/>
  <c r="Q319" i="35"/>
  <c r="Q321" i="35"/>
  <c r="Q131" i="35"/>
  <c r="Q129" i="35" s="1"/>
  <c r="Q130" i="35" s="1"/>
  <c r="Q132" i="35" s="1"/>
  <c r="Q320" i="35"/>
  <c r="AD98" i="35"/>
  <c r="P288" i="35"/>
  <c r="P286" i="35"/>
  <c r="P50" i="35"/>
  <c r="P48" i="35" s="1"/>
  <c r="P49" i="35" s="1"/>
  <c r="P51" i="35" s="1"/>
  <c r="P287" i="35"/>
  <c r="P386" i="35" s="1"/>
  <c r="Q343" i="35"/>
  <c r="Q341" i="35"/>
  <c r="Q342" i="35"/>
  <c r="Q185" i="35"/>
  <c r="Q183" i="35" s="1"/>
  <c r="Q184" i="35" s="1"/>
  <c r="Q186" i="35" s="1"/>
  <c r="AD179" i="35"/>
  <c r="P322" i="35"/>
  <c r="P323" i="35" s="1"/>
  <c r="P134" i="35"/>
  <c r="P326" i="35"/>
  <c r="P300" i="35"/>
  <c r="P301" i="35" s="1"/>
  <c r="P304" i="35"/>
  <c r="P80" i="35"/>
  <c r="J18" i="34"/>
  <c r="I239" i="34"/>
  <c r="AB113" i="34"/>
  <c r="AB111" i="34" s="1"/>
  <c r="AB112" i="34" s="1"/>
  <c r="AB114" i="34" s="1"/>
  <c r="AC110" i="34" s="1"/>
  <c r="AC182" i="34"/>
  <c r="AC180" i="34" s="1"/>
  <c r="AC181" i="34" s="1"/>
  <c r="AC183" i="34" s="1"/>
  <c r="AD179" i="34" s="1"/>
  <c r="AC159" i="34"/>
  <c r="AC157" i="34" s="1"/>
  <c r="AC158" i="34" s="1"/>
  <c r="AC160" i="34" s="1"/>
  <c r="AD156" i="34" s="1"/>
  <c r="AB90" i="34"/>
  <c r="AB88" i="34" s="1"/>
  <c r="AB89" i="34" s="1"/>
  <c r="AB91" i="34" s="1"/>
  <c r="AC87" i="34" s="1"/>
  <c r="AB205" i="34"/>
  <c r="AB203" i="34" s="1"/>
  <c r="AB204" i="34" s="1"/>
  <c r="AB206" i="34" s="1"/>
  <c r="AC202" i="34" s="1"/>
  <c r="AC136" i="34"/>
  <c r="AC134" i="34" s="1"/>
  <c r="AC135" i="34" s="1"/>
  <c r="AC137" i="34" s="1"/>
  <c r="AD133" i="34" s="1"/>
  <c r="AE154" i="34"/>
  <c r="L43" i="34"/>
  <c r="AF223" i="34"/>
  <c r="AC228" i="34"/>
  <c r="AC226" i="34" s="1"/>
  <c r="AC227" i="34" s="1"/>
  <c r="AC229" i="34" s="1"/>
  <c r="AD225" i="34" s="1"/>
  <c r="AG62" i="34"/>
  <c r="AD200" i="34"/>
  <c r="AD16" i="34"/>
  <c r="AF131" i="34"/>
  <c r="AD108" i="34"/>
  <c r="AD39" i="34"/>
  <c r="AD67" i="34"/>
  <c r="AD65" i="34" s="1"/>
  <c r="AD66" i="34" s="1"/>
  <c r="AD68" i="34" s="1"/>
  <c r="AE64" i="34" s="1"/>
  <c r="AE177" i="34"/>
  <c r="AD85" i="34"/>
  <c r="O65" i="11"/>
  <c r="O12" i="11"/>
  <c r="R154" i="29"/>
  <c r="Q172" i="29"/>
  <c r="T157" i="29"/>
  <c r="S175" i="29"/>
  <c r="R160" i="29"/>
  <c r="Q178" i="29"/>
  <c r="BQ22" i="27"/>
  <c r="Y22" i="27" s="1"/>
  <c r="Y46" i="27" s="1"/>
  <c r="BQ10" i="27"/>
  <c r="Y10" i="27" s="1"/>
  <c r="Y34" i="27" s="1"/>
  <c r="BP7" i="27"/>
  <c r="X7" i="27" s="1"/>
  <c r="X31" i="27" s="1"/>
  <c r="BP11" i="27"/>
  <c r="X11" i="27" s="1"/>
  <c r="X35" i="27" s="1"/>
  <c r="BP20" i="27"/>
  <c r="X20" i="27" s="1"/>
  <c r="X44" i="27" s="1"/>
  <c r="BP19" i="27"/>
  <c r="X19" i="27" s="1"/>
  <c r="X43" i="27" s="1"/>
  <c r="BQ18" i="27"/>
  <c r="Y18" i="27" s="1"/>
  <c r="Y42" i="27" s="1"/>
  <c r="BP8" i="27"/>
  <c r="X8" i="27" s="1"/>
  <c r="X32" i="27" s="1"/>
  <c r="BP16" i="27"/>
  <c r="X16" i="27" s="1"/>
  <c r="X40" i="27" s="1"/>
  <c r="BP15" i="27"/>
  <c r="X15" i="27" s="1"/>
  <c r="X39" i="27" s="1"/>
  <c r="BQ13" i="27"/>
  <c r="Y13" i="27" s="1"/>
  <c r="Y37" i="27" s="1"/>
  <c r="BQ14" i="27"/>
  <c r="Y14" i="27" s="1"/>
  <c r="Y38" i="27" s="1"/>
  <c r="BP17" i="27"/>
  <c r="X17" i="27" s="1"/>
  <c r="X41" i="27" s="1"/>
  <c r="BP12" i="27"/>
  <c r="X12" i="27" s="1"/>
  <c r="X36" i="27" s="1"/>
  <c r="BQ21" i="27"/>
  <c r="Y21" i="27" s="1"/>
  <c r="Y45" i="27" s="1"/>
  <c r="AF57" i="46" l="1"/>
  <c r="AF56" i="46" s="1"/>
  <c r="AF72" i="46" s="1"/>
  <c r="AF76" i="46" s="1"/>
  <c r="AE56" i="46"/>
  <c r="AE72" i="46" s="1"/>
  <c r="AE76" i="46" s="1"/>
  <c r="R10" i="11"/>
  <c r="R64" i="11"/>
  <c r="BQ9" i="27"/>
  <c r="Y9" i="27" s="1"/>
  <c r="Y33" i="27" s="1"/>
  <c r="BO6" i="27"/>
  <c r="W6" i="27" s="1"/>
  <c r="W30" i="27" s="1"/>
  <c r="S78" i="11"/>
  <c r="R77" i="11"/>
  <c r="P355" i="35"/>
  <c r="P356" i="35" s="1"/>
  <c r="P359" i="35"/>
  <c r="P215" i="35"/>
  <c r="Q352" i="35"/>
  <c r="Q354" i="35"/>
  <c r="Q212" i="35"/>
  <c r="Q210" i="35" s="1"/>
  <c r="Q211" i="35" s="1"/>
  <c r="Q213" i="35" s="1"/>
  <c r="Q353" i="35"/>
  <c r="Q330" i="35"/>
  <c r="Q158" i="35"/>
  <c r="Q156" i="35" s="1"/>
  <c r="Q157" i="35" s="1"/>
  <c r="Q159" i="35" s="1"/>
  <c r="Q331" i="35"/>
  <c r="Q332" i="35" s="1"/>
  <c r="P333" i="35"/>
  <c r="P334" i="35" s="1"/>
  <c r="P337" i="35"/>
  <c r="P161" i="35"/>
  <c r="P387" i="35"/>
  <c r="P106" i="35"/>
  <c r="Q101" i="35"/>
  <c r="P52" i="35"/>
  <c r="Q47" i="35"/>
  <c r="Q133" i="35"/>
  <c r="R128" i="35"/>
  <c r="R25" i="35"/>
  <c r="S20" i="35"/>
  <c r="Q268" i="35"/>
  <c r="R263" i="35"/>
  <c r="Q364" i="35"/>
  <c r="Q363" i="35"/>
  <c r="Q365" i="35"/>
  <c r="Q239" i="35"/>
  <c r="Q237" i="35" s="1"/>
  <c r="Q238" i="35" s="1"/>
  <c r="Q240" i="35" s="1"/>
  <c r="AE233" i="35"/>
  <c r="AE125" i="35"/>
  <c r="AF206" i="35"/>
  <c r="AF260" i="35"/>
  <c r="Q79" i="35"/>
  <c r="R74" i="35"/>
  <c r="AE179" i="35"/>
  <c r="AG17" i="35"/>
  <c r="AE44" i="35"/>
  <c r="AE98" i="35"/>
  <c r="AF152" i="35"/>
  <c r="Q187" i="35"/>
  <c r="R182" i="35"/>
  <c r="P385" i="35"/>
  <c r="P378" i="35"/>
  <c r="AF71" i="35"/>
  <c r="P366" i="35"/>
  <c r="P367" i="35" s="1"/>
  <c r="P242" i="35"/>
  <c r="P370" i="35"/>
  <c r="I241" i="34"/>
  <c r="I5" i="23" s="1"/>
  <c r="J21" i="34"/>
  <c r="J235" i="34"/>
  <c r="J16" i="23" s="1"/>
  <c r="AC205" i="34"/>
  <c r="AC203" i="34" s="1"/>
  <c r="AC204" i="34" s="1"/>
  <c r="AC206" i="34" s="1"/>
  <c r="AD202" i="34" s="1"/>
  <c r="AC90" i="34"/>
  <c r="AC88" i="34" s="1"/>
  <c r="AC89" i="34" s="1"/>
  <c r="AC91" i="34" s="1"/>
  <c r="AD87" i="34" s="1"/>
  <c r="AC113" i="34"/>
  <c r="AC111" i="34" s="1"/>
  <c r="AC112" i="34" s="1"/>
  <c r="AC114" i="34" s="1"/>
  <c r="AD110" i="34" s="1"/>
  <c r="AD182" i="34"/>
  <c r="AD180" i="34" s="1"/>
  <c r="AD181" i="34" s="1"/>
  <c r="AD183" i="34" s="1"/>
  <c r="AE179" i="34" s="1"/>
  <c r="AD159" i="34"/>
  <c r="AD157" i="34" s="1"/>
  <c r="AD158" i="34" s="1"/>
  <c r="AD160" i="34" s="1"/>
  <c r="AE156" i="34" s="1"/>
  <c r="AE108" i="34"/>
  <c r="AD228" i="34"/>
  <c r="AD226" i="34" s="1"/>
  <c r="AD227" i="34" s="1"/>
  <c r="AD229" i="34" s="1"/>
  <c r="AE225" i="34" s="1"/>
  <c r="AE85" i="34"/>
  <c r="AE67" i="34"/>
  <c r="AE65" i="34" s="1"/>
  <c r="AE66" i="34" s="1"/>
  <c r="AE68" i="34" s="1"/>
  <c r="AF64" i="34" s="1"/>
  <c r="AE39" i="34"/>
  <c r="AE200" i="34"/>
  <c r="L45" i="34"/>
  <c r="AG131" i="34"/>
  <c r="AE16" i="34"/>
  <c r="AG223" i="34"/>
  <c r="AF177" i="34"/>
  <c r="AH62" i="34"/>
  <c r="AF154" i="34"/>
  <c r="AD136" i="34"/>
  <c r="AD134" i="34" s="1"/>
  <c r="AD135" i="34" s="1"/>
  <c r="AD137" i="34" s="1"/>
  <c r="AE133" i="34" s="1"/>
  <c r="P12" i="11"/>
  <c r="P65" i="11"/>
  <c r="U157" i="29"/>
  <c r="T175" i="29"/>
  <c r="S160" i="29"/>
  <c r="R178" i="29"/>
  <c r="S154" i="29"/>
  <c r="R172" i="29"/>
  <c r="BR22" i="27"/>
  <c r="Z22" i="27" s="1"/>
  <c r="Z46" i="27" s="1"/>
  <c r="BQ12" i="27"/>
  <c r="Y12" i="27" s="1"/>
  <c r="Y36" i="27" s="1"/>
  <c r="BQ7" i="27"/>
  <c r="Y7" i="27" s="1"/>
  <c r="Y31" i="27" s="1"/>
  <c r="BR14" i="27"/>
  <c r="Z14" i="27" s="1"/>
  <c r="Z38" i="27" s="1"/>
  <c r="BQ16" i="27"/>
  <c r="Y16" i="27" s="1"/>
  <c r="Y40" i="27" s="1"/>
  <c r="BQ19" i="27"/>
  <c r="Y19" i="27" s="1"/>
  <c r="Y43" i="27" s="1"/>
  <c r="BQ11" i="27"/>
  <c r="Y11" i="27" s="1"/>
  <c r="Y35" i="27" s="1"/>
  <c r="BR21" i="27"/>
  <c r="Z21" i="27" s="1"/>
  <c r="Z45" i="27" s="1"/>
  <c r="BQ17" i="27"/>
  <c r="Y17" i="27" s="1"/>
  <c r="Y41" i="27" s="1"/>
  <c r="BR13" i="27"/>
  <c r="Z13" i="27" s="1"/>
  <c r="Z37" i="27" s="1"/>
  <c r="BQ15" i="27"/>
  <c r="Y15" i="27" s="1"/>
  <c r="Y39" i="27" s="1"/>
  <c r="BQ8" i="27"/>
  <c r="Y8" i="27" s="1"/>
  <c r="Y32" i="27" s="1"/>
  <c r="BR18" i="27"/>
  <c r="Z18" i="27" s="1"/>
  <c r="Z42" i="27" s="1"/>
  <c r="BQ20" i="27"/>
  <c r="Y20" i="27" s="1"/>
  <c r="Y44" i="27" s="1"/>
  <c r="BR10" i="27"/>
  <c r="Z10" i="27" s="1"/>
  <c r="Z34" i="27" s="1"/>
  <c r="S10" i="11" l="1"/>
  <c r="S64" i="11"/>
  <c r="BR9" i="27"/>
  <c r="Z9" i="27" s="1"/>
  <c r="Z33" i="27" s="1"/>
  <c r="BP6" i="27"/>
  <c r="X6" i="27" s="1"/>
  <c r="X30" i="27" s="1"/>
  <c r="S77" i="11"/>
  <c r="T78" i="11"/>
  <c r="Q214" i="35"/>
  <c r="R209" i="35"/>
  <c r="R155" i="35"/>
  <c r="Q160" i="35"/>
  <c r="Q308" i="35"/>
  <c r="Q309" i="35"/>
  <c r="Q310" i="35" s="1"/>
  <c r="Q104" i="35"/>
  <c r="Q102" i="35" s="1"/>
  <c r="Q103" i="35" s="1"/>
  <c r="Q105" i="35" s="1"/>
  <c r="P107" i="35"/>
  <c r="P311" i="35"/>
  <c r="P312" i="35" s="1"/>
  <c r="P315" i="35"/>
  <c r="Q241" i="35"/>
  <c r="R236" i="35"/>
  <c r="Q344" i="35"/>
  <c r="Q345" i="35" s="1"/>
  <c r="Q188" i="35"/>
  <c r="Q348" i="35"/>
  <c r="AF98" i="35"/>
  <c r="AF179" i="35"/>
  <c r="Q300" i="35"/>
  <c r="Q301" i="35" s="1"/>
  <c r="Q304" i="35"/>
  <c r="Q80" i="35"/>
  <c r="AF233" i="35"/>
  <c r="R320" i="35"/>
  <c r="R321" i="35" s="1"/>
  <c r="R319" i="35"/>
  <c r="R131" i="35"/>
  <c r="R129" i="35" s="1"/>
  <c r="R130" i="35" s="1"/>
  <c r="R132" i="35" s="1"/>
  <c r="AG71" i="35"/>
  <c r="AH17" i="35"/>
  <c r="Q322" i="35"/>
  <c r="Q323" i="35" s="1"/>
  <c r="Q326" i="35"/>
  <c r="Q134" i="35"/>
  <c r="AG152" i="35"/>
  <c r="AG260" i="35"/>
  <c r="AF125" i="35"/>
  <c r="R375" i="35"/>
  <c r="R376" i="35" s="1"/>
  <c r="R374" i="35"/>
  <c r="R266" i="35"/>
  <c r="R264" i="35" s="1"/>
  <c r="R265" i="35" s="1"/>
  <c r="R267" i="35" s="1"/>
  <c r="S276" i="35"/>
  <c r="S277" i="35" s="1"/>
  <c r="S23" i="35"/>
  <c r="S21" i="35" s="1"/>
  <c r="S22" i="35" s="1"/>
  <c r="S24" i="35" s="1"/>
  <c r="S275" i="35"/>
  <c r="Q287" i="35"/>
  <c r="Q286" i="35"/>
  <c r="Q385" i="35" s="1"/>
  <c r="Q50" i="35"/>
  <c r="Q48" i="35" s="1"/>
  <c r="Q49" i="35" s="1"/>
  <c r="Q51" i="35" s="1"/>
  <c r="R342" i="35"/>
  <c r="R343" i="35" s="1"/>
  <c r="R341" i="35"/>
  <c r="R185" i="35"/>
  <c r="R183" i="35" s="1"/>
  <c r="R184" i="35" s="1"/>
  <c r="R186" i="35" s="1"/>
  <c r="AF44" i="35"/>
  <c r="R298" i="35"/>
  <c r="R299" i="35"/>
  <c r="R297" i="35"/>
  <c r="R77" i="35"/>
  <c r="R75" i="35" s="1"/>
  <c r="R76" i="35" s="1"/>
  <c r="R78" i="35" s="1"/>
  <c r="AG206" i="35"/>
  <c r="Q377" i="35"/>
  <c r="Q269" i="35"/>
  <c r="Q381" i="35"/>
  <c r="R278" i="35"/>
  <c r="R279" i="35" s="1"/>
  <c r="R282" i="35"/>
  <c r="R26" i="35"/>
  <c r="P289" i="35"/>
  <c r="P290" i="35" s="1"/>
  <c r="P293" i="35"/>
  <c r="P53" i="35"/>
  <c r="J19" i="34"/>
  <c r="J238" i="34"/>
  <c r="AD90" i="34"/>
  <c r="AD88" i="34" s="1"/>
  <c r="AD89" i="34" s="1"/>
  <c r="AD91" i="34" s="1"/>
  <c r="AE87" i="34" s="1"/>
  <c r="AE136" i="34"/>
  <c r="AE134" i="34" s="1"/>
  <c r="AE135" i="34" s="1"/>
  <c r="AE137" i="34" s="1"/>
  <c r="AF133" i="34" s="1"/>
  <c r="AE228" i="34"/>
  <c r="AE226" i="34" s="1"/>
  <c r="AE227" i="34" s="1"/>
  <c r="AE229" i="34" s="1"/>
  <c r="AF225" i="34" s="1"/>
  <c r="AD113" i="34"/>
  <c r="AD111" i="34" s="1"/>
  <c r="AD112" i="34" s="1"/>
  <c r="AD114" i="34" s="1"/>
  <c r="AE110" i="34" s="1"/>
  <c r="AE159" i="34"/>
  <c r="AE157" i="34" s="1"/>
  <c r="AE158" i="34" s="1"/>
  <c r="AE160" i="34" s="1"/>
  <c r="AF156" i="34" s="1"/>
  <c r="AE182" i="34"/>
  <c r="AE180" i="34" s="1"/>
  <c r="AE181" i="34" s="1"/>
  <c r="AE183" i="34" s="1"/>
  <c r="AF179" i="34" s="1"/>
  <c r="AD205" i="34"/>
  <c r="AD203" i="34" s="1"/>
  <c r="AD204" i="34" s="1"/>
  <c r="AD206" i="34" s="1"/>
  <c r="AE202" i="34" s="1"/>
  <c r="M41" i="34"/>
  <c r="AG154" i="34"/>
  <c r="AF16" i="34"/>
  <c r="AF200" i="34"/>
  <c r="AF39" i="34"/>
  <c r="AF108" i="34"/>
  <c r="AI62" i="34"/>
  <c r="AF85" i="34"/>
  <c r="AF67" i="34"/>
  <c r="AF65" i="34" s="1"/>
  <c r="AF66" i="34" s="1"/>
  <c r="AF68" i="34" s="1"/>
  <c r="AG64" i="34" s="1"/>
  <c r="AH223" i="34"/>
  <c r="AH131" i="34"/>
  <c r="AG177" i="34"/>
  <c r="Q65" i="11"/>
  <c r="Q12" i="11"/>
  <c r="T160" i="29"/>
  <c r="S178" i="29"/>
  <c r="T154" i="29"/>
  <c r="S172" i="29"/>
  <c r="V157" i="29"/>
  <c r="U175" i="29"/>
  <c r="BS22" i="27"/>
  <c r="AA22" i="27" s="1"/>
  <c r="AA46" i="27" s="1"/>
  <c r="BS18" i="27"/>
  <c r="AA18" i="27" s="1"/>
  <c r="AA42" i="27" s="1"/>
  <c r="BR15" i="27"/>
  <c r="Z15" i="27" s="1"/>
  <c r="Z39" i="27" s="1"/>
  <c r="BR17" i="27"/>
  <c r="Z17" i="27" s="1"/>
  <c r="Z41" i="27" s="1"/>
  <c r="BR11" i="27"/>
  <c r="Z11" i="27" s="1"/>
  <c r="Z35" i="27" s="1"/>
  <c r="BS14" i="27"/>
  <c r="AA14" i="27" s="1"/>
  <c r="AA38" i="27" s="1"/>
  <c r="BS10" i="27"/>
  <c r="AA10" i="27" s="1"/>
  <c r="AA34" i="27" s="1"/>
  <c r="BR20" i="27"/>
  <c r="Z20" i="27" s="1"/>
  <c r="Z44" i="27" s="1"/>
  <c r="BR8" i="27"/>
  <c r="Z8" i="27" s="1"/>
  <c r="Z32" i="27" s="1"/>
  <c r="BS13" i="27"/>
  <c r="AA13" i="27" s="1"/>
  <c r="AA37" i="27" s="1"/>
  <c r="BS21" i="27"/>
  <c r="AA21" i="27" s="1"/>
  <c r="AA45" i="27" s="1"/>
  <c r="BR19" i="27"/>
  <c r="Z19" i="27" s="1"/>
  <c r="Z43" i="27" s="1"/>
  <c r="BR16" i="27"/>
  <c r="Z16" i="27" s="1"/>
  <c r="Z40" i="27" s="1"/>
  <c r="BR7" i="27"/>
  <c r="Z7" i="27" s="1"/>
  <c r="Z31" i="27" s="1"/>
  <c r="BR12" i="27"/>
  <c r="Z12" i="27" s="1"/>
  <c r="Z36" i="27" s="1"/>
  <c r="T10" i="11" l="1"/>
  <c r="T64" i="11"/>
  <c r="BS9" i="27"/>
  <c r="AA9" i="27" s="1"/>
  <c r="AA33" i="27" s="1"/>
  <c r="BQ6" i="27"/>
  <c r="Y6" i="27" s="1"/>
  <c r="Y30" i="27" s="1"/>
  <c r="T77" i="11"/>
  <c r="U78" i="11"/>
  <c r="R353" i="35"/>
  <c r="R354" i="35"/>
  <c r="R352" i="35"/>
  <c r="R212" i="35"/>
  <c r="R210" i="35" s="1"/>
  <c r="R211" i="35" s="1"/>
  <c r="R213" i="35" s="1"/>
  <c r="Q359" i="35"/>
  <c r="Q355" i="35"/>
  <c r="Q356" i="35" s="1"/>
  <c r="Q215" i="35"/>
  <c r="Q337" i="35"/>
  <c r="Q333" i="35"/>
  <c r="Q334" i="35" s="1"/>
  <c r="Q161" i="35"/>
  <c r="R331" i="35"/>
  <c r="R332" i="35" s="1"/>
  <c r="R158" i="35"/>
  <c r="R156" i="35" s="1"/>
  <c r="R157" i="35" s="1"/>
  <c r="R159" i="35" s="1"/>
  <c r="R330" i="35"/>
  <c r="Q106" i="35"/>
  <c r="R101" i="35"/>
  <c r="P392" i="35"/>
  <c r="Q386" i="35"/>
  <c r="Q288" i="35"/>
  <c r="Q387" i="35" s="1"/>
  <c r="S25" i="35"/>
  <c r="T20" i="35"/>
  <c r="R133" i="35"/>
  <c r="S128" i="35"/>
  <c r="R268" i="35"/>
  <c r="S263" i="35"/>
  <c r="R79" i="35"/>
  <c r="S74" i="35"/>
  <c r="R187" i="35"/>
  <c r="S182" i="35"/>
  <c r="Q52" i="35"/>
  <c r="R47" i="35"/>
  <c r="AG179" i="35"/>
  <c r="R365" i="35"/>
  <c r="R364" i="35"/>
  <c r="R363" i="35"/>
  <c r="R239" i="35"/>
  <c r="R237" i="35" s="1"/>
  <c r="R238" i="35" s="1"/>
  <c r="R240" i="35" s="1"/>
  <c r="Q378" i="35"/>
  <c r="AG125" i="35"/>
  <c r="AH152" i="35"/>
  <c r="AG233" i="35"/>
  <c r="AG98" i="35"/>
  <c r="P388" i="35"/>
  <c r="P389" i="35" s="1"/>
  <c r="AH206" i="35"/>
  <c r="AH71" i="35"/>
  <c r="AG44" i="35"/>
  <c r="AH260" i="35"/>
  <c r="AI17" i="35"/>
  <c r="Q366" i="35"/>
  <c r="Q367" i="35" s="1"/>
  <c r="Q370" i="35"/>
  <c r="Q242" i="35"/>
  <c r="J20" i="34"/>
  <c r="J236" i="34"/>
  <c r="AF228" i="34"/>
  <c r="AF226" i="34" s="1"/>
  <c r="AF227" i="34" s="1"/>
  <c r="AF229" i="34" s="1"/>
  <c r="AG225" i="34" s="1"/>
  <c r="AE90" i="34"/>
  <c r="AE88" i="34" s="1"/>
  <c r="AE89" i="34" s="1"/>
  <c r="AE91" i="34" s="1"/>
  <c r="AF87" i="34" s="1"/>
  <c r="AG67" i="34"/>
  <c r="AG65" i="34" s="1"/>
  <c r="AG66" i="34" s="1"/>
  <c r="AG68" i="34" s="1"/>
  <c r="AH64" i="34" s="1"/>
  <c r="AF159" i="34"/>
  <c r="AF157" i="34" s="1"/>
  <c r="AF158" i="34" s="1"/>
  <c r="AF160" i="34" s="1"/>
  <c r="AG156" i="34" s="1"/>
  <c r="AE205" i="34"/>
  <c r="AE203" i="34" s="1"/>
  <c r="AE204" i="34" s="1"/>
  <c r="AE206" i="34" s="1"/>
  <c r="AF202" i="34" s="1"/>
  <c r="AF136" i="34"/>
  <c r="AF134" i="34" s="1"/>
  <c r="AF135" i="34" s="1"/>
  <c r="AF137" i="34" s="1"/>
  <c r="AG133" i="34" s="1"/>
  <c r="AE113" i="34"/>
  <c r="AE111" i="34" s="1"/>
  <c r="AE112" i="34" s="1"/>
  <c r="AE114" i="34" s="1"/>
  <c r="AF110" i="34" s="1"/>
  <c r="AH177" i="34"/>
  <c r="AG108" i="34"/>
  <c r="AG39" i="34"/>
  <c r="AI223" i="34"/>
  <c r="AG16" i="34"/>
  <c r="M44" i="34"/>
  <c r="AI131" i="34"/>
  <c r="AG85" i="34"/>
  <c r="AJ62" i="34"/>
  <c r="AF182" i="34"/>
  <c r="AF180" i="34" s="1"/>
  <c r="AF181" i="34" s="1"/>
  <c r="AF183" i="34" s="1"/>
  <c r="AG179" i="34" s="1"/>
  <c r="AG200" i="34"/>
  <c r="AH154" i="34"/>
  <c r="R65" i="11"/>
  <c r="R12" i="11"/>
  <c r="U154" i="29"/>
  <c r="T172" i="29"/>
  <c r="W157" i="29"/>
  <c r="V175" i="29"/>
  <c r="U160" i="29"/>
  <c r="T178" i="29"/>
  <c r="BT22" i="27"/>
  <c r="AB22" i="27" s="1"/>
  <c r="AB46" i="27" s="1"/>
  <c r="BS7" i="27"/>
  <c r="AA7" i="27" s="1"/>
  <c r="AA31" i="27" s="1"/>
  <c r="BT13" i="27"/>
  <c r="AB13" i="27" s="1"/>
  <c r="AB37" i="27" s="1"/>
  <c r="BS15" i="27"/>
  <c r="AA15" i="27" s="1"/>
  <c r="AA39" i="27" s="1"/>
  <c r="BS19" i="27"/>
  <c r="AA19" i="27" s="1"/>
  <c r="AA43" i="27" s="1"/>
  <c r="BS20" i="27"/>
  <c r="AA20" i="27" s="1"/>
  <c r="AA44" i="27" s="1"/>
  <c r="BT14" i="27"/>
  <c r="AB14" i="27" s="1"/>
  <c r="AB38" i="27" s="1"/>
  <c r="BS11" i="27"/>
  <c r="AA11" i="27" s="1"/>
  <c r="AA35" i="27" s="1"/>
  <c r="BS12" i="27"/>
  <c r="AA12" i="27" s="1"/>
  <c r="AA36" i="27" s="1"/>
  <c r="BS16" i="27"/>
  <c r="AA16" i="27" s="1"/>
  <c r="AA40" i="27" s="1"/>
  <c r="BT21" i="27"/>
  <c r="AB21" i="27" s="1"/>
  <c r="AB45" i="27" s="1"/>
  <c r="BS8" i="27"/>
  <c r="AA8" i="27" s="1"/>
  <c r="AA32" i="27" s="1"/>
  <c r="BT10" i="27"/>
  <c r="AB10" i="27" s="1"/>
  <c r="AB34" i="27" s="1"/>
  <c r="BS17" i="27"/>
  <c r="AA17" i="27" s="1"/>
  <c r="AA41" i="27" s="1"/>
  <c r="BT18" i="27"/>
  <c r="AB18" i="27" s="1"/>
  <c r="AB42" i="27" s="1"/>
  <c r="U10" i="11" l="1"/>
  <c r="U64" i="11"/>
  <c r="BT9" i="27"/>
  <c r="AB9" i="27" s="1"/>
  <c r="AB33" i="27" s="1"/>
  <c r="BR6" i="27"/>
  <c r="Z6" i="27" s="1"/>
  <c r="Z30" i="27" s="1"/>
  <c r="V78" i="11"/>
  <c r="U77" i="11"/>
  <c r="R214" i="35"/>
  <c r="S209" i="35"/>
  <c r="R160" i="35"/>
  <c r="S155" i="35"/>
  <c r="R309" i="35"/>
  <c r="R310" i="35" s="1"/>
  <c r="R308" i="35"/>
  <c r="R104" i="35"/>
  <c r="R102" i="35" s="1"/>
  <c r="R103" i="35" s="1"/>
  <c r="R105" i="35" s="1"/>
  <c r="Q315" i="35"/>
  <c r="Q311" i="35"/>
  <c r="Q312" i="35" s="1"/>
  <c r="Q107" i="35"/>
  <c r="R241" i="35"/>
  <c r="S236" i="35"/>
  <c r="AJ17" i="35"/>
  <c r="AI260" i="35"/>
  <c r="AH44" i="35"/>
  <c r="AH125" i="35"/>
  <c r="R300" i="35"/>
  <c r="R301" i="35" s="1"/>
  <c r="R304" i="35"/>
  <c r="R80" i="35"/>
  <c r="R322" i="35"/>
  <c r="R323" i="35" s="1"/>
  <c r="R326" i="35"/>
  <c r="R134" i="35"/>
  <c r="AH98" i="35"/>
  <c r="AI152" i="35"/>
  <c r="S343" i="35"/>
  <c r="S342" i="35"/>
  <c r="S341" i="35"/>
  <c r="S185" i="35"/>
  <c r="S183" i="35" s="1"/>
  <c r="S184" i="35" s="1"/>
  <c r="S186" i="35" s="1"/>
  <c r="S376" i="35"/>
  <c r="S375" i="35"/>
  <c r="S374" i="35"/>
  <c r="S264" i="35"/>
  <c r="S265" i="35" s="1"/>
  <c r="S267" i="35" s="1"/>
  <c r="S266" i="35"/>
  <c r="T276" i="35"/>
  <c r="T277" i="35" s="1"/>
  <c r="T275" i="35"/>
  <c r="T23" i="35"/>
  <c r="T21" i="35" s="1"/>
  <c r="T22" i="35" s="1"/>
  <c r="T24" i="35" s="1"/>
  <c r="AI206" i="35"/>
  <c r="R287" i="35"/>
  <c r="R386" i="35" s="1"/>
  <c r="R286" i="35"/>
  <c r="R50" i="35"/>
  <c r="R48" i="35" s="1"/>
  <c r="R49" i="35" s="1"/>
  <c r="R51" i="35" s="1"/>
  <c r="R344" i="35"/>
  <c r="R345" i="35" s="1"/>
  <c r="R348" i="35"/>
  <c r="R188" i="35"/>
  <c r="R377" i="35"/>
  <c r="R269" i="35"/>
  <c r="R381" i="35"/>
  <c r="S278" i="35"/>
  <c r="S279" i="35" s="1"/>
  <c r="S26" i="35"/>
  <c r="S282" i="35"/>
  <c r="AI71" i="35"/>
  <c r="AH233" i="35"/>
  <c r="AH179" i="35"/>
  <c r="Q289" i="35"/>
  <c r="Q290" i="35" s="1"/>
  <c r="Q293" i="35"/>
  <c r="Q392" i="35" s="1"/>
  <c r="Q53" i="35"/>
  <c r="S298" i="35"/>
  <c r="S299" i="35" s="1"/>
  <c r="S297" i="35"/>
  <c r="S77" i="35"/>
  <c r="S75" i="35" s="1"/>
  <c r="S76" i="35" s="1"/>
  <c r="S78" i="35" s="1"/>
  <c r="S321" i="35"/>
  <c r="S320" i="35"/>
  <c r="S319" i="35"/>
  <c r="S131" i="35"/>
  <c r="S129" i="35" s="1"/>
  <c r="S130" i="35" s="1"/>
  <c r="S132" i="35" s="1"/>
  <c r="J22" i="34"/>
  <c r="J237" i="34"/>
  <c r="AH67" i="34"/>
  <c r="AH65" i="34" s="1"/>
  <c r="AH66" i="34" s="1"/>
  <c r="AH68" i="34" s="1"/>
  <c r="AI64" i="34" s="1"/>
  <c r="AG182" i="34"/>
  <c r="AG180" i="34" s="1"/>
  <c r="AG181" i="34" s="1"/>
  <c r="AG183" i="34" s="1"/>
  <c r="AH179" i="34" s="1"/>
  <c r="AF90" i="34"/>
  <c r="AF88" i="34" s="1"/>
  <c r="AF89" i="34" s="1"/>
  <c r="AF91" i="34" s="1"/>
  <c r="AG87" i="34" s="1"/>
  <c r="AF113" i="34"/>
  <c r="AF111" i="34" s="1"/>
  <c r="AF112" i="34" s="1"/>
  <c r="AF114" i="34" s="1"/>
  <c r="AG110" i="34" s="1"/>
  <c r="AF205" i="34"/>
  <c r="AF203" i="34" s="1"/>
  <c r="AF204" i="34" s="1"/>
  <c r="AF206" i="34" s="1"/>
  <c r="AG202" i="34" s="1"/>
  <c r="AG159" i="34"/>
  <c r="AG157" i="34"/>
  <c r="AG158" i="34" s="1"/>
  <c r="AG160" i="34" s="1"/>
  <c r="AH156" i="34" s="1"/>
  <c r="AH16" i="34"/>
  <c r="AG228" i="34"/>
  <c r="AG226" i="34" s="1"/>
  <c r="AG227" i="34" s="1"/>
  <c r="AG229" i="34" s="1"/>
  <c r="AH225" i="34" s="1"/>
  <c r="AH108" i="34"/>
  <c r="AJ131" i="34"/>
  <c r="M42" i="34"/>
  <c r="AJ223" i="34"/>
  <c r="AH39" i="34"/>
  <c r="AH200" i="34"/>
  <c r="AH85" i="34"/>
  <c r="AI177" i="34"/>
  <c r="AI154" i="34"/>
  <c r="AK62" i="34"/>
  <c r="AG136" i="34"/>
  <c r="AG134" i="34" s="1"/>
  <c r="AG135" i="34" s="1"/>
  <c r="AG137" i="34" s="1"/>
  <c r="AH133" i="34" s="1"/>
  <c r="S65" i="11"/>
  <c r="S12" i="11"/>
  <c r="X157" i="29"/>
  <c r="W175" i="29"/>
  <c r="V160" i="29"/>
  <c r="U178" i="29"/>
  <c r="V154" i="29"/>
  <c r="U172" i="29"/>
  <c r="BU22" i="27"/>
  <c r="AC22" i="27" s="1"/>
  <c r="AC46" i="27" s="1"/>
  <c r="BT16" i="27"/>
  <c r="AB16" i="27" s="1"/>
  <c r="AB40" i="27" s="1"/>
  <c r="BT19" i="27"/>
  <c r="AB19" i="27" s="1"/>
  <c r="AB43" i="27" s="1"/>
  <c r="BT8" i="27"/>
  <c r="AB8" i="27" s="1"/>
  <c r="AB32" i="27" s="1"/>
  <c r="BU14" i="27"/>
  <c r="AC14" i="27" s="1"/>
  <c r="AC38" i="27" s="1"/>
  <c r="BU13" i="27"/>
  <c r="AC13" i="27" s="1"/>
  <c r="AC37" i="27" s="1"/>
  <c r="BU18" i="27"/>
  <c r="AC18" i="27" s="1"/>
  <c r="AC42" i="27" s="1"/>
  <c r="BT17" i="27"/>
  <c r="AB17" i="27" s="1"/>
  <c r="AB41" i="27" s="1"/>
  <c r="BU10" i="27"/>
  <c r="AC10" i="27" s="1"/>
  <c r="AC34" i="27" s="1"/>
  <c r="BU21" i="27"/>
  <c r="AC21" i="27" s="1"/>
  <c r="AC45" i="27" s="1"/>
  <c r="BT12" i="27"/>
  <c r="AB12" i="27" s="1"/>
  <c r="AB36" i="27" s="1"/>
  <c r="BT11" i="27"/>
  <c r="AB11" i="27" s="1"/>
  <c r="AB35" i="27" s="1"/>
  <c r="BT20" i="27"/>
  <c r="AB20" i="27" s="1"/>
  <c r="AB44" i="27" s="1"/>
  <c r="BT15" i="27"/>
  <c r="AB15" i="27" s="1"/>
  <c r="AB39" i="27" s="1"/>
  <c r="BT7" i="27"/>
  <c r="AB7" i="27" s="1"/>
  <c r="AB31" i="27" s="1"/>
  <c r="V10" i="11" l="1"/>
  <c r="V64" i="11"/>
  <c r="C46" i="40"/>
  <c r="BU9" i="27"/>
  <c r="AC9" i="27" s="1"/>
  <c r="AC33" i="27" s="1"/>
  <c r="BS6" i="27"/>
  <c r="AA6" i="27" s="1"/>
  <c r="AA30" i="27" s="1"/>
  <c r="V77" i="11"/>
  <c r="W78" i="11"/>
  <c r="S352" i="35"/>
  <c r="S212" i="35"/>
  <c r="S210" i="35" s="1"/>
  <c r="S211" i="35" s="1"/>
  <c r="S213" i="35" s="1"/>
  <c r="S354" i="35"/>
  <c r="S353" i="35"/>
  <c r="R355" i="35"/>
  <c r="R356" i="35" s="1"/>
  <c r="R215" i="35"/>
  <c r="R359" i="35"/>
  <c r="S330" i="35"/>
  <c r="S331" i="35"/>
  <c r="S332" i="35" s="1"/>
  <c r="S158" i="35"/>
  <c r="S156" i="35" s="1"/>
  <c r="S157" i="35" s="1"/>
  <c r="S159" i="35" s="1"/>
  <c r="R333" i="35"/>
  <c r="R334" i="35" s="1"/>
  <c r="R161" i="35"/>
  <c r="R337" i="35"/>
  <c r="R385" i="35"/>
  <c r="R106" i="35"/>
  <c r="S101" i="35"/>
  <c r="R288" i="35"/>
  <c r="R387" i="35" s="1"/>
  <c r="S133" i="35"/>
  <c r="T128" i="35"/>
  <c r="S79" i="35"/>
  <c r="T74" i="35"/>
  <c r="R52" i="35"/>
  <c r="S47" i="35"/>
  <c r="T25" i="35"/>
  <c r="U20" i="35"/>
  <c r="Q388" i="35"/>
  <c r="Q389" i="35" s="1"/>
  <c r="AI179" i="35"/>
  <c r="AI233" i="35"/>
  <c r="S268" i="35"/>
  <c r="T263" i="35"/>
  <c r="AI98" i="35"/>
  <c r="AJ206" i="35"/>
  <c r="AI125" i="35"/>
  <c r="AJ260" i="35"/>
  <c r="S365" i="35"/>
  <c r="S364" i="35"/>
  <c r="S363" i="35"/>
  <c r="S239" i="35"/>
  <c r="S237" i="35" s="1"/>
  <c r="S238" i="35" s="1"/>
  <c r="S240" i="35" s="1"/>
  <c r="R378" i="35"/>
  <c r="S187" i="35"/>
  <c r="T182" i="35"/>
  <c r="R366" i="35"/>
  <c r="R367" i="35" s="1"/>
  <c r="R242" i="35"/>
  <c r="R370" i="35"/>
  <c r="AJ71" i="35"/>
  <c r="AJ152" i="35"/>
  <c r="AI44" i="35"/>
  <c r="AK17" i="35"/>
  <c r="K18" i="34"/>
  <c r="J239" i="34"/>
  <c r="AH182" i="34"/>
  <c r="AH180" i="34" s="1"/>
  <c r="AH181" i="34" s="1"/>
  <c r="AH183" i="34" s="1"/>
  <c r="AI179" i="34" s="1"/>
  <c r="AH159" i="34"/>
  <c r="AH157" i="34" s="1"/>
  <c r="AH158" i="34" s="1"/>
  <c r="AH160" i="34" s="1"/>
  <c r="AI156" i="34" s="1"/>
  <c r="AH228" i="34"/>
  <c r="AH226" i="34" s="1"/>
  <c r="AH227" i="34" s="1"/>
  <c r="AH229" i="34" s="1"/>
  <c r="AI225" i="34" s="1"/>
  <c r="AG90" i="34"/>
  <c r="AG88" i="34" s="1"/>
  <c r="AG89" i="34" s="1"/>
  <c r="AG91" i="34" s="1"/>
  <c r="AH87" i="34" s="1"/>
  <c r="AG205" i="34"/>
  <c r="AG203" i="34"/>
  <c r="AG204" i="34" s="1"/>
  <c r="AG206" i="34" s="1"/>
  <c r="AH202" i="34" s="1"/>
  <c r="AG113" i="34"/>
  <c r="AG111" i="34" s="1"/>
  <c r="AG112" i="34" s="1"/>
  <c r="AG114" i="34" s="1"/>
  <c r="AH110" i="34" s="1"/>
  <c r="AI67" i="34"/>
  <c r="AI65" i="34" s="1"/>
  <c r="AI66" i="34" s="1"/>
  <c r="AI68" i="34" s="1"/>
  <c r="AJ64" i="34" s="1"/>
  <c r="AH136" i="34"/>
  <c r="AH134" i="34" s="1"/>
  <c r="AH135" i="34" s="1"/>
  <c r="AH137" i="34" s="1"/>
  <c r="AI133" i="34" s="1"/>
  <c r="AJ177" i="34"/>
  <c r="AI85" i="34"/>
  <c r="AI39" i="34"/>
  <c r="AK223" i="34"/>
  <c r="AI16" i="34"/>
  <c r="AJ154" i="34"/>
  <c r="M43" i="34"/>
  <c r="AI200" i="34"/>
  <c r="AL62" i="34"/>
  <c r="AK131" i="34"/>
  <c r="AI108" i="34"/>
  <c r="T12" i="11"/>
  <c r="T65" i="11"/>
  <c r="W160" i="29"/>
  <c r="V178" i="29"/>
  <c r="W154" i="29"/>
  <c r="V172" i="29"/>
  <c r="Y157" i="29"/>
  <c r="X175" i="29"/>
  <c r="BV22" i="27"/>
  <c r="AD22" i="27" s="1"/>
  <c r="AD46" i="27" s="1"/>
  <c r="BV21" i="27"/>
  <c r="AD21" i="27" s="1"/>
  <c r="AD45" i="27" s="1"/>
  <c r="BU16" i="27"/>
  <c r="AC16" i="27" s="1"/>
  <c r="AC40" i="27" s="1"/>
  <c r="BU15" i="27"/>
  <c r="AC15" i="27" s="1"/>
  <c r="AC39" i="27" s="1"/>
  <c r="BU11" i="27"/>
  <c r="AC11" i="27" s="1"/>
  <c r="AC35" i="27" s="1"/>
  <c r="BU17" i="27"/>
  <c r="AC17" i="27" s="1"/>
  <c r="AC41" i="27" s="1"/>
  <c r="BV13" i="27"/>
  <c r="AD13" i="27" s="1"/>
  <c r="AD37" i="27" s="1"/>
  <c r="BU7" i="27"/>
  <c r="AC7" i="27" s="1"/>
  <c r="AC31" i="27" s="1"/>
  <c r="C45" i="40" s="1"/>
  <c r="BU20" i="27"/>
  <c r="AC20" i="27" s="1"/>
  <c r="AC44" i="27" s="1"/>
  <c r="BU12" i="27"/>
  <c r="AC12" i="27" s="1"/>
  <c r="AC36" i="27" s="1"/>
  <c r="BV10" i="27"/>
  <c r="AD10" i="27" s="1"/>
  <c r="AD34" i="27" s="1"/>
  <c r="BV18" i="27"/>
  <c r="AD18" i="27" s="1"/>
  <c r="AD42" i="27" s="1"/>
  <c r="BV14" i="27"/>
  <c r="AD14" i="27" s="1"/>
  <c r="AD38" i="27" s="1"/>
  <c r="BU8" i="27"/>
  <c r="AC8" i="27" s="1"/>
  <c r="AC32" i="27" s="1"/>
  <c r="C47" i="40" s="1"/>
  <c r="BU19" i="27"/>
  <c r="AC19" i="27" s="1"/>
  <c r="AC43" i="27" s="1"/>
  <c r="W10" i="11" l="1"/>
  <c r="W64" i="11"/>
  <c r="C37" i="40"/>
  <c r="BV9" i="27"/>
  <c r="AD9" i="27" s="1"/>
  <c r="AD33" i="27" s="1"/>
  <c r="C44" i="40"/>
  <c r="C39" i="40" s="1"/>
  <c r="BT6" i="27"/>
  <c r="AB6" i="27" s="1"/>
  <c r="AB30" i="27" s="1"/>
  <c r="X78" i="11"/>
  <c r="W77" i="11"/>
  <c r="S214" i="35"/>
  <c r="T209" i="35"/>
  <c r="S160" i="35"/>
  <c r="T155" i="35"/>
  <c r="S104" i="35"/>
  <c r="S102" i="35" s="1"/>
  <c r="S103" i="35" s="1"/>
  <c r="S105" i="35" s="1"/>
  <c r="S308" i="35"/>
  <c r="S309" i="35"/>
  <c r="S386" i="35" s="1"/>
  <c r="R107" i="35"/>
  <c r="R311" i="35"/>
  <c r="R312" i="35" s="1"/>
  <c r="R315" i="35"/>
  <c r="S344" i="35"/>
  <c r="S345" i="35" s="1"/>
  <c r="S188" i="35"/>
  <c r="S348" i="35"/>
  <c r="S287" i="35"/>
  <c r="S288" i="35" s="1"/>
  <c r="S286" i="35"/>
  <c r="S50" i="35"/>
  <c r="S48" i="35" s="1"/>
  <c r="S49" i="35" s="1"/>
  <c r="AJ44" i="35"/>
  <c r="AJ179" i="35"/>
  <c r="AL17" i="35"/>
  <c r="AK71" i="35"/>
  <c r="AJ125" i="35"/>
  <c r="AK206" i="35"/>
  <c r="U277" i="35"/>
  <c r="U276" i="35"/>
  <c r="U275" i="35"/>
  <c r="U23" i="35"/>
  <c r="U21" i="35" s="1"/>
  <c r="U22" i="35" s="1"/>
  <c r="U24" i="35" s="1"/>
  <c r="R289" i="35"/>
  <c r="R53" i="35"/>
  <c r="R293" i="35"/>
  <c r="T320" i="35"/>
  <c r="T321" i="35" s="1"/>
  <c r="T319" i="35"/>
  <c r="T131" i="35"/>
  <c r="T129" i="35" s="1"/>
  <c r="T130" i="35" s="1"/>
  <c r="T132" i="35" s="1"/>
  <c r="S241" i="35"/>
  <c r="T236" i="35"/>
  <c r="AJ98" i="35"/>
  <c r="S377" i="35"/>
  <c r="S381" i="35"/>
  <c r="S269" i="35"/>
  <c r="T298" i="35"/>
  <c r="T299" i="35" s="1"/>
  <c r="T297" i="35"/>
  <c r="T77" i="35"/>
  <c r="T75" i="35" s="1"/>
  <c r="T76" i="35" s="1"/>
  <c r="T78" i="35" s="1"/>
  <c r="AK260" i="35"/>
  <c r="S300" i="35"/>
  <c r="S301" i="35" s="1"/>
  <c r="S304" i="35"/>
  <c r="S80" i="35"/>
  <c r="AK152" i="35"/>
  <c r="T342" i="35"/>
  <c r="T343" i="35" s="1"/>
  <c r="T341" i="35"/>
  <c r="T185" i="35"/>
  <c r="T183" i="35" s="1"/>
  <c r="T184" i="35" s="1"/>
  <c r="T186" i="35" s="1"/>
  <c r="T375" i="35"/>
  <c r="T376" i="35" s="1"/>
  <c r="T374" i="35"/>
  <c r="T266" i="35"/>
  <c r="T264" i="35" s="1"/>
  <c r="T265" i="35" s="1"/>
  <c r="T267" i="35" s="1"/>
  <c r="AJ233" i="35"/>
  <c r="T278" i="35"/>
  <c r="T279" i="35" s="1"/>
  <c r="T282" i="35"/>
  <c r="T26" i="35"/>
  <c r="S322" i="35"/>
  <c r="S323" i="35" s="1"/>
  <c r="S326" i="35"/>
  <c r="S134" i="35"/>
  <c r="J241" i="34"/>
  <c r="J5" i="23" s="1"/>
  <c r="K21" i="34"/>
  <c r="K238" i="34" s="1"/>
  <c r="K235" i="34"/>
  <c r="K16" i="23" s="1"/>
  <c r="AH205" i="34"/>
  <c r="AH203" i="34" s="1"/>
  <c r="AH204" i="34" s="1"/>
  <c r="AH206" i="34" s="1"/>
  <c r="AI202" i="34" s="1"/>
  <c r="AI159" i="34"/>
  <c r="AI157" i="34" s="1"/>
  <c r="AI158" i="34" s="1"/>
  <c r="AI160" i="34" s="1"/>
  <c r="AJ156" i="34" s="1"/>
  <c r="AH113" i="34"/>
  <c r="AH111" i="34" s="1"/>
  <c r="AH112" i="34" s="1"/>
  <c r="AH114" i="34" s="1"/>
  <c r="AI110" i="34" s="1"/>
  <c r="AI136" i="34"/>
  <c r="AI134" i="34" s="1"/>
  <c r="AI135" i="34" s="1"/>
  <c r="AI137" i="34" s="1"/>
  <c r="AJ133" i="34" s="1"/>
  <c r="AI228" i="34"/>
  <c r="AI226" i="34" s="1"/>
  <c r="AI227" i="34" s="1"/>
  <c r="AI229" i="34" s="1"/>
  <c r="AJ225" i="34" s="1"/>
  <c r="AH90" i="34"/>
  <c r="AH88" i="34" s="1"/>
  <c r="AH89" i="34" s="1"/>
  <c r="AH91" i="34" s="1"/>
  <c r="AI87" i="34" s="1"/>
  <c r="AI182" i="34"/>
  <c r="AI180" i="34" s="1"/>
  <c r="AI181" i="34" s="1"/>
  <c r="AI183" i="34" s="1"/>
  <c r="AJ179" i="34" s="1"/>
  <c r="AJ16" i="34"/>
  <c r="AJ85" i="34"/>
  <c r="AK177" i="34"/>
  <c r="M45" i="34"/>
  <c r="AJ108" i="34"/>
  <c r="AL131" i="34"/>
  <c r="AJ67" i="34"/>
  <c r="AJ65" i="34" s="1"/>
  <c r="AJ66" i="34" s="1"/>
  <c r="AJ68" i="34" s="1"/>
  <c r="AK64" i="34" s="1"/>
  <c r="AJ200" i="34"/>
  <c r="AM62" i="34"/>
  <c r="AK154" i="34"/>
  <c r="AL223" i="34"/>
  <c r="AJ39" i="34"/>
  <c r="U65" i="11"/>
  <c r="U12" i="11"/>
  <c r="X154" i="29"/>
  <c r="W172" i="29"/>
  <c r="Z157" i="29"/>
  <c r="Y175" i="29"/>
  <c r="X160" i="29"/>
  <c r="W178" i="29"/>
  <c r="BW22" i="27"/>
  <c r="AE22" i="27" s="1"/>
  <c r="AE46" i="27" s="1"/>
  <c r="BW14" i="27"/>
  <c r="AE14" i="27" s="1"/>
  <c r="AE38" i="27" s="1"/>
  <c r="BV11" i="27"/>
  <c r="AD11" i="27" s="1"/>
  <c r="AD35" i="27" s="1"/>
  <c r="BV19" i="27"/>
  <c r="AD19" i="27" s="1"/>
  <c r="AD43" i="27" s="1"/>
  <c r="BW10" i="27"/>
  <c r="AE10" i="27" s="1"/>
  <c r="AE34" i="27" s="1"/>
  <c r="BV20" i="27"/>
  <c r="AD20" i="27" s="1"/>
  <c r="AD44" i="27" s="1"/>
  <c r="BW13" i="27"/>
  <c r="AE13" i="27" s="1"/>
  <c r="AE37" i="27" s="1"/>
  <c r="BV16" i="27"/>
  <c r="AD16" i="27" s="1"/>
  <c r="AD40" i="27" s="1"/>
  <c r="BV8" i="27"/>
  <c r="AD8" i="27" s="1"/>
  <c r="AD32" i="27" s="1"/>
  <c r="BW18" i="27"/>
  <c r="AE18" i="27" s="1"/>
  <c r="AE42" i="27" s="1"/>
  <c r="BV12" i="27"/>
  <c r="AD12" i="27" s="1"/>
  <c r="AD36" i="27" s="1"/>
  <c r="BV7" i="27"/>
  <c r="AD7" i="27" s="1"/>
  <c r="AD31" i="27" s="1"/>
  <c r="BV17" i="27"/>
  <c r="AD17" i="27" s="1"/>
  <c r="AD41" i="27" s="1"/>
  <c r="BV15" i="27"/>
  <c r="AD15" i="27" s="1"/>
  <c r="AD39" i="27" s="1"/>
  <c r="BW21" i="27"/>
  <c r="AE21" i="27" s="1"/>
  <c r="AE45" i="27" s="1"/>
  <c r="X10" i="11" l="1"/>
  <c r="X64" i="11"/>
  <c r="BW9" i="27"/>
  <c r="AE9" i="27" s="1"/>
  <c r="AE33" i="27" s="1"/>
  <c r="BU6" i="27"/>
  <c r="AC6" i="27" s="1"/>
  <c r="AC30" i="27" s="1"/>
  <c r="X77" i="11"/>
  <c r="Y78" i="11"/>
  <c r="C78" i="40" s="1"/>
  <c r="C77" i="40" s="1"/>
  <c r="C75" i="40" s="1"/>
  <c r="D9" i="43" s="1"/>
  <c r="T353" i="35"/>
  <c r="T212" i="35"/>
  <c r="T210" i="35" s="1"/>
  <c r="T211" i="35" s="1"/>
  <c r="T213" i="35" s="1"/>
  <c r="T352" i="35"/>
  <c r="T354" i="35"/>
  <c r="S215" i="35"/>
  <c r="S359" i="35"/>
  <c r="S355" i="35"/>
  <c r="S356" i="35" s="1"/>
  <c r="T330" i="35"/>
  <c r="T158" i="35"/>
  <c r="T156" i="35" s="1"/>
  <c r="T157" i="35" s="1"/>
  <c r="T159" i="35" s="1"/>
  <c r="T331" i="35"/>
  <c r="T332" i="35" s="1"/>
  <c r="S161" i="35"/>
  <c r="S333" i="35"/>
  <c r="S334" i="35" s="1"/>
  <c r="S337" i="35"/>
  <c r="S310" i="35"/>
  <c r="S387" i="35" s="1"/>
  <c r="R392" i="35"/>
  <c r="S106" i="35"/>
  <c r="T101" i="35"/>
  <c r="S51" i="35"/>
  <c r="U25" i="35"/>
  <c r="V20" i="35"/>
  <c r="T133" i="35"/>
  <c r="U128" i="35"/>
  <c r="T79" i="35"/>
  <c r="U74" i="35"/>
  <c r="T187" i="35"/>
  <c r="U182" i="35"/>
  <c r="S378" i="35"/>
  <c r="AM17" i="35"/>
  <c r="AK233" i="35"/>
  <c r="AL152" i="35"/>
  <c r="AL206" i="35"/>
  <c r="AK44" i="35"/>
  <c r="AL260" i="35"/>
  <c r="AK98" i="35"/>
  <c r="R290" i="35"/>
  <c r="R388" i="35"/>
  <c r="R389" i="35" s="1"/>
  <c r="AL71" i="35"/>
  <c r="AK179" i="35"/>
  <c r="S385" i="35"/>
  <c r="T268" i="35"/>
  <c r="U263" i="35"/>
  <c r="S366" i="35"/>
  <c r="S367" i="35" s="1"/>
  <c r="S370" i="35"/>
  <c r="S242" i="35"/>
  <c r="T365" i="35"/>
  <c r="T364" i="35"/>
  <c r="T363" i="35"/>
  <c r="T239" i="35"/>
  <c r="T237" i="35" s="1"/>
  <c r="T238" i="35" s="1"/>
  <c r="T240" i="35" s="1"/>
  <c r="AK125" i="35"/>
  <c r="K19" i="34"/>
  <c r="K20" i="34" s="1"/>
  <c r="AJ182" i="34"/>
  <c r="AJ180" i="34" s="1"/>
  <c r="AJ181" i="34" s="1"/>
  <c r="AJ183" i="34" s="1"/>
  <c r="AK179" i="34" s="1"/>
  <c r="AI90" i="34"/>
  <c r="AI88" i="34" s="1"/>
  <c r="AI89" i="34" s="1"/>
  <c r="AI91" i="34" s="1"/>
  <c r="AJ87" i="34" s="1"/>
  <c r="AI205" i="34"/>
  <c r="AI203" i="34" s="1"/>
  <c r="AI204" i="34" s="1"/>
  <c r="AI206" i="34" s="1"/>
  <c r="AJ202" i="34" s="1"/>
  <c r="AJ159" i="34"/>
  <c r="AJ157" i="34" s="1"/>
  <c r="AJ158" i="34" s="1"/>
  <c r="AJ160" i="34" s="1"/>
  <c r="AK156" i="34" s="1"/>
  <c r="AI113" i="34"/>
  <c r="AI111" i="34" s="1"/>
  <c r="AI112" i="34" s="1"/>
  <c r="AI114" i="34" s="1"/>
  <c r="AJ110" i="34" s="1"/>
  <c r="AK67" i="34"/>
  <c r="AK65" i="34" s="1"/>
  <c r="AK66" i="34" s="1"/>
  <c r="AK68" i="34" s="1"/>
  <c r="AL64" i="34" s="1"/>
  <c r="AK108" i="34"/>
  <c r="AJ228" i="34"/>
  <c r="AJ226" i="34" s="1"/>
  <c r="AJ227" i="34" s="1"/>
  <c r="AJ229" i="34" s="1"/>
  <c r="AK225" i="34" s="1"/>
  <c r="N41" i="34"/>
  <c r="AL154" i="34"/>
  <c r="AN62" i="34"/>
  <c r="AM131" i="34"/>
  <c r="AL177" i="34"/>
  <c r="AK85" i="34"/>
  <c r="AK16" i="34"/>
  <c r="AK200" i="34"/>
  <c r="AM223" i="34"/>
  <c r="AK39" i="34"/>
  <c r="AJ136" i="34"/>
  <c r="AJ134" i="34" s="1"/>
  <c r="AJ135" i="34" s="1"/>
  <c r="AJ137" i="34" s="1"/>
  <c r="AK133" i="34" s="1"/>
  <c r="V65" i="11"/>
  <c r="V12" i="11"/>
  <c r="AA157" i="29"/>
  <c r="Z175" i="29"/>
  <c r="Y160" i="29"/>
  <c r="X178" i="29"/>
  <c r="Y154" i="29"/>
  <c r="X172" i="29"/>
  <c r="BX22" i="27"/>
  <c r="AF22" i="27" s="1"/>
  <c r="AF46" i="27" s="1"/>
  <c r="BW8" i="27"/>
  <c r="AE8" i="27" s="1"/>
  <c r="AE32" i="27" s="1"/>
  <c r="BW11" i="27"/>
  <c r="AE11" i="27" s="1"/>
  <c r="AE35" i="27" s="1"/>
  <c r="BW15" i="27"/>
  <c r="AE15" i="27" s="1"/>
  <c r="AE39" i="27" s="1"/>
  <c r="BW12" i="27"/>
  <c r="AE12" i="27" s="1"/>
  <c r="AE36" i="27" s="1"/>
  <c r="BW16" i="27"/>
  <c r="AE16" i="27" s="1"/>
  <c r="AE40" i="27" s="1"/>
  <c r="BX10" i="27"/>
  <c r="AF10" i="27" s="1"/>
  <c r="AF34" i="27" s="1"/>
  <c r="BX21" i="27"/>
  <c r="AF21" i="27" s="1"/>
  <c r="AF45" i="27" s="1"/>
  <c r="BW17" i="27"/>
  <c r="AE17" i="27" s="1"/>
  <c r="AE41" i="27" s="1"/>
  <c r="BW7" i="27"/>
  <c r="AE7" i="27" s="1"/>
  <c r="AE31" i="27" s="1"/>
  <c r="BX18" i="27"/>
  <c r="AF18" i="27" s="1"/>
  <c r="AF42" i="27" s="1"/>
  <c r="BX13" i="27"/>
  <c r="AF13" i="27" s="1"/>
  <c r="AF37" i="27" s="1"/>
  <c r="BW20" i="27"/>
  <c r="AE20" i="27" s="1"/>
  <c r="AE44" i="27" s="1"/>
  <c r="BW19" i="27"/>
  <c r="AE19" i="27" s="1"/>
  <c r="AE43" i="27" s="1"/>
  <c r="BX14" i="27"/>
  <c r="AF14" i="27" s="1"/>
  <c r="AF38" i="27" s="1"/>
  <c r="Y10" i="11" l="1"/>
  <c r="C10" i="40" s="1"/>
  <c r="Y64" i="11"/>
  <c r="C64" i="40" s="1"/>
  <c r="BX9" i="27"/>
  <c r="AF9" i="27" s="1"/>
  <c r="AF33" i="27" s="1"/>
  <c r="C36" i="40"/>
  <c r="C35" i="40" s="1"/>
  <c r="BV6" i="27"/>
  <c r="AD6" i="27" s="1"/>
  <c r="AD30" i="27" s="1"/>
  <c r="Y77" i="11"/>
  <c r="Z78" i="11"/>
  <c r="T214" i="35"/>
  <c r="U209" i="35"/>
  <c r="T160" i="35"/>
  <c r="U155" i="35"/>
  <c r="T309" i="35"/>
  <c r="T310" i="35" s="1"/>
  <c r="T308" i="35"/>
  <c r="T104" i="35"/>
  <c r="T102" i="35" s="1"/>
  <c r="T103" i="35" s="1"/>
  <c r="T105" i="35" s="1"/>
  <c r="S311" i="35"/>
  <c r="S312" i="35" s="1"/>
  <c r="S315" i="35"/>
  <c r="S107" i="35"/>
  <c r="T47" i="35"/>
  <c r="S52" i="35"/>
  <c r="T241" i="35"/>
  <c r="U236" i="35"/>
  <c r="AL179" i="35"/>
  <c r="AM260" i="35"/>
  <c r="AM152" i="35"/>
  <c r="AN17" i="35"/>
  <c r="U341" i="35"/>
  <c r="U342" i="35"/>
  <c r="U343" i="35" s="1"/>
  <c r="U185" i="35"/>
  <c r="U183" i="35" s="1"/>
  <c r="U184" i="35" s="1"/>
  <c r="U186" i="35" s="1"/>
  <c r="U319" i="35"/>
  <c r="U320" i="35"/>
  <c r="U321" i="35" s="1"/>
  <c r="U131" i="35"/>
  <c r="U129" i="35" s="1"/>
  <c r="U130" i="35" s="1"/>
  <c r="U132" i="35" s="1"/>
  <c r="T344" i="35"/>
  <c r="T345" i="35" s="1"/>
  <c r="T188" i="35"/>
  <c r="T348" i="35"/>
  <c r="T322" i="35"/>
  <c r="T323" i="35" s="1"/>
  <c r="T134" i="35"/>
  <c r="T326" i="35"/>
  <c r="U375" i="35"/>
  <c r="U376" i="35" s="1"/>
  <c r="U374" i="35"/>
  <c r="U266" i="35"/>
  <c r="U264" i="35"/>
  <c r="U265" i="35" s="1"/>
  <c r="U267" i="35" s="1"/>
  <c r="AM206" i="35"/>
  <c r="U299" i="35"/>
  <c r="U297" i="35"/>
  <c r="U298" i="35"/>
  <c r="U77" i="35"/>
  <c r="U75" i="35" s="1"/>
  <c r="U76" i="35" s="1"/>
  <c r="U78" i="35" s="1"/>
  <c r="V275" i="35"/>
  <c r="V23" i="35"/>
  <c r="V21" i="35" s="1"/>
  <c r="V22" i="35" s="1"/>
  <c r="V24" i="35" s="1"/>
  <c r="V276" i="35"/>
  <c r="V277" i="35" s="1"/>
  <c r="AL125" i="35"/>
  <c r="T377" i="35"/>
  <c r="T381" i="35"/>
  <c r="T269" i="35"/>
  <c r="AM71" i="35"/>
  <c r="AL98" i="35"/>
  <c r="AL44" i="35"/>
  <c r="AL233" i="35"/>
  <c r="T300" i="35"/>
  <c r="T301" i="35" s="1"/>
  <c r="T304" i="35"/>
  <c r="T80" i="35"/>
  <c r="U278" i="35"/>
  <c r="U279" i="35" s="1"/>
  <c r="U26" i="35"/>
  <c r="U282" i="35"/>
  <c r="K236" i="34"/>
  <c r="K22" i="34"/>
  <c r="K237" i="34"/>
  <c r="AK136" i="34"/>
  <c r="AK134" i="34" s="1"/>
  <c r="AK135" i="34" s="1"/>
  <c r="AK137" i="34" s="1"/>
  <c r="AL133" i="34" s="1"/>
  <c r="AJ113" i="34"/>
  <c r="AJ111" i="34" s="1"/>
  <c r="AJ112" i="34" s="1"/>
  <c r="AJ114" i="34" s="1"/>
  <c r="AK110" i="34" s="1"/>
  <c r="AK182" i="34"/>
  <c r="AK180" i="34"/>
  <c r="AK181" i="34" s="1"/>
  <c r="AK183" i="34" s="1"/>
  <c r="AL179" i="34" s="1"/>
  <c r="AL67" i="34"/>
  <c r="AL65" i="34" s="1"/>
  <c r="AL66" i="34" s="1"/>
  <c r="AL68" i="34" s="1"/>
  <c r="AM64" i="34" s="1"/>
  <c r="AJ205" i="34"/>
  <c r="AJ203" i="34" s="1"/>
  <c r="AJ204" i="34" s="1"/>
  <c r="AJ206" i="34" s="1"/>
  <c r="AK202" i="34" s="1"/>
  <c r="AN223" i="34"/>
  <c r="AM177" i="34"/>
  <c r="AN131" i="34"/>
  <c r="AK159" i="34"/>
  <c r="AK157" i="34" s="1"/>
  <c r="AK158" i="34" s="1"/>
  <c r="AK160" i="34" s="1"/>
  <c r="AL156" i="34" s="1"/>
  <c r="N44" i="34"/>
  <c r="AL85" i="34"/>
  <c r="AL200" i="34"/>
  <c r="AO62" i="34"/>
  <c r="AL108" i="34"/>
  <c r="AL39" i="34"/>
  <c r="AJ90" i="34"/>
  <c r="AJ88" i="34" s="1"/>
  <c r="AJ89" i="34" s="1"/>
  <c r="AJ91" i="34" s="1"/>
  <c r="AK87" i="34" s="1"/>
  <c r="AK228" i="34"/>
  <c r="AK226" i="34" s="1"/>
  <c r="AK227" i="34" s="1"/>
  <c r="AK229" i="34" s="1"/>
  <c r="AL225" i="34" s="1"/>
  <c r="AM154" i="34"/>
  <c r="AL16" i="34"/>
  <c r="W65" i="11"/>
  <c r="W12" i="11"/>
  <c r="Z160" i="29"/>
  <c r="Y178" i="29"/>
  <c r="Z154" i="29"/>
  <c r="Y172" i="29"/>
  <c r="AB157" i="29"/>
  <c r="AA175" i="29"/>
  <c r="BY22" i="27"/>
  <c r="AG22" i="27" s="1"/>
  <c r="AG46" i="27" s="1"/>
  <c r="BX19" i="27"/>
  <c r="AF19" i="27" s="1"/>
  <c r="AF43" i="27" s="1"/>
  <c r="BY18" i="27"/>
  <c r="AG18" i="27" s="1"/>
  <c r="AG42" i="27" s="1"/>
  <c r="BX15" i="27"/>
  <c r="AF15" i="27" s="1"/>
  <c r="AF39" i="27" s="1"/>
  <c r="BY13" i="27"/>
  <c r="AG13" i="27" s="1"/>
  <c r="AG37" i="27" s="1"/>
  <c r="BX17" i="27"/>
  <c r="AF17" i="27" s="1"/>
  <c r="AF41" i="27" s="1"/>
  <c r="BY10" i="27"/>
  <c r="AG10" i="27" s="1"/>
  <c r="AG34" i="27" s="1"/>
  <c r="BX16" i="27"/>
  <c r="AF16" i="27" s="1"/>
  <c r="AF40" i="27" s="1"/>
  <c r="BX8" i="27"/>
  <c r="AF8" i="27" s="1"/>
  <c r="AF32" i="27" s="1"/>
  <c r="BY14" i="27"/>
  <c r="AG14" i="27" s="1"/>
  <c r="AG38" i="27" s="1"/>
  <c r="BX20" i="27"/>
  <c r="AF20" i="27" s="1"/>
  <c r="AF44" i="27" s="1"/>
  <c r="BX7" i="27"/>
  <c r="AF7" i="27" s="1"/>
  <c r="AF31" i="27" s="1"/>
  <c r="BY21" i="27"/>
  <c r="AG21" i="27" s="1"/>
  <c r="AG45" i="27" s="1"/>
  <c r="BX12" i="27"/>
  <c r="AF12" i="27" s="1"/>
  <c r="AF36" i="27" s="1"/>
  <c r="BX11" i="27"/>
  <c r="AF11" i="27" s="1"/>
  <c r="AF35" i="27" s="1"/>
  <c r="Z10" i="11" l="1"/>
  <c r="Z64" i="11"/>
  <c r="BY9" i="27"/>
  <c r="AG9" i="27" s="1"/>
  <c r="AG33" i="27" s="1"/>
  <c r="BW6" i="27"/>
  <c r="AE6" i="27" s="1"/>
  <c r="AE30" i="27" s="1"/>
  <c r="Z77" i="11"/>
  <c r="AA78" i="11"/>
  <c r="U353" i="35"/>
  <c r="U352" i="35"/>
  <c r="U212" i="35"/>
  <c r="U210" i="35" s="1"/>
  <c r="U211" i="35" s="1"/>
  <c r="U213" i="35" s="1"/>
  <c r="U354" i="35"/>
  <c r="T359" i="35"/>
  <c r="T355" i="35"/>
  <c r="T356" i="35" s="1"/>
  <c r="T215" i="35"/>
  <c r="U158" i="35"/>
  <c r="U156" i="35" s="1"/>
  <c r="U157" i="35" s="1"/>
  <c r="U159" i="35" s="1"/>
  <c r="U331" i="35"/>
  <c r="U332" i="35"/>
  <c r="U330" i="35"/>
  <c r="T161" i="35"/>
  <c r="T337" i="35"/>
  <c r="T333" i="35"/>
  <c r="T334" i="35" s="1"/>
  <c r="T106" i="35"/>
  <c r="U101" i="35"/>
  <c r="S289" i="35"/>
  <c r="S53" i="35"/>
  <c r="S293" i="35"/>
  <c r="S392" i="35" s="1"/>
  <c r="T288" i="35"/>
  <c r="T387" i="35" s="1"/>
  <c r="T287" i="35"/>
  <c r="T386" i="35" s="1"/>
  <c r="T286" i="35"/>
  <c r="T385" i="35" s="1"/>
  <c r="T50" i="35"/>
  <c r="T48" i="35" s="1"/>
  <c r="T49" i="35" s="1"/>
  <c r="T51" i="35" s="1"/>
  <c r="U79" i="35"/>
  <c r="V74" i="35"/>
  <c r="V25" i="35"/>
  <c r="W20" i="35"/>
  <c r="AN71" i="35"/>
  <c r="U133" i="35"/>
  <c r="V128" i="35"/>
  <c r="AO17" i="35"/>
  <c r="U364" i="35"/>
  <c r="U365" i="35" s="1"/>
  <c r="U363" i="35"/>
  <c r="U239" i="35"/>
  <c r="U237" i="35" s="1"/>
  <c r="U238" i="35" s="1"/>
  <c r="U240" i="35" s="1"/>
  <c r="AM233" i="35"/>
  <c r="AM98" i="35"/>
  <c r="U268" i="35"/>
  <c r="V263" i="35"/>
  <c r="AM179" i="35"/>
  <c r="T366" i="35"/>
  <c r="T367" i="35" s="1"/>
  <c r="T370" i="35"/>
  <c r="T242" i="35"/>
  <c r="T378" i="35"/>
  <c r="AM125" i="35"/>
  <c r="AN206" i="35"/>
  <c r="U187" i="35"/>
  <c r="V182" i="35"/>
  <c r="AN260" i="35"/>
  <c r="AM44" i="35"/>
  <c r="AN152" i="35"/>
  <c r="L18" i="34"/>
  <c r="K239" i="34"/>
  <c r="AM67" i="34"/>
  <c r="AM65" i="34" s="1"/>
  <c r="AM66" i="34" s="1"/>
  <c r="AM68" i="34" s="1"/>
  <c r="AN64" i="34" s="1"/>
  <c r="AL159" i="34"/>
  <c r="AL157" i="34" s="1"/>
  <c r="AL158" i="34" s="1"/>
  <c r="AL160" i="34" s="1"/>
  <c r="AM156" i="34" s="1"/>
  <c r="AL182" i="34"/>
  <c r="AL180" i="34" s="1"/>
  <c r="AL181" i="34" s="1"/>
  <c r="AL183" i="34" s="1"/>
  <c r="AM179" i="34" s="1"/>
  <c r="AL228" i="34"/>
  <c r="AL226" i="34"/>
  <c r="AL227" i="34" s="1"/>
  <c r="AL229" i="34" s="1"/>
  <c r="AM225" i="34" s="1"/>
  <c r="AK90" i="34"/>
  <c r="AK88" i="34" s="1"/>
  <c r="AK89" i="34" s="1"/>
  <c r="AK91" i="34" s="1"/>
  <c r="AL87" i="34" s="1"/>
  <c r="AM108" i="34"/>
  <c r="AL136" i="34"/>
  <c r="AL134" i="34" s="1"/>
  <c r="AL135" i="34" s="1"/>
  <c r="AL137" i="34" s="1"/>
  <c r="AM133" i="34" s="1"/>
  <c r="AM85" i="34"/>
  <c r="AN154" i="34"/>
  <c r="AP62" i="34"/>
  <c r="AM200" i="34"/>
  <c r="N42" i="34"/>
  <c r="AO131" i="34"/>
  <c r="AK205" i="34"/>
  <c r="AK203" i="34" s="1"/>
  <c r="AK204" i="34" s="1"/>
  <c r="AK206" i="34" s="1"/>
  <c r="AL202" i="34" s="1"/>
  <c r="AM16" i="34"/>
  <c r="AK113" i="34"/>
  <c r="AK111" i="34" s="1"/>
  <c r="AK112" i="34" s="1"/>
  <c r="AK114" i="34" s="1"/>
  <c r="AL110" i="34" s="1"/>
  <c r="AN177" i="34"/>
  <c r="AM39" i="34"/>
  <c r="AO223" i="34"/>
  <c r="X12" i="11"/>
  <c r="X65" i="11"/>
  <c r="AC157" i="29"/>
  <c r="AB175" i="29"/>
  <c r="AA160" i="29"/>
  <c r="Z178" i="29"/>
  <c r="AA154" i="29"/>
  <c r="Z172" i="29"/>
  <c r="BZ22" i="27"/>
  <c r="AH22" i="27" s="1"/>
  <c r="AH46" i="27" s="1"/>
  <c r="BY11" i="27"/>
  <c r="AG11" i="27" s="1"/>
  <c r="AG35" i="27" s="1"/>
  <c r="BY7" i="27"/>
  <c r="AG7" i="27" s="1"/>
  <c r="AG31" i="27" s="1"/>
  <c r="BY8" i="27"/>
  <c r="AG8" i="27" s="1"/>
  <c r="AG32" i="27" s="1"/>
  <c r="BZ13" i="27"/>
  <c r="AH13" i="27" s="1"/>
  <c r="AH37" i="27" s="1"/>
  <c r="BY20" i="27"/>
  <c r="AG20" i="27" s="1"/>
  <c r="AG44" i="27" s="1"/>
  <c r="BZ10" i="27"/>
  <c r="AH10" i="27" s="1"/>
  <c r="AH34" i="27" s="1"/>
  <c r="BZ18" i="27"/>
  <c r="AH18" i="27" s="1"/>
  <c r="AH42" i="27" s="1"/>
  <c r="BY12" i="27"/>
  <c r="AG12" i="27" s="1"/>
  <c r="AG36" i="27" s="1"/>
  <c r="BZ21" i="27"/>
  <c r="AH21" i="27" s="1"/>
  <c r="AH45" i="27" s="1"/>
  <c r="BZ14" i="27"/>
  <c r="AH14" i="27" s="1"/>
  <c r="AH38" i="27" s="1"/>
  <c r="BY16" i="27"/>
  <c r="AG16" i="27" s="1"/>
  <c r="AG40" i="27" s="1"/>
  <c r="BY17" i="27"/>
  <c r="AG17" i="27" s="1"/>
  <c r="AG41" i="27" s="1"/>
  <c r="BY15" i="27"/>
  <c r="AG15" i="27" s="1"/>
  <c r="AG39" i="27" s="1"/>
  <c r="BY19" i="27"/>
  <c r="AG19" i="27" s="1"/>
  <c r="AG43" i="27" s="1"/>
  <c r="AA10" i="11" l="1"/>
  <c r="AA64" i="11"/>
  <c r="BZ9" i="27"/>
  <c r="AH9" i="27" s="1"/>
  <c r="AH33" i="27" s="1"/>
  <c r="BX6" i="27"/>
  <c r="AF6" i="27" s="1"/>
  <c r="AF30" i="27" s="1"/>
  <c r="AB78" i="11"/>
  <c r="AA77" i="11"/>
  <c r="U214" i="35"/>
  <c r="V209" i="35"/>
  <c r="U160" i="35"/>
  <c r="V155" i="35"/>
  <c r="U308" i="35"/>
  <c r="U309" i="35"/>
  <c r="U310" i="35" s="1"/>
  <c r="U104" i="35"/>
  <c r="U102" i="35" s="1"/>
  <c r="U103" i="35" s="1"/>
  <c r="U105" i="35" s="1"/>
  <c r="T107" i="35"/>
  <c r="T311" i="35"/>
  <c r="T312" i="35" s="1"/>
  <c r="T315" i="35"/>
  <c r="U47" i="35"/>
  <c r="T52" i="35"/>
  <c r="S290" i="35"/>
  <c r="S388" i="35"/>
  <c r="S389" i="35" s="1"/>
  <c r="U241" i="35"/>
  <c r="V236" i="35"/>
  <c r="AO152" i="35"/>
  <c r="AO260" i="35"/>
  <c r="V375" i="35"/>
  <c r="V376" i="35" s="1"/>
  <c r="V374" i="35"/>
  <c r="V266" i="35"/>
  <c r="V264" i="35" s="1"/>
  <c r="V265" i="35" s="1"/>
  <c r="V267" i="35" s="1"/>
  <c r="AN233" i="35"/>
  <c r="V320" i="35"/>
  <c r="V321" i="35"/>
  <c r="V129" i="35"/>
  <c r="V130" i="35" s="1"/>
  <c r="V132" i="35" s="1"/>
  <c r="V131" i="35"/>
  <c r="V319" i="35"/>
  <c r="W276" i="35"/>
  <c r="W277" i="35" s="1"/>
  <c r="W275" i="35"/>
  <c r="W23" i="35"/>
  <c r="W21" i="35" s="1"/>
  <c r="W22" i="35" s="1"/>
  <c r="W24" i="35" s="1"/>
  <c r="AN44" i="35"/>
  <c r="V343" i="35"/>
  <c r="V342" i="35"/>
  <c r="V341" i="35"/>
  <c r="V183" i="35"/>
  <c r="V184" i="35" s="1"/>
  <c r="V186" i="35" s="1"/>
  <c r="V185" i="35"/>
  <c r="AO206" i="35"/>
  <c r="U377" i="35"/>
  <c r="U381" i="35"/>
  <c r="U269" i="35"/>
  <c r="U322" i="35"/>
  <c r="U323" i="35" s="1"/>
  <c r="U134" i="35"/>
  <c r="U326" i="35"/>
  <c r="V278" i="35"/>
  <c r="V279" i="35" s="1"/>
  <c r="V26" i="35"/>
  <c r="V282" i="35"/>
  <c r="U344" i="35"/>
  <c r="U345" i="35" s="1"/>
  <c r="U188" i="35"/>
  <c r="U348" i="35"/>
  <c r="AN179" i="35"/>
  <c r="AN98" i="35"/>
  <c r="AO71" i="35"/>
  <c r="V298" i="35"/>
  <c r="V299" i="35" s="1"/>
  <c r="V297" i="35"/>
  <c r="V77" i="35"/>
  <c r="V75" i="35" s="1"/>
  <c r="V76" i="35" s="1"/>
  <c r="V78" i="35" s="1"/>
  <c r="AN125" i="35"/>
  <c r="AP17" i="35"/>
  <c r="U300" i="35"/>
  <c r="U301" i="35" s="1"/>
  <c r="U80" i="35"/>
  <c r="U304" i="35"/>
  <c r="K241" i="34"/>
  <c r="K5" i="23" s="1"/>
  <c r="L21" i="34"/>
  <c r="L238" i="34" s="1"/>
  <c r="L235" i="34"/>
  <c r="L16" i="23" s="1"/>
  <c r="AM182" i="34"/>
  <c r="AM180" i="34" s="1"/>
  <c r="AM181" i="34" s="1"/>
  <c r="AM183" i="34" s="1"/>
  <c r="AN179" i="34" s="1"/>
  <c r="AL205" i="34"/>
  <c r="AL203" i="34" s="1"/>
  <c r="AL204" i="34" s="1"/>
  <c r="AL206" i="34" s="1"/>
  <c r="AM202" i="34" s="1"/>
  <c r="AM159" i="34"/>
  <c r="AM157" i="34" s="1"/>
  <c r="AM158" i="34" s="1"/>
  <c r="AM160" i="34" s="1"/>
  <c r="AN156" i="34" s="1"/>
  <c r="AL113" i="34"/>
  <c r="AL111" i="34" s="1"/>
  <c r="AL112" i="34" s="1"/>
  <c r="AL114" i="34" s="1"/>
  <c r="AM110" i="34" s="1"/>
  <c r="AM136" i="34"/>
  <c r="AM134" i="34" s="1"/>
  <c r="AM135" i="34" s="1"/>
  <c r="AM137" i="34" s="1"/>
  <c r="AN133" i="34" s="1"/>
  <c r="AN67" i="34"/>
  <c r="AN65" i="34" s="1"/>
  <c r="AN66" i="34" s="1"/>
  <c r="AN68" i="34" s="1"/>
  <c r="AO64" i="34" s="1"/>
  <c r="AN200" i="34"/>
  <c r="AN85" i="34"/>
  <c r="AQ62" i="34"/>
  <c r="AN108" i="34"/>
  <c r="AP223" i="34"/>
  <c r="AN39" i="34"/>
  <c r="AO177" i="34"/>
  <c r="AN16" i="34"/>
  <c r="N43" i="34"/>
  <c r="AM228" i="34"/>
  <c r="AM226" i="34" s="1"/>
  <c r="AM227" i="34" s="1"/>
  <c r="AM229" i="34" s="1"/>
  <c r="AN225" i="34" s="1"/>
  <c r="AP131" i="34"/>
  <c r="AO154" i="34"/>
  <c r="AL90" i="34"/>
  <c r="AL88" i="34" s="1"/>
  <c r="AL89" i="34" s="1"/>
  <c r="AL91" i="34" s="1"/>
  <c r="AM87" i="34" s="1"/>
  <c r="Y65" i="11"/>
  <c r="C65" i="40" s="1"/>
  <c r="Y12" i="11"/>
  <c r="C12" i="40" s="1"/>
  <c r="C11" i="40" s="1"/>
  <c r="AB160" i="29"/>
  <c r="AA178" i="29"/>
  <c r="AB154" i="29"/>
  <c r="AA172" i="29"/>
  <c r="AD157" i="29"/>
  <c r="AC175" i="29"/>
  <c r="CA22" i="27"/>
  <c r="AI22" i="27" s="1"/>
  <c r="AI46" i="27" s="1"/>
  <c r="CA13" i="27"/>
  <c r="AI13" i="27" s="1"/>
  <c r="AI37" i="27" s="1"/>
  <c r="BZ15" i="27"/>
  <c r="AH15" i="27" s="1"/>
  <c r="AH39" i="27" s="1"/>
  <c r="BZ16" i="27"/>
  <c r="AH16" i="27" s="1"/>
  <c r="AH40" i="27" s="1"/>
  <c r="BZ12" i="27"/>
  <c r="AH12" i="27" s="1"/>
  <c r="AH36" i="27" s="1"/>
  <c r="CA18" i="27"/>
  <c r="AI18" i="27" s="1"/>
  <c r="AI42" i="27" s="1"/>
  <c r="BZ20" i="27"/>
  <c r="AH20" i="27" s="1"/>
  <c r="AH44" i="27" s="1"/>
  <c r="BZ7" i="27"/>
  <c r="AH7" i="27" s="1"/>
  <c r="AH31" i="27" s="1"/>
  <c r="BZ19" i="27"/>
  <c r="AH19" i="27" s="1"/>
  <c r="AH43" i="27" s="1"/>
  <c r="BZ17" i="27"/>
  <c r="AH17" i="27" s="1"/>
  <c r="AH41" i="27" s="1"/>
  <c r="CA14" i="27"/>
  <c r="AI14" i="27" s="1"/>
  <c r="AI38" i="27" s="1"/>
  <c r="CA21" i="27"/>
  <c r="AI21" i="27" s="1"/>
  <c r="AI45" i="27" s="1"/>
  <c r="CA10" i="27"/>
  <c r="AI10" i="27" s="1"/>
  <c r="AI34" i="27" s="1"/>
  <c r="BZ8" i="27"/>
  <c r="AH8" i="27" s="1"/>
  <c r="AH32" i="27" s="1"/>
  <c r="BZ11" i="27"/>
  <c r="AH11" i="27" s="1"/>
  <c r="AH35" i="27" s="1"/>
  <c r="AB10" i="11" l="1"/>
  <c r="AB64" i="11"/>
  <c r="CA9" i="27"/>
  <c r="AI9" i="27" s="1"/>
  <c r="AI33" i="27" s="1"/>
  <c r="BY6" i="27"/>
  <c r="AG6" i="27" s="1"/>
  <c r="AG30" i="27" s="1"/>
  <c r="AB77" i="11"/>
  <c r="AC78" i="11"/>
  <c r="V353" i="35"/>
  <c r="V354" i="35"/>
  <c r="V212" i="35"/>
  <c r="V210" i="35" s="1"/>
  <c r="V211" i="35" s="1"/>
  <c r="V213" i="35" s="1"/>
  <c r="V352" i="35"/>
  <c r="U215" i="35"/>
  <c r="U359" i="35"/>
  <c r="U355" i="35"/>
  <c r="U356" i="35" s="1"/>
  <c r="V331" i="35"/>
  <c r="V158" i="35"/>
  <c r="V156" i="35" s="1"/>
  <c r="V157" i="35" s="1"/>
  <c r="V159" i="35" s="1"/>
  <c r="V332" i="35"/>
  <c r="V330" i="35"/>
  <c r="U333" i="35"/>
  <c r="U334" i="35" s="1"/>
  <c r="U161" i="35"/>
  <c r="U337" i="35"/>
  <c r="U106" i="35"/>
  <c r="V101" i="35"/>
  <c r="T53" i="35"/>
  <c r="T293" i="35"/>
  <c r="T392" i="35" s="1"/>
  <c r="T289" i="35"/>
  <c r="U287" i="35"/>
  <c r="U386" i="35" s="1"/>
  <c r="U286" i="35"/>
  <c r="U385" i="35" s="1"/>
  <c r="U50" i="35"/>
  <c r="U48" i="35" s="1"/>
  <c r="U49" i="35" s="1"/>
  <c r="U51" i="35" s="1"/>
  <c r="U378" i="35"/>
  <c r="AO44" i="35"/>
  <c r="V268" i="35"/>
  <c r="W263" i="35"/>
  <c r="AO125" i="35"/>
  <c r="AP71" i="35"/>
  <c r="AO179" i="35"/>
  <c r="AP260" i="35"/>
  <c r="AP206" i="35"/>
  <c r="AO233" i="35"/>
  <c r="AP152" i="35"/>
  <c r="V364" i="35"/>
  <c r="V365" i="35" s="1"/>
  <c r="V363" i="35"/>
  <c r="V239" i="35"/>
  <c r="V237" i="35" s="1"/>
  <c r="V238" i="35" s="1"/>
  <c r="V240" i="35" s="1"/>
  <c r="V79" i="35"/>
  <c r="W74" i="35"/>
  <c r="AO98" i="35"/>
  <c r="AQ17" i="35"/>
  <c r="V187" i="35"/>
  <c r="W182" i="35"/>
  <c r="W25" i="35"/>
  <c r="X20" i="35"/>
  <c r="V133" i="35"/>
  <c r="W128" i="35"/>
  <c r="U366" i="35"/>
  <c r="U367" i="35" s="1"/>
  <c r="U242" i="35"/>
  <c r="U370" i="35"/>
  <c r="L19" i="34"/>
  <c r="L20" i="34" s="1"/>
  <c r="L236" i="34"/>
  <c r="AM90" i="34"/>
  <c r="AM88" i="34" s="1"/>
  <c r="AM89" i="34" s="1"/>
  <c r="AM91" i="34" s="1"/>
  <c r="AN87" i="34" s="1"/>
  <c r="AM205" i="34"/>
  <c r="AM203" i="34" s="1"/>
  <c r="AM204" i="34" s="1"/>
  <c r="AM206" i="34" s="1"/>
  <c r="AN202" i="34" s="1"/>
  <c r="AN159" i="34"/>
  <c r="AN157" i="34" s="1"/>
  <c r="AN158" i="34" s="1"/>
  <c r="AN160" i="34" s="1"/>
  <c r="AO156" i="34" s="1"/>
  <c r="AM113" i="34"/>
  <c r="AM111" i="34" s="1"/>
  <c r="AM112" i="34" s="1"/>
  <c r="AM114" i="34" s="1"/>
  <c r="AN110" i="34" s="1"/>
  <c r="AN182" i="34"/>
  <c r="AN180" i="34" s="1"/>
  <c r="AN181" i="34" s="1"/>
  <c r="AN183" i="34" s="1"/>
  <c r="AO179" i="34" s="1"/>
  <c r="AN228" i="34"/>
  <c r="AN226" i="34" s="1"/>
  <c r="AN227" i="34" s="1"/>
  <c r="AN229" i="34" s="1"/>
  <c r="AO225" i="34" s="1"/>
  <c r="AO108" i="34"/>
  <c r="AO85" i="34"/>
  <c r="AP177" i="34"/>
  <c r="AQ223" i="34"/>
  <c r="AN136" i="34"/>
  <c r="AN134" i="34" s="1"/>
  <c r="AN135" i="34" s="1"/>
  <c r="AN137" i="34" s="1"/>
  <c r="AO133" i="34" s="1"/>
  <c r="AP154" i="34"/>
  <c r="AO67" i="34"/>
  <c r="AO65" i="34" s="1"/>
  <c r="AO66" i="34" s="1"/>
  <c r="AO68" i="34" s="1"/>
  <c r="AP64" i="34" s="1"/>
  <c r="AQ131" i="34"/>
  <c r="AO16" i="34"/>
  <c r="AR62" i="34"/>
  <c r="AO200" i="34"/>
  <c r="N45" i="34"/>
  <c r="AO39" i="34"/>
  <c r="Z65" i="11"/>
  <c r="Z12" i="11"/>
  <c r="AC154" i="29"/>
  <c r="AB172" i="29"/>
  <c r="AE157" i="29"/>
  <c r="AD175" i="29"/>
  <c r="AC160" i="29"/>
  <c r="AB178" i="29"/>
  <c r="CB22" i="27"/>
  <c r="AJ22" i="27" s="1"/>
  <c r="AJ46" i="27" s="1"/>
  <c r="CA8" i="27"/>
  <c r="AI8" i="27" s="1"/>
  <c r="AI32" i="27" s="1"/>
  <c r="CB21" i="27"/>
  <c r="AJ21" i="27" s="1"/>
  <c r="AJ45" i="27" s="1"/>
  <c r="CA15" i="27"/>
  <c r="AI15" i="27" s="1"/>
  <c r="AI39" i="27" s="1"/>
  <c r="CB10" i="27"/>
  <c r="AJ10" i="27" s="1"/>
  <c r="AJ34" i="27" s="1"/>
  <c r="CA17" i="27"/>
  <c r="AI17" i="27" s="1"/>
  <c r="AI41" i="27" s="1"/>
  <c r="CA7" i="27"/>
  <c r="AI7" i="27" s="1"/>
  <c r="AI31" i="27" s="1"/>
  <c r="CB18" i="27"/>
  <c r="AJ18" i="27" s="1"/>
  <c r="AJ42" i="27" s="1"/>
  <c r="CA11" i="27"/>
  <c r="AI11" i="27" s="1"/>
  <c r="AI35" i="27" s="1"/>
  <c r="CB14" i="27"/>
  <c r="AJ14" i="27" s="1"/>
  <c r="AJ38" i="27" s="1"/>
  <c r="CA19" i="27"/>
  <c r="AI19" i="27" s="1"/>
  <c r="AI43" i="27" s="1"/>
  <c r="CA20" i="27"/>
  <c r="AI20" i="27" s="1"/>
  <c r="AI44" i="27" s="1"/>
  <c r="CA12" i="27"/>
  <c r="AI12" i="27" s="1"/>
  <c r="AI36" i="27" s="1"/>
  <c r="CA16" i="27"/>
  <c r="AI16" i="27" s="1"/>
  <c r="AI40" i="27" s="1"/>
  <c r="CB13" i="27"/>
  <c r="AJ13" i="27" s="1"/>
  <c r="AJ37" i="27" s="1"/>
  <c r="AC10" i="11" l="1"/>
  <c r="AC64" i="11"/>
  <c r="CB9" i="27"/>
  <c r="AJ9" i="27" s="1"/>
  <c r="AJ33" i="27" s="1"/>
  <c r="BZ6" i="27"/>
  <c r="AH6" i="27" s="1"/>
  <c r="AH30" i="27" s="1"/>
  <c r="AC77" i="11"/>
  <c r="AD78" i="11"/>
  <c r="V214" i="35"/>
  <c r="W209" i="35"/>
  <c r="W155" i="35"/>
  <c r="V160" i="35"/>
  <c r="V308" i="35"/>
  <c r="V309" i="35"/>
  <c r="V310" i="35" s="1"/>
  <c r="V104" i="35"/>
  <c r="V102" i="35" s="1"/>
  <c r="V103" i="35" s="1"/>
  <c r="V105" i="35" s="1"/>
  <c r="U107" i="35"/>
  <c r="U315" i="35"/>
  <c r="U311" i="35"/>
  <c r="U312" i="35" s="1"/>
  <c r="U288" i="35"/>
  <c r="U387" i="35" s="1"/>
  <c r="T290" i="35"/>
  <c r="T388" i="35"/>
  <c r="T389" i="35" s="1"/>
  <c r="U52" i="35"/>
  <c r="V47" i="35"/>
  <c r="V241" i="35"/>
  <c r="W236" i="35"/>
  <c r="X276" i="35"/>
  <c r="X277" i="35" s="1"/>
  <c r="X275" i="35"/>
  <c r="X23" i="35"/>
  <c r="X21" i="35" s="1"/>
  <c r="X22" i="35" s="1"/>
  <c r="X24" i="35" s="1"/>
  <c r="W298" i="35"/>
  <c r="W299" i="35" s="1"/>
  <c r="W297" i="35"/>
  <c r="W77" i="35"/>
  <c r="W75" i="35" s="1"/>
  <c r="W76" i="35" s="1"/>
  <c r="W78" i="35" s="1"/>
  <c r="AP125" i="35"/>
  <c r="W278" i="35"/>
  <c r="W279" i="35" s="1"/>
  <c r="W282" i="35"/>
  <c r="W26" i="35"/>
  <c r="V300" i="35"/>
  <c r="V301" i="35" s="1"/>
  <c r="V80" i="35"/>
  <c r="V304" i="35"/>
  <c r="AQ152" i="35"/>
  <c r="W376" i="35"/>
  <c r="W375" i="35"/>
  <c r="W374" i="35"/>
  <c r="W266" i="35"/>
  <c r="W264" i="35" s="1"/>
  <c r="W265" i="35" s="1"/>
  <c r="W267" i="35" s="1"/>
  <c r="W320" i="35"/>
  <c r="W321" i="35" s="1"/>
  <c r="W319" i="35"/>
  <c r="W131" i="35"/>
  <c r="W129" i="35" s="1"/>
  <c r="W130" i="35" s="1"/>
  <c r="W132" i="35" s="1"/>
  <c r="AQ71" i="35"/>
  <c r="V377" i="35"/>
  <c r="V381" i="35"/>
  <c r="V269" i="35"/>
  <c r="V344" i="35"/>
  <c r="V345" i="35" s="1"/>
  <c r="V188" i="35"/>
  <c r="V348" i="35"/>
  <c r="AP98" i="35"/>
  <c r="AP233" i="35"/>
  <c r="AQ260" i="35"/>
  <c r="AR17" i="35"/>
  <c r="V322" i="35"/>
  <c r="V323" i="35" s="1"/>
  <c r="V134" i="35"/>
  <c r="V326" i="35"/>
  <c r="W343" i="35"/>
  <c r="W342" i="35"/>
  <c r="W341" i="35"/>
  <c r="W185" i="35"/>
  <c r="W183" i="35" s="1"/>
  <c r="W184" i="35" s="1"/>
  <c r="W186" i="35" s="1"/>
  <c r="AQ206" i="35"/>
  <c r="AP179" i="35"/>
  <c r="AP44" i="35"/>
  <c r="L22" i="34"/>
  <c r="L237" i="34"/>
  <c r="AN90" i="34"/>
  <c r="AN88" i="34" s="1"/>
  <c r="AN89" i="34" s="1"/>
  <c r="AN91" i="34" s="1"/>
  <c r="AO87" i="34" s="1"/>
  <c r="AN205" i="34"/>
  <c r="AN203" i="34" s="1"/>
  <c r="AN204" i="34" s="1"/>
  <c r="AN206" i="34" s="1"/>
  <c r="AO202" i="34" s="1"/>
  <c r="AN113" i="34"/>
  <c r="AN111" i="34" s="1"/>
  <c r="AN112" i="34" s="1"/>
  <c r="AN114" i="34" s="1"/>
  <c r="AO110" i="34" s="1"/>
  <c r="AP67" i="34"/>
  <c r="AP65" i="34" s="1"/>
  <c r="AP66" i="34" s="1"/>
  <c r="AP68" i="34" s="1"/>
  <c r="AQ64" i="34" s="1"/>
  <c r="AO159" i="34"/>
  <c r="AO157" i="34" s="1"/>
  <c r="AO158" i="34" s="1"/>
  <c r="AO160" i="34" s="1"/>
  <c r="AP156" i="34" s="1"/>
  <c r="AO228" i="34"/>
  <c r="AO226" i="34" s="1"/>
  <c r="AO227" i="34" s="1"/>
  <c r="AO229" i="34" s="1"/>
  <c r="AP225" i="34" s="1"/>
  <c r="O41" i="34"/>
  <c r="AS62" i="34"/>
  <c r="AR131" i="34"/>
  <c r="AO136" i="34"/>
  <c r="AO134" i="34" s="1"/>
  <c r="AO135" i="34" s="1"/>
  <c r="AO137" i="34" s="1"/>
  <c r="AP133" i="34" s="1"/>
  <c r="AR223" i="34"/>
  <c r="AP200" i="34"/>
  <c r="AP108" i="34"/>
  <c r="AQ177" i="34"/>
  <c r="AP39" i="34"/>
  <c r="AP16" i="34"/>
  <c r="AQ154" i="34"/>
  <c r="AO182" i="34"/>
  <c r="AO180" i="34" s="1"/>
  <c r="AO181" i="34" s="1"/>
  <c r="AO183" i="34" s="1"/>
  <c r="AP179" i="34" s="1"/>
  <c r="AP85" i="34"/>
  <c r="AA65" i="11"/>
  <c r="AA12" i="11"/>
  <c r="AF157" i="29"/>
  <c r="AE175" i="29"/>
  <c r="AD160" i="29"/>
  <c r="AC178" i="29"/>
  <c r="AD154" i="29"/>
  <c r="AC172" i="29"/>
  <c r="CC22" i="27"/>
  <c r="AK22" i="27" s="1"/>
  <c r="AK46" i="27" s="1"/>
  <c r="CB16" i="27"/>
  <c r="AJ16" i="27" s="1"/>
  <c r="AJ40" i="27" s="1"/>
  <c r="CB20" i="27"/>
  <c r="AJ20" i="27" s="1"/>
  <c r="AJ44" i="27" s="1"/>
  <c r="CC14" i="27"/>
  <c r="AK14" i="27" s="1"/>
  <c r="AK38" i="27" s="1"/>
  <c r="CB7" i="27"/>
  <c r="AJ7" i="27" s="1"/>
  <c r="AJ31" i="27" s="1"/>
  <c r="CC10" i="27"/>
  <c r="AK10" i="27" s="1"/>
  <c r="AK34" i="27" s="1"/>
  <c r="CC21" i="27"/>
  <c r="AK21" i="27" s="1"/>
  <c r="AK45" i="27" s="1"/>
  <c r="CC13" i="27"/>
  <c r="AK13" i="27" s="1"/>
  <c r="AK37" i="27" s="1"/>
  <c r="CB12" i="27"/>
  <c r="AJ12" i="27" s="1"/>
  <c r="AJ36" i="27" s="1"/>
  <c r="CB19" i="27"/>
  <c r="AJ19" i="27" s="1"/>
  <c r="AJ43" i="27" s="1"/>
  <c r="CB11" i="27"/>
  <c r="AJ11" i="27" s="1"/>
  <c r="AJ35" i="27" s="1"/>
  <c r="CC18" i="27"/>
  <c r="AK18" i="27" s="1"/>
  <c r="AK42" i="27" s="1"/>
  <c r="CB17" i="27"/>
  <c r="AJ17" i="27" s="1"/>
  <c r="AJ41" i="27" s="1"/>
  <c r="CB15" i="27"/>
  <c r="AJ15" i="27" s="1"/>
  <c r="AJ39" i="27" s="1"/>
  <c r="CB8" i="27"/>
  <c r="AJ8" i="27" s="1"/>
  <c r="AJ32" i="27" s="1"/>
  <c r="AD10" i="11" l="1"/>
  <c r="AD64" i="11"/>
  <c r="CC9" i="27"/>
  <c r="AK9" i="27" s="1"/>
  <c r="AK33" i="27" s="1"/>
  <c r="CA6" i="27"/>
  <c r="AI6" i="27" s="1"/>
  <c r="AI30" i="27" s="1"/>
  <c r="AE78" i="11"/>
  <c r="AD77" i="11"/>
  <c r="W352" i="35"/>
  <c r="W354" i="35"/>
  <c r="W353" i="35"/>
  <c r="W212" i="35"/>
  <c r="W210" i="35" s="1"/>
  <c r="W211" i="35" s="1"/>
  <c r="W213" i="35" s="1"/>
  <c r="V215" i="35"/>
  <c r="V355" i="35"/>
  <c r="V356" i="35" s="1"/>
  <c r="V359" i="35"/>
  <c r="V337" i="35"/>
  <c r="V333" i="35"/>
  <c r="V334" i="35" s="1"/>
  <c r="V161" i="35"/>
  <c r="W331" i="35"/>
  <c r="W332" i="35" s="1"/>
  <c r="W158" i="35"/>
  <c r="W156" i="35" s="1"/>
  <c r="W157" i="35" s="1"/>
  <c r="W159" i="35" s="1"/>
  <c r="W330" i="35"/>
  <c r="V106" i="35"/>
  <c r="W101" i="35"/>
  <c r="U289" i="35"/>
  <c r="U53" i="35"/>
  <c r="U293" i="35"/>
  <c r="U392" i="35" s="1"/>
  <c r="V50" i="35"/>
  <c r="V48" i="35" s="1"/>
  <c r="V49" i="35" s="1"/>
  <c r="V51" i="35" s="1"/>
  <c r="V286" i="35"/>
  <c r="V385" i="35" s="1"/>
  <c r="V287" i="35"/>
  <c r="V386" i="35" s="1"/>
  <c r="X25" i="35"/>
  <c r="Y20" i="35"/>
  <c r="W133" i="35"/>
  <c r="X128" i="35"/>
  <c r="AR206" i="35"/>
  <c r="AQ233" i="35"/>
  <c r="AQ125" i="35"/>
  <c r="AQ179" i="35"/>
  <c r="AR260" i="35"/>
  <c r="AQ98" i="35"/>
  <c r="W364" i="35"/>
  <c r="W365" i="35" s="1"/>
  <c r="W363" i="35"/>
  <c r="W239" i="35"/>
  <c r="W237" i="35" s="1"/>
  <c r="W238" i="35" s="1"/>
  <c r="W240" i="35" s="1"/>
  <c r="W187" i="35"/>
  <c r="X182" i="35"/>
  <c r="AS17" i="35"/>
  <c r="AR152" i="35"/>
  <c r="AQ44" i="35"/>
  <c r="V378" i="35"/>
  <c r="AR71" i="35"/>
  <c r="W268" i="35"/>
  <c r="X263" i="35"/>
  <c r="W79" i="35"/>
  <c r="X74" i="35"/>
  <c r="V366" i="35"/>
  <c r="V367" i="35" s="1"/>
  <c r="V242" i="35"/>
  <c r="V370" i="35"/>
  <c r="M18" i="34"/>
  <c r="L239" i="34"/>
  <c r="AP182" i="34"/>
  <c r="AP180" i="34" s="1"/>
  <c r="AP181" i="34" s="1"/>
  <c r="AP183" i="34" s="1"/>
  <c r="AQ179" i="34" s="1"/>
  <c r="AP228" i="34"/>
  <c r="AP226" i="34" s="1"/>
  <c r="AP227" i="34" s="1"/>
  <c r="AP229" i="34" s="1"/>
  <c r="AQ225" i="34" s="1"/>
  <c r="AO90" i="34"/>
  <c r="AO88" i="34" s="1"/>
  <c r="AO89" i="34" s="1"/>
  <c r="AO91" i="34" s="1"/>
  <c r="AP87" i="34" s="1"/>
  <c r="AO205" i="34"/>
  <c r="AO203" i="34" s="1"/>
  <c r="AO204" i="34" s="1"/>
  <c r="AO206" i="34" s="1"/>
  <c r="AP202" i="34" s="1"/>
  <c r="AP159" i="34"/>
  <c r="AP157" i="34" s="1"/>
  <c r="AP158" i="34" s="1"/>
  <c r="AP160" i="34" s="1"/>
  <c r="AQ156" i="34" s="1"/>
  <c r="AQ85" i="34"/>
  <c r="AO113" i="34"/>
  <c r="AO111" i="34" s="1"/>
  <c r="AO112" i="34" s="1"/>
  <c r="AO114" i="34" s="1"/>
  <c r="AP110" i="34" s="1"/>
  <c r="AQ200" i="34"/>
  <c r="AQ16" i="34"/>
  <c r="AT62" i="34"/>
  <c r="AR177" i="34"/>
  <c r="AQ108" i="34"/>
  <c r="AS223" i="34"/>
  <c r="AS131" i="34"/>
  <c r="AP136" i="34"/>
  <c r="AP134" i="34" s="1"/>
  <c r="AP135" i="34" s="1"/>
  <c r="AP137" i="34" s="1"/>
  <c r="AQ133" i="34" s="1"/>
  <c r="AQ67" i="34"/>
  <c r="AQ65" i="34" s="1"/>
  <c r="AQ66" i="34" s="1"/>
  <c r="AQ68" i="34" s="1"/>
  <c r="AR64" i="34" s="1"/>
  <c r="AR154" i="34"/>
  <c r="AQ39" i="34"/>
  <c r="O44" i="34"/>
  <c r="O42" i="34" s="1"/>
  <c r="AB12" i="11"/>
  <c r="AB65" i="11"/>
  <c r="AE160" i="29"/>
  <c r="AD178" i="29"/>
  <c r="AE154" i="29"/>
  <c r="AD172" i="29"/>
  <c r="AG157" i="29"/>
  <c r="AF175" i="29"/>
  <c r="CD22" i="27"/>
  <c r="AL22" i="27" s="1"/>
  <c r="AL46" i="27" s="1"/>
  <c r="CC15" i="27"/>
  <c r="AK15" i="27" s="1"/>
  <c r="AK39" i="27" s="1"/>
  <c r="CC7" i="27"/>
  <c r="AK7" i="27" s="1"/>
  <c r="AK31" i="27" s="1"/>
  <c r="CD18" i="27"/>
  <c r="AL18" i="27" s="1"/>
  <c r="AL42" i="27" s="1"/>
  <c r="CC12" i="27"/>
  <c r="AK12" i="27" s="1"/>
  <c r="AK36" i="27" s="1"/>
  <c r="CD21" i="27"/>
  <c r="AL21" i="27" s="1"/>
  <c r="AL45" i="27" s="1"/>
  <c r="CC20" i="27"/>
  <c r="AK20" i="27" s="1"/>
  <c r="AK44" i="27" s="1"/>
  <c r="CC8" i="27"/>
  <c r="AK8" i="27" s="1"/>
  <c r="AK32" i="27" s="1"/>
  <c r="CC17" i="27"/>
  <c r="AK17" i="27" s="1"/>
  <c r="AK41" i="27" s="1"/>
  <c r="CC11" i="27"/>
  <c r="AK11" i="27" s="1"/>
  <c r="AK35" i="27" s="1"/>
  <c r="CC19" i="27"/>
  <c r="AK19" i="27" s="1"/>
  <c r="AK43" i="27" s="1"/>
  <c r="CD13" i="27"/>
  <c r="AL13" i="27" s="1"/>
  <c r="AL37" i="27" s="1"/>
  <c r="CD10" i="27"/>
  <c r="AL10" i="27" s="1"/>
  <c r="AL34" i="27" s="1"/>
  <c r="CD14" i="27"/>
  <c r="AL14" i="27" s="1"/>
  <c r="AL38" i="27" s="1"/>
  <c r="CC16" i="27"/>
  <c r="AK16" i="27" s="1"/>
  <c r="AK40" i="27" s="1"/>
  <c r="AE10" i="11" l="1"/>
  <c r="AE64" i="11"/>
  <c r="CD9" i="27"/>
  <c r="AL9" i="27" s="1"/>
  <c r="AL33" i="27" s="1"/>
  <c r="CB6" i="27"/>
  <c r="AJ6" i="27" s="1"/>
  <c r="AJ30" i="27" s="1"/>
  <c r="AF78" i="11"/>
  <c r="AE77" i="11"/>
  <c r="X209" i="35"/>
  <c r="W214" i="35"/>
  <c r="X155" i="35"/>
  <c r="W160" i="35"/>
  <c r="W104" i="35"/>
  <c r="W102" i="35" s="1"/>
  <c r="W103" i="35" s="1"/>
  <c r="W105" i="35" s="1"/>
  <c r="W308" i="35"/>
  <c r="W309" i="35"/>
  <c r="W310" i="35" s="1"/>
  <c r="V107" i="35"/>
  <c r="V315" i="35"/>
  <c r="V311" i="35"/>
  <c r="V312" i="35" s="1"/>
  <c r="V288" i="35"/>
  <c r="V387" i="35" s="1"/>
  <c r="V52" i="35"/>
  <c r="W47" i="35"/>
  <c r="U290" i="35"/>
  <c r="U388" i="35"/>
  <c r="U389" i="35" s="1"/>
  <c r="W300" i="35"/>
  <c r="W301" i="35" s="1"/>
  <c r="W304" i="35"/>
  <c r="W80" i="35"/>
  <c r="AS71" i="35"/>
  <c r="W241" i="35"/>
  <c r="X236" i="35"/>
  <c r="AS260" i="35"/>
  <c r="W322" i="35"/>
  <c r="W323" i="35" s="1"/>
  <c r="W134" i="35"/>
  <c r="W326" i="35"/>
  <c r="X375" i="35"/>
  <c r="X376" i="35" s="1"/>
  <c r="X374" i="35"/>
  <c r="X266" i="35"/>
  <c r="X264" i="35" s="1"/>
  <c r="X265" i="35" s="1"/>
  <c r="X267" i="35" s="1"/>
  <c r="AR98" i="35"/>
  <c r="W377" i="35"/>
  <c r="W269" i="35"/>
  <c r="W381" i="35"/>
  <c r="AR44" i="35"/>
  <c r="AR233" i="35"/>
  <c r="Y276" i="35"/>
  <c r="Y277" i="35" s="1"/>
  <c r="Y275" i="35"/>
  <c r="Y23" i="35"/>
  <c r="Y21" i="35" s="1"/>
  <c r="Y22" i="35" s="1"/>
  <c r="Y24" i="35" s="1"/>
  <c r="AS152" i="35"/>
  <c r="W344" i="35"/>
  <c r="W345" i="35" s="1"/>
  <c r="W188" i="35"/>
  <c r="W348" i="35"/>
  <c r="AR125" i="35"/>
  <c r="AT17" i="35"/>
  <c r="X299" i="35"/>
  <c r="X298" i="35"/>
  <c r="X77" i="35"/>
  <c r="X75" i="35" s="1"/>
  <c r="X76" i="35" s="1"/>
  <c r="X78" i="35" s="1"/>
  <c r="X297" i="35"/>
  <c r="X342" i="35"/>
  <c r="X343" i="35" s="1"/>
  <c r="X341" i="35"/>
  <c r="X185" i="35"/>
  <c r="X183" i="35" s="1"/>
  <c r="X184" i="35" s="1"/>
  <c r="X186" i="35" s="1"/>
  <c r="AR179" i="35"/>
  <c r="AS206" i="35"/>
  <c r="X320" i="35"/>
  <c r="X321" i="35" s="1"/>
  <c r="X319" i="35"/>
  <c r="X131" i="35"/>
  <c r="X129" i="35" s="1"/>
  <c r="X130" i="35" s="1"/>
  <c r="X132" i="35" s="1"/>
  <c r="X278" i="35"/>
  <c r="X279" i="35" s="1"/>
  <c r="X282" i="35"/>
  <c r="X26" i="35"/>
  <c r="L241" i="34"/>
  <c r="L5" i="23" s="1"/>
  <c r="M21" i="34"/>
  <c r="M235" i="34"/>
  <c r="M16" i="23" s="1"/>
  <c r="AP113" i="34"/>
  <c r="AP111" i="34" s="1"/>
  <c r="AP112" i="34" s="1"/>
  <c r="AP114" i="34" s="1"/>
  <c r="AQ110" i="34" s="1"/>
  <c r="AQ136" i="34"/>
  <c r="AQ134" i="34" s="1"/>
  <c r="AQ135" i="34" s="1"/>
  <c r="AQ137" i="34" s="1"/>
  <c r="AR133" i="34" s="1"/>
  <c r="AP90" i="34"/>
  <c r="AP88" i="34" s="1"/>
  <c r="AP89" i="34" s="1"/>
  <c r="AP91" i="34" s="1"/>
  <c r="AQ87" i="34" s="1"/>
  <c r="AP205" i="34"/>
  <c r="AP203" i="34" s="1"/>
  <c r="AP204" i="34" s="1"/>
  <c r="AP206" i="34" s="1"/>
  <c r="AQ202" i="34" s="1"/>
  <c r="AQ182" i="34"/>
  <c r="AQ180" i="34" s="1"/>
  <c r="AQ181" i="34" s="1"/>
  <c r="AQ183" i="34" s="1"/>
  <c r="AR179" i="34" s="1"/>
  <c r="AQ228" i="34"/>
  <c r="AQ226" i="34" s="1"/>
  <c r="AQ227" i="34" s="1"/>
  <c r="AQ229" i="34" s="1"/>
  <c r="AR225" i="34" s="1"/>
  <c r="O43" i="34"/>
  <c r="AS177" i="34"/>
  <c r="AR16" i="34"/>
  <c r="AR85" i="34"/>
  <c r="AS154" i="34"/>
  <c r="AR108" i="34"/>
  <c r="AU62" i="34"/>
  <c r="AQ159" i="34"/>
  <c r="AQ157" i="34" s="1"/>
  <c r="AQ158" i="34" s="1"/>
  <c r="AQ160" i="34" s="1"/>
  <c r="AR156" i="34" s="1"/>
  <c r="AR67" i="34"/>
  <c r="AR65" i="34" s="1"/>
  <c r="AR66" i="34" s="1"/>
  <c r="AR68" i="34" s="1"/>
  <c r="AS64" i="34" s="1"/>
  <c r="AR39" i="34"/>
  <c r="AT131" i="34"/>
  <c r="AT223" i="34"/>
  <c r="AR200" i="34"/>
  <c r="AC65" i="11"/>
  <c r="AC12" i="11"/>
  <c r="AF154" i="29"/>
  <c r="AE172" i="29"/>
  <c r="AH157" i="29"/>
  <c r="AG175" i="29"/>
  <c r="AF160" i="29"/>
  <c r="AE178" i="29"/>
  <c r="CE22" i="27"/>
  <c r="AM22" i="27" s="1"/>
  <c r="AM46" i="27" s="1"/>
  <c r="CE10" i="27"/>
  <c r="AM10" i="27" s="1"/>
  <c r="AM34" i="27" s="1"/>
  <c r="CD20" i="27"/>
  <c r="AL20" i="27" s="1"/>
  <c r="AL44" i="27" s="1"/>
  <c r="CE14" i="27"/>
  <c r="AM14" i="27" s="1"/>
  <c r="AM38" i="27" s="1"/>
  <c r="CD19" i="27"/>
  <c r="AL19" i="27" s="1"/>
  <c r="AL43" i="27" s="1"/>
  <c r="CD17" i="27"/>
  <c r="AL17" i="27" s="1"/>
  <c r="AL41" i="27" s="1"/>
  <c r="CD12" i="27"/>
  <c r="AL12" i="27" s="1"/>
  <c r="AL36" i="27" s="1"/>
  <c r="CD16" i="27"/>
  <c r="AL16" i="27" s="1"/>
  <c r="AL40" i="27" s="1"/>
  <c r="CE13" i="27"/>
  <c r="AM13" i="27" s="1"/>
  <c r="AM37" i="27" s="1"/>
  <c r="CD11" i="27"/>
  <c r="AL11" i="27" s="1"/>
  <c r="AL35" i="27" s="1"/>
  <c r="CD8" i="27"/>
  <c r="AL8" i="27" s="1"/>
  <c r="AL32" i="27" s="1"/>
  <c r="CE21" i="27"/>
  <c r="AM21" i="27" s="1"/>
  <c r="AM45" i="27" s="1"/>
  <c r="CE18" i="27"/>
  <c r="AM18" i="27" s="1"/>
  <c r="AM42" i="27" s="1"/>
  <c r="CD7" i="27"/>
  <c r="AL7" i="27" s="1"/>
  <c r="AL31" i="27" s="1"/>
  <c r="CD15" i="27"/>
  <c r="AL15" i="27" s="1"/>
  <c r="AL39" i="27" s="1"/>
  <c r="AF10" i="11" l="1"/>
  <c r="AF64" i="11"/>
  <c r="CE9" i="27"/>
  <c r="AM9" i="27" s="1"/>
  <c r="AM33" i="27" s="1"/>
  <c r="CC6" i="27"/>
  <c r="AK6" i="27" s="1"/>
  <c r="AK30" i="27" s="1"/>
  <c r="AF77" i="11"/>
  <c r="AG78" i="11"/>
  <c r="W359" i="35"/>
  <c r="W355" i="35"/>
  <c r="W356" i="35" s="1"/>
  <c r="W215" i="35"/>
  <c r="X212" i="35"/>
  <c r="X210" i="35" s="1"/>
  <c r="X211" i="35" s="1"/>
  <c r="X213" i="35" s="1"/>
  <c r="X353" i="35"/>
  <c r="X354" i="35"/>
  <c r="X352" i="35"/>
  <c r="W333" i="35"/>
  <c r="W334" i="35" s="1"/>
  <c r="W337" i="35"/>
  <c r="W161" i="35"/>
  <c r="X330" i="35"/>
  <c r="X158" i="35"/>
  <c r="X156" i="35" s="1"/>
  <c r="X157" i="35" s="1"/>
  <c r="X159" i="35" s="1"/>
  <c r="X331" i="35"/>
  <c r="X332" i="35" s="1"/>
  <c r="W106" i="35"/>
  <c r="X101" i="35"/>
  <c r="W286" i="35"/>
  <c r="W385" i="35" s="1"/>
  <c r="W50" i="35"/>
  <c r="W48" i="35" s="1"/>
  <c r="W49" i="35" s="1"/>
  <c r="W51" i="35" s="1"/>
  <c r="W287" i="35"/>
  <c r="W386" i="35" s="1"/>
  <c r="V53" i="35"/>
  <c r="V289" i="35"/>
  <c r="V293" i="35"/>
  <c r="V392" i="35" s="1"/>
  <c r="X268" i="35"/>
  <c r="Y263" i="35"/>
  <c r="X133" i="35"/>
  <c r="Y128" i="35"/>
  <c r="X79" i="35"/>
  <c r="Y74" i="35"/>
  <c r="AT260" i="35"/>
  <c r="AT71" i="35"/>
  <c r="AT152" i="35"/>
  <c r="AS44" i="35"/>
  <c r="AS98" i="35"/>
  <c r="W366" i="35"/>
  <c r="W367" i="35" s="1"/>
  <c r="W242" i="35"/>
  <c r="W370" i="35"/>
  <c r="X187" i="35"/>
  <c r="Y182" i="35"/>
  <c r="AU17" i="35"/>
  <c r="AS125" i="35"/>
  <c r="W378" i="35"/>
  <c r="AS179" i="35"/>
  <c r="Y25" i="35"/>
  <c r="Z20" i="35"/>
  <c r="X364" i="35"/>
  <c r="X365" i="35" s="1"/>
  <c r="X363" i="35"/>
  <c r="X239" i="35"/>
  <c r="X237" i="35" s="1"/>
  <c r="X238" i="35" s="1"/>
  <c r="X240" i="35" s="1"/>
  <c r="AT206" i="35"/>
  <c r="AS233" i="35"/>
  <c r="M19" i="34"/>
  <c r="M238" i="34"/>
  <c r="AQ205" i="34"/>
  <c r="AQ203" i="34" s="1"/>
  <c r="AQ204" i="34" s="1"/>
  <c r="AQ206" i="34" s="1"/>
  <c r="AR202" i="34" s="1"/>
  <c r="AQ90" i="34"/>
  <c r="AQ88" i="34" s="1"/>
  <c r="AQ89" i="34" s="1"/>
  <c r="AQ91" i="34" s="1"/>
  <c r="AR87" i="34" s="1"/>
  <c r="AR182" i="34"/>
  <c r="AR180" i="34"/>
  <c r="AR181" i="34" s="1"/>
  <c r="AR183" i="34" s="1"/>
  <c r="AS179" i="34" s="1"/>
  <c r="AR136" i="34"/>
  <c r="AR134" i="34" s="1"/>
  <c r="AR135" i="34" s="1"/>
  <c r="AR137" i="34" s="1"/>
  <c r="AS133" i="34" s="1"/>
  <c r="AR228" i="34"/>
  <c r="AR226" i="34" s="1"/>
  <c r="AR227" i="34" s="1"/>
  <c r="AR229" i="34" s="1"/>
  <c r="AS225" i="34" s="1"/>
  <c r="AR159" i="34"/>
  <c r="AR157" i="34" s="1"/>
  <c r="AR158" i="34" s="1"/>
  <c r="AR160" i="34" s="1"/>
  <c r="AS156" i="34" s="1"/>
  <c r="AQ113" i="34"/>
  <c r="AQ111" i="34" s="1"/>
  <c r="AQ112" i="34" s="1"/>
  <c r="AQ114" i="34" s="1"/>
  <c r="AR110" i="34" s="1"/>
  <c r="AS67" i="34"/>
  <c r="AS65" i="34" s="1"/>
  <c r="AS66" i="34" s="1"/>
  <c r="AS68" i="34" s="1"/>
  <c r="AT64" i="34" s="1"/>
  <c r="AU131" i="34"/>
  <c r="AS39" i="34"/>
  <c r="AV62" i="34"/>
  <c r="AS200" i="34"/>
  <c r="AS85" i="34"/>
  <c r="AS16" i="34"/>
  <c r="AU223" i="34"/>
  <c r="AT154" i="34"/>
  <c r="AT177" i="34"/>
  <c r="AS108" i="34"/>
  <c r="O45" i="34"/>
  <c r="AD65" i="11"/>
  <c r="AD12" i="11"/>
  <c r="AI157" i="29"/>
  <c r="AH175" i="29"/>
  <c r="AG160" i="29"/>
  <c r="AF178" i="29"/>
  <c r="AG154" i="29"/>
  <c r="AF172" i="29"/>
  <c r="CF22" i="27"/>
  <c r="AN22" i="27" s="1"/>
  <c r="AN46" i="27" s="1"/>
  <c r="CE7" i="27"/>
  <c r="AM7" i="27" s="1"/>
  <c r="AM31" i="27" s="1"/>
  <c r="CE11" i="27"/>
  <c r="AM11" i="27" s="1"/>
  <c r="AM35" i="27" s="1"/>
  <c r="CE20" i="27"/>
  <c r="AM20" i="27" s="1"/>
  <c r="AM44" i="27" s="1"/>
  <c r="CF21" i="27"/>
  <c r="AN21" i="27" s="1"/>
  <c r="AN45" i="27" s="1"/>
  <c r="CE17" i="27"/>
  <c r="AM17" i="27" s="1"/>
  <c r="AM41" i="27" s="1"/>
  <c r="CF14" i="27"/>
  <c r="AN14" i="27" s="1"/>
  <c r="AN38" i="27" s="1"/>
  <c r="CE15" i="27"/>
  <c r="AM15" i="27" s="1"/>
  <c r="AM39" i="27" s="1"/>
  <c r="CF18" i="27"/>
  <c r="AN18" i="27" s="1"/>
  <c r="AN42" i="27" s="1"/>
  <c r="CE8" i="27"/>
  <c r="AM8" i="27" s="1"/>
  <c r="AM32" i="27" s="1"/>
  <c r="CF13" i="27"/>
  <c r="AN13" i="27" s="1"/>
  <c r="AN37" i="27" s="1"/>
  <c r="CE16" i="27"/>
  <c r="AM16" i="27" s="1"/>
  <c r="AM40" i="27" s="1"/>
  <c r="CE12" i="27"/>
  <c r="AM12" i="27" s="1"/>
  <c r="AM36" i="27" s="1"/>
  <c r="CE19" i="27"/>
  <c r="AM19" i="27" s="1"/>
  <c r="AM43" i="27" s="1"/>
  <c r="CF10" i="27"/>
  <c r="AN10" i="27" s="1"/>
  <c r="AN34" i="27" s="1"/>
  <c r="AG10" i="11" l="1"/>
  <c r="AG64" i="11"/>
  <c r="CF9" i="27"/>
  <c r="AN9" i="27" s="1"/>
  <c r="AN33" i="27" s="1"/>
  <c r="CD6" i="27"/>
  <c r="AL6" i="27" s="1"/>
  <c r="AL30" i="27" s="1"/>
  <c r="AH78" i="11"/>
  <c r="AG77" i="11"/>
  <c r="Y209" i="35"/>
  <c r="X214" i="35"/>
  <c r="X160" i="35"/>
  <c r="Y155" i="35"/>
  <c r="X308" i="35"/>
  <c r="X309" i="35"/>
  <c r="X310" i="35" s="1"/>
  <c r="X104" i="35"/>
  <c r="X102" i="35" s="1"/>
  <c r="X103" i="35" s="1"/>
  <c r="X105" i="35" s="1"/>
  <c r="W107" i="35"/>
  <c r="W315" i="35"/>
  <c r="W311" i="35"/>
  <c r="W312" i="35" s="1"/>
  <c r="W288" i="35"/>
  <c r="W387" i="35" s="1"/>
  <c r="W52" i="35"/>
  <c r="X47" i="35"/>
  <c r="V290" i="35"/>
  <c r="V388" i="35"/>
  <c r="V389" i="35" s="1"/>
  <c r="Z276" i="35"/>
  <c r="Z277" i="35" s="1"/>
  <c r="Z275" i="35"/>
  <c r="Z23" i="35"/>
  <c r="Z21" i="35" s="1"/>
  <c r="Z22" i="35" s="1"/>
  <c r="Z24" i="35" s="1"/>
  <c r="Y299" i="35"/>
  <c r="Y297" i="35"/>
  <c r="Y298" i="35"/>
  <c r="Y77" i="35"/>
  <c r="Y75" i="35" s="1"/>
  <c r="Y76" i="35" s="1"/>
  <c r="Y78" i="35" s="1"/>
  <c r="Y278" i="35"/>
  <c r="Y279" i="35" s="1"/>
  <c r="Y26" i="35"/>
  <c r="Y282" i="35"/>
  <c r="AU152" i="35"/>
  <c r="X300" i="35"/>
  <c r="X301" i="35" s="1"/>
  <c r="X304" i="35"/>
  <c r="X80" i="35"/>
  <c r="X377" i="35"/>
  <c r="X269" i="35"/>
  <c r="X381" i="35"/>
  <c r="AT179" i="35"/>
  <c r="AT125" i="35"/>
  <c r="X344" i="35"/>
  <c r="X345" i="35" s="1"/>
  <c r="X348" i="35"/>
  <c r="X188" i="35"/>
  <c r="AU260" i="35"/>
  <c r="Y319" i="35"/>
  <c r="Y320" i="35"/>
  <c r="Y321" i="35" s="1"/>
  <c r="Y131" i="35"/>
  <c r="Y129" i="35" s="1"/>
  <c r="Y130" i="35" s="1"/>
  <c r="Y132" i="35" s="1"/>
  <c r="X241" i="35"/>
  <c r="Y236" i="35"/>
  <c r="Y374" i="35"/>
  <c r="Y375" i="35"/>
  <c r="Y376" i="35" s="1"/>
  <c r="Y266" i="35"/>
  <c r="Y264" i="35" s="1"/>
  <c r="Y265" i="35" s="1"/>
  <c r="Y267" i="35" s="1"/>
  <c r="Y342" i="35"/>
  <c r="Y343" i="35" s="1"/>
  <c r="Y341" i="35"/>
  <c r="Y185" i="35"/>
  <c r="Y183" i="35" s="1"/>
  <c r="Y184" i="35" s="1"/>
  <c r="Y186" i="35" s="1"/>
  <c r="AT44" i="35"/>
  <c r="AU71" i="35"/>
  <c r="AT233" i="35"/>
  <c r="AU206" i="35"/>
  <c r="AV17" i="35"/>
  <c r="AT98" i="35"/>
  <c r="X322" i="35"/>
  <c r="X323" i="35" s="1"/>
  <c r="X134" i="35"/>
  <c r="X326" i="35"/>
  <c r="M20" i="34"/>
  <c r="M236" i="34"/>
  <c r="AT67" i="34"/>
  <c r="AT65" i="34" s="1"/>
  <c r="AT66" i="34" s="1"/>
  <c r="AT68" i="34" s="1"/>
  <c r="AU64" i="34" s="1"/>
  <c r="AS182" i="34"/>
  <c r="AS180" i="34" s="1"/>
  <c r="AS181" i="34" s="1"/>
  <c r="AS183" i="34" s="1"/>
  <c r="AT179" i="34" s="1"/>
  <c r="AR205" i="34"/>
  <c r="AR203" i="34" s="1"/>
  <c r="AR204" i="34" s="1"/>
  <c r="AR206" i="34" s="1"/>
  <c r="AS202" i="34" s="1"/>
  <c r="AS159" i="34"/>
  <c r="AS157" i="34" s="1"/>
  <c r="AS158" i="34" s="1"/>
  <c r="AS160" i="34" s="1"/>
  <c r="AT156" i="34" s="1"/>
  <c r="AR113" i="34"/>
  <c r="AR111" i="34" s="1"/>
  <c r="AR112" i="34" s="1"/>
  <c r="AR114" i="34" s="1"/>
  <c r="AS110" i="34" s="1"/>
  <c r="AS228" i="34"/>
  <c r="AS226" i="34" s="1"/>
  <c r="AS227" i="34" s="1"/>
  <c r="AS229" i="34" s="1"/>
  <c r="AT225" i="34" s="1"/>
  <c r="AT39" i="34"/>
  <c r="AU154" i="34"/>
  <c r="AT200" i="34"/>
  <c r="AW62" i="34"/>
  <c r="P41" i="34"/>
  <c r="AT108" i="34"/>
  <c r="AU177" i="34"/>
  <c r="AT16" i="34"/>
  <c r="AV131" i="34"/>
  <c r="AR90" i="34"/>
  <c r="AR88" i="34" s="1"/>
  <c r="AR89" i="34" s="1"/>
  <c r="AR91" i="34" s="1"/>
  <c r="AS87" i="34" s="1"/>
  <c r="AV223" i="34"/>
  <c r="AT85" i="34"/>
  <c r="AS136" i="34"/>
  <c r="AS134" i="34" s="1"/>
  <c r="AS135" i="34" s="1"/>
  <c r="AS137" i="34" s="1"/>
  <c r="AT133" i="34" s="1"/>
  <c r="AE65" i="11"/>
  <c r="AE12" i="11"/>
  <c r="AH160" i="29"/>
  <c r="AG178" i="29"/>
  <c r="AH154" i="29"/>
  <c r="AG172" i="29"/>
  <c r="AJ157" i="29"/>
  <c r="AI175" i="29"/>
  <c r="CG22" i="27"/>
  <c r="AO22" i="27" s="1"/>
  <c r="AO46" i="27" s="1"/>
  <c r="CH22" i="27" s="1"/>
  <c r="CG10" i="27"/>
  <c r="AO10" i="27" s="1"/>
  <c r="AO34" i="27" s="1"/>
  <c r="CF8" i="27"/>
  <c r="AN8" i="27" s="1"/>
  <c r="AN32" i="27" s="1"/>
  <c r="CF11" i="27"/>
  <c r="AN11" i="27" s="1"/>
  <c r="AN35" i="27" s="1"/>
  <c r="CF19" i="27"/>
  <c r="AN19" i="27" s="1"/>
  <c r="AN43" i="27" s="1"/>
  <c r="CF16" i="27"/>
  <c r="AN16" i="27" s="1"/>
  <c r="AN40" i="27" s="1"/>
  <c r="CF15" i="27"/>
  <c r="AN15" i="27" s="1"/>
  <c r="AN39" i="27" s="1"/>
  <c r="CF17" i="27"/>
  <c r="AN17" i="27" s="1"/>
  <c r="AN41" i="27" s="1"/>
  <c r="CF20" i="27"/>
  <c r="AN20" i="27" s="1"/>
  <c r="AN44" i="27" s="1"/>
  <c r="CF12" i="27"/>
  <c r="AN12" i="27" s="1"/>
  <c r="AN36" i="27" s="1"/>
  <c r="CG13" i="27"/>
  <c r="AO13" i="27" s="1"/>
  <c r="AO37" i="27" s="1"/>
  <c r="CH13" i="27" s="1"/>
  <c r="CG18" i="27"/>
  <c r="AO18" i="27" s="1"/>
  <c r="AO42" i="27" s="1"/>
  <c r="CH18" i="27" s="1"/>
  <c r="CG14" i="27"/>
  <c r="AO14" i="27" s="1"/>
  <c r="AO38" i="27" s="1"/>
  <c r="CH14" i="27" s="1"/>
  <c r="CG21" i="27"/>
  <c r="AO21" i="27" s="1"/>
  <c r="AO45" i="27" s="1"/>
  <c r="CH21" i="27" s="1"/>
  <c r="CF7" i="27"/>
  <c r="AN7" i="27" s="1"/>
  <c r="AN31" i="27" s="1"/>
  <c r="AH10" i="11" l="1"/>
  <c r="AH64" i="11"/>
  <c r="CH10" i="27"/>
  <c r="CG9" i="27"/>
  <c r="AO9" i="27" s="1"/>
  <c r="AO33" i="27"/>
  <c r="CE6" i="27"/>
  <c r="AM6" i="27" s="1"/>
  <c r="AM30" i="27" s="1"/>
  <c r="AI78" i="11"/>
  <c r="AH77" i="11"/>
  <c r="X215" i="35"/>
  <c r="X355" i="35"/>
  <c r="X356" i="35" s="1"/>
  <c r="X359" i="35"/>
  <c r="Y353" i="35"/>
  <c r="Y352" i="35"/>
  <c r="Y212" i="35"/>
  <c r="Y210" i="35" s="1"/>
  <c r="Y211" i="35" s="1"/>
  <c r="Y213" i="35" s="1"/>
  <c r="Y354" i="35"/>
  <c r="Y330" i="35"/>
  <c r="Y331" i="35"/>
  <c r="Y332" i="35" s="1"/>
  <c r="Y158" i="35"/>
  <c r="Y156" i="35" s="1"/>
  <c r="Y157" i="35" s="1"/>
  <c r="Y159" i="35" s="1"/>
  <c r="X161" i="35"/>
  <c r="X333" i="35"/>
  <c r="X334" i="35" s="1"/>
  <c r="X337" i="35"/>
  <c r="Y101" i="35"/>
  <c r="X106" i="35"/>
  <c r="X287" i="35"/>
  <c r="X386" i="35" s="1"/>
  <c r="X286" i="35"/>
  <c r="X385" i="35" s="1"/>
  <c r="X50" i="35"/>
  <c r="X48" i="35" s="1"/>
  <c r="X49" i="35" s="1"/>
  <c r="X51" i="35" s="1"/>
  <c r="X288" i="35"/>
  <c r="X387" i="35" s="1"/>
  <c r="W289" i="35"/>
  <c r="W53" i="35"/>
  <c r="W293" i="35"/>
  <c r="W392" i="35" s="1"/>
  <c r="Y187" i="35"/>
  <c r="Z182" i="35"/>
  <c r="Y268" i="35"/>
  <c r="Z263" i="35"/>
  <c r="AU179" i="35"/>
  <c r="X378" i="35"/>
  <c r="AV206" i="35"/>
  <c r="AV71" i="35"/>
  <c r="X366" i="35"/>
  <c r="X367" i="35" s="1"/>
  <c r="X370" i="35"/>
  <c r="X242" i="35"/>
  <c r="Y133" i="35"/>
  <c r="Z128" i="35"/>
  <c r="Z25" i="35"/>
  <c r="AA20" i="35"/>
  <c r="AU44" i="35"/>
  <c r="AU125" i="35"/>
  <c r="AU98" i="35"/>
  <c r="AU233" i="35"/>
  <c r="Y79" i="35"/>
  <c r="Z74" i="35"/>
  <c r="AW17" i="35"/>
  <c r="Y363" i="35"/>
  <c r="Y364" i="35"/>
  <c r="Y365" i="35" s="1"/>
  <c r="Y239" i="35"/>
  <c r="Y237" i="35" s="1"/>
  <c r="Y238" i="35" s="1"/>
  <c r="Y240" i="35" s="1"/>
  <c r="AV260" i="35"/>
  <c r="AV152" i="35"/>
  <c r="M22" i="34"/>
  <c r="M237" i="34"/>
  <c r="AS205" i="34"/>
  <c r="AS203" i="34" s="1"/>
  <c r="AS204" i="34" s="1"/>
  <c r="AS206" i="34" s="1"/>
  <c r="AT202" i="34" s="1"/>
  <c r="AS113" i="34"/>
  <c r="AS111" i="34" s="1"/>
  <c r="AS112" i="34" s="1"/>
  <c r="AS114" i="34" s="1"/>
  <c r="AT110" i="34" s="1"/>
  <c r="AS90" i="34"/>
  <c r="AS88" i="34" s="1"/>
  <c r="AS89" i="34" s="1"/>
  <c r="AS91" i="34" s="1"/>
  <c r="AT87" i="34" s="1"/>
  <c r="AT159" i="34"/>
  <c r="AT157" i="34" s="1"/>
  <c r="AT158" i="34" s="1"/>
  <c r="AT160" i="34" s="1"/>
  <c r="AU156" i="34" s="1"/>
  <c r="AT228" i="34"/>
  <c r="AT226" i="34" s="1"/>
  <c r="AT227" i="34" s="1"/>
  <c r="AT229" i="34" s="1"/>
  <c r="AU225" i="34" s="1"/>
  <c r="AT182" i="34"/>
  <c r="AT180" i="34" s="1"/>
  <c r="AT181" i="34" s="1"/>
  <c r="AT183" i="34" s="1"/>
  <c r="AU179" i="34" s="1"/>
  <c r="AU67" i="34"/>
  <c r="AU65" i="34" s="1"/>
  <c r="AU66" i="34" s="1"/>
  <c r="AU68" i="34" s="1"/>
  <c r="AV64" i="34" s="1"/>
  <c r="P44" i="34"/>
  <c r="AU16" i="34"/>
  <c r="AX62" i="34"/>
  <c r="AU200" i="34"/>
  <c r="AT136" i="34"/>
  <c r="AT134" i="34" s="1"/>
  <c r="AT135" i="34" s="1"/>
  <c r="AT137" i="34" s="1"/>
  <c r="AU133" i="34" s="1"/>
  <c r="AW223" i="34"/>
  <c r="AW131" i="34"/>
  <c r="AU108" i="34"/>
  <c r="AV154" i="34"/>
  <c r="AU39" i="34"/>
  <c r="AU85" i="34"/>
  <c r="AV177" i="34"/>
  <c r="AF12" i="11"/>
  <c r="AF65" i="11"/>
  <c r="AI154" i="29"/>
  <c r="AH172" i="29"/>
  <c r="AK157" i="29"/>
  <c r="AJ175" i="29"/>
  <c r="AI160" i="29"/>
  <c r="AH178" i="29"/>
  <c r="CG12" i="27"/>
  <c r="AO12" i="27" s="1"/>
  <c r="AO36" i="27" s="1"/>
  <c r="CH12" i="27" s="1"/>
  <c r="CG19" i="27"/>
  <c r="AO19" i="27" s="1"/>
  <c r="AO43" i="27" s="1"/>
  <c r="CH19" i="27" s="1"/>
  <c r="CG20" i="27"/>
  <c r="AO20" i="27" s="1"/>
  <c r="AO44" i="27" s="1"/>
  <c r="CH20" i="27" s="1"/>
  <c r="CG15" i="27"/>
  <c r="AO15" i="27" s="1"/>
  <c r="AO39" i="27" s="1"/>
  <c r="CH15" i="27" s="1"/>
  <c r="CG8" i="27"/>
  <c r="AO8" i="27" s="1"/>
  <c r="AO32" i="27" s="1"/>
  <c r="CG7" i="27"/>
  <c r="AO7" i="27" s="1"/>
  <c r="AO31" i="27" s="1"/>
  <c r="CG17" i="27"/>
  <c r="AO17" i="27" s="1"/>
  <c r="AO41" i="27" s="1"/>
  <c r="CH17" i="27" s="1"/>
  <c r="CG16" i="27"/>
  <c r="AO16" i="27" s="1"/>
  <c r="AO40" i="27" s="1"/>
  <c r="CH16" i="27" s="1"/>
  <c r="CG11" i="27"/>
  <c r="AO11" i="27" s="1"/>
  <c r="AO35" i="27" s="1"/>
  <c r="CH11" i="27" s="1"/>
  <c r="AI10" i="11" l="1"/>
  <c r="AI64" i="11"/>
  <c r="CH9" i="27"/>
  <c r="D37" i="40"/>
  <c r="D46" i="40"/>
  <c r="CH8" i="27"/>
  <c r="D47" i="40"/>
  <c r="CF6" i="27"/>
  <c r="AN6" i="27" s="1"/>
  <c r="AN30" i="27" s="1"/>
  <c r="CH7" i="27"/>
  <c r="D45" i="40"/>
  <c r="AJ78" i="11"/>
  <c r="AI77" i="11"/>
  <c r="Z209" i="35"/>
  <c r="Y214" i="35"/>
  <c r="Y160" i="35"/>
  <c r="Z155" i="35"/>
  <c r="X107" i="35"/>
  <c r="X311" i="35"/>
  <c r="X312" i="35" s="1"/>
  <c r="X315" i="35"/>
  <c r="Y104" i="35"/>
  <c r="Y102" i="35" s="1"/>
  <c r="Y103" i="35" s="1"/>
  <c r="Y105" i="35" s="1"/>
  <c r="Y308" i="35"/>
  <c r="Y309" i="35"/>
  <c r="Y310" i="35" s="1"/>
  <c r="X52" i="35"/>
  <c r="Y47" i="35"/>
  <c r="W290" i="35"/>
  <c r="W388" i="35"/>
  <c r="W389" i="35" s="1"/>
  <c r="Y300" i="35"/>
  <c r="Y301" i="35" s="1"/>
  <c r="Y80" i="35"/>
  <c r="Y304" i="35"/>
  <c r="Y377" i="35"/>
  <c r="Y269" i="35"/>
  <c r="Y381" i="35"/>
  <c r="Z341" i="35"/>
  <c r="Z342" i="35"/>
  <c r="Z343" i="35" s="1"/>
  <c r="Z185" i="35"/>
  <c r="Z183" i="35" s="1"/>
  <c r="Z184" i="35" s="1"/>
  <c r="Z186" i="35" s="1"/>
  <c r="AW260" i="35"/>
  <c r="AX17" i="35"/>
  <c r="AV98" i="35"/>
  <c r="AV44" i="35"/>
  <c r="AA276" i="35"/>
  <c r="AA277" i="35" s="1"/>
  <c r="AA275" i="35"/>
  <c r="AA23" i="35"/>
  <c r="AA21" i="35" s="1"/>
  <c r="AA22" i="35" s="1"/>
  <c r="AA24" i="35" s="1"/>
  <c r="Z320" i="35"/>
  <c r="Z321" i="35" s="1"/>
  <c r="Z319" i="35"/>
  <c r="Z131" i="35"/>
  <c r="Z129" i="35" s="1"/>
  <c r="Z130" i="35" s="1"/>
  <c r="Z132" i="35" s="1"/>
  <c r="AW71" i="35"/>
  <c r="AV179" i="35"/>
  <c r="Y344" i="35"/>
  <c r="Y345" i="35" s="1"/>
  <c r="Y188" i="35"/>
  <c r="Y348" i="35"/>
  <c r="Z278" i="35"/>
  <c r="Z279" i="35" s="1"/>
  <c r="Z26" i="35"/>
  <c r="Z282" i="35"/>
  <c r="Y322" i="35"/>
  <c r="Y323" i="35" s="1"/>
  <c r="Y134" i="35"/>
  <c r="Y326" i="35"/>
  <c r="AW152" i="35"/>
  <c r="Y241" i="35"/>
  <c r="Z236" i="35"/>
  <c r="Z298" i="35"/>
  <c r="Z297" i="35"/>
  <c r="Z299" i="35"/>
  <c r="Z77" i="35"/>
  <c r="Z75" i="35" s="1"/>
  <c r="Z76" i="35" s="1"/>
  <c r="Z78" i="35" s="1"/>
  <c r="AV233" i="35"/>
  <c r="AV125" i="35"/>
  <c r="AW206" i="35"/>
  <c r="Z375" i="35"/>
  <c r="Z376" i="35" s="1"/>
  <c r="Z374" i="35"/>
  <c r="Z266" i="35"/>
  <c r="Z264" i="35" s="1"/>
  <c r="Z265" i="35" s="1"/>
  <c r="Z267" i="35" s="1"/>
  <c r="N18" i="34"/>
  <c r="M239" i="34"/>
  <c r="AT90" i="34"/>
  <c r="AT88" i="34" s="1"/>
  <c r="AT89" i="34" s="1"/>
  <c r="AT91" i="34" s="1"/>
  <c r="AU87" i="34" s="1"/>
  <c r="AT113" i="34"/>
  <c r="AT111" i="34" s="1"/>
  <c r="AT112" i="34" s="1"/>
  <c r="AT114" i="34" s="1"/>
  <c r="AU110" i="34" s="1"/>
  <c r="AU182" i="34"/>
  <c r="AU180" i="34"/>
  <c r="AU181" i="34" s="1"/>
  <c r="AU183" i="34" s="1"/>
  <c r="AV179" i="34" s="1"/>
  <c r="AU159" i="34"/>
  <c r="AU157" i="34" s="1"/>
  <c r="AU158" i="34" s="1"/>
  <c r="AU160" i="34" s="1"/>
  <c r="AV156" i="34" s="1"/>
  <c r="AT205" i="34"/>
  <c r="AT203" i="34" s="1"/>
  <c r="AT204" i="34" s="1"/>
  <c r="AT206" i="34" s="1"/>
  <c r="AU202" i="34" s="1"/>
  <c r="AV200" i="34"/>
  <c r="AV67" i="34"/>
  <c r="AV65" i="34" s="1"/>
  <c r="AV66" i="34" s="1"/>
  <c r="AV68" i="34" s="1"/>
  <c r="AW64" i="34" s="1"/>
  <c r="AU228" i="34"/>
  <c r="AU226" i="34" s="1"/>
  <c r="AU227" i="34" s="1"/>
  <c r="AU229" i="34" s="1"/>
  <c r="AV225" i="34" s="1"/>
  <c r="AX131" i="34"/>
  <c r="P42" i="34"/>
  <c r="AW177" i="34"/>
  <c r="AV85" i="34"/>
  <c r="AV39" i="34"/>
  <c r="AW154" i="34"/>
  <c r="AV108" i="34"/>
  <c r="AX223" i="34"/>
  <c r="AU136" i="34"/>
  <c r="AU134" i="34" s="1"/>
  <c r="AU135" i="34" s="1"/>
  <c r="AU137" i="34" s="1"/>
  <c r="AV133" i="34" s="1"/>
  <c r="AY62" i="34"/>
  <c r="AV16" i="34"/>
  <c r="AG65" i="11"/>
  <c r="AG12" i="11"/>
  <c r="AL157" i="29"/>
  <c r="AL175" i="29" s="1"/>
  <c r="AK175" i="29"/>
  <c r="AJ160" i="29"/>
  <c r="AI178" i="29"/>
  <c r="AJ154" i="29"/>
  <c r="AI172" i="29"/>
  <c r="AM47" i="26"/>
  <c r="AJ13" i="23" s="1"/>
  <c r="AN47" i="26"/>
  <c r="AK13" i="23" s="1"/>
  <c r="AO47" i="26"/>
  <c r="AL13" i="23" s="1"/>
  <c r="G47" i="26"/>
  <c r="D13" i="23" s="1"/>
  <c r="H47" i="26"/>
  <c r="E13" i="23" s="1"/>
  <c r="I47" i="26"/>
  <c r="F13" i="23" s="1"/>
  <c r="J47" i="26"/>
  <c r="G13" i="23" s="1"/>
  <c r="K47" i="26"/>
  <c r="H13" i="23" s="1"/>
  <c r="L47" i="26"/>
  <c r="I13" i="23" s="1"/>
  <c r="M47" i="26"/>
  <c r="J13" i="23" s="1"/>
  <c r="N47" i="26"/>
  <c r="K13" i="23" s="1"/>
  <c r="O47" i="26"/>
  <c r="L13" i="23" s="1"/>
  <c r="P47" i="26"/>
  <c r="M13" i="23" s="1"/>
  <c r="Q47" i="26"/>
  <c r="N13" i="23" s="1"/>
  <c r="R47" i="26"/>
  <c r="O13" i="23" s="1"/>
  <c r="S47" i="26"/>
  <c r="P13" i="23" s="1"/>
  <c r="T47" i="26"/>
  <c r="Q13" i="23" s="1"/>
  <c r="U47" i="26"/>
  <c r="R13" i="23" s="1"/>
  <c r="V47" i="26"/>
  <c r="S13" i="23" s="1"/>
  <c r="W47" i="26"/>
  <c r="T13" i="23" s="1"/>
  <c r="X47" i="26"/>
  <c r="U13" i="23" s="1"/>
  <c r="Y47" i="26"/>
  <c r="V13" i="23" s="1"/>
  <c r="Z47" i="26"/>
  <c r="W13" i="23" s="1"/>
  <c r="AA47" i="26"/>
  <c r="X13" i="23" s="1"/>
  <c r="AB47" i="26"/>
  <c r="Y13" i="23" s="1"/>
  <c r="AC47" i="26"/>
  <c r="Z13" i="23" s="1"/>
  <c r="AD47" i="26"/>
  <c r="AA13" i="23" s="1"/>
  <c r="AE47" i="26"/>
  <c r="AB13" i="23" s="1"/>
  <c r="AF47" i="26"/>
  <c r="AC13" i="23" s="1"/>
  <c r="AG47" i="26"/>
  <c r="AD13" i="23" s="1"/>
  <c r="AH47" i="26"/>
  <c r="AE13" i="23" s="1"/>
  <c r="AI47" i="26"/>
  <c r="AF13" i="23" s="1"/>
  <c r="AJ47" i="26"/>
  <c r="AG13" i="23" s="1"/>
  <c r="AK47" i="26"/>
  <c r="AH13" i="23" s="1"/>
  <c r="AL47" i="26"/>
  <c r="AI13" i="23" s="1"/>
  <c r="F47" i="26"/>
  <c r="C13" i="23" s="1"/>
  <c r="G74" i="26"/>
  <c r="H74" i="26"/>
  <c r="I74" i="26"/>
  <c r="J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W74" i="26"/>
  <c r="X74" i="26"/>
  <c r="Y74" i="26"/>
  <c r="Z74" i="26"/>
  <c r="AA74" i="26"/>
  <c r="AB74" i="26"/>
  <c r="AC74" i="26"/>
  <c r="AD74" i="26"/>
  <c r="AE74" i="26"/>
  <c r="AF74" i="26"/>
  <c r="AG74" i="26"/>
  <c r="AH74" i="26"/>
  <c r="AI74" i="26"/>
  <c r="AJ74" i="26"/>
  <c r="AK74" i="26"/>
  <c r="AL74" i="26"/>
  <c r="AM74" i="26"/>
  <c r="AN74" i="26"/>
  <c r="AO74" i="26"/>
  <c r="F74" i="26"/>
  <c r="A74" i="26"/>
  <c r="F77" i="26"/>
  <c r="F81" i="26"/>
  <c r="F85" i="26"/>
  <c r="F89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V50" i="26"/>
  <c r="W50" i="26"/>
  <c r="X50" i="26"/>
  <c r="Y50" i="26"/>
  <c r="Z50" i="26"/>
  <c r="AA50" i="26"/>
  <c r="AB50" i="26"/>
  <c r="AC50" i="26"/>
  <c r="AD50" i="26"/>
  <c r="AE50" i="26"/>
  <c r="AF50" i="26"/>
  <c r="AG50" i="26"/>
  <c r="AH50" i="26"/>
  <c r="AI50" i="26"/>
  <c r="AJ50" i="26"/>
  <c r="AK50" i="26"/>
  <c r="AL50" i="26"/>
  <c r="AM50" i="26"/>
  <c r="AN50" i="26"/>
  <c r="AO50" i="26"/>
  <c r="F50" i="26"/>
  <c r="B50" i="26"/>
  <c r="B74" i="26" s="1"/>
  <c r="A50" i="26"/>
  <c r="AJ10" i="11" l="1"/>
  <c r="AJ64" i="11"/>
  <c r="AK10" i="11"/>
  <c r="D10" i="40" s="1"/>
  <c r="AK64" i="11"/>
  <c r="D64" i="40" s="1"/>
  <c r="D44" i="40"/>
  <c r="D39" i="40" s="1"/>
  <c r="CG6" i="27"/>
  <c r="AO6" i="27" s="1"/>
  <c r="AO30" i="27" s="1"/>
  <c r="AK78" i="11"/>
  <c r="AJ77" i="11"/>
  <c r="Y355" i="35"/>
  <c r="Y356" i="35" s="1"/>
  <c r="Y359" i="35"/>
  <c r="Y215" i="35"/>
  <c r="Z354" i="35"/>
  <c r="Z353" i="35"/>
  <c r="Z352" i="35"/>
  <c r="Z212" i="35"/>
  <c r="Z210" i="35" s="1"/>
  <c r="Z211" i="35" s="1"/>
  <c r="Z213" i="35" s="1"/>
  <c r="Z331" i="35"/>
  <c r="Z330" i="35"/>
  <c r="Z332" i="35"/>
  <c r="Z158" i="35"/>
  <c r="Z156" i="35" s="1"/>
  <c r="Z157" i="35" s="1"/>
  <c r="Z159" i="35" s="1"/>
  <c r="Y337" i="35"/>
  <c r="Y333" i="35"/>
  <c r="Y334" i="35" s="1"/>
  <c r="Y161" i="35"/>
  <c r="Z101" i="35"/>
  <c r="Y106" i="35"/>
  <c r="Y286" i="35"/>
  <c r="Y385" i="35" s="1"/>
  <c r="Y50" i="35"/>
  <c r="Y48" i="35" s="1"/>
  <c r="Y49" i="35" s="1"/>
  <c r="Y51" i="35" s="1"/>
  <c r="Y287" i="35"/>
  <c r="Y386" i="35" s="1"/>
  <c r="X53" i="35"/>
  <c r="X293" i="35"/>
  <c r="X392" i="35" s="1"/>
  <c r="X289" i="35"/>
  <c r="Z79" i="35"/>
  <c r="AA74" i="35"/>
  <c r="Z268" i="35"/>
  <c r="AA263" i="35"/>
  <c r="Y366" i="35"/>
  <c r="Y367" i="35" s="1"/>
  <c r="Y370" i="35"/>
  <c r="Y242" i="35"/>
  <c r="Z133" i="35"/>
  <c r="AA128" i="35"/>
  <c r="Y378" i="35"/>
  <c r="AW233" i="35"/>
  <c r="AX152" i="35"/>
  <c r="AW179" i="35"/>
  <c r="AW98" i="35"/>
  <c r="AX206" i="35"/>
  <c r="AX71" i="35"/>
  <c r="AX260" i="35"/>
  <c r="Z187" i="35"/>
  <c r="AA182" i="35"/>
  <c r="AW125" i="35"/>
  <c r="Z364" i="35"/>
  <c r="Z365" i="35" s="1"/>
  <c r="Z363" i="35"/>
  <c r="Z239" i="35"/>
  <c r="Z237" i="35" s="1"/>
  <c r="Z238" i="35" s="1"/>
  <c r="Z240" i="35" s="1"/>
  <c r="AA25" i="35"/>
  <c r="AB20" i="35"/>
  <c r="AW44" i="35"/>
  <c r="M241" i="34"/>
  <c r="M5" i="23" s="1"/>
  <c r="N21" i="34"/>
  <c r="N238" i="34" s="1"/>
  <c r="N235" i="34"/>
  <c r="N16" i="23" s="1"/>
  <c r="AU205" i="34"/>
  <c r="AU203" i="34" s="1"/>
  <c r="AU204" i="34" s="1"/>
  <c r="AU206" i="34" s="1"/>
  <c r="AV202" i="34" s="1"/>
  <c r="AU113" i="34"/>
  <c r="AU111" i="34" s="1"/>
  <c r="AU112" i="34" s="1"/>
  <c r="AU114" i="34" s="1"/>
  <c r="AV110" i="34" s="1"/>
  <c r="AV159" i="34"/>
  <c r="AV157" i="34" s="1"/>
  <c r="AV158" i="34" s="1"/>
  <c r="AV160" i="34" s="1"/>
  <c r="AW156" i="34" s="1"/>
  <c r="AV182" i="34"/>
  <c r="AV180" i="34" s="1"/>
  <c r="AV181" i="34" s="1"/>
  <c r="AV183" i="34" s="1"/>
  <c r="AW179" i="34" s="1"/>
  <c r="AU90" i="34"/>
  <c r="AU88" i="34" s="1"/>
  <c r="AU89" i="34" s="1"/>
  <c r="AU91" i="34" s="1"/>
  <c r="AV87" i="34" s="1"/>
  <c r="AW85" i="34"/>
  <c r="AW67" i="34"/>
  <c r="AW65" i="34" s="1"/>
  <c r="AW66" i="34" s="1"/>
  <c r="AW68" i="34" s="1"/>
  <c r="AX64" i="34" s="1"/>
  <c r="AW16" i="34"/>
  <c r="AY223" i="34"/>
  <c r="AV228" i="34"/>
  <c r="AV226" i="34" s="1"/>
  <c r="AV227" i="34" s="1"/>
  <c r="AV229" i="34" s="1"/>
  <c r="AW225" i="34" s="1"/>
  <c r="AX177" i="34"/>
  <c r="AX154" i="34"/>
  <c r="AW39" i="34"/>
  <c r="AV136" i="34"/>
  <c r="AV134" i="34" s="1"/>
  <c r="AV135" i="34" s="1"/>
  <c r="AV137" i="34" s="1"/>
  <c r="AW133" i="34" s="1"/>
  <c r="AW108" i="34"/>
  <c r="P43" i="34"/>
  <c r="AW200" i="34"/>
  <c r="AY131" i="34"/>
  <c r="AH65" i="11"/>
  <c r="AH12" i="11"/>
  <c r="AK154" i="29"/>
  <c r="AJ172" i="29"/>
  <c r="AK160" i="29"/>
  <c r="AJ178" i="29"/>
  <c r="AJ71" i="26"/>
  <c r="AG9" i="22" s="1"/>
  <c r="AF71" i="26"/>
  <c r="AC9" i="22" s="1"/>
  <c r="X71" i="26"/>
  <c r="U9" i="22" s="1"/>
  <c r="T71" i="26"/>
  <c r="Q9" i="22" s="1"/>
  <c r="P71" i="26"/>
  <c r="M9" i="22" s="1"/>
  <c r="L71" i="26"/>
  <c r="I9" i="22" s="1"/>
  <c r="H71" i="26"/>
  <c r="E9" i="22" s="1"/>
  <c r="AA71" i="26"/>
  <c r="X9" i="22" s="1"/>
  <c r="G71" i="26"/>
  <c r="D9" i="22" s="1"/>
  <c r="AN71" i="26"/>
  <c r="AK9" i="22" s="1"/>
  <c r="AB71" i="26"/>
  <c r="Y9" i="22" s="1"/>
  <c r="F71" i="26"/>
  <c r="AM71" i="26"/>
  <c r="AJ9" i="22" s="1"/>
  <c r="AI71" i="26"/>
  <c r="AF9" i="22" s="1"/>
  <c r="AE71" i="26"/>
  <c r="AB9" i="22" s="1"/>
  <c r="W71" i="26"/>
  <c r="T9" i="22" s="1"/>
  <c r="S71" i="26"/>
  <c r="P9" i="22" s="1"/>
  <c r="O71" i="26"/>
  <c r="L9" i="22" s="1"/>
  <c r="K71" i="26"/>
  <c r="H9" i="22" s="1"/>
  <c r="AO71" i="26"/>
  <c r="AL9" i="22" s="1"/>
  <c r="AK71" i="26"/>
  <c r="AH9" i="22" s="1"/>
  <c r="AG71" i="26"/>
  <c r="AD9" i="22" s="1"/>
  <c r="AC71" i="26"/>
  <c r="Z9" i="22" s="1"/>
  <c r="Y71" i="26"/>
  <c r="V9" i="22" s="1"/>
  <c r="U71" i="26"/>
  <c r="R9" i="22" s="1"/>
  <c r="Q71" i="26"/>
  <c r="N9" i="22" s="1"/>
  <c r="M71" i="26"/>
  <c r="J9" i="22" s="1"/>
  <c r="I71" i="26"/>
  <c r="F9" i="22" s="1"/>
  <c r="AL71" i="26"/>
  <c r="AI9" i="22" s="1"/>
  <c r="AH71" i="26"/>
  <c r="AE9" i="22" s="1"/>
  <c r="AD71" i="26"/>
  <c r="AA9" i="22" s="1"/>
  <c r="Z71" i="26"/>
  <c r="W9" i="22" s="1"/>
  <c r="V71" i="26"/>
  <c r="S9" i="22" s="1"/>
  <c r="R71" i="26"/>
  <c r="O9" i="22" s="1"/>
  <c r="N71" i="26"/>
  <c r="K9" i="22" s="1"/>
  <c r="J71" i="26"/>
  <c r="G9" i="22" s="1"/>
  <c r="F86" i="26"/>
  <c r="F78" i="26"/>
  <c r="F90" i="26"/>
  <c r="F82" i="26"/>
  <c r="F91" i="26"/>
  <c r="F87" i="26"/>
  <c r="F83" i="26"/>
  <c r="F79" i="26"/>
  <c r="F92" i="26"/>
  <c r="F88" i="26"/>
  <c r="F84" i="26"/>
  <c r="F80" i="26"/>
  <c r="F76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AE3" i="26"/>
  <c r="AF3" i="26"/>
  <c r="AG3" i="26"/>
  <c r="AH3" i="26"/>
  <c r="AI3" i="26"/>
  <c r="AJ3" i="26"/>
  <c r="AK3" i="26"/>
  <c r="AL3" i="26"/>
  <c r="AM3" i="26"/>
  <c r="AN3" i="26"/>
  <c r="AO3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AI26" i="26"/>
  <c r="AJ26" i="26"/>
  <c r="AK26" i="26"/>
  <c r="AL26" i="26"/>
  <c r="AM26" i="26"/>
  <c r="AN26" i="26"/>
  <c r="AO26" i="26"/>
  <c r="F26" i="26"/>
  <c r="A42" i="26"/>
  <c r="A66" i="26" s="1"/>
  <c r="A90" i="26" s="1"/>
  <c r="B42" i="26"/>
  <c r="B66" i="26" s="1"/>
  <c r="B90" i="26" s="1"/>
  <c r="A43" i="26"/>
  <c r="A67" i="26" s="1"/>
  <c r="A91" i="26" s="1"/>
  <c r="B43" i="26"/>
  <c r="B67" i="26" s="1"/>
  <c r="B91" i="26" s="1"/>
  <c r="A44" i="26"/>
  <c r="A68" i="26" s="1"/>
  <c r="A92" i="26" s="1"/>
  <c r="B44" i="26"/>
  <c r="B68" i="26" s="1"/>
  <c r="B92" i="26" s="1"/>
  <c r="A45" i="26"/>
  <c r="A69" i="26" s="1"/>
  <c r="A93" i="26" s="1"/>
  <c r="B45" i="26"/>
  <c r="B69" i="26" s="1"/>
  <c r="B93" i="26" s="1"/>
  <c r="A28" i="26"/>
  <c r="A52" i="26" s="1"/>
  <c r="A76" i="26" s="1"/>
  <c r="B28" i="26"/>
  <c r="B52" i="26" s="1"/>
  <c r="B76" i="26" s="1"/>
  <c r="A29" i="26"/>
  <c r="A53" i="26" s="1"/>
  <c r="A77" i="26" s="1"/>
  <c r="B29" i="26"/>
  <c r="B53" i="26" s="1"/>
  <c r="B77" i="26" s="1"/>
  <c r="A30" i="26"/>
  <c r="A54" i="26" s="1"/>
  <c r="A78" i="26" s="1"/>
  <c r="B30" i="26"/>
  <c r="B54" i="26" s="1"/>
  <c r="B78" i="26" s="1"/>
  <c r="A31" i="26"/>
  <c r="A55" i="26" s="1"/>
  <c r="A79" i="26" s="1"/>
  <c r="B31" i="26"/>
  <c r="B55" i="26" s="1"/>
  <c r="B79" i="26" s="1"/>
  <c r="A32" i="26"/>
  <c r="A56" i="26" s="1"/>
  <c r="A80" i="26" s="1"/>
  <c r="B32" i="26"/>
  <c r="B56" i="26" s="1"/>
  <c r="B80" i="26" s="1"/>
  <c r="A33" i="26"/>
  <c r="A57" i="26" s="1"/>
  <c r="A81" i="26" s="1"/>
  <c r="B33" i="26"/>
  <c r="B57" i="26" s="1"/>
  <c r="B81" i="26" s="1"/>
  <c r="A34" i="26"/>
  <c r="A58" i="26" s="1"/>
  <c r="A82" i="26" s="1"/>
  <c r="B34" i="26"/>
  <c r="B58" i="26" s="1"/>
  <c r="B82" i="26" s="1"/>
  <c r="A35" i="26"/>
  <c r="A59" i="26" s="1"/>
  <c r="A83" i="26" s="1"/>
  <c r="B35" i="26"/>
  <c r="B59" i="26" s="1"/>
  <c r="B83" i="26" s="1"/>
  <c r="A36" i="26"/>
  <c r="A60" i="26" s="1"/>
  <c r="A84" i="26" s="1"/>
  <c r="B36" i="26"/>
  <c r="B60" i="26" s="1"/>
  <c r="B84" i="26" s="1"/>
  <c r="A37" i="26"/>
  <c r="A61" i="26" s="1"/>
  <c r="A85" i="26" s="1"/>
  <c r="B37" i="26"/>
  <c r="B61" i="26" s="1"/>
  <c r="B85" i="26" s="1"/>
  <c r="A38" i="26"/>
  <c r="A62" i="26" s="1"/>
  <c r="A86" i="26" s="1"/>
  <c r="B38" i="26"/>
  <c r="B62" i="26" s="1"/>
  <c r="B86" i="26" s="1"/>
  <c r="A39" i="26"/>
  <c r="A63" i="26" s="1"/>
  <c r="A87" i="26" s="1"/>
  <c r="B39" i="26"/>
  <c r="B63" i="26" s="1"/>
  <c r="B87" i="26" s="1"/>
  <c r="A40" i="26"/>
  <c r="A64" i="26" s="1"/>
  <c r="A88" i="26" s="1"/>
  <c r="B40" i="26"/>
  <c r="B64" i="26" s="1"/>
  <c r="B88" i="26" s="1"/>
  <c r="A41" i="26"/>
  <c r="A65" i="26" s="1"/>
  <c r="A89" i="26" s="1"/>
  <c r="B41" i="26"/>
  <c r="B65" i="26" s="1"/>
  <c r="B89" i="26" s="1"/>
  <c r="B27" i="26"/>
  <c r="B51" i="26" s="1"/>
  <c r="B75" i="26" s="1"/>
  <c r="A27" i="26"/>
  <c r="A51" i="26" s="1"/>
  <c r="A75" i="26" s="1"/>
  <c r="B26" i="26"/>
  <c r="A26" i="26"/>
  <c r="AK77" i="11" l="1"/>
  <c r="D78" i="40"/>
  <c r="D77" i="40" s="1"/>
  <c r="D75" i="40" s="1"/>
  <c r="E9" i="43" s="1"/>
  <c r="F95" i="26"/>
  <c r="B63" i="11" s="1"/>
  <c r="C9" i="22"/>
  <c r="CH6" i="27"/>
  <c r="D36" i="40"/>
  <c r="D35" i="40" s="1"/>
  <c r="Z214" i="35"/>
  <c r="AA209" i="35"/>
  <c r="Z160" i="35"/>
  <c r="AA155" i="35"/>
  <c r="Y107" i="35"/>
  <c r="Y311" i="35"/>
  <c r="Y312" i="35" s="1"/>
  <c r="Y315" i="35"/>
  <c r="Z309" i="35"/>
  <c r="Z310" i="35" s="1"/>
  <c r="Z104" i="35"/>
  <c r="Z102" i="35" s="1"/>
  <c r="Z103" i="35" s="1"/>
  <c r="Z105" i="35" s="1"/>
  <c r="Z308" i="35"/>
  <c r="Y288" i="35"/>
  <c r="Y387" i="35" s="1"/>
  <c r="X290" i="35"/>
  <c r="X388" i="35"/>
  <c r="X389" i="35" s="1"/>
  <c r="Z47" i="35"/>
  <c r="Y52" i="35"/>
  <c r="Z241" i="35"/>
  <c r="AA236" i="35"/>
  <c r="AB275" i="35"/>
  <c r="AB276" i="35"/>
  <c r="AB277" i="35" s="1"/>
  <c r="AB23" i="35"/>
  <c r="AB21" i="35" s="1"/>
  <c r="AB22" i="35" s="1"/>
  <c r="AB24" i="35" s="1"/>
  <c r="AA342" i="35"/>
  <c r="AA343" i="35" s="1"/>
  <c r="AA341" i="35"/>
  <c r="AA185" i="35"/>
  <c r="AA183" i="35" s="1"/>
  <c r="AA184" i="35" s="1"/>
  <c r="AA186" i="35" s="1"/>
  <c r="Z344" i="35"/>
  <c r="Z345" i="35" s="1"/>
  <c r="Z188" i="35"/>
  <c r="Z348" i="35"/>
  <c r="AX179" i="35"/>
  <c r="AX44" i="35"/>
  <c r="AX125" i="35"/>
  <c r="AX233" i="35"/>
  <c r="Z322" i="35"/>
  <c r="Z323" i="35" s="1"/>
  <c r="Z326" i="35"/>
  <c r="Z134" i="35"/>
  <c r="AA375" i="35"/>
  <c r="AA376" i="35" s="1"/>
  <c r="AA374" i="35"/>
  <c r="AA264" i="35"/>
  <c r="AA265" i="35" s="1"/>
  <c r="AA267" i="35" s="1"/>
  <c r="AA266" i="35"/>
  <c r="AA298" i="35"/>
  <c r="AA299" i="35" s="1"/>
  <c r="AA297" i="35"/>
  <c r="AA77" i="35"/>
  <c r="AA75" i="35" s="1"/>
  <c r="AA76" i="35" s="1"/>
  <c r="AA78" i="35" s="1"/>
  <c r="AA278" i="35"/>
  <c r="AA279" i="35" s="1"/>
  <c r="AA282" i="35"/>
  <c r="AA26" i="35"/>
  <c r="AA320" i="35"/>
  <c r="AA321" i="35" s="1"/>
  <c r="AA319" i="35"/>
  <c r="AA131" i="35"/>
  <c r="AA129" i="35" s="1"/>
  <c r="AA130" i="35" s="1"/>
  <c r="AA132" i="35" s="1"/>
  <c r="AX98" i="35"/>
  <c r="Z377" i="35"/>
  <c r="Z381" i="35"/>
  <c r="Z269" i="35"/>
  <c r="Z300" i="35"/>
  <c r="Z301" i="35" s="1"/>
  <c r="Z304" i="35"/>
  <c r="Z80" i="35"/>
  <c r="N19" i="34"/>
  <c r="AW159" i="34"/>
  <c r="AW157" i="34"/>
  <c r="AW158" i="34" s="1"/>
  <c r="AW160" i="34" s="1"/>
  <c r="AX156" i="34" s="1"/>
  <c r="AV90" i="34"/>
  <c r="AV88" i="34" s="1"/>
  <c r="AV89" i="34" s="1"/>
  <c r="AV91" i="34" s="1"/>
  <c r="AW87" i="34" s="1"/>
  <c r="AV113" i="34"/>
  <c r="AV111" i="34" s="1"/>
  <c r="AV112" i="34" s="1"/>
  <c r="AV114" i="34" s="1"/>
  <c r="AW110" i="34" s="1"/>
  <c r="AW182" i="34"/>
  <c r="AW180" i="34" s="1"/>
  <c r="AW181" i="34" s="1"/>
  <c r="AW183" i="34" s="1"/>
  <c r="AX179" i="34" s="1"/>
  <c r="AW136" i="34"/>
  <c r="AW134" i="34" s="1"/>
  <c r="AW135" i="34" s="1"/>
  <c r="AW137" i="34" s="1"/>
  <c r="AX133" i="34" s="1"/>
  <c r="AX67" i="34"/>
  <c r="AX65" i="34" s="1"/>
  <c r="AX66" i="34" s="1"/>
  <c r="AX68" i="34" s="1"/>
  <c r="AV205" i="34"/>
  <c r="AV203" i="34" s="1"/>
  <c r="AV204" i="34" s="1"/>
  <c r="AV206" i="34" s="1"/>
  <c r="AW202" i="34" s="1"/>
  <c r="AX108" i="34"/>
  <c r="AX85" i="34"/>
  <c r="AW228" i="34"/>
  <c r="AW226" i="34" s="1"/>
  <c r="AW227" i="34" s="1"/>
  <c r="AW229" i="34" s="1"/>
  <c r="AX225" i="34" s="1"/>
  <c r="AX200" i="34"/>
  <c r="P45" i="34"/>
  <c r="AY154" i="34"/>
  <c r="AX39" i="34"/>
  <c r="AY177" i="34"/>
  <c r="AX16" i="34"/>
  <c r="AI65" i="11"/>
  <c r="AI12" i="11"/>
  <c r="AL160" i="29"/>
  <c r="AL178" i="29" s="1"/>
  <c r="AK178" i="29"/>
  <c r="AL154" i="29"/>
  <c r="AL172" i="29" s="1"/>
  <c r="AK172" i="29"/>
  <c r="C12" i="23"/>
  <c r="AA212" i="35" l="1"/>
  <c r="AA210" i="35" s="1"/>
  <c r="AA211" i="35" s="1"/>
  <c r="AA213" i="35" s="1"/>
  <c r="AA353" i="35"/>
  <c r="AA354" i="35"/>
  <c r="AA352" i="35"/>
  <c r="Z359" i="35"/>
  <c r="Z355" i="35"/>
  <c r="Z356" i="35" s="1"/>
  <c r="Z215" i="35"/>
  <c r="AA331" i="35"/>
  <c r="AA332" i="35" s="1"/>
  <c r="AA330" i="35"/>
  <c r="AA158" i="35"/>
  <c r="AA156" i="35" s="1"/>
  <c r="AA157" i="35" s="1"/>
  <c r="AA159" i="35" s="1"/>
  <c r="Z337" i="35"/>
  <c r="Z161" i="35"/>
  <c r="Z333" i="35"/>
  <c r="Z334" i="35" s="1"/>
  <c r="Z106" i="35"/>
  <c r="AA101" i="35"/>
  <c r="Y53" i="35"/>
  <c r="Y289" i="35"/>
  <c r="Y293" i="35"/>
  <c r="Y392" i="35" s="1"/>
  <c r="Z50" i="35"/>
  <c r="Z48" i="35" s="1"/>
  <c r="Z49" i="35" s="1"/>
  <c r="Z51" i="35" s="1"/>
  <c r="Z287" i="35"/>
  <c r="Z386" i="35" s="1"/>
  <c r="Z288" i="35"/>
  <c r="Z387" i="35" s="1"/>
  <c r="Z286" i="35"/>
  <c r="Z385" i="35" s="1"/>
  <c r="AA79" i="35"/>
  <c r="AB74" i="35"/>
  <c r="AB25" i="35"/>
  <c r="AC20" i="35"/>
  <c r="AA363" i="35"/>
  <c r="AA364" i="35"/>
  <c r="AA365" i="35" s="1"/>
  <c r="AA239" i="35"/>
  <c r="AA237" i="35" s="1"/>
  <c r="AA238" i="35" s="1"/>
  <c r="AA240" i="35" s="1"/>
  <c r="AA133" i="35"/>
  <c r="AB128" i="35"/>
  <c r="AA187" i="35"/>
  <c r="AB182" i="35"/>
  <c r="Z378" i="35"/>
  <c r="AA268" i="35"/>
  <c r="AB263" i="35"/>
  <c r="Z366" i="35"/>
  <c r="Z367" i="35" s="1"/>
  <c r="Z242" i="35"/>
  <c r="Z370" i="35"/>
  <c r="N20" i="34"/>
  <c r="N236" i="34"/>
  <c r="AW90" i="34"/>
  <c r="AW88" i="34" s="1"/>
  <c r="AW89" i="34" s="1"/>
  <c r="AW91" i="34" s="1"/>
  <c r="AX87" i="34" s="1"/>
  <c r="AX182" i="34"/>
  <c r="AX180" i="34" s="1"/>
  <c r="AX181" i="34" s="1"/>
  <c r="AX183" i="34" s="1"/>
  <c r="AX228" i="34"/>
  <c r="AX226" i="34" s="1"/>
  <c r="AX227" i="34" s="1"/>
  <c r="AX229" i="34" s="1"/>
  <c r="AW205" i="34"/>
  <c r="AW203" i="34" s="1"/>
  <c r="AW204" i="34" s="1"/>
  <c r="AW206" i="34" s="1"/>
  <c r="AX202" i="34" s="1"/>
  <c r="AX159" i="34"/>
  <c r="AX157" i="34" s="1"/>
  <c r="AX158" i="34" s="1"/>
  <c r="AX160" i="34" s="1"/>
  <c r="AW113" i="34"/>
  <c r="AW111" i="34" s="1"/>
  <c r="AW112" i="34" s="1"/>
  <c r="AW114" i="34" s="1"/>
  <c r="AX110" i="34" s="1"/>
  <c r="AX136" i="34"/>
  <c r="AX134" i="34" s="1"/>
  <c r="AX135" i="34" s="1"/>
  <c r="AX137" i="34" s="1"/>
  <c r="AY39" i="34"/>
  <c r="AY108" i="34"/>
  <c r="AY85" i="34"/>
  <c r="Q41" i="34"/>
  <c r="AY16" i="34"/>
  <c r="AY200" i="34"/>
  <c r="AJ12" i="11"/>
  <c r="AJ65" i="11"/>
  <c r="AK65" i="11"/>
  <c r="D65" i="40" s="1"/>
  <c r="AK12" i="11"/>
  <c r="D12" i="40" s="1"/>
  <c r="D11" i="40" s="1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Z120" i="21"/>
  <c r="AA120" i="21"/>
  <c r="AB120" i="21"/>
  <c r="AC120" i="21"/>
  <c r="AD120" i="21"/>
  <c r="AE120" i="21"/>
  <c r="AF120" i="21"/>
  <c r="AG120" i="21"/>
  <c r="AH120" i="21"/>
  <c r="AI120" i="21"/>
  <c r="AJ120" i="21"/>
  <c r="AK120" i="21"/>
  <c r="AL120" i="21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C28" i="25"/>
  <c r="D28" i="25" s="1"/>
  <c r="E28" i="25" s="1"/>
  <c r="C29" i="25"/>
  <c r="D29" i="25" s="1"/>
  <c r="C30" i="25"/>
  <c r="C31" i="25"/>
  <c r="C32" i="25"/>
  <c r="D32" i="25"/>
  <c r="C33" i="25"/>
  <c r="C34" i="25"/>
  <c r="C35" i="25"/>
  <c r="C36" i="25"/>
  <c r="C37" i="25"/>
  <c r="C38" i="25"/>
  <c r="D38" i="25" s="1"/>
  <c r="C39" i="25"/>
  <c r="C40" i="25"/>
  <c r="C41" i="25"/>
  <c r="C42" i="25"/>
  <c r="C43" i="25"/>
  <c r="D43" i="25" s="1"/>
  <c r="C44" i="25"/>
  <c r="C45" i="25"/>
  <c r="C46" i="25"/>
  <c r="D27" i="21"/>
  <c r="C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27" i="25"/>
  <c r="D26" i="25"/>
  <c r="D48" i="25" s="1"/>
  <c r="D73" i="25" s="1"/>
  <c r="D98" i="25" s="1"/>
  <c r="D123" i="25" s="1"/>
  <c r="E26" i="25"/>
  <c r="E48" i="25" s="1"/>
  <c r="E73" i="25" s="1"/>
  <c r="E98" i="25" s="1"/>
  <c r="E123" i="25" s="1"/>
  <c r="F26" i="25"/>
  <c r="F48" i="25" s="1"/>
  <c r="F73" i="25" s="1"/>
  <c r="F98" i="25" s="1"/>
  <c r="F123" i="25" s="1"/>
  <c r="G26" i="25"/>
  <c r="G48" i="25" s="1"/>
  <c r="G73" i="25" s="1"/>
  <c r="G98" i="25" s="1"/>
  <c r="G123" i="25" s="1"/>
  <c r="H26" i="25"/>
  <c r="H48" i="25" s="1"/>
  <c r="H73" i="25" s="1"/>
  <c r="H98" i="25" s="1"/>
  <c r="H123" i="25" s="1"/>
  <c r="I26" i="25"/>
  <c r="I48" i="25" s="1"/>
  <c r="I73" i="25" s="1"/>
  <c r="I98" i="25" s="1"/>
  <c r="I123" i="25" s="1"/>
  <c r="J26" i="25"/>
  <c r="J48" i="25" s="1"/>
  <c r="J73" i="25" s="1"/>
  <c r="J98" i="25" s="1"/>
  <c r="J123" i="25" s="1"/>
  <c r="K26" i="25"/>
  <c r="K48" i="25" s="1"/>
  <c r="K73" i="25" s="1"/>
  <c r="K98" i="25" s="1"/>
  <c r="K123" i="25" s="1"/>
  <c r="L26" i="25"/>
  <c r="L48" i="25" s="1"/>
  <c r="L73" i="25" s="1"/>
  <c r="L98" i="25" s="1"/>
  <c r="L123" i="25" s="1"/>
  <c r="M26" i="25"/>
  <c r="M48" i="25" s="1"/>
  <c r="M73" i="25" s="1"/>
  <c r="M98" i="25" s="1"/>
  <c r="M123" i="25" s="1"/>
  <c r="N26" i="25"/>
  <c r="N48" i="25" s="1"/>
  <c r="N73" i="25" s="1"/>
  <c r="N98" i="25" s="1"/>
  <c r="N123" i="25" s="1"/>
  <c r="O26" i="25"/>
  <c r="O48" i="25" s="1"/>
  <c r="O73" i="25" s="1"/>
  <c r="O98" i="25" s="1"/>
  <c r="O123" i="25" s="1"/>
  <c r="P26" i="25"/>
  <c r="P48" i="25" s="1"/>
  <c r="P73" i="25" s="1"/>
  <c r="P98" i="25" s="1"/>
  <c r="P123" i="25" s="1"/>
  <c r="Q26" i="25"/>
  <c r="Q48" i="25" s="1"/>
  <c r="Q73" i="25" s="1"/>
  <c r="Q98" i="25" s="1"/>
  <c r="Q123" i="25" s="1"/>
  <c r="R26" i="25"/>
  <c r="R48" i="25" s="1"/>
  <c r="R73" i="25" s="1"/>
  <c r="R98" i="25" s="1"/>
  <c r="R123" i="25" s="1"/>
  <c r="S26" i="25"/>
  <c r="S48" i="25" s="1"/>
  <c r="S73" i="25" s="1"/>
  <c r="S98" i="25" s="1"/>
  <c r="S123" i="25" s="1"/>
  <c r="T26" i="25"/>
  <c r="T48" i="25" s="1"/>
  <c r="T73" i="25" s="1"/>
  <c r="T98" i="25" s="1"/>
  <c r="T123" i="25" s="1"/>
  <c r="U26" i="25"/>
  <c r="U48" i="25" s="1"/>
  <c r="U73" i="25" s="1"/>
  <c r="U98" i="25" s="1"/>
  <c r="U123" i="25" s="1"/>
  <c r="V26" i="25"/>
  <c r="V48" i="25" s="1"/>
  <c r="V73" i="25" s="1"/>
  <c r="V98" i="25" s="1"/>
  <c r="V123" i="25" s="1"/>
  <c r="W26" i="25"/>
  <c r="W48" i="25" s="1"/>
  <c r="W73" i="25" s="1"/>
  <c r="W98" i="25" s="1"/>
  <c r="W123" i="25" s="1"/>
  <c r="X26" i="25"/>
  <c r="X48" i="25" s="1"/>
  <c r="X73" i="25" s="1"/>
  <c r="X98" i="25" s="1"/>
  <c r="X123" i="25" s="1"/>
  <c r="Y26" i="25"/>
  <c r="Y48" i="25" s="1"/>
  <c r="Y73" i="25" s="1"/>
  <c r="Y98" i="25" s="1"/>
  <c r="Y123" i="25" s="1"/>
  <c r="Z26" i="25"/>
  <c r="Z48" i="25" s="1"/>
  <c r="Z73" i="25" s="1"/>
  <c r="Z98" i="25" s="1"/>
  <c r="Z123" i="25" s="1"/>
  <c r="AA26" i="25"/>
  <c r="AA48" i="25" s="1"/>
  <c r="AA73" i="25" s="1"/>
  <c r="AA98" i="25" s="1"/>
  <c r="AA123" i="25" s="1"/>
  <c r="AB26" i="25"/>
  <c r="AB48" i="25" s="1"/>
  <c r="AB73" i="25" s="1"/>
  <c r="AB98" i="25" s="1"/>
  <c r="AB123" i="25" s="1"/>
  <c r="AC26" i="25"/>
  <c r="AC48" i="25" s="1"/>
  <c r="AC73" i="25" s="1"/>
  <c r="AC98" i="25" s="1"/>
  <c r="AC123" i="25" s="1"/>
  <c r="AD26" i="25"/>
  <c r="AD48" i="25" s="1"/>
  <c r="AD73" i="25" s="1"/>
  <c r="AD98" i="25" s="1"/>
  <c r="AD123" i="25" s="1"/>
  <c r="AE26" i="25"/>
  <c r="AE48" i="25" s="1"/>
  <c r="AE73" i="25" s="1"/>
  <c r="AE98" i="25" s="1"/>
  <c r="AE123" i="25" s="1"/>
  <c r="AF26" i="25"/>
  <c r="AF48" i="25" s="1"/>
  <c r="AF73" i="25" s="1"/>
  <c r="AF98" i="25" s="1"/>
  <c r="AF123" i="25" s="1"/>
  <c r="AG26" i="25"/>
  <c r="AG48" i="25" s="1"/>
  <c r="AG73" i="25" s="1"/>
  <c r="AG98" i="25" s="1"/>
  <c r="AG123" i="25" s="1"/>
  <c r="AH26" i="25"/>
  <c r="AH48" i="25" s="1"/>
  <c r="AH73" i="25" s="1"/>
  <c r="AH98" i="25" s="1"/>
  <c r="AH123" i="25" s="1"/>
  <c r="AI26" i="25"/>
  <c r="AI48" i="25" s="1"/>
  <c r="AI73" i="25" s="1"/>
  <c r="AI98" i="25" s="1"/>
  <c r="AI123" i="25" s="1"/>
  <c r="AJ26" i="25"/>
  <c r="AJ48" i="25" s="1"/>
  <c r="AJ73" i="25" s="1"/>
  <c r="AJ98" i="25" s="1"/>
  <c r="AJ123" i="25" s="1"/>
  <c r="AK26" i="25"/>
  <c r="AK48" i="25" s="1"/>
  <c r="AK73" i="25" s="1"/>
  <c r="AK98" i="25" s="1"/>
  <c r="AK123" i="25" s="1"/>
  <c r="AL26" i="25"/>
  <c r="AL48" i="25" s="1"/>
  <c r="AL73" i="25" s="1"/>
  <c r="AL98" i="25" s="1"/>
  <c r="AL123" i="25" s="1"/>
  <c r="C26" i="25"/>
  <c r="C48" i="25" s="1"/>
  <c r="C73" i="25" s="1"/>
  <c r="C98" i="25" s="1"/>
  <c r="C123" i="25" s="1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C15" i="25"/>
  <c r="D15" i="25"/>
  <c r="C16" i="25"/>
  <c r="D16" i="25"/>
  <c r="C17" i="25"/>
  <c r="D17" i="25"/>
  <c r="C18" i="25"/>
  <c r="D18" i="25"/>
  <c r="C19" i="25"/>
  <c r="D19" i="25"/>
  <c r="C20" i="25"/>
  <c r="D20" i="25"/>
  <c r="C21" i="25"/>
  <c r="D21" i="25"/>
  <c r="C22" i="25"/>
  <c r="D22" i="25"/>
  <c r="B22" i="25"/>
  <c r="B20" i="25"/>
  <c r="B21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3" i="25"/>
  <c r="AL2" i="25"/>
  <c r="AK2" i="25"/>
  <c r="AJ2" i="25"/>
  <c r="AI2" i="25"/>
  <c r="AH2" i="25"/>
  <c r="AG2" i="25"/>
  <c r="AF2" i="25"/>
  <c r="AE2" i="25"/>
  <c r="AD2" i="25"/>
  <c r="AC2" i="25"/>
  <c r="AB2" i="25"/>
  <c r="AA2" i="25"/>
  <c r="Z2" i="25"/>
  <c r="Y2" i="25"/>
  <c r="X2" i="25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L30" i="15"/>
  <c r="J30" i="15"/>
  <c r="D65" i="25" l="1"/>
  <c r="C61" i="25"/>
  <c r="C86" i="25" s="1"/>
  <c r="C66" i="25"/>
  <c r="C91" i="25" s="1"/>
  <c r="C116" i="25" s="1"/>
  <c r="C141" i="25" s="1"/>
  <c r="C62" i="25"/>
  <c r="C87" i="25" s="1"/>
  <c r="C112" i="25" s="1"/>
  <c r="C58" i="25"/>
  <c r="C83" i="25" s="1"/>
  <c r="C108" i="25" s="1"/>
  <c r="C133" i="25" s="1"/>
  <c r="C68" i="25"/>
  <c r="C93" i="25" s="1"/>
  <c r="C64" i="25"/>
  <c r="C89" i="25" s="1"/>
  <c r="C56" i="25"/>
  <c r="C81" i="25" s="1"/>
  <c r="C67" i="25"/>
  <c r="C92" i="25" s="1"/>
  <c r="C117" i="25" s="1"/>
  <c r="C63" i="25"/>
  <c r="C88" i="25" s="1"/>
  <c r="C113" i="25" s="1"/>
  <c r="C59" i="25"/>
  <c r="C84" i="25" s="1"/>
  <c r="AB209" i="35"/>
  <c r="AA214" i="35"/>
  <c r="AB155" i="35"/>
  <c r="AA160" i="35"/>
  <c r="AA309" i="35"/>
  <c r="AA310" i="35" s="1"/>
  <c r="AA308" i="35"/>
  <c r="AA104" i="35"/>
  <c r="AA102" i="35" s="1"/>
  <c r="AA103" i="35" s="1"/>
  <c r="AA105" i="35" s="1"/>
  <c r="Z315" i="35"/>
  <c r="Z311" i="35"/>
  <c r="Z312" i="35" s="1"/>
  <c r="Z107" i="35"/>
  <c r="Y290" i="35"/>
  <c r="Y388" i="35"/>
  <c r="Y389" i="35" s="1"/>
  <c r="AA47" i="35"/>
  <c r="Z52" i="35"/>
  <c r="AA241" i="35"/>
  <c r="AB236" i="35"/>
  <c r="AA377" i="35"/>
  <c r="AA269" i="35"/>
  <c r="AA381" i="35"/>
  <c r="AB320" i="35"/>
  <c r="AB321" i="35" s="1"/>
  <c r="AB319" i="35"/>
  <c r="AB131" i="35"/>
  <c r="AB129" i="35" s="1"/>
  <c r="AB130" i="35" s="1"/>
  <c r="AB132" i="35" s="1"/>
  <c r="AC276" i="35"/>
  <c r="AC277" i="35" s="1"/>
  <c r="AC275" i="35"/>
  <c r="AC23" i="35"/>
  <c r="AC21" i="35" s="1"/>
  <c r="AC22" i="35" s="1"/>
  <c r="AC24" i="35" s="1"/>
  <c r="AB298" i="35"/>
  <c r="AB299" i="35" s="1"/>
  <c r="AB297" i="35"/>
  <c r="AB77" i="35"/>
  <c r="AB75" i="35" s="1"/>
  <c r="AB76" i="35" s="1"/>
  <c r="AB78" i="35" s="1"/>
  <c r="AA322" i="35"/>
  <c r="AA323" i="35" s="1"/>
  <c r="AA134" i="35"/>
  <c r="AA326" i="35"/>
  <c r="AB278" i="35"/>
  <c r="AB279" i="35" s="1"/>
  <c r="AB26" i="35"/>
  <c r="AB282" i="35"/>
  <c r="AA300" i="35"/>
  <c r="AA301" i="35" s="1"/>
  <c r="AA304" i="35"/>
  <c r="AA80" i="35"/>
  <c r="AB341" i="35"/>
  <c r="AB342" i="35"/>
  <c r="AB343" i="35" s="1"/>
  <c r="AB185" i="35"/>
  <c r="AB183" i="35" s="1"/>
  <c r="AB184" i="35" s="1"/>
  <c r="AB186" i="35" s="1"/>
  <c r="AB375" i="35"/>
  <c r="AB376" i="35" s="1"/>
  <c r="AB374" i="35"/>
  <c r="AB266" i="35"/>
  <c r="AB264" i="35" s="1"/>
  <c r="AB265" i="35" s="1"/>
  <c r="AB267" i="35" s="1"/>
  <c r="AA344" i="35"/>
  <c r="AA345" i="35" s="1"/>
  <c r="AA188" i="35"/>
  <c r="AA348" i="35"/>
  <c r="N22" i="34"/>
  <c r="N237" i="34"/>
  <c r="AX113" i="34"/>
  <c r="AX111" i="34" s="1"/>
  <c r="AX112" i="34" s="1"/>
  <c r="AX114" i="34" s="1"/>
  <c r="AX90" i="34"/>
  <c r="AX88" i="34" s="1"/>
  <c r="AX89" i="34" s="1"/>
  <c r="AX91" i="34" s="1"/>
  <c r="Q44" i="34"/>
  <c r="Q42" i="34" s="1"/>
  <c r="AX205" i="34"/>
  <c r="AX203" i="34" s="1"/>
  <c r="AX204" i="34" s="1"/>
  <c r="AX206" i="34" s="1"/>
  <c r="D45" i="25"/>
  <c r="D67" i="25" s="1"/>
  <c r="D92" i="25" s="1"/>
  <c r="D41" i="25"/>
  <c r="D63" i="25" s="1"/>
  <c r="D88" i="25" s="1"/>
  <c r="D39" i="25"/>
  <c r="D61" i="25" s="1"/>
  <c r="D86" i="25" s="1"/>
  <c r="D46" i="25"/>
  <c r="D68" i="25" s="1"/>
  <c r="D42" i="25"/>
  <c r="D64" i="25" s="1"/>
  <c r="E41" i="25"/>
  <c r="E63" i="25" s="1"/>
  <c r="E88" i="25" s="1"/>
  <c r="C60" i="25"/>
  <c r="C85" i="25" s="1"/>
  <c r="D44" i="25"/>
  <c r="E44" i="25" s="1"/>
  <c r="C65" i="25"/>
  <c r="C90" i="25" s="1"/>
  <c r="D40" i="25"/>
  <c r="E40" i="25" s="1"/>
  <c r="D37" i="25"/>
  <c r="D36" i="25"/>
  <c r="E36" i="25" s="1"/>
  <c r="D34" i="25"/>
  <c r="D30" i="25"/>
  <c r="D27" i="25"/>
  <c r="E27" i="25" s="1"/>
  <c r="E46" i="25"/>
  <c r="D90" i="25"/>
  <c r="E43" i="25"/>
  <c r="E42" i="25"/>
  <c r="E39" i="25"/>
  <c r="E38" i="25"/>
  <c r="D60" i="25"/>
  <c r="D35" i="25"/>
  <c r="C57" i="25"/>
  <c r="C55" i="25"/>
  <c r="D33" i="25"/>
  <c r="E32" i="25"/>
  <c r="D31" i="25"/>
  <c r="E29" i="25"/>
  <c r="F28" i="25"/>
  <c r="F27" i="25"/>
  <c r="B21" i="24"/>
  <c r="B44" i="24" s="1"/>
  <c r="B7" i="24"/>
  <c r="B30" i="24" s="1"/>
  <c r="B10" i="24"/>
  <c r="B33" i="24" s="1"/>
  <c r="B15" i="24"/>
  <c r="B38" i="24" s="1"/>
  <c r="B18" i="24"/>
  <c r="B41" i="24" s="1"/>
  <c r="B4" i="21"/>
  <c r="B4" i="24" s="1"/>
  <c r="B27" i="24" s="1"/>
  <c r="B5" i="21"/>
  <c r="B5" i="24" s="1"/>
  <c r="B28" i="24" s="1"/>
  <c r="B6" i="21"/>
  <c r="B6" i="24" s="1"/>
  <c r="B29" i="24" s="1"/>
  <c r="B7" i="21"/>
  <c r="B8" i="21"/>
  <c r="B8" i="24" s="1"/>
  <c r="B31" i="24" s="1"/>
  <c r="B9" i="21"/>
  <c r="B9" i="24" s="1"/>
  <c r="B32" i="24" s="1"/>
  <c r="B10" i="21"/>
  <c r="B11" i="21"/>
  <c r="B11" i="24" s="1"/>
  <c r="B34" i="24" s="1"/>
  <c r="B12" i="21"/>
  <c r="B12" i="24" s="1"/>
  <c r="B35" i="24" s="1"/>
  <c r="B13" i="21"/>
  <c r="B13" i="24" s="1"/>
  <c r="B36" i="24" s="1"/>
  <c r="B14" i="21"/>
  <c r="B14" i="24" s="1"/>
  <c r="B37" i="24" s="1"/>
  <c r="B15" i="21"/>
  <c r="B16" i="21"/>
  <c r="B16" i="24" s="1"/>
  <c r="B39" i="24" s="1"/>
  <c r="B17" i="21"/>
  <c r="B17" i="24" s="1"/>
  <c r="B40" i="24" s="1"/>
  <c r="B18" i="21"/>
  <c r="B19" i="21"/>
  <c r="B19" i="24" s="1"/>
  <c r="B42" i="24" s="1"/>
  <c r="B20" i="21"/>
  <c r="B20" i="24" s="1"/>
  <c r="B43" i="24" s="1"/>
  <c r="B21" i="21"/>
  <c r="B22" i="21"/>
  <c r="B22" i="24" s="1"/>
  <c r="B45" i="24" s="1"/>
  <c r="B3" i="21"/>
  <c r="B3" i="24" s="1"/>
  <c r="B26" i="24" s="1"/>
  <c r="AK2" i="24"/>
  <c r="AK25" i="24" s="1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C25" i="24" s="1"/>
  <c r="AD2" i="24"/>
  <c r="AD25" i="24" s="1"/>
  <c r="AE2" i="24"/>
  <c r="AE25" i="24" s="1"/>
  <c r="AF2" i="24"/>
  <c r="AF25" i="24" s="1"/>
  <c r="AG2" i="24"/>
  <c r="AG25" i="24" s="1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B2" i="23" s="1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C111" i="25" l="1"/>
  <c r="C136" i="25" s="1"/>
  <c r="AA355" i="35"/>
  <c r="AA356" i="35" s="1"/>
  <c r="AA215" i="35"/>
  <c r="AA359" i="35"/>
  <c r="AB353" i="35"/>
  <c r="AB354" i="35" s="1"/>
  <c r="AB212" i="35"/>
  <c r="AB210" i="35" s="1"/>
  <c r="AB211" i="35" s="1"/>
  <c r="AB213" i="35" s="1"/>
  <c r="AB352" i="35"/>
  <c r="AB330" i="35"/>
  <c r="AB331" i="35"/>
  <c r="AB332" i="35" s="1"/>
  <c r="AB158" i="35"/>
  <c r="AB156" i="35" s="1"/>
  <c r="AB157" i="35" s="1"/>
  <c r="AB159" i="35" s="1"/>
  <c r="AA161" i="35"/>
  <c r="AA337" i="35"/>
  <c r="AA333" i="35"/>
  <c r="AA334" i="35" s="1"/>
  <c r="AA106" i="35"/>
  <c r="AB101" i="35"/>
  <c r="Z289" i="35"/>
  <c r="Z53" i="35"/>
  <c r="Z293" i="35"/>
  <c r="Z392" i="35" s="1"/>
  <c r="AA287" i="35"/>
  <c r="AA386" i="35" s="1"/>
  <c r="AA286" i="35"/>
  <c r="AA385" i="35" s="1"/>
  <c r="AA50" i="35"/>
  <c r="AA48" i="35"/>
  <c r="AA49" i="35" s="1"/>
  <c r="AA51" i="35" s="1"/>
  <c r="AB79" i="35"/>
  <c r="AC74" i="35"/>
  <c r="AB268" i="35"/>
  <c r="AC263" i="35"/>
  <c r="AB187" i="35"/>
  <c r="AC182" i="35"/>
  <c r="AB364" i="35"/>
  <c r="AB365" i="35" s="1"/>
  <c r="AB363" i="35"/>
  <c r="AB239" i="35"/>
  <c r="AB237" i="35" s="1"/>
  <c r="AB238" i="35" s="1"/>
  <c r="AB240" i="35" s="1"/>
  <c r="AA366" i="35"/>
  <c r="AA367" i="35" s="1"/>
  <c r="AA370" i="35"/>
  <c r="AA242" i="35"/>
  <c r="AB133" i="35"/>
  <c r="AC128" i="35"/>
  <c r="AC25" i="35"/>
  <c r="AD20" i="35"/>
  <c r="AA378" i="35"/>
  <c r="O18" i="34"/>
  <c r="N239" i="34"/>
  <c r="Q43" i="34"/>
  <c r="E45" i="25"/>
  <c r="E67" i="25" s="1"/>
  <c r="E92" i="25" s="1"/>
  <c r="F41" i="25"/>
  <c r="F63" i="25" s="1"/>
  <c r="E30" i="25"/>
  <c r="C115" i="25"/>
  <c r="C140" i="25" s="1"/>
  <c r="G41" i="25"/>
  <c r="D62" i="25"/>
  <c r="D87" i="25" s="1"/>
  <c r="D58" i="25"/>
  <c r="D83" i="25" s="1"/>
  <c r="D142" i="25"/>
  <c r="D66" i="25"/>
  <c r="E66" i="25"/>
  <c r="E91" i="25" s="1"/>
  <c r="F44" i="25"/>
  <c r="E138" i="25"/>
  <c r="C137" i="25"/>
  <c r="E37" i="25"/>
  <c r="D59" i="25"/>
  <c r="D84" i="25" s="1"/>
  <c r="F36" i="25"/>
  <c r="E58" i="25"/>
  <c r="E83" i="25" s="1"/>
  <c r="D56" i="25"/>
  <c r="D81" i="25" s="1"/>
  <c r="E34" i="25"/>
  <c r="C118" i="25"/>
  <c r="C143" i="25" s="1"/>
  <c r="E68" i="25"/>
  <c r="F46" i="25"/>
  <c r="D93" i="25"/>
  <c r="C142" i="25"/>
  <c r="D91" i="25"/>
  <c r="E65" i="25"/>
  <c r="F43" i="25"/>
  <c r="E64" i="25"/>
  <c r="F42" i="25"/>
  <c r="C114" i="25"/>
  <c r="C139" i="25" s="1"/>
  <c r="D89" i="25"/>
  <c r="C138" i="25"/>
  <c r="F88" i="25"/>
  <c r="H41" i="25"/>
  <c r="G63" i="25"/>
  <c r="E62" i="25"/>
  <c r="F40" i="25"/>
  <c r="F39" i="25"/>
  <c r="E61" i="25"/>
  <c r="D136" i="25"/>
  <c r="D85" i="25"/>
  <c r="C110" i="25"/>
  <c r="C135" i="25" s="1"/>
  <c r="E60" i="25"/>
  <c r="F38" i="25"/>
  <c r="C109" i="25"/>
  <c r="C82" i="25"/>
  <c r="C107" i="25" s="1"/>
  <c r="D57" i="25"/>
  <c r="E35" i="25"/>
  <c r="C106" i="25"/>
  <c r="D55" i="25"/>
  <c r="E33" i="25"/>
  <c r="C80" i="25"/>
  <c r="C105" i="25" s="1"/>
  <c r="C130" i="25" s="1"/>
  <c r="F32" i="25"/>
  <c r="E31" i="25"/>
  <c r="F30" i="25"/>
  <c r="F29" i="25"/>
  <c r="G28" i="25"/>
  <c r="G27" i="25"/>
  <c r="F138" i="25" l="1"/>
  <c r="AB214" i="35"/>
  <c r="AC209" i="35"/>
  <c r="AC155" i="35"/>
  <c r="AB160" i="35"/>
  <c r="AB104" i="35"/>
  <c r="AB102" i="35" s="1"/>
  <c r="AB103" i="35" s="1"/>
  <c r="AB105" i="35" s="1"/>
  <c r="AB309" i="35"/>
  <c r="AB310" i="35" s="1"/>
  <c r="AB308" i="35"/>
  <c r="AA107" i="35"/>
  <c r="AA311" i="35"/>
  <c r="AA312" i="35" s="1"/>
  <c r="AA315" i="35"/>
  <c r="AA288" i="35"/>
  <c r="AA387" i="35" s="1"/>
  <c r="AA52" i="35"/>
  <c r="AB47" i="35"/>
  <c r="Z290" i="35"/>
  <c r="Z388" i="35"/>
  <c r="Z389" i="35" s="1"/>
  <c r="AC343" i="35"/>
  <c r="AC342" i="35"/>
  <c r="AC341" i="35"/>
  <c r="AC185" i="35"/>
  <c r="AC183" i="35" s="1"/>
  <c r="AC184" i="35" s="1"/>
  <c r="AC186" i="35" s="1"/>
  <c r="AC297" i="35"/>
  <c r="AC298" i="35"/>
  <c r="AC299" i="35" s="1"/>
  <c r="AC77" i="35"/>
  <c r="AC75" i="35" s="1"/>
  <c r="AC76" i="35" s="1"/>
  <c r="AC78" i="35" s="1"/>
  <c r="AD275" i="35"/>
  <c r="AD276" i="35"/>
  <c r="AD277" i="35" s="1"/>
  <c r="AD23" i="35"/>
  <c r="AD21" i="35" s="1"/>
  <c r="AD22" i="35" s="1"/>
  <c r="AD24" i="35" s="1"/>
  <c r="AC319" i="35"/>
  <c r="AC131" i="35"/>
  <c r="AC129" i="35" s="1"/>
  <c r="AC130" i="35" s="1"/>
  <c r="AC132" i="35" s="1"/>
  <c r="AC320" i="35"/>
  <c r="AC321" i="35" s="1"/>
  <c r="AB241" i="35"/>
  <c r="AC236" i="35"/>
  <c r="AC375" i="35"/>
  <c r="AC376" i="35" s="1"/>
  <c r="AC374" i="35"/>
  <c r="AC266" i="35"/>
  <c r="AC264" i="35" s="1"/>
  <c r="AC265" i="35" s="1"/>
  <c r="AC267" i="35" s="1"/>
  <c r="AC278" i="35"/>
  <c r="AC279" i="35" s="1"/>
  <c r="AC282" i="35"/>
  <c r="AC26" i="35"/>
  <c r="AB322" i="35"/>
  <c r="AB323" i="35" s="1"/>
  <c r="AB326" i="35"/>
  <c r="AB134" i="35"/>
  <c r="AB377" i="35"/>
  <c r="AB269" i="35"/>
  <c r="AB381" i="35"/>
  <c r="AB344" i="35"/>
  <c r="AB345" i="35" s="1"/>
  <c r="AB188" i="35"/>
  <c r="AB348" i="35"/>
  <c r="AB300" i="35"/>
  <c r="AB301" i="35" s="1"/>
  <c r="AB80" i="35"/>
  <c r="AB304" i="35"/>
  <c r="N241" i="34"/>
  <c r="N5" i="23" s="1"/>
  <c r="O21" i="34"/>
  <c r="O235" i="34"/>
  <c r="O16" i="23" s="1"/>
  <c r="Q45" i="34"/>
  <c r="F45" i="25"/>
  <c r="G45" i="25" s="1"/>
  <c r="D140" i="25"/>
  <c r="D137" i="25"/>
  <c r="D131" i="25"/>
  <c r="E142" i="25"/>
  <c r="F67" i="25"/>
  <c r="F92" i="25" s="1"/>
  <c r="F66" i="25"/>
  <c r="F91" i="25" s="1"/>
  <c r="G44" i="25"/>
  <c r="D139" i="25"/>
  <c r="D138" i="25"/>
  <c r="D135" i="25"/>
  <c r="E59" i="25"/>
  <c r="F37" i="25"/>
  <c r="G36" i="25"/>
  <c r="F58" i="25"/>
  <c r="F83" i="25" s="1"/>
  <c r="F34" i="25"/>
  <c r="E56" i="25"/>
  <c r="E81" i="25" s="1"/>
  <c r="E93" i="25"/>
  <c r="E143" i="25" s="1"/>
  <c r="D143" i="25"/>
  <c r="F68" i="25"/>
  <c r="G46" i="25"/>
  <c r="D141" i="25"/>
  <c r="G43" i="25"/>
  <c r="F65" i="25"/>
  <c r="E90" i="25"/>
  <c r="G42" i="25"/>
  <c r="F64" i="25"/>
  <c r="E89" i="25"/>
  <c r="G88" i="25"/>
  <c r="G138" i="25" s="1"/>
  <c r="I41" i="25"/>
  <c r="H63" i="25"/>
  <c r="G40" i="25"/>
  <c r="F62" i="25"/>
  <c r="E87" i="25"/>
  <c r="E86" i="25"/>
  <c r="G39" i="25"/>
  <c r="F61" i="25"/>
  <c r="G38" i="25"/>
  <c r="F60" i="25"/>
  <c r="E85" i="25"/>
  <c r="C134" i="25"/>
  <c r="E133" i="25"/>
  <c r="D133" i="25"/>
  <c r="F35" i="25"/>
  <c r="E57" i="25"/>
  <c r="C132" i="25"/>
  <c r="D82" i="25"/>
  <c r="C131" i="25"/>
  <c r="F33" i="25"/>
  <c r="E55" i="25"/>
  <c r="D80" i="25"/>
  <c r="G32" i="25"/>
  <c r="F31" i="25"/>
  <c r="G30" i="25"/>
  <c r="G29" i="25"/>
  <c r="H28" i="25"/>
  <c r="H27" i="25"/>
  <c r="AC212" i="35" l="1"/>
  <c r="AC210" i="35" s="1"/>
  <c r="AC211" i="35" s="1"/>
  <c r="AC213" i="35" s="1"/>
  <c r="AC353" i="35"/>
  <c r="AC352" i="35"/>
  <c r="AC354" i="35"/>
  <c r="AB355" i="35"/>
  <c r="AB356" i="35" s="1"/>
  <c r="AB359" i="35"/>
  <c r="AB215" i="35"/>
  <c r="AB337" i="35"/>
  <c r="AB161" i="35"/>
  <c r="AB333" i="35"/>
  <c r="AB334" i="35" s="1"/>
  <c r="AC331" i="35"/>
  <c r="AC332" i="35" s="1"/>
  <c r="AC158" i="35"/>
  <c r="AC156" i="35" s="1"/>
  <c r="AC157" i="35" s="1"/>
  <c r="AC159" i="35" s="1"/>
  <c r="AC330" i="35"/>
  <c r="AB106" i="35"/>
  <c r="AC101" i="35"/>
  <c r="AB286" i="35"/>
  <c r="AB385" i="35" s="1"/>
  <c r="AB50" i="35"/>
  <c r="AB48" i="35" s="1"/>
  <c r="AB49" i="35" s="1"/>
  <c r="AB51" i="35" s="1"/>
  <c r="AB287" i="35"/>
  <c r="AB386" i="35" s="1"/>
  <c r="AB288" i="35"/>
  <c r="AB387" i="35" s="1"/>
  <c r="AA293" i="35"/>
  <c r="AA392" i="35" s="1"/>
  <c r="AA289" i="35"/>
  <c r="AA53" i="35"/>
  <c r="AC133" i="35"/>
  <c r="AD128" i="35"/>
  <c r="AC79" i="35"/>
  <c r="AD74" i="35"/>
  <c r="AC268" i="35"/>
  <c r="AD263" i="35"/>
  <c r="AB378" i="35"/>
  <c r="AC187" i="35"/>
  <c r="AD182" i="35"/>
  <c r="AB366" i="35"/>
  <c r="AB367" i="35" s="1"/>
  <c r="AB370" i="35"/>
  <c r="AB242" i="35"/>
  <c r="AD25" i="35"/>
  <c r="AE20" i="35"/>
  <c r="AC364" i="35"/>
  <c r="AC365" i="35" s="1"/>
  <c r="AC363" i="35"/>
  <c r="AC239" i="35"/>
  <c r="AC237" i="35" s="1"/>
  <c r="AC238" i="35" s="1"/>
  <c r="AC240" i="35" s="1"/>
  <c r="O19" i="34"/>
  <c r="O238" i="34"/>
  <c r="R41" i="34"/>
  <c r="F141" i="25"/>
  <c r="E131" i="25"/>
  <c r="H45" i="25"/>
  <c r="G67" i="25"/>
  <c r="F142" i="25"/>
  <c r="G66" i="25"/>
  <c r="H44" i="25"/>
  <c r="E137" i="25"/>
  <c r="E136" i="25"/>
  <c r="E84" i="25"/>
  <c r="G37" i="25"/>
  <c r="F59" i="25"/>
  <c r="F84" i="25" s="1"/>
  <c r="D134" i="25"/>
  <c r="H36" i="25"/>
  <c r="G58" i="25"/>
  <c r="G34" i="25"/>
  <c r="F56" i="25"/>
  <c r="F81" i="25" s="1"/>
  <c r="F131" i="25" s="1"/>
  <c r="D130" i="25"/>
  <c r="G68" i="25"/>
  <c r="H46" i="25"/>
  <c r="F93" i="25"/>
  <c r="E141" i="25"/>
  <c r="H43" i="25"/>
  <c r="G65" i="25"/>
  <c r="E140" i="25"/>
  <c r="F90" i="25"/>
  <c r="G64" i="25"/>
  <c r="H42" i="25"/>
  <c r="E139" i="25"/>
  <c r="F89" i="25"/>
  <c r="J41" i="25"/>
  <c r="I63" i="25"/>
  <c r="H88" i="25"/>
  <c r="F87" i="25"/>
  <c r="G62" i="25"/>
  <c r="H40" i="25"/>
  <c r="F86" i="25"/>
  <c r="H39" i="25"/>
  <c r="G61" i="25"/>
  <c r="F85" i="25"/>
  <c r="E135" i="25"/>
  <c r="H38" i="25"/>
  <c r="G60" i="25"/>
  <c r="F133" i="25"/>
  <c r="E82" i="25"/>
  <c r="G35" i="25"/>
  <c r="F57" i="25"/>
  <c r="D132" i="25"/>
  <c r="E80" i="25"/>
  <c r="F55" i="25"/>
  <c r="G33" i="25"/>
  <c r="H32" i="25"/>
  <c r="G31" i="25"/>
  <c r="H30" i="25"/>
  <c r="H29" i="25"/>
  <c r="I28" i="25"/>
  <c r="I27" i="25"/>
  <c r="AD209" i="35" l="1"/>
  <c r="AC214" i="35"/>
  <c r="AC160" i="35"/>
  <c r="AD155" i="35"/>
  <c r="AC308" i="35"/>
  <c r="AC309" i="35"/>
  <c r="AC310" i="35" s="1"/>
  <c r="AC104" i="35"/>
  <c r="AC102" i="35" s="1"/>
  <c r="AC103" i="35" s="1"/>
  <c r="AC105" i="35" s="1"/>
  <c r="AB311" i="35"/>
  <c r="AB312" i="35" s="1"/>
  <c r="AB315" i="35"/>
  <c r="AB107" i="35"/>
  <c r="AA290" i="35"/>
  <c r="AA388" i="35"/>
  <c r="AA389" i="35" s="1"/>
  <c r="AB52" i="35"/>
  <c r="AC47" i="35"/>
  <c r="AC241" i="35"/>
  <c r="AD236" i="35"/>
  <c r="AE277" i="35"/>
  <c r="AE276" i="35"/>
  <c r="AE275" i="35"/>
  <c r="AE23" i="35"/>
  <c r="AE21" i="35" s="1"/>
  <c r="AE22" i="35" s="1"/>
  <c r="AE24" i="35" s="1"/>
  <c r="AD342" i="35"/>
  <c r="AD343" i="35" s="1"/>
  <c r="AD341" i="35"/>
  <c r="AD185" i="35"/>
  <c r="AD183" i="35" s="1"/>
  <c r="AD184" i="35" s="1"/>
  <c r="AD186" i="35" s="1"/>
  <c r="AC300" i="35"/>
  <c r="AC301" i="35" s="1"/>
  <c r="AC304" i="35"/>
  <c r="AC80" i="35"/>
  <c r="AD375" i="35"/>
  <c r="AD376" i="35" s="1"/>
  <c r="AD374" i="35"/>
  <c r="AD266" i="35"/>
  <c r="AD264" i="35" s="1"/>
  <c r="AD265" i="35" s="1"/>
  <c r="AD267" i="35" s="1"/>
  <c r="AD320" i="35"/>
  <c r="AD319" i="35"/>
  <c r="AD321" i="35"/>
  <c r="AD131" i="35"/>
  <c r="AD129" i="35" s="1"/>
  <c r="AD130" i="35" s="1"/>
  <c r="AD132" i="35" s="1"/>
  <c r="AD298" i="35"/>
  <c r="AD297" i="35"/>
  <c r="AD299" i="35"/>
  <c r="AD77" i="35"/>
  <c r="AD75" i="35" s="1"/>
  <c r="AD76" i="35" s="1"/>
  <c r="AD78" i="35" s="1"/>
  <c r="AD278" i="35"/>
  <c r="AD279" i="35" s="1"/>
  <c r="AD26" i="35"/>
  <c r="AD282" i="35"/>
  <c r="AC344" i="35"/>
  <c r="AC345" i="35" s="1"/>
  <c r="AC348" i="35"/>
  <c r="AC188" i="35"/>
  <c r="AC377" i="35"/>
  <c r="AC269" i="35"/>
  <c r="AC381" i="35"/>
  <c r="AC322" i="35"/>
  <c r="AC323" i="35" s="1"/>
  <c r="AC134" i="35"/>
  <c r="AC326" i="35"/>
  <c r="O20" i="34"/>
  <c r="O236" i="34"/>
  <c r="R44" i="34"/>
  <c r="F134" i="25"/>
  <c r="H138" i="25"/>
  <c r="G92" i="25"/>
  <c r="G142" i="25" s="1"/>
  <c r="I45" i="25"/>
  <c r="H67" i="25"/>
  <c r="H92" i="25" s="1"/>
  <c r="I44" i="25"/>
  <c r="H66" i="25"/>
  <c r="G91" i="25"/>
  <c r="F139" i="25"/>
  <c r="F137" i="25"/>
  <c r="F136" i="25"/>
  <c r="H37" i="25"/>
  <c r="G59" i="25"/>
  <c r="E134" i="25"/>
  <c r="G83" i="25"/>
  <c r="G133" i="25" s="1"/>
  <c r="I36" i="25"/>
  <c r="H58" i="25"/>
  <c r="H34" i="25"/>
  <c r="G56" i="25"/>
  <c r="E130" i="25"/>
  <c r="F143" i="25"/>
  <c r="I46" i="25"/>
  <c r="H68" i="25"/>
  <c r="G93" i="25"/>
  <c r="G143" i="25" s="1"/>
  <c r="G90" i="25"/>
  <c r="F140" i="25"/>
  <c r="I43" i="25"/>
  <c r="H65" i="25"/>
  <c r="G89" i="25"/>
  <c r="G139" i="25" s="1"/>
  <c r="I42" i="25"/>
  <c r="H64" i="25"/>
  <c r="I88" i="25"/>
  <c r="I138" i="25" s="1"/>
  <c r="K41" i="25"/>
  <c r="J63" i="25"/>
  <c r="I40" i="25"/>
  <c r="H62" i="25"/>
  <c r="G87" i="25"/>
  <c r="G86" i="25"/>
  <c r="I39" i="25"/>
  <c r="H61" i="25"/>
  <c r="I38" i="25"/>
  <c r="H60" i="25"/>
  <c r="F135" i="25"/>
  <c r="G85" i="25"/>
  <c r="G135" i="25" s="1"/>
  <c r="H35" i="25"/>
  <c r="G57" i="25"/>
  <c r="F82" i="25"/>
  <c r="F132" i="25" s="1"/>
  <c r="E132" i="25"/>
  <c r="F80" i="25"/>
  <c r="H33" i="25"/>
  <c r="G55" i="25"/>
  <c r="I32" i="25"/>
  <c r="H31" i="25"/>
  <c r="I30" i="25"/>
  <c r="I29" i="25"/>
  <c r="J28" i="25"/>
  <c r="J27" i="25"/>
  <c r="AC215" i="35" l="1"/>
  <c r="AC359" i="35"/>
  <c r="AC355" i="35"/>
  <c r="AC356" i="35" s="1"/>
  <c r="AD353" i="35"/>
  <c r="AD212" i="35"/>
  <c r="AD352" i="35"/>
  <c r="AD210" i="35"/>
  <c r="AD211" i="35" s="1"/>
  <c r="AD213" i="35" s="1"/>
  <c r="AD354" i="35"/>
  <c r="AD158" i="35"/>
  <c r="AD156" i="35" s="1"/>
  <c r="AD157" i="35" s="1"/>
  <c r="AD159" i="35" s="1"/>
  <c r="AD330" i="35"/>
  <c r="AD331" i="35"/>
  <c r="AD332" i="35" s="1"/>
  <c r="AC337" i="35"/>
  <c r="AC161" i="35"/>
  <c r="AC333" i="35"/>
  <c r="AC334" i="35" s="1"/>
  <c r="AD101" i="35"/>
  <c r="AC106" i="35"/>
  <c r="AC50" i="35"/>
  <c r="AC48" i="35" s="1"/>
  <c r="AC49" i="35" s="1"/>
  <c r="AC51" i="35" s="1"/>
  <c r="AC287" i="35"/>
  <c r="AC386" i="35" s="1"/>
  <c r="AC286" i="35"/>
  <c r="AC385" i="35" s="1"/>
  <c r="AC288" i="35"/>
  <c r="AC387" i="35" s="1"/>
  <c r="AB293" i="35"/>
  <c r="AB392" i="35" s="1"/>
  <c r="AB289" i="35"/>
  <c r="AB53" i="35"/>
  <c r="AD133" i="35"/>
  <c r="AE128" i="35"/>
  <c r="AD187" i="35"/>
  <c r="AE182" i="35"/>
  <c r="AD79" i="35"/>
  <c r="AE74" i="35"/>
  <c r="AE25" i="35"/>
  <c r="AF20" i="35"/>
  <c r="AD365" i="35"/>
  <c r="AD364" i="35"/>
  <c r="AD363" i="35"/>
  <c r="AD239" i="35"/>
  <c r="AD237" i="35" s="1"/>
  <c r="AD238" i="35" s="1"/>
  <c r="AD240" i="35" s="1"/>
  <c r="AD268" i="35"/>
  <c r="AE263" i="35"/>
  <c r="AC378" i="35"/>
  <c r="AC366" i="35"/>
  <c r="AC367" i="35" s="1"/>
  <c r="AC242" i="35"/>
  <c r="AC370" i="35"/>
  <c r="O22" i="34"/>
  <c r="O237" i="34"/>
  <c r="R42" i="34"/>
  <c r="G141" i="25"/>
  <c r="G136" i="25"/>
  <c r="H142" i="25"/>
  <c r="I67" i="25"/>
  <c r="J45" i="25"/>
  <c r="H91" i="25"/>
  <c r="H141" i="25" s="1"/>
  <c r="I66" i="25"/>
  <c r="I91" i="25" s="1"/>
  <c r="J44" i="25"/>
  <c r="G137" i="25"/>
  <c r="G84" i="25"/>
  <c r="H59" i="25"/>
  <c r="I37" i="25"/>
  <c r="H83" i="25"/>
  <c r="J36" i="25"/>
  <c r="I58" i="25"/>
  <c r="I83" i="25" s="1"/>
  <c r="G81" i="25"/>
  <c r="I34" i="25"/>
  <c r="H56" i="25"/>
  <c r="H81" i="25" s="1"/>
  <c r="J46" i="25"/>
  <c r="I68" i="25"/>
  <c r="H93" i="25"/>
  <c r="H90" i="25"/>
  <c r="G140" i="25"/>
  <c r="J43" i="25"/>
  <c r="I65" i="25"/>
  <c r="J42" i="25"/>
  <c r="I64" i="25"/>
  <c r="H89" i="25"/>
  <c r="J88" i="25"/>
  <c r="L41" i="25"/>
  <c r="K63" i="25"/>
  <c r="H87" i="25"/>
  <c r="J40" i="25"/>
  <c r="I62" i="25"/>
  <c r="H86" i="25"/>
  <c r="J39" i="25"/>
  <c r="I61" i="25"/>
  <c r="H85" i="25"/>
  <c r="J38" i="25"/>
  <c r="I60" i="25"/>
  <c r="G82" i="25"/>
  <c r="H57" i="25"/>
  <c r="I35" i="25"/>
  <c r="F130" i="25"/>
  <c r="G80" i="25"/>
  <c r="I33" i="25"/>
  <c r="H55" i="25"/>
  <c r="J32" i="25"/>
  <c r="I31" i="25"/>
  <c r="J30" i="25"/>
  <c r="J29" i="25"/>
  <c r="K28" i="25"/>
  <c r="K27" i="25"/>
  <c r="AE209" i="35" l="1"/>
  <c r="AD214" i="35"/>
  <c r="AD160" i="35"/>
  <c r="AE155" i="35"/>
  <c r="AC107" i="35"/>
  <c r="AC311" i="35"/>
  <c r="AC312" i="35" s="1"/>
  <c r="AC315" i="35"/>
  <c r="AD309" i="35"/>
  <c r="AD310" i="35" s="1"/>
  <c r="AD104" i="35"/>
  <c r="AD102" i="35" s="1"/>
  <c r="AD103" i="35" s="1"/>
  <c r="AD105" i="35" s="1"/>
  <c r="AD308" i="35"/>
  <c r="AB290" i="35"/>
  <c r="AB388" i="35"/>
  <c r="AB389" i="35" s="1"/>
  <c r="AC52" i="35"/>
  <c r="AD47" i="35"/>
  <c r="AD241" i="35"/>
  <c r="AE236" i="35"/>
  <c r="AD344" i="35"/>
  <c r="AD345" i="35" s="1"/>
  <c r="AD188" i="35"/>
  <c r="AD348" i="35"/>
  <c r="AE278" i="35"/>
  <c r="AE279" i="35" s="1"/>
  <c r="AE282" i="35"/>
  <c r="AE26" i="35"/>
  <c r="AE298" i="35"/>
  <c r="AE299" i="35" s="1"/>
  <c r="AE297" i="35"/>
  <c r="AE77" i="35"/>
  <c r="AE75" i="35" s="1"/>
  <c r="AE76" i="35" s="1"/>
  <c r="AE78" i="35" s="1"/>
  <c r="AE320" i="35"/>
  <c r="AE321" i="35" s="1"/>
  <c r="AE319" i="35"/>
  <c r="AE131" i="35"/>
  <c r="AE129" i="35" s="1"/>
  <c r="AE130" i="35" s="1"/>
  <c r="AE132" i="35" s="1"/>
  <c r="AD377" i="35"/>
  <c r="AD381" i="35"/>
  <c r="AD269" i="35"/>
  <c r="AE343" i="35"/>
  <c r="AE342" i="35"/>
  <c r="AE341" i="35"/>
  <c r="AE185" i="35"/>
  <c r="AE183" i="35" s="1"/>
  <c r="AE184" i="35" s="1"/>
  <c r="AE186" i="35" s="1"/>
  <c r="AF275" i="35"/>
  <c r="AF276" i="35"/>
  <c r="AF277" i="35" s="1"/>
  <c r="AF23" i="35"/>
  <c r="AF21" i="35" s="1"/>
  <c r="AF22" i="35" s="1"/>
  <c r="AF24" i="35" s="1"/>
  <c r="AE375" i="35"/>
  <c r="AE376" i="35" s="1"/>
  <c r="AE374" i="35"/>
  <c r="AE266" i="35"/>
  <c r="AE264" i="35" s="1"/>
  <c r="AE265" i="35" s="1"/>
  <c r="AE267" i="35" s="1"/>
  <c r="AD300" i="35"/>
  <c r="AD301" i="35" s="1"/>
  <c r="AD304" i="35"/>
  <c r="AD80" i="35"/>
  <c r="AD322" i="35"/>
  <c r="AD323" i="35" s="1"/>
  <c r="AD326" i="35"/>
  <c r="AD134" i="35"/>
  <c r="P18" i="34"/>
  <c r="O239" i="34"/>
  <c r="R43" i="34"/>
  <c r="I141" i="25"/>
  <c r="H131" i="25"/>
  <c r="G130" i="25"/>
  <c r="J67" i="25"/>
  <c r="K45" i="25"/>
  <c r="I92" i="25"/>
  <c r="K44" i="25"/>
  <c r="J66" i="25"/>
  <c r="H140" i="25"/>
  <c r="J37" i="25"/>
  <c r="I59" i="25"/>
  <c r="I84" i="25" s="1"/>
  <c r="H84" i="25"/>
  <c r="H134" i="25" s="1"/>
  <c r="G134" i="25"/>
  <c r="J58" i="25"/>
  <c r="K36" i="25"/>
  <c r="G131" i="25"/>
  <c r="J34" i="25"/>
  <c r="I56" i="25"/>
  <c r="I93" i="25"/>
  <c r="H143" i="25"/>
  <c r="K46" i="25"/>
  <c r="J68" i="25"/>
  <c r="I90" i="25"/>
  <c r="K43" i="25"/>
  <c r="J65" i="25"/>
  <c r="K42" i="25"/>
  <c r="J64" i="25"/>
  <c r="H139" i="25"/>
  <c r="I89" i="25"/>
  <c r="M41" i="25"/>
  <c r="L63" i="25"/>
  <c r="J138" i="25"/>
  <c r="K88" i="25"/>
  <c r="I87" i="25"/>
  <c r="K40" i="25"/>
  <c r="J62" i="25"/>
  <c r="H137" i="25"/>
  <c r="H136" i="25"/>
  <c r="I86" i="25"/>
  <c r="I136" i="25" s="1"/>
  <c r="K39" i="25"/>
  <c r="J61" i="25"/>
  <c r="H135" i="25"/>
  <c r="K38" i="25"/>
  <c r="J60" i="25"/>
  <c r="I85" i="25"/>
  <c r="H82" i="25"/>
  <c r="H132" i="25" s="1"/>
  <c r="G132" i="25"/>
  <c r="J35" i="25"/>
  <c r="I57" i="25"/>
  <c r="H80" i="25"/>
  <c r="J33" i="25"/>
  <c r="I55" i="25"/>
  <c r="K32" i="25"/>
  <c r="J31" i="25"/>
  <c r="K30" i="25"/>
  <c r="K29" i="25"/>
  <c r="L28" i="25"/>
  <c r="L27" i="25"/>
  <c r="AD355" i="35" l="1"/>
  <c r="AD356" i="35" s="1"/>
  <c r="AD359" i="35"/>
  <c r="AD215" i="35"/>
  <c r="AE212" i="35"/>
  <c r="AE210" i="35" s="1"/>
  <c r="AE211" i="35" s="1"/>
  <c r="AE213" i="35" s="1"/>
  <c r="AE353" i="35"/>
  <c r="AE354" i="35"/>
  <c r="AE352" i="35"/>
  <c r="AE332" i="35"/>
  <c r="AE331" i="35"/>
  <c r="AE330" i="35"/>
  <c r="AE158" i="35"/>
  <c r="AE156" i="35" s="1"/>
  <c r="AE157" i="35" s="1"/>
  <c r="AE159" i="35" s="1"/>
  <c r="AD337" i="35"/>
  <c r="AD161" i="35"/>
  <c r="AD333" i="35"/>
  <c r="AD334" i="35" s="1"/>
  <c r="AD106" i="35"/>
  <c r="AE101" i="35"/>
  <c r="AD50" i="35"/>
  <c r="AD48" i="35" s="1"/>
  <c r="AD49" i="35" s="1"/>
  <c r="AD51" i="35" s="1"/>
  <c r="AD286" i="35"/>
  <c r="AD385" i="35" s="1"/>
  <c r="AD287" i="35"/>
  <c r="AD386" i="35" s="1"/>
  <c r="AC53" i="35"/>
  <c r="AC289" i="35"/>
  <c r="AC293" i="35"/>
  <c r="AC392" i="35" s="1"/>
  <c r="AF25" i="35"/>
  <c r="AG20" i="35"/>
  <c r="AE187" i="35"/>
  <c r="AF182" i="35"/>
  <c r="AE268" i="35"/>
  <c r="AF263" i="35"/>
  <c r="AD378" i="35"/>
  <c r="AE79" i="35"/>
  <c r="AF74" i="35"/>
  <c r="AE133" i="35"/>
  <c r="AF128" i="35"/>
  <c r="AE364" i="35"/>
  <c r="AE365" i="35" s="1"/>
  <c r="AE363" i="35"/>
  <c r="AE239" i="35"/>
  <c r="AE237" i="35" s="1"/>
  <c r="AE238" i="35" s="1"/>
  <c r="AE240" i="35" s="1"/>
  <c r="AD366" i="35"/>
  <c r="AD367" i="35" s="1"/>
  <c r="AD242" i="35"/>
  <c r="AD370" i="35"/>
  <c r="O241" i="34"/>
  <c r="O5" i="23" s="1"/>
  <c r="P21" i="34"/>
  <c r="P235" i="34"/>
  <c r="P16" i="23" s="1"/>
  <c r="R45" i="34"/>
  <c r="I133" i="25"/>
  <c r="H133" i="25"/>
  <c r="I143" i="25"/>
  <c r="I142" i="25"/>
  <c r="K67" i="25"/>
  <c r="K92" i="25" s="1"/>
  <c r="L45" i="25"/>
  <c r="J92" i="25"/>
  <c r="J91" i="25"/>
  <c r="J141" i="25" s="1"/>
  <c r="K66" i="25"/>
  <c r="L44" i="25"/>
  <c r="K138" i="25"/>
  <c r="I135" i="25"/>
  <c r="I134" i="25"/>
  <c r="K37" i="25"/>
  <c r="J59" i="25"/>
  <c r="K58" i="25"/>
  <c r="K83" i="25" s="1"/>
  <c r="L36" i="25"/>
  <c r="J83" i="25"/>
  <c r="J133" i="25" s="1"/>
  <c r="K34" i="25"/>
  <c r="J56" i="25"/>
  <c r="J81" i="25" s="1"/>
  <c r="I81" i="25"/>
  <c r="I131" i="25" s="1"/>
  <c r="J93" i="25"/>
  <c r="J143" i="25" s="1"/>
  <c r="L46" i="25"/>
  <c r="K68" i="25"/>
  <c r="L43" i="25"/>
  <c r="K65" i="25"/>
  <c r="I140" i="25"/>
  <c r="J90" i="25"/>
  <c r="L42" i="25"/>
  <c r="K64" i="25"/>
  <c r="J89" i="25"/>
  <c r="I139" i="25"/>
  <c r="L88" i="25"/>
  <c r="N41" i="25"/>
  <c r="M63" i="25"/>
  <c r="J87" i="25"/>
  <c r="J137" i="25" s="1"/>
  <c r="I137" i="25"/>
  <c r="L40" i="25"/>
  <c r="K62" i="25"/>
  <c r="J86" i="25"/>
  <c r="L39" i="25"/>
  <c r="K61" i="25"/>
  <c r="J85" i="25"/>
  <c r="J135" i="25" s="1"/>
  <c r="L38" i="25"/>
  <c r="K60" i="25"/>
  <c r="I82" i="25"/>
  <c r="K35" i="25"/>
  <c r="J57" i="25"/>
  <c r="H130" i="25"/>
  <c r="K33" i="25"/>
  <c r="J55" i="25"/>
  <c r="I80" i="25"/>
  <c r="L32" i="25"/>
  <c r="K31" i="25"/>
  <c r="L30" i="25"/>
  <c r="L29" i="25"/>
  <c r="M28" i="25"/>
  <c r="M27" i="25"/>
  <c r="AE214" i="35" l="1"/>
  <c r="AF209" i="35"/>
  <c r="AE160" i="35"/>
  <c r="AF155" i="35"/>
  <c r="AE308" i="35"/>
  <c r="AE104" i="35"/>
  <c r="AE102" i="35" s="1"/>
  <c r="AE103" i="35" s="1"/>
  <c r="AE105" i="35" s="1"/>
  <c r="AE309" i="35"/>
  <c r="AE310" i="35" s="1"/>
  <c r="AD315" i="35"/>
  <c r="AD107" i="35"/>
  <c r="AD311" i="35"/>
  <c r="AD312" i="35" s="1"/>
  <c r="AD288" i="35"/>
  <c r="AD387" i="35" s="1"/>
  <c r="AD52" i="35"/>
  <c r="AE47" i="35"/>
  <c r="AC290" i="35"/>
  <c r="AC388" i="35"/>
  <c r="AC389" i="35" s="1"/>
  <c r="AE241" i="35"/>
  <c r="AF236" i="35"/>
  <c r="AE322" i="35"/>
  <c r="AE323" i="35" s="1"/>
  <c r="AE326" i="35"/>
  <c r="AE134" i="35"/>
  <c r="AF299" i="35"/>
  <c r="AF298" i="35"/>
  <c r="AF297" i="35"/>
  <c r="AF77" i="35"/>
  <c r="AF75" i="35" s="1"/>
  <c r="AF76" i="35" s="1"/>
  <c r="AF78" i="35" s="1"/>
  <c r="AF341" i="35"/>
  <c r="AF342" i="35"/>
  <c r="AF343" i="35" s="1"/>
  <c r="AF185" i="35"/>
  <c r="AF183" i="35" s="1"/>
  <c r="AF184" i="35" s="1"/>
  <c r="AF186" i="35" s="1"/>
  <c r="AE300" i="35"/>
  <c r="AE301" i="35" s="1"/>
  <c r="AE304" i="35"/>
  <c r="AE80" i="35"/>
  <c r="AE344" i="35"/>
  <c r="AE345" i="35" s="1"/>
  <c r="AE348" i="35"/>
  <c r="AE188" i="35"/>
  <c r="AF375" i="35"/>
  <c r="AF376" i="35" s="1"/>
  <c r="AF374" i="35"/>
  <c r="AF266" i="35"/>
  <c r="AF264" i="35" s="1"/>
  <c r="AF265" i="35" s="1"/>
  <c r="AF267" i="35" s="1"/>
  <c r="AG276" i="35"/>
  <c r="AG277" i="35" s="1"/>
  <c r="AG275" i="35"/>
  <c r="AG23" i="35"/>
  <c r="AG21" i="35" s="1"/>
  <c r="AG22" i="35" s="1"/>
  <c r="AG24" i="35" s="1"/>
  <c r="AF320" i="35"/>
  <c r="AF321" i="35" s="1"/>
  <c r="AF319" i="35"/>
  <c r="AF131" i="35"/>
  <c r="AF129" i="35" s="1"/>
  <c r="AF130" i="35" s="1"/>
  <c r="AF132" i="35" s="1"/>
  <c r="AE377" i="35"/>
  <c r="AE269" i="35"/>
  <c r="AE381" i="35"/>
  <c r="AF278" i="35"/>
  <c r="AF279" i="35" s="1"/>
  <c r="AF26" i="35"/>
  <c r="AF282" i="35"/>
  <c r="P19" i="34"/>
  <c r="P238" i="34"/>
  <c r="S41" i="34"/>
  <c r="J142" i="25"/>
  <c r="M45" i="25"/>
  <c r="L67" i="25"/>
  <c r="M44" i="25"/>
  <c r="L66" i="25"/>
  <c r="K91" i="25"/>
  <c r="L37" i="25"/>
  <c r="K59" i="25"/>
  <c r="K84" i="25" s="1"/>
  <c r="J84" i="25"/>
  <c r="K133" i="25"/>
  <c r="M36" i="25"/>
  <c r="L58" i="25"/>
  <c r="L83" i="25" s="1"/>
  <c r="L133" i="25" s="1"/>
  <c r="J131" i="25"/>
  <c r="K56" i="25"/>
  <c r="K81" i="25" s="1"/>
  <c r="L34" i="25"/>
  <c r="M46" i="25"/>
  <c r="L68" i="25"/>
  <c r="K93" i="25"/>
  <c r="K90" i="25"/>
  <c r="J140" i="25"/>
  <c r="M43" i="25"/>
  <c r="L65" i="25"/>
  <c r="K89" i="25"/>
  <c r="J139" i="25"/>
  <c r="M42" i="25"/>
  <c r="L64" i="25"/>
  <c r="M88" i="25"/>
  <c r="L138" i="25"/>
  <c r="O41" i="25"/>
  <c r="N63" i="25"/>
  <c r="K87" i="25"/>
  <c r="K137" i="25" s="1"/>
  <c r="M40" i="25"/>
  <c r="L62" i="25"/>
  <c r="J136" i="25"/>
  <c r="M39" i="25"/>
  <c r="L61" i="25"/>
  <c r="K86" i="25"/>
  <c r="K136" i="25" s="1"/>
  <c r="M38" i="25"/>
  <c r="L60" i="25"/>
  <c r="K85" i="25"/>
  <c r="I132" i="25"/>
  <c r="J82" i="25"/>
  <c r="L35" i="25"/>
  <c r="K57" i="25"/>
  <c r="I130" i="25"/>
  <c r="J80" i="25"/>
  <c r="L33" i="25"/>
  <c r="K55" i="25"/>
  <c r="M32" i="25"/>
  <c r="L31" i="25"/>
  <c r="M30" i="25"/>
  <c r="M29" i="25"/>
  <c r="N28" i="25"/>
  <c r="N27" i="25"/>
  <c r="J130" i="25" l="1"/>
  <c r="K141" i="25"/>
  <c r="AF212" i="35"/>
  <c r="AF353" i="35"/>
  <c r="AF354" i="35"/>
  <c r="AF352" i="35"/>
  <c r="AF210" i="35"/>
  <c r="AF211" i="35" s="1"/>
  <c r="AF213" i="35" s="1"/>
  <c r="AE355" i="35"/>
  <c r="AE356" i="35" s="1"/>
  <c r="AE359" i="35"/>
  <c r="AE215" i="35"/>
  <c r="AF330" i="35"/>
  <c r="AF331" i="35"/>
  <c r="AF158" i="35"/>
  <c r="AF156" i="35" s="1"/>
  <c r="AF157" i="35" s="1"/>
  <c r="AF159" i="35" s="1"/>
  <c r="AF332" i="35"/>
  <c r="AE161" i="35"/>
  <c r="AE333" i="35"/>
  <c r="AE334" i="35" s="1"/>
  <c r="AE337" i="35"/>
  <c r="AE106" i="35"/>
  <c r="AF101" i="35"/>
  <c r="AE50" i="35"/>
  <c r="AE48" i="35" s="1"/>
  <c r="AE49" i="35" s="1"/>
  <c r="AE51" i="35" s="1"/>
  <c r="AE287" i="35"/>
  <c r="AE386" i="35" s="1"/>
  <c r="AE286" i="35"/>
  <c r="AE385" i="35" s="1"/>
  <c r="AD289" i="35"/>
  <c r="AD293" i="35"/>
  <c r="AD392" i="35" s="1"/>
  <c r="AD53" i="35"/>
  <c r="AF133" i="35"/>
  <c r="AG128" i="35"/>
  <c r="AF79" i="35"/>
  <c r="AG74" i="35"/>
  <c r="AF268" i="35"/>
  <c r="AG263" i="35"/>
  <c r="AF364" i="35"/>
  <c r="AF365" i="35" s="1"/>
  <c r="AF363" i="35"/>
  <c r="AF239" i="35"/>
  <c r="AF237" i="35" s="1"/>
  <c r="AF238" i="35" s="1"/>
  <c r="AF240" i="35" s="1"/>
  <c r="AG25" i="35"/>
  <c r="AH20" i="35"/>
  <c r="AF187" i="35"/>
  <c r="AG182" i="35"/>
  <c r="AE378" i="35"/>
  <c r="AE366" i="35"/>
  <c r="AE367" i="35" s="1"/>
  <c r="AE370" i="35"/>
  <c r="AE242" i="35"/>
  <c r="P20" i="34"/>
  <c r="P236" i="34"/>
  <c r="S44" i="34"/>
  <c r="S42" i="34" s="1"/>
  <c r="K143" i="25"/>
  <c r="K140" i="25"/>
  <c r="N45" i="25"/>
  <c r="M67" i="25"/>
  <c r="K142" i="25"/>
  <c r="L92" i="25"/>
  <c r="L91" i="25"/>
  <c r="M66" i="25"/>
  <c r="M91" i="25" s="1"/>
  <c r="N44" i="25"/>
  <c r="K135" i="25"/>
  <c r="K134" i="25"/>
  <c r="J134" i="25"/>
  <c r="M37" i="25"/>
  <c r="L59" i="25"/>
  <c r="N36" i="25"/>
  <c r="M58" i="25"/>
  <c r="M83" i="25" s="1"/>
  <c r="J132" i="25"/>
  <c r="K131" i="25"/>
  <c r="L56" i="25"/>
  <c r="M34" i="25"/>
  <c r="L93" i="25"/>
  <c r="N46" i="25"/>
  <c r="M68" i="25"/>
  <c r="L90" i="25"/>
  <c r="N43" i="25"/>
  <c r="M65" i="25"/>
  <c r="L89" i="25"/>
  <c r="N42" i="25"/>
  <c r="M64" i="25"/>
  <c r="K139" i="25"/>
  <c r="P41" i="25"/>
  <c r="O63" i="25"/>
  <c r="M138" i="25"/>
  <c r="N88" i="25"/>
  <c r="N40" i="25"/>
  <c r="M62" i="25"/>
  <c r="L87" i="25"/>
  <c r="L86" i="25"/>
  <c r="N39" i="25"/>
  <c r="M61" i="25"/>
  <c r="L85" i="25"/>
  <c r="N38" i="25"/>
  <c r="M60" i="25"/>
  <c r="K82" i="25"/>
  <c r="M35" i="25"/>
  <c r="L57" i="25"/>
  <c r="K80" i="25"/>
  <c r="M33" i="25"/>
  <c r="L55" i="25"/>
  <c r="N32" i="25"/>
  <c r="M31" i="25"/>
  <c r="N30" i="25"/>
  <c r="N29" i="25"/>
  <c r="O28" i="25"/>
  <c r="O27" i="25"/>
  <c r="N138" i="25" l="1"/>
  <c r="AF214" i="35"/>
  <c r="AG209" i="35"/>
  <c r="AG155" i="35"/>
  <c r="AF160" i="35"/>
  <c r="AF309" i="35"/>
  <c r="AF308" i="35"/>
  <c r="AF104" i="35"/>
  <c r="AF102" i="35" s="1"/>
  <c r="AF103" i="35" s="1"/>
  <c r="AF105" i="35" s="1"/>
  <c r="AF310" i="35"/>
  <c r="AE107" i="35"/>
  <c r="AE311" i="35"/>
  <c r="AE312" i="35" s="1"/>
  <c r="AE315" i="35"/>
  <c r="AE288" i="35"/>
  <c r="AE387" i="35" s="1"/>
  <c r="AD290" i="35"/>
  <c r="AD388" i="35"/>
  <c r="AD389" i="35" s="1"/>
  <c r="AF47" i="35"/>
  <c r="AE52" i="35"/>
  <c r="AF241" i="35"/>
  <c r="AG236" i="35"/>
  <c r="AG278" i="35"/>
  <c r="AG279" i="35" s="1"/>
  <c r="AG26" i="35"/>
  <c r="AG282" i="35"/>
  <c r="AG342" i="35"/>
  <c r="AG343" i="35" s="1"/>
  <c r="AG341" i="35"/>
  <c r="AG185" i="35"/>
  <c r="AG183" i="35" s="1"/>
  <c r="AG184" i="35" s="1"/>
  <c r="AG186" i="35" s="1"/>
  <c r="AG375" i="35"/>
  <c r="AG376" i="35"/>
  <c r="AG374" i="35"/>
  <c r="AG266" i="35"/>
  <c r="AG264" i="35" s="1"/>
  <c r="AG265" i="35" s="1"/>
  <c r="AG267" i="35" s="1"/>
  <c r="AG319" i="35"/>
  <c r="AG131" i="35"/>
  <c r="AG129" i="35" s="1"/>
  <c r="AG130" i="35" s="1"/>
  <c r="AG132" i="35" s="1"/>
  <c r="AG320" i="35"/>
  <c r="AG321" i="35" s="1"/>
  <c r="AG299" i="35"/>
  <c r="AG297" i="35"/>
  <c r="AG298" i="35"/>
  <c r="AG77" i="35"/>
  <c r="AG75" i="35" s="1"/>
  <c r="AG76" i="35" s="1"/>
  <c r="AG78" i="35" s="1"/>
  <c r="AF300" i="35"/>
  <c r="AF301" i="35" s="1"/>
  <c r="AF304" i="35"/>
  <c r="AF80" i="35"/>
  <c r="AF344" i="35"/>
  <c r="AF345" i="35" s="1"/>
  <c r="AF188" i="35"/>
  <c r="AF348" i="35"/>
  <c r="AH275" i="35"/>
  <c r="AH276" i="35"/>
  <c r="AH23" i="35"/>
  <c r="AH21" i="35" s="1"/>
  <c r="AH22" i="35" s="1"/>
  <c r="AH24" i="35" s="1"/>
  <c r="AH277" i="35"/>
  <c r="AF377" i="35"/>
  <c r="AF269" i="35"/>
  <c r="AF381" i="35"/>
  <c r="AF322" i="35"/>
  <c r="AF323" i="35" s="1"/>
  <c r="AF134" i="35"/>
  <c r="AF326" i="35"/>
  <c r="P22" i="34"/>
  <c r="P237" i="34"/>
  <c r="S43" i="34"/>
  <c r="L141" i="25"/>
  <c r="M133" i="25"/>
  <c r="M92" i="25"/>
  <c r="L142" i="25"/>
  <c r="N67" i="25"/>
  <c r="O45" i="25"/>
  <c r="M141" i="25"/>
  <c r="O44" i="25"/>
  <c r="N66" i="25"/>
  <c r="L137" i="25"/>
  <c r="N37" i="25"/>
  <c r="M59" i="25"/>
  <c r="M84" i="25" s="1"/>
  <c r="L84" i="25"/>
  <c r="N58" i="25"/>
  <c r="N83" i="25" s="1"/>
  <c r="O36" i="25"/>
  <c r="L81" i="25"/>
  <c r="M56" i="25"/>
  <c r="N34" i="25"/>
  <c r="M93" i="25"/>
  <c r="M143" i="25" s="1"/>
  <c r="L143" i="25"/>
  <c r="O46" i="25"/>
  <c r="N68" i="25"/>
  <c r="L140" i="25"/>
  <c r="O43" i="25"/>
  <c r="N65" i="25"/>
  <c r="M90" i="25"/>
  <c r="L139" i="25"/>
  <c r="M89" i="25"/>
  <c r="O42" i="25"/>
  <c r="N64" i="25"/>
  <c r="O88" i="25"/>
  <c r="Q41" i="25"/>
  <c r="P63" i="25"/>
  <c r="M87" i="25"/>
  <c r="O40" i="25"/>
  <c r="N62" i="25"/>
  <c r="L136" i="25"/>
  <c r="O39" i="25"/>
  <c r="N61" i="25"/>
  <c r="M86" i="25"/>
  <c r="M136" i="25" s="1"/>
  <c r="M85" i="25"/>
  <c r="M135" i="25" s="1"/>
  <c r="L135" i="25"/>
  <c r="O38" i="25"/>
  <c r="N60" i="25"/>
  <c r="L82" i="25"/>
  <c r="L132" i="25" s="1"/>
  <c r="K132" i="25"/>
  <c r="N35" i="25"/>
  <c r="M57" i="25"/>
  <c r="L80" i="25"/>
  <c r="N33" i="25"/>
  <c r="M55" i="25"/>
  <c r="K130" i="25"/>
  <c r="O32" i="25"/>
  <c r="N31" i="25"/>
  <c r="O30" i="25"/>
  <c r="O29" i="25"/>
  <c r="P28" i="25"/>
  <c r="P27" i="25"/>
  <c r="M134" i="25" l="1"/>
  <c r="AG352" i="35"/>
  <c r="AG212" i="35"/>
  <c r="AG210" i="35" s="1"/>
  <c r="AG211" i="35" s="1"/>
  <c r="AG213" i="35" s="1"/>
  <c r="AG353" i="35"/>
  <c r="AG354" i="35" s="1"/>
  <c r="AF355" i="35"/>
  <c r="AF356" i="35" s="1"/>
  <c r="AF359" i="35"/>
  <c r="AF215" i="35"/>
  <c r="AF333" i="35"/>
  <c r="AF334" i="35" s="1"/>
  <c r="AF337" i="35"/>
  <c r="AF161" i="35"/>
  <c r="AG156" i="35"/>
  <c r="AG157" i="35" s="1"/>
  <c r="AG159" i="35" s="1"/>
  <c r="AG331" i="35"/>
  <c r="AG158" i="35"/>
  <c r="AG330" i="35"/>
  <c r="AG332" i="35"/>
  <c r="AG101" i="35"/>
  <c r="AF106" i="35"/>
  <c r="AF50" i="35"/>
  <c r="AF48" i="35" s="1"/>
  <c r="AF49" i="35" s="1"/>
  <c r="AF51" i="35" s="1"/>
  <c r="AF286" i="35"/>
  <c r="AF385" i="35" s="1"/>
  <c r="AF287" i="35"/>
  <c r="AF386" i="35" s="1"/>
  <c r="AE289" i="35"/>
  <c r="AE53" i="35"/>
  <c r="AE293" i="35"/>
  <c r="AE392" i="35" s="1"/>
  <c r="AG187" i="35"/>
  <c r="AH182" i="35"/>
  <c r="AH25" i="35"/>
  <c r="AI20" i="35"/>
  <c r="AG268" i="35"/>
  <c r="AH263" i="35"/>
  <c r="AF378" i="35"/>
  <c r="AG363" i="35"/>
  <c r="AG364" i="35"/>
  <c r="AG365" i="35"/>
  <c r="AG239" i="35"/>
  <c r="AG237" i="35" s="1"/>
  <c r="AG238" i="35" s="1"/>
  <c r="AG240" i="35" s="1"/>
  <c r="AF366" i="35"/>
  <c r="AF367" i="35" s="1"/>
  <c r="AF242" i="35"/>
  <c r="AF370" i="35"/>
  <c r="AG79" i="35"/>
  <c r="AH74" i="35"/>
  <c r="AG133" i="35"/>
  <c r="AH128" i="35"/>
  <c r="Q18" i="34"/>
  <c r="P239" i="34"/>
  <c r="S45" i="34"/>
  <c r="M142" i="25"/>
  <c r="N92" i="25"/>
  <c r="N142" i="25" s="1"/>
  <c r="P45" i="25"/>
  <c r="O67" i="25"/>
  <c r="N91" i="25"/>
  <c r="O66" i="25"/>
  <c r="O91" i="25" s="1"/>
  <c r="P44" i="25"/>
  <c r="O37" i="25"/>
  <c r="N59" i="25"/>
  <c r="N84" i="25" s="1"/>
  <c r="N134" i="25" s="1"/>
  <c r="L134" i="25"/>
  <c r="N133" i="25"/>
  <c r="P36" i="25"/>
  <c r="O58" i="25"/>
  <c r="O83" i="25" s="1"/>
  <c r="O34" i="25"/>
  <c r="N56" i="25"/>
  <c r="N81" i="25" s="1"/>
  <c r="M81" i="25"/>
  <c r="M131" i="25" s="1"/>
  <c r="L131" i="25"/>
  <c r="L130" i="25"/>
  <c r="N93" i="25"/>
  <c r="P46" i="25"/>
  <c r="O68" i="25"/>
  <c r="P43" i="25"/>
  <c r="O65" i="25"/>
  <c r="M140" i="25"/>
  <c r="N90" i="25"/>
  <c r="M139" i="25"/>
  <c r="N89" i="25"/>
  <c r="N139" i="25" s="1"/>
  <c r="P42" i="25"/>
  <c r="O64" i="25"/>
  <c r="P88" i="25"/>
  <c r="O138" i="25"/>
  <c r="R41" i="25"/>
  <c r="Q63" i="25"/>
  <c r="P40" i="25"/>
  <c r="O62" i="25"/>
  <c r="M137" i="25"/>
  <c r="N87" i="25"/>
  <c r="N86" i="25"/>
  <c r="N136" i="25" s="1"/>
  <c r="P39" i="25"/>
  <c r="O61" i="25"/>
  <c r="N85" i="25"/>
  <c r="N135" i="25" s="1"/>
  <c r="P38" i="25"/>
  <c r="O60" i="25"/>
  <c r="M82" i="25"/>
  <c r="O35" i="25"/>
  <c r="N57" i="25"/>
  <c r="M80" i="25"/>
  <c r="M130" i="25" s="1"/>
  <c r="O33" i="25"/>
  <c r="N55" i="25"/>
  <c r="P32" i="25"/>
  <c r="O31" i="25"/>
  <c r="P30" i="25"/>
  <c r="P29" i="25"/>
  <c r="Q28" i="25"/>
  <c r="Q27" i="25"/>
  <c r="AG214" i="35" l="1"/>
  <c r="AH209" i="35"/>
  <c r="AG160" i="35"/>
  <c r="AH155" i="35"/>
  <c r="AF311" i="35"/>
  <c r="AF312" i="35" s="1"/>
  <c r="AF315" i="35"/>
  <c r="AF107" i="35"/>
  <c r="AG308" i="35"/>
  <c r="AG309" i="35"/>
  <c r="AG310" i="35" s="1"/>
  <c r="AG104" i="35"/>
  <c r="AG102" i="35" s="1"/>
  <c r="AG103" i="35" s="1"/>
  <c r="AG105" i="35" s="1"/>
  <c r="AF288" i="35"/>
  <c r="AF387" i="35" s="1"/>
  <c r="AG47" i="35"/>
  <c r="AF52" i="35"/>
  <c r="AE290" i="35"/>
  <c r="AE388" i="35"/>
  <c r="AE389" i="35" s="1"/>
  <c r="AG241" i="35"/>
  <c r="AH236" i="35"/>
  <c r="AH320" i="35"/>
  <c r="AH321" i="35" s="1"/>
  <c r="AH319" i="35"/>
  <c r="AH131" i="35"/>
  <c r="AH129" i="35" s="1"/>
  <c r="AH130" i="35" s="1"/>
  <c r="AH132" i="35" s="1"/>
  <c r="AH375" i="35"/>
  <c r="AH376" i="35" s="1"/>
  <c r="AH374" i="35"/>
  <c r="AH266" i="35"/>
  <c r="AH264" i="35" s="1"/>
  <c r="AH265" i="35" s="1"/>
  <c r="AH267" i="35" s="1"/>
  <c r="AG322" i="35"/>
  <c r="AG323" i="35" s="1"/>
  <c r="AG326" i="35"/>
  <c r="AG134" i="35"/>
  <c r="AG377" i="35"/>
  <c r="AG381" i="35"/>
  <c r="AG269" i="35"/>
  <c r="AH298" i="35"/>
  <c r="AH299" i="35"/>
  <c r="AH297" i="35"/>
  <c r="AH77" i="35"/>
  <c r="AH75" i="35" s="1"/>
  <c r="AH76" i="35" s="1"/>
  <c r="AH78" i="35" s="1"/>
  <c r="AI276" i="35"/>
  <c r="AI277" i="35" s="1"/>
  <c r="AI275" i="35"/>
  <c r="AI23" i="35"/>
  <c r="AI21" i="35" s="1"/>
  <c r="AI22" i="35" s="1"/>
  <c r="AI24" i="35" s="1"/>
  <c r="AH342" i="35"/>
  <c r="AH343" i="35" s="1"/>
  <c r="AH341" i="35"/>
  <c r="AH185" i="35"/>
  <c r="AH183" i="35" s="1"/>
  <c r="AH184" i="35" s="1"/>
  <c r="AH186" i="35" s="1"/>
  <c r="AG300" i="35"/>
  <c r="AG301" i="35" s="1"/>
  <c r="AG80" i="35"/>
  <c r="AG304" i="35"/>
  <c r="AH278" i="35"/>
  <c r="AH279" i="35" s="1"/>
  <c r="AH26" i="35"/>
  <c r="AH282" i="35"/>
  <c r="AG344" i="35"/>
  <c r="AG345" i="35" s="1"/>
  <c r="AG188" i="35"/>
  <c r="AG348" i="35"/>
  <c r="P241" i="34"/>
  <c r="P5" i="23" s="1"/>
  <c r="Q21" i="34"/>
  <c r="Q235" i="34"/>
  <c r="Q16" i="23" s="1"/>
  <c r="T41" i="34"/>
  <c r="N143" i="25"/>
  <c r="P67" i="25"/>
  <c r="Q45" i="25"/>
  <c r="O92" i="25"/>
  <c r="O141" i="25"/>
  <c r="N141" i="25"/>
  <c r="P66" i="25"/>
  <c r="Q44" i="25"/>
  <c r="N140" i="25"/>
  <c r="P138" i="25"/>
  <c r="P37" i="25"/>
  <c r="O59" i="25"/>
  <c r="O133" i="25"/>
  <c r="Q36" i="25"/>
  <c r="P58" i="25"/>
  <c r="O56" i="25"/>
  <c r="O81" i="25" s="1"/>
  <c r="P34" i="25"/>
  <c r="N131" i="25"/>
  <c r="Q46" i="25"/>
  <c r="P68" i="25"/>
  <c r="O93" i="25"/>
  <c r="O90" i="25"/>
  <c r="Q43" i="25"/>
  <c r="P65" i="25"/>
  <c r="Q42" i="25"/>
  <c r="P64" i="25"/>
  <c r="O89" i="25"/>
  <c r="Q88" i="25"/>
  <c r="S41" i="25"/>
  <c r="R63" i="25"/>
  <c r="N137" i="25"/>
  <c r="O87" i="25"/>
  <c r="Q40" i="25"/>
  <c r="P62" i="25"/>
  <c r="O86" i="25"/>
  <c r="Q39" i="25"/>
  <c r="P61" i="25"/>
  <c r="Q38" i="25"/>
  <c r="P60" i="25"/>
  <c r="O85" i="25"/>
  <c r="P35" i="25"/>
  <c r="O57" i="25"/>
  <c r="N82" i="25"/>
  <c r="N132" i="25" s="1"/>
  <c r="M132" i="25"/>
  <c r="P33" i="25"/>
  <c r="O55" i="25"/>
  <c r="N80" i="25"/>
  <c r="Q32" i="25"/>
  <c r="P31" i="25"/>
  <c r="Q30" i="25"/>
  <c r="Q29" i="25"/>
  <c r="R28" i="25"/>
  <c r="R27" i="25"/>
  <c r="Q138" i="25" l="1"/>
  <c r="AH212" i="35"/>
  <c r="AH353" i="35"/>
  <c r="AH352" i="35"/>
  <c r="AH354" i="35"/>
  <c r="AH210" i="35"/>
  <c r="AH211" i="35" s="1"/>
  <c r="AH213" i="35" s="1"/>
  <c r="AG359" i="35"/>
  <c r="AG215" i="35"/>
  <c r="AG355" i="35"/>
  <c r="AG356" i="35" s="1"/>
  <c r="AH158" i="35"/>
  <c r="AH330" i="35"/>
  <c r="AH331" i="35"/>
  <c r="AH332" i="35" s="1"/>
  <c r="AH156" i="35"/>
  <c r="AH157" i="35" s="1"/>
  <c r="AH159" i="35" s="1"/>
  <c r="AG333" i="35"/>
  <c r="AG334" i="35" s="1"/>
  <c r="AG161" i="35"/>
  <c r="AG337" i="35"/>
  <c r="AG106" i="35"/>
  <c r="AH101" i="35"/>
  <c r="AF53" i="35"/>
  <c r="AF289" i="35"/>
  <c r="AF293" i="35"/>
  <c r="AF392" i="35" s="1"/>
  <c r="AG48" i="35"/>
  <c r="AG49" i="35" s="1"/>
  <c r="AG51" i="35" s="1"/>
  <c r="AG287" i="35"/>
  <c r="AG386" i="35" s="1"/>
  <c r="AG50" i="35"/>
  <c r="AG286" i="35"/>
  <c r="AG385" i="35" s="1"/>
  <c r="AH268" i="35"/>
  <c r="AI263" i="35"/>
  <c r="AH133" i="35"/>
  <c r="AI128" i="35"/>
  <c r="AH187" i="35"/>
  <c r="AI182" i="35"/>
  <c r="AI25" i="35"/>
  <c r="AJ20" i="35"/>
  <c r="AH79" i="35"/>
  <c r="AI74" i="35"/>
  <c r="AH364" i="35"/>
  <c r="AH365" i="35" s="1"/>
  <c r="AH363" i="35"/>
  <c r="AH239" i="35"/>
  <c r="AH237" i="35" s="1"/>
  <c r="AH238" i="35" s="1"/>
  <c r="AH240" i="35" s="1"/>
  <c r="AG366" i="35"/>
  <c r="AG367" i="35" s="1"/>
  <c r="AG242" i="35"/>
  <c r="AG370" i="35"/>
  <c r="AG378" i="35"/>
  <c r="Q19" i="34"/>
  <c r="Q238" i="34"/>
  <c r="T44" i="34"/>
  <c r="T42" i="34" s="1"/>
  <c r="O143" i="25"/>
  <c r="O142" i="25"/>
  <c r="Q67" i="25"/>
  <c r="R45" i="25"/>
  <c r="P92" i="25"/>
  <c r="P91" i="25"/>
  <c r="P141" i="25" s="1"/>
  <c r="R44" i="25"/>
  <c r="Q66" i="25"/>
  <c r="O136" i="25"/>
  <c r="O84" i="25"/>
  <c r="P59" i="25"/>
  <c r="Q37" i="25"/>
  <c r="P83" i="25"/>
  <c r="P133" i="25" s="1"/>
  <c r="R36" i="25"/>
  <c r="Q58" i="25"/>
  <c r="Q83" i="25" s="1"/>
  <c r="O131" i="25"/>
  <c r="P56" i="25"/>
  <c r="P81" i="25" s="1"/>
  <c r="Q34" i="25"/>
  <c r="P93" i="25"/>
  <c r="P143" i="25" s="1"/>
  <c r="R46" i="25"/>
  <c r="Q68" i="25"/>
  <c r="R43" i="25"/>
  <c r="Q65" i="25"/>
  <c r="O140" i="25"/>
  <c r="P90" i="25"/>
  <c r="O139" i="25"/>
  <c r="P89" i="25"/>
  <c r="R42" i="25"/>
  <c r="Q64" i="25"/>
  <c r="T41" i="25"/>
  <c r="S63" i="25"/>
  <c r="R88" i="25"/>
  <c r="P87" i="25"/>
  <c r="O137" i="25"/>
  <c r="R40" i="25"/>
  <c r="Q62" i="25"/>
  <c r="P86" i="25"/>
  <c r="R39" i="25"/>
  <c r="Q61" i="25"/>
  <c r="O135" i="25"/>
  <c r="P85" i="25"/>
  <c r="R38" i="25"/>
  <c r="Q60" i="25"/>
  <c r="O82" i="25"/>
  <c r="O132" i="25" s="1"/>
  <c r="Q35" i="25"/>
  <c r="P57" i="25"/>
  <c r="N130" i="25"/>
  <c r="O80" i="25"/>
  <c r="Q33" i="25"/>
  <c r="P55" i="25"/>
  <c r="R32" i="25"/>
  <c r="Q31" i="25"/>
  <c r="R30" i="25"/>
  <c r="R29" i="25"/>
  <c r="S28" i="25"/>
  <c r="S27" i="25"/>
  <c r="AI209" i="35" l="1"/>
  <c r="AH214" i="35"/>
  <c r="AI155" i="35"/>
  <c r="AH160" i="35"/>
  <c r="AH309" i="35"/>
  <c r="AH104" i="35"/>
  <c r="AH102" i="35" s="1"/>
  <c r="AH103" i="35" s="1"/>
  <c r="AH105" i="35" s="1"/>
  <c r="AH310" i="35"/>
  <c r="AH308" i="35"/>
  <c r="AG107" i="35"/>
  <c r="AG311" i="35"/>
  <c r="AG312" i="35" s="1"/>
  <c r="AG315" i="35"/>
  <c r="AG288" i="35"/>
  <c r="AG387" i="35" s="1"/>
  <c r="AF290" i="35"/>
  <c r="AF388" i="35"/>
  <c r="AF389" i="35" s="1"/>
  <c r="AH47" i="35"/>
  <c r="AG52" i="35"/>
  <c r="AI299" i="35"/>
  <c r="AI298" i="35"/>
  <c r="AI297" i="35"/>
  <c r="AI77" i="35"/>
  <c r="AI75" i="35" s="1"/>
  <c r="AI76" i="35" s="1"/>
  <c r="AI78" i="35" s="1"/>
  <c r="AH322" i="35"/>
  <c r="AH323" i="35" s="1"/>
  <c r="AH134" i="35"/>
  <c r="AH326" i="35"/>
  <c r="AH300" i="35"/>
  <c r="AH301" i="35" s="1"/>
  <c r="AH80" i="35"/>
  <c r="AH304" i="35"/>
  <c r="AJ276" i="35"/>
  <c r="AJ277" i="35" s="1"/>
  <c r="AJ275" i="35"/>
  <c r="AJ23" i="35"/>
  <c r="AJ21" i="35" s="1"/>
  <c r="AJ22" i="35" s="1"/>
  <c r="AJ24" i="35" s="1"/>
  <c r="AI342" i="35"/>
  <c r="AI343" i="35" s="1"/>
  <c r="AI341" i="35"/>
  <c r="AI185" i="35"/>
  <c r="AI183" i="35" s="1"/>
  <c r="AI184" i="35" s="1"/>
  <c r="AI186" i="35" s="1"/>
  <c r="AI375" i="35"/>
  <c r="AI376" i="35" s="1"/>
  <c r="AI374" i="35"/>
  <c r="AI266" i="35"/>
  <c r="AI264" i="35" s="1"/>
  <c r="AI265" i="35" s="1"/>
  <c r="AI267" i="35" s="1"/>
  <c r="AH241" i="35"/>
  <c r="AI236" i="35"/>
  <c r="AI320" i="35"/>
  <c r="AI321" i="35" s="1"/>
  <c r="AI319" i="35"/>
  <c r="AI131" i="35"/>
  <c r="AI129" i="35" s="1"/>
  <c r="AI130" i="35" s="1"/>
  <c r="AI132" i="35" s="1"/>
  <c r="AI278" i="35"/>
  <c r="AI279" i="35" s="1"/>
  <c r="AI26" i="35"/>
  <c r="AI282" i="35"/>
  <c r="AH344" i="35"/>
  <c r="AH345" i="35" s="1"/>
  <c r="AH348" i="35"/>
  <c r="AH188" i="35"/>
  <c r="AH377" i="35"/>
  <c r="AH381" i="35"/>
  <c r="AH269" i="35"/>
  <c r="Q20" i="34"/>
  <c r="Q236" i="34"/>
  <c r="T43" i="34"/>
  <c r="P135" i="25"/>
  <c r="P131" i="25"/>
  <c r="S45" i="25"/>
  <c r="R67" i="25"/>
  <c r="Q92" i="25"/>
  <c r="Q142" i="25" s="1"/>
  <c r="P142" i="25"/>
  <c r="Q91" i="25"/>
  <c r="R66" i="25"/>
  <c r="S44" i="25"/>
  <c r="R37" i="25"/>
  <c r="Q59" i="25"/>
  <c r="P84" i="25"/>
  <c r="P134" i="25" s="1"/>
  <c r="O134" i="25"/>
  <c r="S36" i="25"/>
  <c r="R58" i="25"/>
  <c r="R83" i="25" s="1"/>
  <c r="Q133" i="25"/>
  <c r="R34" i="25"/>
  <c r="Q56" i="25"/>
  <c r="Q93" i="25"/>
  <c r="Q143" i="25" s="1"/>
  <c r="S46" i="25"/>
  <c r="R68" i="25"/>
  <c r="P140" i="25"/>
  <c r="Q90" i="25"/>
  <c r="S43" i="25"/>
  <c r="R65" i="25"/>
  <c r="Q89" i="25"/>
  <c r="P139" i="25"/>
  <c r="S42" i="25"/>
  <c r="R64" i="25"/>
  <c r="R138" i="25"/>
  <c r="S88" i="25"/>
  <c r="U41" i="25"/>
  <c r="T63" i="25"/>
  <c r="Q87" i="25"/>
  <c r="S40" i="25"/>
  <c r="R62" i="25"/>
  <c r="P137" i="25"/>
  <c r="P136" i="25"/>
  <c r="Q86" i="25"/>
  <c r="S39" i="25"/>
  <c r="R61" i="25"/>
  <c r="Q85" i="25"/>
  <c r="S38" i="25"/>
  <c r="R60" i="25"/>
  <c r="R35" i="25"/>
  <c r="Q57" i="25"/>
  <c r="P82" i="25"/>
  <c r="P80" i="25"/>
  <c r="R33" i="25"/>
  <c r="Q55" i="25"/>
  <c r="O130" i="25"/>
  <c r="S32" i="25"/>
  <c r="R31" i="25"/>
  <c r="S30" i="25"/>
  <c r="S29" i="25"/>
  <c r="T28" i="25"/>
  <c r="T27" i="25"/>
  <c r="R133" i="25" l="1"/>
  <c r="Q135" i="25"/>
  <c r="AH359" i="35"/>
  <c r="AH215" i="35"/>
  <c r="AH355" i="35"/>
  <c r="AH356" i="35" s="1"/>
  <c r="AI352" i="35"/>
  <c r="AI212" i="35"/>
  <c r="AI210" i="35" s="1"/>
  <c r="AI211" i="35" s="1"/>
  <c r="AI213" i="35" s="1"/>
  <c r="AI353" i="35"/>
  <c r="AI354" i="35" s="1"/>
  <c r="AH333" i="35"/>
  <c r="AH334" i="35" s="1"/>
  <c r="AH161" i="35"/>
  <c r="AH337" i="35"/>
  <c r="AI158" i="35"/>
  <c r="AI156" i="35" s="1"/>
  <c r="AI157" i="35" s="1"/>
  <c r="AI159" i="35" s="1"/>
  <c r="AI332" i="35"/>
  <c r="AI331" i="35"/>
  <c r="AI330" i="35"/>
  <c r="AI101" i="35"/>
  <c r="AH106" i="35"/>
  <c r="AH287" i="35"/>
  <c r="AH386" i="35" s="1"/>
  <c r="AH286" i="35"/>
  <c r="AH385" i="35" s="1"/>
  <c r="AH50" i="35"/>
  <c r="AH48" i="35" s="1"/>
  <c r="AH49" i="35" s="1"/>
  <c r="AH51" i="35" s="1"/>
  <c r="AH288" i="35"/>
  <c r="AH387" i="35" s="1"/>
  <c r="AG289" i="35"/>
  <c r="AG293" i="35"/>
  <c r="AG392" i="35" s="1"/>
  <c r="AG53" i="35"/>
  <c r="AI268" i="35"/>
  <c r="AJ263" i="35"/>
  <c r="AI187" i="35"/>
  <c r="AJ182" i="35"/>
  <c r="AI79" i="35"/>
  <c r="AJ74" i="35"/>
  <c r="AJ25" i="35"/>
  <c r="AK20" i="35"/>
  <c r="AI133" i="35"/>
  <c r="AJ128" i="35"/>
  <c r="AH366" i="35"/>
  <c r="AH367" i="35" s="1"/>
  <c r="AH370" i="35"/>
  <c r="AH242" i="35"/>
  <c r="AH378" i="35"/>
  <c r="AI365" i="35"/>
  <c r="AI364" i="35"/>
  <c r="AI363" i="35"/>
  <c r="AI239" i="35"/>
  <c r="AI237" i="35" s="1"/>
  <c r="AI238" i="35" s="1"/>
  <c r="AI240" i="35" s="1"/>
  <c r="Q22" i="34"/>
  <c r="Q237" i="34"/>
  <c r="T45" i="34"/>
  <c r="R92" i="25"/>
  <c r="S67" i="25"/>
  <c r="T45" i="25"/>
  <c r="T44" i="25"/>
  <c r="S66" i="25"/>
  <c r="R91" i="25"/>
  <c r="R141" i="25" s="1"/>
  <c r="Q141" i="25"/>
  <c r="Q84" i="25"/>
  <c r="S37" i="25"/>
  <c r="R59" i="25"/>
  <c r="R84" i="25" s="1"/>
  <c r="T36" i="25"/>
  <c r="S58" i="25"/>
  <c r="Q81" i="25"/>
  <c r="Q131" i="25" s="1"/>
  <c r="R56" i="25"/>
  <c r="R81" i="25" s="1"/>
  <c r="S34" i="25"/>
  <c r="P130" i="25"/>
  <c r="R93" i="25"/>
  <c r="R143" i="25" s="1"/>
  <c r="T46" i="25"/>
  <c r="S68" i="25"/>
  <c r="T43" i="25"/>
  <c r="S65" i="25"/>
  <c r="Q140" i="25"/>
  <c r="R90" i="25"/>
  <c r="R140" i="25" s="1"/>
  <c r="R89" i="25"/>
  <c r="Q139" i="25"/>
  <c r="T42" i="25"/>
  <c r="S64" i="25"/>
  <c r="S138" i="25"/>
  <c r="V41" i="25"/>
  <c r="U63" i="25"/>
  <c r="T88" i="25"/>
  <c r="Q137" i="25"/>
  <c r="R87" i="25"/>
  <c r="T40" i="25"/>
  <c r="S62" i="25"/>
  <c r="Q136" i="25"/>
  <c r="R86" i="25"/>
  <c r="T39" i="25"/>
  <c r="S61" i="25"/>
  <c r="R85" i="25"/>
  <c r="R135" i="25" s="1"/>
  <c r="T38" i="25"/>
  <c r="S60" i="25"/>
  <c r="P132" i="25"/>
  <c r="Q82" i="25"/>
  <c r="S35" i="25"/>
  <c r="R57" i="25"/>
  <c r="S33" i="25"/>
  <c r="R55" i="25"/>
  <c r="Q80" i="25"/>
  <c r="T32" i="25"/>
  <c r="S31" i="25"/>
  <c r="T30" i="25"/>
  <c r="T29" i="25"/>
  <c r="U28" i="25"/>
  <c r="U27" i="25"/>
  <c r="AI214" i="35" l="1"/>
  <c r="AJ209" i="35"/>
  <c r="AJ155" i="35"/>
  <c r="AI160" i="35"/>
  <c r="AH107" i="35"/>
  <c r="AH315" i="35"/>
  <c r="AH311" i="35"/>
  <c r="AH312" i="35" s="1"/>
  <c r="AI308" i="35"/>
  <c r="AI104" i="35"/>
  <c r="AI102" i="35" s="1"/>
  <c r="AI103" i="35" s="1"/>
  <c r="AI105" i="35" s="1"/>
  <c r="AI309" i="35"/>
  <c r="AI310" i="35" s="1"/>
  <c r="AG290" i="35"/>
  <c r="AG388" i="35"/>
  <c r="AG389" i="35" s="1"/>
  <c r="AH52" i="35"/>
  <c r="AI47" i="35"/>
  <c r="AI241" i="35"/>
  <c r="AJ236" i="35"/>
  <c r="AJ320" i="35"/>
  <c r="AJ321" i="35" s="1"/>
  <c r="AJ319" i="35"/>
  <c r="AJ131" i="35"/>
  <c r="AJ129" i="35" s="1"/>
  <c r="AJ130" i="35" s="1"/>
  <c r="AJ132" i="35" s="1"/>
  <c r="AJ376" i="35"/>
  <c r="AJ375" i="35"/>
  <c r="AJ374" i="35"/>
  <c r="AJ266" i="35"/>
  <c r="AJ264" i="35" s="1"/>
  <c r="AJ265" i="35" s="1"/>
  <c r="AJ267" i="35" s="1"/>
  <c r="AK276" i="35"/>
  <c r="AK277" i="35" s="1"/>
  <c r="AK275" i="35"/>
  <c r="AK23" i="35"/>
  <c r="AK21" i="35" s="1"/>
  <c r="AK22" i="35" s="1"/>
  <c r="AK24" i="35" s="1"/>
  <c r="AJ299" i="35"/>
  <c r="AJ298" i="35"/>
  <c r="AJ297" i="35"/>
  <c r="AJ77" i="35"/>
  <c r="AJ75" i="35" s="1"/>
  <c r="AJ76" i="35" s="1"/>
  <c r="AJ78" i="35" s="1"/>
  <c r="AJ342" i="35"/>
  <c r="AJ341" i="35"/>
  <c r="AJ343" i="35"/>
  <c r="AJ185" i="35"/>
  <c r="AJ183" i="35" s="1"/>
  <c r="AJ184" i="35" s="1"/>
  <c r="AJ186" i="35" s="1"/>
  <c r="AJ278" i="35"/>
  <c r="AJ279" i="35" s="1"/>
  <c r="AJ26" i="35"/>
  <c r="AJ282" i="35"/>
  <c r="AI300" i="35"/>
  <c r="AI301" i="35" s="1"/>
  <c r="AI80" i="35"/>
  <c r="AI304" i="35"/>
  <c r="AI344" i="35"/>
  <c r="AI345" i="35" s="1"/>
  <c r="AI348" i="35"/>
  <c r="AI188" i="35"/>
  <c r="AI322" i="35"/>
  <c r="AI323" i="35" s="1"/>
  <c r="AI134" i="35"/>
  <c r="AI326" i="35"/>
  <c r="AI377" i="35"/>
  <c r="AI269" i="35"/>
  <c r="AI381" i="35"/>
  <c r="R18" i="34"/>
  <c r="Q239" i="34"/>
  <c r="U41" i="34"/>
  <c r="R137" i="25"/>
  <c r="Q134" i="25"/>
  <c r="R131" i="25"/>
  <c r="S92" i="25"/>
  <c r="S142" i="25" s="1"/>
  <c r="T67" i="25"/>
  <c r="U45" i="25"/>
  <c r="R142" i="25"/>
  <c r="S91" i="25"/>
  <c r="T66" i="25"/>
  <c r="T91" i="25" s="1"/>
  <c r="U44" i="25"/>
  <c r="R139" i="25"/>
  <c r="T138" i="25"/>
  <c r="S59" i="25"/>
  <c r="S84" i="25" s="1"/>
  <c r="T37" i="25"/>
  <c r="R134" i="25"/>
  <c r="U36" i="25"/>
  <c r="T58" i="25"/>
  <c r="S83" i="25"/>
  <c r="Q132" i="25"/>
  <c r="T34" i="25"/>
  <c r="S56" i="25"/>
  <c r="Q130" i="25"/>
  <c r="U46" i="25"/>
  <c r="T68" i="25"/>
  <c r="S93" i="25"/>
  <c r="U43" i="25"/>
  <c r="T65" i="25"/>
  <c r="S90" i="25"/>
  <c r="S89" i="25"/>
  <c r="S139" i="25" s="1"/>
  <c r="U42" i="25"/>
  <c r="T64" i="25"/>
  <c r="U88" i="25"/>
  <c r="W41" i="25"/>
  <c r="V63" i="25"/>
  <c r="S87" i="25"/>
  <c r="U40" i="25"/>
  <c r="T62" i="25"/>
  <c r="U39" i="25"/>
  <c r="T61" i="25"/>
  <c r="R136" i="25"/>
  <c r="S86" i="25"/>
  <c r="U38" i="25"/>
  <c r="T60" i="25"/>
  <c r="S85" i="25"/>
  <c r="R82" i="25"/>
  <c r="T35" i="25"/>
  <c r="S57" i="25"/>
  <c r="R80" i="25"/>
  <c r="T33" i="25"/>
  <c r="S55" i="25"/>
  <c r="U32" i="25"/>
  <c r="T31" i="25"/>
  <c r="U30" i="25"/>
  <c r="U29" i="25"/>
  <c r="V28" i="25"/>
  <c r="V27" i="25"/>
  <c r="AJ212" i="35" l="1"/>
  <c r="AJ210" i="35" s="1"/>
  <c r="AJ211" i="35" s="1"/>
  <c r="AJ213" i="35" s="1"/>
  <c r="AJ353" i="35"/>
  <c r="AJ354" i="35" s="1"/>
  <c r="AJ352" i="35"/>
  <c r="AI359" i="35"/>
  <c r="AI355" i="35"/>
  <c r="AI356" i="35" s="1"/>
  <c r="AI215" i="35"/>
  <c r="AI337" i="35"/>
  <c r="AI161" i="35"/>
  <c r="AI333" i="35"/>
  <c r="AI334" i="35" s="1"/>
  <c r="AJ332" i="35"/>
  <c r="AJ158" i="35"/>
  <c r="AJ156" i="35" s="1"/>
  <c r="AJ157" i="35" s="1"/>
  <c r="AJ159" i="35" s="1"/>
  <c r="AJ331" i="35"/>
  <c r="AJ330" i="35"/>
  <c r="AJ101" i="35"/>
  <c r="AI106" i="35"/>
  <c r="AH289" i="35"/>
  <c r="AH293" i="35"/>
  <c r="AH392" i="35" s="1"/>
  <c r="AH53" i="35"/>
  <c r="AI288" i="35"/>
  <c r="AI387" i="35" s="1"/>
  <c r="AI286" i="35"/>
  <c r="AI385" i="35" s="1"/>
  <c r="AI287" i="35"/>
  <c r="AI386" i="35" s="1"/>
  <c r="AI50" i="35"/>
  <c r="AI48" i="35" s="1"/>
  <c r="AI49" i="35" s="1"/>
  <c r="AI51" i="35" s="1"/>
  <c r="AK25" i="35"/>
  <c r="AL20" i="35"/>
  <c r="AJ187" i="35"/>
  <c r="AK182" i="35"/>
  <c r="AI378" i="35"/>
  <c r="AJ79" i="35"/>
  <c r="AK74" i="35"/>
  <c r="AJ133" i="35"/>
  <c r="AK128" i="35"/>
  <c r="AJ364" i="35"/>
  <c r="AJ365" i="35" s="1"/>
  <c r="AJ363" i="35"/>
  <c r="AJ239" i="35"/>
  <c r="AJ237" i="35" s="1"/>
  <c r="AJ238" i="35" s="1"/>
  <c r="AJ240" i="35" s="1"/>
  <c r="AJ268" i="35"/>
  <c r="AK263" i="35"/>
  <c r="AI366" i="35"/>
  <c r="AI367" i="35" s="1"/>
  <c r="AI242" i="35"/>
  <c r="AI370" i="35"/>
  <c r="Q241" i="34"/>
  <c r="Q5" i="23" s="1"/>
  <c r="R21" i="34"/>
  <c r="R235" i="34"/>
  <c r="R16" i="23" s="1"/>
  <c r="U44" i="34"/>
  <c r="U42" i="34" s="1"/>
  <c r="U138" i="25"/>
  <c r="S133" i="25"/>
  <c r="U67" i="25"/>
  <c r="V45" i="25"/>
  <c r="T92" i="25"/>
  <c r="T141" i="25"/>
  <c r="S141" i="25"/>
  <c r="V44" i="25"/>
  <c r="U66" i="25"/>
  <c r="U91" i="25" s="1"/>
  <c r="S140" i="25"/>
  <c r="T59" i="25"/>
  <c r="U37" i="25"/>
  <c r="S134" i="25"/>
  <c r="V36" i="25"/>
  <c r="U58" i="25"/>
  <c r="U83" i="25" s="1"/>
  <c r="T83" i="25"/>
  <c r="S81" i="25"/>
  <c r="U34" i="25"/>
  <c r="T56" i="25"/>
  <c r="T81" i="25" s="1"/>
  <c r="T93" i="25"/>
  <c r="S143" i="25"/>
  <c r="V46" i="25"/>
  <c r="U68" i="25"/>
  <c r="V43" i="25"/>
  <c r="U65" i="25"/>
  <c r="T90" i="25"/>
  <c r="V42" i="25"/>
  <c r="U64" i="25"/>
  <c r="T89" i="25"/>
  <c r="T139" i="25" s="1"/>
  <c r="X41" i="25"/>
  <c r="W63" i="25"/>
  <c r="V88" i="25"/>
  <c r="S137" i="25"/>
  <c r="T87" i="25"/>
  <c r="V40" i="25"/>
  <c r="U62" i="25"/>
  <c r="T86" i="25"/>
  <c r="S136" i="25"/>
  <c r="V39" i="25"/>
  <c r="U61" i="25"/>
  <c r="S135" i="25"/>
  <c r="T85" i="25"/>
  <c r="V38" i="25"/>
  <c r="U60" i="25"/>
  <c r="S82" i="25"/>
  <c r="R132" i="25"/>
  <c r="U35" i="25"/>
  <c r="T57" i="25"/>
  <c r="U33" i="25"/>
  <c r="T55" i="25"/>
  <c r="R130" i="25"/>
  <c r="S80" i="25"/>
  <c r="S130" i="25" s="1"/>
  <c r="V32" i="25"/>
  <c r="U31" i="25"/>
  <c r="V30" i="25"/>
  <c r="V29" i="25"/>
  <c r="W28" i="25"/>
  <c r="W27" i="25"/>
  <c r="S132" i="25" l="1"/>
  <c r="T131" i="25"/>
  <c r="AJ214" i="35"/>
  <c r="AK209" i="35"/>
  <c r="AJ160" i="35"/>
  <c r="AK155" i="35"/>
  <c r="AI107" i="35"/>
  <c r="AI311" i="35"/>
  <c r="AI312" i="35" s="1"/>
  <c r="AI315" i="35"/>
  <c r="AJ309" i="35"/>
  <c r="AJ310" i="35" s="1"/>
  <c r="AJ308" i="35"/>
  <c r="AJ104" i="35"/>
  <c r="AJ102" i="35" s="1"/>
  <c r="AJ103" i="35" s="1"/>
  <c r="AJ105" i="35" s="1"/>
  <c r="AI52" i="35"/>
  <c r="AJ47" i="35"/>
  <c r="AH290" i="35"/>
  <c r="AH388" i="35"/>
  <c r="AH389" i="35" s="1"/>
  <c r="AJ241" i="35"/>
  <c r="AK236" i="35"/>
  <c r="AJ377" i="35"/>
  <c r="AJ381" i="35"/>
  <c r="AJ269" i="35"/>
  <c r="AK321" i="35"/>
  <c r="AK319" i="35"/>
  <c r="AK320" i="35"/>
  <c r="AK131" i="35"/>
  <c r="AK129" i="35" s="1"/>
  <c r="AK130" i="35" s="1"/>
  <c r="AK132" i="35" s="1"/>
  <c r="AK297" i="35"/>
  <c r="AK298" i="35"/>
  <c r="AK299" i="35" s="1"/>
  <c r="AK77" i="35"/>
  <c r="AK75" i="35" s="1"/>
  <c r="AK76" i="35" s="1"/>
  <c r="AK78" i="35" s="1"/>
  <c r="AJ322" i="35"/>
  <c r="AJ323" i="35" s="1"/>
  <c r="AJ326" i="35"/>
  <c r="AJ134" i="35"/>
  <c r="AJ300" i="35"/>
  <c r="AJ301" i="35" s="1"/>
  <c r="AJ304" i="35"/>
  <c r="AJ80" i="35"/>
  <c r="AK341" i="35"/>
  <c r="AK342" i="35"/>
  <c r="AK343" i="35" s="1"/>
  <c r="AK185" i="35"/>
  <c r="AK183" i="35" s="1"/>
  <c r="AK184" i="35" s="1"/>
  <c r="AK186" i="35" s="1"/>
  <c r="AL275" i="35"/>
  <c r="AL276" i="35"/>
  <c r="AL277" i="35" s="1"/>
  <c r="AL23" i="35"/>
  <c r="AL21" i="35" s="1"/>
  <c r="AL22" i="35" s="1"/>
  <c r="AL24" i="35" s="1"/>
  <c r="AK375" i="35"/>
  <c r="AK376" i="35" s="1"/>
  <c r="AK374" i="35"/>
  <c r="AK266" i="35"/>
  <c r="AK264" i="35" s="1"/>
  <c r="AK265" i="35" s="1"/>
  <c r="AK267" i="35" s="1"/>
  <c r="AJ344" i="35"/>
  <c r="AJ345" i="35" s="1"/>
  <c r="AJ188" i="35"/>
  <c r="AJ348" i="35"/>
  <c r="AK278" i="35"/>
  <c r="AK279" i="35" s="1"/>
  <c r="AK282" i="35"/>
  <c r="AK26" i="35"/>
  <c r="R19" i="34"/>
  <c r="R238" i="34"/>
  <c r="U43" i="34"/>
  <c r="T137" i="25"/>
  <c r="U141" i="25"/>
  <c r="U133" i="25"/>
  <c r="W45" i="25"/>
  <c r="V67" i="25"/>
  <c r="T142" i="25"/>
  <c r="U92" i="25"/>
  <c r="W44" i="25"/>
  <c r="V66" i="25"/>
  <c r="T136" i="25"/>
  <c r="T84" i="25"/>
  <c r="V37" i="25"/>
  <c r="U59" i="25"/>
  <c r="U84" i="25" s="1"/>
  <c r="V58" i="25"/>
  <c r="W36" i="25"/>
  <c r="T133" i="25"/>
  <c r="V34" i="25"/>
  <c r="U56" i="25"/>
  <c r="U81" i="25" s="1"/>
  <c r="S131" i="25"/>
  <c r="U93" i="25"/>
  <c r="W46" i="25"/>
  <c r="V68" i="25"/>
  <c r="T143" i="25"/>
  <c r="U143" i="25"/>
  <c r="U90" i="25"/>
  <c r="W43" i="25"/>
  <c r="V65" i="25"/>
  <c r="T140" i="25"/>
  <c r="W42" i="25"/>
  <c r="V64" i="25"/>
  <c r="U89" i="25"/>
  <c r="Y41" i="25"/>
  <c r="X63" i="25"/>
  <c r="V138" i="25"/>
  <c r="W88" i="25"/>
  <c r="U87" i="25"/>
  <c r="W40" i="25"/>
  <c r="V62" i="25"/>
  <c r="U86" i="25"/>
  <c r="W39" i="25"/>
  <c r="V61" i="25"/>
  <c r="U85" i="25"/>
  <c r="T135" i="25"/>
  <c r="W38" i="25"/>
  <c r="V60" i="25"/>
  <c r="U135" i="25"/>
  <c r="V35" i="25"/>
  <c r="U57" i="25"/>
  <c r="T82" i="25"/>
  <c r="T80" i="25"/>
  <c r="V33" i="25"/>
  <c r="U55" i="25"/>
  <c r="W32" i="25"/>
  <c r="V31" i="25"/>
  <c r="W30" i="25"/>
  <c r="W29" i="25"/>
  <c r="X28" i="25"/>
  <c r="X27" i="25"/>
  <c r="U131" i="25" l="1"/>
  <c r="AK353" i="35"/>
  <c r="AK354" i="35" s="1"/>
  <c r="AK352" i="35"/>
  <c r="AK212" i="35"/>
  <c r="AK210" i="35" s="1"/>
  <c r="AK211" i="35" s="1"/>
  <c r="AK213" i="35" s="1"/>
  <c r="AJ215" i="35"/>
  <c r="AJ355" i="35"/>
  <c r="AJ356" i="35" s="1"/>
  <c r="AJ359" i="35"/>
  <c r="AK331" i="35"/>
  <c r="AK332" i="35" s="1"/>
  <c r="AK330" i="35"/>
  <c r="AK158" i="35"/>
  <c r="AK156" i="35" s="1"/>
  <c r="AK157" i="35" s="1"/>
  <c r="AK159" i="35" s="1"/>
  <c r="AJ333" i="35"/>
  <c r="AJ334" i="35" s="1"/>
  <c r="AJ161" i="35"/>
  <c r="AJ337" i="35"/>
  <c r="AK101" i="35"/>
  <c r="AJ106" i="35"/>
  <c r="AJ286" i="35"/>
  <c r="AJ385" i="35" s="1"/>
  <c r="AJ287" i="35"/>
  <c r="AJ386" i="35" s="1"/>
  <c r="AJ50" i="35"/>
  <c r="AJ48" i="35" s="1"/>
  <c r="AJ49" i="35" s="1"/>
  <c r="AJ51" i="35" s="1"/>
  <c r="AI289" i="35"/>
  <c r="AI53" i="35"/>
  <c r="AI293" i="35"/>
  <c r="AI392" i="35" s="1"/>
  <c r="AK268" i="35"/>
  <c r="AL263" i="35"/>
  <c r="AK187" i="35"/>
  <c r="AL182" i="35"/>
  <c r="AK79" i="35"/>
  <c r="AL74" i="35"/>
  <c r="AK133" i="35"/>
  <c r="AL128" i="35"/>
  <c r="AL25" i="35"/>
  <c r="AM20" i="35"/>
  <c r="AJ378" i="35"/>
  <c r="AK365" i="35"/>
  <c r="AK364" i="35"/>
  <c r="AK363" i="35"/>
  <c r="AK239" i="35"/>
  <c r="AK237" i="35" s="1"/>
  <c r="AK238" i="35" s="1"/>
  <c r="AK240" i="35" s="1"/>
  <c r="AJ366" i="35"/>
  <c r="AJ367" i="35" s="1"/>
  <c r="AJ242" i="35"/>
  <c r="AJ370" i="35"/>
  <c r="R20" i="34"/>
  <c r="R236" i="34"/>
  <c r="U45" i="34"/>
  <c r="U136" i="25"/>
  <c r="U140" i="25"/>
  <c r="T134" i="25"/>
  <c r="V92" i="25"/>
  <c r="V142" i="25" s="1"/>
  <c r="U142" i="25"/>
  <c r="X45" i="25"/>
  <c r="W67" i="25"/>
  <c r="V91" i="25"/>
  <c r="X44" i="25"/>
  <c r="W66" i="25"/>
  <c r="W91" i="25" s="1"/>
  <c r="W138" i="25"/>
  <c r="V59" i="25"/>
  <c r="V84" i="25" s="1"/>
  <c r="W37" i="25"/>
  <c r="U134" i="25"/>
  <c r="V83" i="25"/>
  <c r="V133" i="25" s="1"/>
  <c r="X36" i="25"/>
  <c r="W58" i="25"/>
  <c r="T132" i="25"/>
  <c r="W34" i="25"/>
  <c r="V56" i="25"/>
  <c r="V81" i="25" s="1"/>
  <c r="V131" i="25" s="1"/>
  <c r="X46" i="25"/>
  <c r="W68" i="25"/>
  <c r="V93" i="25"/>
  <c r="V90" i="25"/>
  <c r="X43" i="25"/>
  <c r="W65" i="25"/>
  <c r="V89" i="25"/>
  <c r="X42" i="25"/>
  <c r="W64" i="25"/>
  <c r="U139" i="25"/>
  <c r="X88" i="25"/>
  <c r="Z41" i="25"/>
  <c r="Y63" i="25"/>
  <c r="U137" i="25"/>
  <c r="V87" i="25"/>
  <c r="X40" i="25"/>
  <c r="W62" i="25"/>
  <c r="V86" i="25"/>
  <c r="V136" i="25" s="1"/>
  <c r="X39" i="25"/>
  <c r="W61" i="25"/>
  <c r="V85" i="25"/>
  <c r="X38" i="25"/>
  <c r="W60" i="25"/>
  <c r="U82" i="25"/>
  <c r="W35" i="25"/>
  <c r="V57" i="25"/>
  <c r="U80" i="25"/>
  <c r="U130" i="25" s="1"/>
  <c r="W33" i="25"/>
  <c r="V55" i="25"/>
  <c r="T130" i="25"/>
  <c r="X32" i="25"/>
  <c r="W31" i="25"/>
  <c r="X30" i="25"/>
  <c r="X29" i="25"/>
  <c r="Y28" i="25"/>
  <c r="Y27" i="25"/>
  <c r="AK214" i="35" l="1"/>
  <c r="AL209" i="35"/>
  <c r="AL155" i="35"/>
  <c r="AK160" i="35"/>
  <c r="AJ315" i="35"/>
  <c r="AJ107" i="35"/>
  <c r="AJ311" i="35"/>
  <c r="AJ312" i="35" s="1"/>
  <c r="AK309" i="35"/>
  <c r="AK310" i="35" s="1"/>
  <c r="AK308" i="35"/>
  <c r="AK104" i="35"/>
  <c r="AK102" i="35" s="1"/>
  <c r="AK103" i="35" s="1"/>
  <c r="AK105" i="35" s="1"/>
  <c r="AJ288" i="35"/>
  <c r="AJ387" i="35" s="1"/>
  <c r="AI290" i="35"/>
  <c r="AI388" i="35"/>
  <c r="AI389" i="35" s="1"/>
  <c r="AJ52" i="35"/>
  <c r="AK47" i="35"/>
  <c r="AL320" i="35"/>
  <c r="AL321" i="35" s="1"/>
  <c r="AL319" i="35"/>
  <c r="AL131" i="35"/>
  <c r="AL129" i="35" s="1"/>
  <c r="AL130" i="35" s="1"/>
  <c r="AL132" i="35" s="1"/>
  <c r="AL343" i="35"/>
  <c r="AL341" i="35"/>
  <c r="AL342" i="35"/>
  <c r="AL185" i="35"/>
  <c r="AL183" i="35" s="1"/>
  <c r="AL184" i="35" s="1"/>
  <c r="AL186" i="35" s="1"/>
  <c r="AK241" i="35"/>
  <c r="AL236" i="35"/>
  <c r="AM276" i="35"/>
  <c r="AM277" i="35" s="1"/>
  <c r="AM275" i="35"/>
  <c r="AM23" i="35"/>
  <c r="AM21" i="35" s="1"/>
  <c r="AM22" i="35" s="1"/>
  <c r="AM24" i="35" s="1"/>
  <c r="AK322" i="35"/>
  <c r="AK323" i="35" s="1"/>
  <c r="AK134" i="35"/>
  <c r="AK326" i="35"/>
  <c r="AK344" i="35"/>
  <c r="AK345" i="35" s="1"/>
  <c r="AK348" i="35"/>
  <c r="AK188" i="35"/>
  <c r="AL278" i="35"/>
  <c r="AL279" i="35" s="1"/>
  <c r="AL26" i="35"/>
  <c r="AL282" i="35"/>
  <c r="AL298" i="35"/>
  <c r="AL299" i="35"/>
  <c r="AL297" i="35"/>
  <c r="AL77" i="35"/>
  <c r="AL75" i="35" s="1"/>
  <c r="AL76" i="35" s="1"/>
  <c r="AL78" i="35" s="1"/>
  <c r="AL376" i="35"/>
  <c r="AL375" i="35"/>
  <c r="AL374" i="35"/>
  <c r="AL266" i="35"/>
  <c r="AL264" i="35" s="1"/>
  <c r="AL265" i="35" s="1"/>
  <c r="AL267" i="35" s="1"/>
  <c r="AK300" i="35"/>
  <c r="AK301" i="35" s="1"/>
  <c r="AK304" i="35"/>
  <c r="AK80" i="35"/>
  <c r="AK377" i="35"/>
  <c r="AK381" i="35"/>
  <c r="AK269" i="35"/>
  <c r="R22" i="34"/>
  <c r="R237" i="34"/>
  <c r="V41" i="34"/>
  <c r="V143" i="25"/>
  <c r="W141" i="25"/>
  <c r="V141" i="25"/>
  <c r="V134" i="25"/>
  <c r="W92" i="25"/>
  <c r="Y45" i="25"/>
  <c r="X67" i="25"/>
  <c r="X92" i="25" s="1"/>
  <c r="X66" i="25"/>
  <c r="Y44" i="25"/>
  <c r="V139" i="25"/>
  <c r="X37" i="25"/>
  <c r="W59" i="25"/>
  <c r="Y36" i="25"/>
  <c r="X58" i="25"/>
  <c r="X83" i="25" s="1"/>
  <c r="W83" i="25"/>
  <c r="W56" i="25"/>
  <c r="W81" i="25" s="1"/>
  <c r="X34" i="25"/>
  <c r="W93" i="25"/>
  <c r="W143" i="25" s="1"/>
  <c r="Y46" i="25"/>
  <c r="X68" i="25"/>
  <c r="W90" i="25"/>
  <c r="Y43" i="25"/>
  <c r="X65" i="25"/>
  <c r="V140" i="25"/>
  <c r="Y42" i="25"/>
  <c r="X64" i="25"/>
  <c r="W89" i="25"/>
  <c r="Y88" i="25"/>
  <c r="Y138" i="25" s="1"/>
  <c r="X138" i="25"/>
  <c r="AA41" i="25"/>
  <c r="Z63" i="25"/>
  <c r="W87" i="25"/>
  <c r="Y40" i="25"/>
  <c r="X62" i="25"/>
  <c r="V137" i="25"/>
  <c r="Y39" i="25"/>
  <c r="X61" i="25"/>
  <c r="W86" i="25"/>
  <c r="W136" i="25" s="1"/>
  <c r="Y38" i="25"/>
  <c r="X60" i="25"/>
  <c r="W85" i="25"/>
  <c r="V135" i="25"/>
  <c r="V82" i="25"/>
  <c r="U132" i="25"/>
  <c r="X35" i="25"/>
  <c r="W57" i="25"/>
  <c r="V80" i="25"/>
  <c r="X33" i="25"/>
  <c r="W55" i="25"/>
  <c r="Y32" i="25"/>
  <c r="X31" i="25"/>
  <c r="Y30" i="25"/>
  <c r="Y29" i="25"/>
  <c r="Z28" i="25"/>
  <c r="Z27" i="25"/>
  <c r="W131" i="25" l="1"/>
  <c r="AL352" i="35"/>
  <c r="AL353" i="35"/>
  <c r="AL354" i="35"/>
  <c r="AL212" i="35"/>
  <c r="AL210" i="35" s="1"/>
  <c r="AL211" i="35" s="1"/>
  <c r="AL213" i="35" s="1"/>
  <c r="AK355" i="35"/>
  <c r="AK356" i="35" s="1"/>
  <c r="AK359" i="35"/>
  <c r="AK215" i="35"/>
  <c r="AK337" i="35"/>
  <c r="AK333" i="35"/>
  <c r="AK334" i="35" s="1"/>
  <c r="AK161" i="35"/>
  <c r="AL331" i="35"/>
  <c r="AL332" i="35" s="1"/>
  <c r="AL158" i="35"/>
  <c r="AL156" i="35" s="1"/>
  <c r="AL157" i="35" s="1"/>
  <c r="AL159" i="35" s="1"/>
  <c r="AL330" i="35"/>
  <c r="AK106" i="35"/>
  <c r="AL101" i="35"/>
  <c r="AK50" i="35"/>
  <c r="AK48" i="35" s="1"/>
  <c r="AK49" i="35" s="1"/>
  <c r="AK51" i="35" s="1"/>
  <c r="AK287" i="35"/>
  <c r="AK386" i="35" s="1"/>
  <c r="AK286" i="35"/>
  <c r="AK385" i="35" s="1"/>
  <c r="AJ289" i="35"/>
  <c r="AJ53" i="35"/>
  <c r="AJ293" i="35"/>
  <c r="AJ392" i="35" s="1"/>
  <c r="AL268" i="35"/>
  <c r="AM263" i="35"/>
  <c r="AL79" i="35"/>
  <c r="AM74" i="35"/>
  <c r="AM25" i="35"/>
  <c r="AN20" i="35"/>
  <c r="AL187" i="35"/>
  <c r="AM182" i="35"/>
  <c r="AL364" i="35"/>
  <c r="AL365" i="35" s="1"/>
  <c r="AL363" i="35"/>
  <c r="AL239" i="35"/>
  <c r="AL237" i="35" s="1"/>
  <c r="AL238" i="35" s="1"/>
  <c r="AL240" i="35" s="1"/>
  <c r="AK378" i="35"/>
  <c r="AL133" i="35"/>
  <c r="AM128" i="35"/>
  <c r="AK366" i="35"/>
  <c r="AK367" i="35" s="1"/>
  <c r="AK370" i="35"/>
  <c r="AK242" i="35"/>
  <c r="S18" i="34"/>
  <c r="R239" i="34"/>
  <c r="V44" i="34"/>
  <c r="V42" i="34" s="1"/>
  <c r="X142" i="25"/>
  <c r="W135" i="25"/>
  <c r="V132" i="25"/>
  <c r="Z45" i="25"/>
  <c r="Y67" i="25"/>
  <c r="W142" i="25"/>
  <c r="Z44" i="25"/>
  <c r="Y66" i="25"/>
  <c r="X91" i="25"/>
  <c r="W137" i="25"/>
  <c r="X59" i="25"/>
  <c r="Y37" i="25"/>
  <c r="W84" i="25"/>
  <c r="Z36" i="25"/>
  <c r="Y58" i="25"/>
  <c r="Y83" i="25" s="1"/>
  <c r="X56" i="25"/>
  <c r="X81" i="25" s="1"/>
  <c r="Y34" i="25"/>
  <c r="V130" i="25"/>
  <c r="X93" i="25"/>
  <c r="X143" i="25" s="1"/>
  <c r="Z46" i="25"/>
  <c r="Y68" i="25"/>
  <c r="W140" i="25"/>
  <c r="X90" i="25"/>
  <c r="Z43" i="25"/>
  <c r="Y65" i="25"/>
  <c r="X89" i="25"/>
  <c r="W139" i="25"/>
  <c r="Z42" i="25"/>
  <c r="Y64" i="25"/>
  <c r="Z88" i="25"/>
  <c r="AB41" i="25"/>
  <c r="AA63" i="25"/>
  <c r="Z40" i="25"/>
  <c r="Y62" i="25"/>
  <c r="X87" i="25"/>
  <c r="X86" i="25"/>
  <c r="Z39" i="25"/>
  <c r="Y61" i="25"/>
  <c r="X85" i="25"/>
  <c r="Z38" i="25"/>
  <c r="Y60" i="25"/>
  <c r="W82" i="25"/>
  <c r="Y35" i="25"/>
  <c r="X57" i="25"/>
  <c r="W80" i="25"/>
  <c r="W130" i="25" s="1"/>
  <c r="Y33" i="25"/>
  <c r="X55" i="25"/>
  <c r="Z32" i="25"/>
  <c r="Y31" i="25"/>
  <c r="Z30" i="25"/>
  <c r="Z29" i="25"/>
  <c r="AA28" i="25"/>
  <c r="AA27" i="25"/>
  <c r="AM209" i="35" l="1"/>
  <c r="AL214" i="35"/>
  <c r="AM155" i="35"/>
  <c r="AL160" i="35"/>
  <c r="AL309" i="35"/>
  <c r="AL310" i="35" s="1"/>
  <c r="AL308" i="35"/>
  <c r="AL104" i="35"/>
  <c r="AL102" i="35" s="1"/>
  <c r="AL103" i="35" s="1"/>
  <c r="AL105" i="35" s="1"/>
  <c r="AK315" i="35"/>
  <c r="AK311" i="35"/>
  <c r="AK312" i="35" s="1"/>
  <c r="AK107" i="35"/>
  <c r="AK288" i="35"/>
  <c r="AK387" i="35" s="1"/>
  <c r="AJ290" i="35"/>
  <c r="AJ388" i="35"/>
  <c r="AJ389" i="35" s="1"/>
  <c r="AL47" i="35"/>
  <c r="AK52" i="35"/>
  <c r="AL241" i="35"/>
  <c r="AM236" i="35"/>
  <c r="AL322" i="35"/>
  <c r="AL323" i="35" s="1"/>
  <c r="AL134" i="35"/>
  <c r="AL326" i="35"/>
  <c r="AM343" i="35"/>
  <c r="AM342" i="35"/>
  <c r="AM341" i="35"/>
  <c r="AM185" i="35"/>
  <c r="AM183" i="35" s="1"/>
  <c r="AM184" i="35" s="1"/>
  <c r="AM186" i="35" s="1"/>
  <c r="AN276" i="35"/>
  <c r="AN277" i="35" s="1"/>
  <c r="AN275" i="35"/>
  <c r="AN23" i="35"/>
  <c r="AN21" i="35" s="1"/>
  <c r="AN22" i="35" s="1"/>
  <c r="AN24" i="35" s="1"/>
  <c r="AM375" i="35"/>
  <c r="AM376" i="35" s="1"/>
  <c r="AM374" i="35"/>
  <c r="AM266" i="35"/>
  <c r="AM264" i="35" s="1"/>
  <c r="AM265" i="35" s="1"/>
  <c r="AM267" i="35" s="1"/>
  <c r="AM298" i="35"/>
  <c r="AM299" i="35" s="1"/>
  <c r="AM297" i="35"/>
  <c r="AM77" i="35"/>
  <c r="AM75" i="35" s="1"/>
  <c r="AM76" i="35" s="1"/>
  <c r="AM78" i="35" s="1"/>
  <c r="AM320" i="35"/>
  <c r="AM321" i="35" s="1"/>
  <c r="AM319" i="35"/>
  <c r="AM131" i="35"/>
  <c r="AM129" i="35" s="1"/>
  <c r="AM130" i="35" s="1"/>
  <c r="AM132" i="35" s="1"/>
  <c r="AL300" i="35"/>
  <c r="AL301" i="35" s="1"/>
  <c r="AL80" i="35"/>
  <c r="AL304" i="35"/>
  <c r="AL344" i="35"/>
  <c r="AL345" i="35" s="1"/>
  <c r="AL348" i="35"/>
  <c r="AL188" i="35"/>
  <c r="AM278" i="35"/>
  <c r="AM279" i="35" s="1"/>
  <c r="AM282" i="35"/>
  <c r="AM26" i="35"/>
  <c r="AL377" i="35"/>
  <c r="AL381" i="35"/>
  <c r="AL269" i="35"/>
  <c r="R241" i="34"/>
  <c r="R5" i="23" s="1"/>
  <c r="S21" i="34"/>
  <c r="S238" i="34" s="1"/>
  <c r="S235" i="34"/>
  <c r="S16" i="23" s="1"/>
  <c r="V43" i="34"/>
  <c r="X131" i="25"/>
  <c r="X140" i="25"/>
  <c r="W134" i="25"/>
  <c r="Y133" i="25"/>
  <c r="X133" i="25"/>
  <c r="W133" i="25"/>
  <c r="Y92" i="25"/>
  <c r="AA45" i="25"/>
  <c r="Z67" i="25"/>
  <c r="Z92" i="25" s="1"/>
  <c r="X141" i="25"/>
  <c r="Y91" i="25"/>
  <c r="Y141" i="25" s="1"/>
  <c r="AA44" i="25"/>
  <c r="Z66" i="25"/>
  <c r="X137" i="25"/>
  <c r="X84" i="25"/>
  <c r="Y59" i="25"/>
  <c r="Z37" i="25"/>
  <c r="AA36" i="25"/>
  <c r="Z58" i="25"/>
  <c r="Z83" i="25" s="1"/>
  <c r="W132" i="25"/>
  <c r="Y56" i="25"/>
  <c r="Z34" i="25"/>
  <c r="AA46" i="25"/>
  <c r="Z68" i="25"/>
  <c r="Y93" i="25"/>
  <c r="AA43" i="25"/>
  <c r="Z65" i="25"/>
  <c r="Y90" i="25"/>
  <c r="Y89" i="25"/>
  <c r="AA42" i="25"/>
  <c r="Z64" i="25"/>
  <c r="X139" i="25"/>
  <c r="AA88" i="25"/>
  <c r="AC41" i="25"/>
  <c r="AB63" i="25"/>
  <c r="Z138" i="25"/>
  <c r="Y87" i="25"/>
  <c r="Y137" i="25" s="1"/>
  <c r="AA40" i="25"/>
  <c r="Z62" i="25"/>
  <c r="Y86" i="25"/>
  <c r="X136" i="25"/>
  <c r="AA39" i="25"/>
  <c r="Z61" i="25"/>
  <c r="Y85" i="25"/>
  <c r="X135" i="25"/>
  <c r="AA38" i="25"/>
  <c r="Z60" i="25"/>
  <c r="X82" i="25"/>
  <c r="Z35" i="25"/>
  <c r="Y57" i="25"/>
  <c r="Z33" i="25"/>
  <c r="Y55" i="25"/>
  <c r="X80" i="25"/>
  <c r="AA32" i="25"/>
  <c r="Z31" i="25"/>
  <c r="AA30" i="25"/>
  <c r="AA29" i="25"/>
  <c r="AB28" i="25"/>
  <c r="AB27" i="25"/>
  <c r="X134" i="25" l="1"/>
  <c r="AL359" i="35"/>
  <c r="AL355" i="35"/>
  <c r="AL356" i="35" s="1"/>
  <c r="AL215" i="35"/>
  <c r="AM354" i="35"/>
  <c r="AM212" i="35"/>
  <c r="AM210" i="35" s="1"/>
  <c r="AM211" i="35" s="1"/>
  <c r="AM213" i="35" s="1"/>
  <c r="AM353" i="35"/>
  <c r="AM352" i="35"/>
  <c r="AL333" i="35"/>
  <c r="AL334" i="35" s="1"/>
  <c r="AL161" i="35"/>
  <c r="AL337" i="35"/>
  <c r="AM331" i="35"/>
  <c r="AM332" i="35" s="1"/>
  <c r="AM158" i="35"/>
  <c r="AM156" i="35" s="1"/>
  <c r="AM157" i="35" s="1"/>
  <c r="AM159" i="35" s="1"/>
  <c r="AM330" i="35"/>
  <c r="AL106" i="35"/>
  <c r="AM101" i="35"/>
  <c r="AK289" i="35"/>
  <c r="AK293" i="35"/>
  <c r="AK392" i="35" s="1"/>
  <c r="AK53" i="35"/>
  <c r="AL288" i="35"/>
  <c r="AL387" i="35" s="1"/>
  <c r="AL50" i="35"/>
  <c r="AL48" i="35" s="1"/>
  <c r="AL49" i="35" s="1"/>
  <c r="AL51" i="35" s="1"/>
  <c r="AL287" i="35"/>
  <c r="AL386" i="35" s="1"/>
  <c r="AL286" i="35"/>
  <c r="AL385" i="35" s="1"/>
  <c r="AM187" i="35"/>
  <c r="AN182" i="35"/>
  <c r="AM133" i="35"/>
  <c r="AN128" i="35"/>
  <c r="AM79" i="35"/>
  <c r="AN74" i="35"/>
  <c r="AM268" i="35"/>
  <c r="AN263" i="35"/>
  <c r="AL378" i="35"/>
  <c r="AM364" i="35"/>
  <c r="AM365" i="35" s="1"/>
  <c r="AM363" i="35"/>
  <c r="AM239" i="35"/>
  <c r="AM237" i="35" s="1"/>
  <c r="AM238" i="35" s="1"/>
  <c r="AM240" i="35" s="1"/>
  <c r="AN25" i="35"/>
  <c r="AO20" i="35"/>
  <c r="AL366" i="35"/>
  <c r="AL367" i="35" s="1"/>
  <c r="AL242" i="35"/>
  <c r="AL370" i="35"/>
  <c r="S19" i="34"/>
  <c r="V45" i="34"/>
  <c r="Y140" i="25"/>
  <c r="Z133" i="25"/>
  <c r="Y142" i="25"/>
  <c r="Z142" i="25"/>
  <c r="AA67" i="25"/>
  <c r="AB45" i="25"/>
  <c r="Z91" i="25"/>
  <c r="AA66" i="25"/>
  <c r="AA91" i="25" s="1"/>
  <c r="AB44" i="25"/>
  <c r="Z59" i="25"/>
  <c r="AA37" i="25"/>
  <c r="Y84" i="25"/>
  <c r="AB36" i="25"/>
  <c r="AA58" i="25"/>
  <c r="Z56" i="25"/>
  <c r="AA34" i="25"/>
  <c r="Y81" i="25"/>
  <c r="Y131" i="25" s="1"/>
  <c r="X130" i="25"/>
  <c r="Z93" i="25"/>
  <c r="Z143" i="25" s="1"/>
  <c r="Y143" i="25"/>
  <c r="AB46" i="25"/>
  <c r="AA68" i="25"/>
  <c r="Z90" i="25"/>
  <c r="AB43" i="25"/>
  <c r="AA65" i="25"/>
  <c r="Y139" i="25"/>
  <c r="AB42" i="25"/>
  <c r="AA64" i="25"/>
  <c r="Z89" i="25"/>
  <c r="AB88" i="25"/>
  <c r="AA138" i="25"/>
  <c r="AD41" i="25"/>
  <c r="AC63" i="25"/>
  <c r="Z87" i="25"/>
  <c r="Z137" i="25" s="1"/>
  <c r="AB40" i="25"/>
  <c r="AA62" i="25"/>
  <c r="AB39" i="25"/>
  <c r="AA61" i="25"/>
  <c r="Y136" i="25"/>
  <c r="Z86" i="25"/>
  <c r="Z85" i="25"/>
  <c r="Z135" i="25" s="1"/>
  <c r="Y135" i="25"/>
  <c r="AB38" i="25"/>
  <c r="AA60" i="25"/>
  <c r="AA35" i="25"/>
  <c r="Z57" i="25"/>
  <c r="Y82" i="25"/>
  <c r="X132" i="25"/>
  <c r="Y80" i="25"/>
  <c r="AA33" i="25"/>
  <c r="Z55" i="25"/>
  <c r="AB32" i="25"/>
  <c r="AA31" i="25"/>
  <c r="AB30" i="25"/>
  <c r="AB29" i="25"/>
  <c r="AC28" i="25"/>
  <c r="AC27" i="25"/>
  <c r="AA141" i="25" l="1"/>
  <c r="AM214" i="35"/>
  <c r="AN209" i="35"/>
  <c r="AM160" i="35"/>
  <c r="AN155" i="35"/>
  <c r="AM308" i="35"/>
  <c r="AM104" i="35"/>
  <c r="AM102" i="35" s="1"/>
  <c r="AM103" i="35" s="1"/>
  <c r="AM105" i="35" s="1"/>
  <c r="AM309" i="35"/>
  <c r="AM310" i="35" s="1"/>
  <c r="AL107" i="35"/>
  <c r="AL311" i="35"/>
  <c r="AL312" i="35" s="1"/>
  <c r="AL315" i="35"/>
  <c r="AM47" i="35"/>
  <c r="AL52" i="35"/>
  <c r="AK290" i="35"/>
  <c r="AK388" i="35"/>
  <c r="AK389" i="35" s="1"/>
  <c r="AM241" i="35"/>
  <c r="AN236" i="35"/>
  <c r="AO276" i="35"/>
  <c r="AO277" i="35" s="1"/>
  <c r="AO275" i="35"/>
  <c r="AO23" i="35"/>
  <c r="AO21" i="35" s="1"/>
  <c r="AO22" i="35" s="1"/>
  <c r="AO24" i="35" s="1"/>
  <c r="AN376" i="35"/>
  <c r="AN375" i="35"/>
  <c r="AN374" i="35"/>
  <c r="AN266" i="35"/>
  <c r="AN264" i="35" s="1"/>
  <c r="AN265" i="35" s="1"/>
  <c r="AN267" i="35" s="1"/>
  <c r="AN321" i="35"/>
  <c r="AN320" i="35"/>
  <c r="AN319" i="35"/>
  <c r="AN131" i="35"/>
  <c r="AN129" i="35" s="1"/>
  <c r="AN130" i="35" s="1"/>
  <c r="AN132" i="35" s="1"/>
  <c r="AM377" i="35"/>
  <c r="AM381" i="35"/>
  <c r="AM269" i="35"/>
  <c r="AM322" i="35"/>
  <c r="AM323" i="35" s="1"/>
  <c r="AM134" i="35"/>
  <c r="AM326" i="35"/>
  <c r="AN299" i="35"/>
  <c r="AN298" i="35"/>
  <c r="AN77" i="35"/>
  <c r="AN75" i="35" s="1"/>
  <c r="AN76" i="35" s="1"/>
  <c r="AN78" i="35" s="1"/>
  <c r="AN297" i="35"/>
  <c r="AN342" i="35"/>
  <c r="AN343" i="35" s="1"/>
  <c r="AN341" i="35"/>
  <c r="AN185" i="35"/>
  <c r="AN183" i="35" s="1"/>
  <c r="AN184" i="35" s="1"/>
  <c r="AN186" i="35" s="1"/>
  <c r="AN278" i="35"/>
  <c r="AN279" i="35" s="1"/>
  <c r="AN26" i="35"/>
  <c r="AN282" i="35"/>
  <c r="AM300" i="35"/>
  <c r="AM301" i="35" s="1"/>
  <c r="AM80" i="35"/>
  <c r="AM304" i="35"/>
  <c r="AM344" i="35"/>
  <c r="AM345" i="35" s="1"/>
  <c r="AM348" i="35"/>
  <c r="AM188" i="35"/>
  <c r="S20" i="34"/>
  <c r="S236" i="34"/>
  <c r="W41" i="34"/>
  <c r="Y134" i="25"/>
  <c r="AB67" i="25"/>
  <c r="AC45" i="25"/>
  <c r="AA92" i="25"/>
  <c r="Z141" i="25"/>
  <c r="AB66" i="25"/>
  <c r="AC44" i="25"/>
  <c r="Z139" i="25"/>
  <c r="Z84" i="25"/>
  <c r="AB37" i="25"/>
  <c r="AA59" i="25"/>
  <c r="AA83" i="25"/>
  <c r="AB58" i="25"/>
  <c r="AC36" i="25"/>
  <c r="AA56" i="25"/>
  <c r="AA81" i="25" s="1"/>
  <c r="AB34" i="25"/>
  <c r="Z81" i="25"/>
  <c r="AA93" i="25"/>
  <c r="AC46" i="25"/>
  <c r="AB68" i="25"/>
  <c r="Z140" i="25"/>
  <c r="AC43" i="25"/>
  <c r="AB65" i="25"/>
  <c r="AA90" i="25"/>
  <c r="AA89" i="25"/>
  <c r="AC42" i="25"/>
  <c r="AB64" i="25"/>
  <c r="AC88" i="25"/>
  <c r="AC138" i="25" s="1"/>
  <c r="AE41" i="25"/>
  <c r="AD63" i="25"/>
  <c r="AB138" i="25"/>
  <c r="AA87" i="25"/>
  <c r="AC40" i="25"/>
  <c r="AB62" i="25"/>
  <c r="AA86" i="25"/>
  <c r="AA136" i="25" s="1"/>
  <c r="Z136" i="25"/>
  <c r="AC39" i="25"/>
  <c r="AB61" i="25"/>
  <c r="AC38" i="25"/>
  <c r="AB60" i="25"/>
  <c r="AA85" i="25"/>
  <c r="AB35" i="25"/>
  <c r="AA57" i="25"/>
  <c r="Y132" i="25"/>
  <c r="Z82" i="25"/>
  <c r="Z132" i="25" s="1"/>
  <c r="Y130" i="25"/>
  <c r="Z80" i="25"/>
  <c r="AB33" i="25"/>
  <c r="AA55" i="25"/>
  <c r="AC32" i="25"/>
  <c r="AB31" i="25"/>
  <c r="AC30" i="25"/>
  <c r="AC29" i="25"/>
  <c r="AD28" i="25"/>
  <c r="AD27" i="25"/>
  <c r="Z131" i="25" l="1"/>
  <c r="AN353" i="35"/>
  <c r="AN212" i="35"/>
  <c r="AN210" i="35" s="1"/>
  <c r="AN211" i="35" s="1"/>
  <c r="AN213" i="35" s="1"/>
  <c r="AN354" i="35"/>
  <c r="AN352" i="35"/>
  <c r="AM359" i="35"/>
  <c r="AM355" i="35"/>
  <c r="AM356" i="35" s="1"/>
  <c r="AM215" i="35"/>
  <c r="AN158" i="35"/>
  <c r="AN156" i="35" s="1"/>
  <c r="AN157" i="35" s="1"/>
  <c r="AN159" i="35" s="1"/>
  <c r="AN331" i="35"/>
  <c r="AN332" i="35" s="1"/>
  <c r="AN330" i="35"/>
  <c r="AM161" i="35"/>
  <c r="AM337" i="35"/>
  <c r="AM333" i="35"/>
  <c r="AM334" i="35" s="1"/>
  <c r="AN101" i="35"/>
  <c r="AM106" i="35"/>
  <c r="AL289" i="35"/>
  <c r="AL53" i="35"/>
  <c r="AL293" i="35"/>
  <c r="AL392" i="35" s="1"/>
  <c r="AM288" i="35"/>
  <c r="AM387" i="35" s="1"/>
  <c r="AM286" i="35"/>
  <c r="AM385" i="35" s="1"/>
  <c r="AM287" i="35"/>
  <c r="AM386" i="35" s="1"/>
  <c r="AM50" i="35"/>
  <c r="AM48" i="35" s="1"/>
  <c r="AM49" i="35" s="1"/>
  <c r="AM51" i="35" s="1"/>
  <c r="AN268" i="35"/>
  <c r="AO263" i="35"/>
  <c r="AO25" i="35"/>
  <c r="AP20" i="35"/>
  <c r="AN133" i="35"/>
  <c r="AO128" i="35"/>
  <c r="AN79" i="35"/>
  <c r="AO74" i="35"/>
  <c r="AN364" i="35"/>
  <c r="AN365" i="35" s="1"/>
  <c r="AN363" i="35"/>
  <c r="AN239" i="35"/>
  <c r="AN237" i="35" s="1"/>
  <c r="AN238" i="35" s="1"/>
  <c r="AN240" i="35" s="1"/>
  <c r="AM378" i="35"/>
  <c r="AM366" i="35"/>
  <c r="AM367" i="35" s="1"/>
  <c r="AM370" i="35"/>
  <c r="AM242" i="35"/>
  <c r="AN187" i="35"/>
  <c r="AO182" i="35"/>
  <c r="S22" i="34"/>
  <c r="S237" i="34"/>
  <c r="W44" i="34"/>
  <c r="AA142" i="25"/>
  <c r="AD45" i="25"/>
  <c r="AC67" i="25"/>
  <c r="AB92" i="25"/>
  <c r="AC66" i="25"/>
  <c r="AD44" i="25"/>
  <c r="AB91" i="25"/>
  <c r="AA139" i="25"/>
  <c r="AA84" i="25"/>
  <c r="AC37" i="25"/>
  <c r="AB59" i="25"/>
  <c r="Z134" i="25"/>
  <c r="AD36" i="25"/>
  <c r="AC58" i="25"/>
  <c r="AC83" i="25" s="1"/>
  <c r="AB83" i="25"/>
  <c r="AA133" i="25"/>
  <c r="AB56" i="25"/>
  <c r="AB81" i="25" s="1"/>
  <c r="AC34" i="25"/>
  <c r="AA131" i="25"/>
  <c r="AA143" i="25"/>
  <c r="AD46" i="25"/>
  <c r="AC68" i="25"/>
  <c r="AB93" i="25"/>
  <c r="AB143" i="25" s="1"/>
  <c r="AB90" i="25"/>
  <c r="AD43" i="25"/>
  <c r="AC65" i="25"/>
  <c r="AA140" i="25"/>
  <c r="AD42" i="25"/>
  <c r="AC64" i="25"/>
  <c r="AB89" i="25"/>
  <c r="AD88" i="25"/>
  <c r="AD138" i="25" s="1"/>
  <c r="AF41" i="25"/>
  <c r="AE63" i="25"/>
  <c r="AA137" i="25"/>
  <c r="AB87" i="25"/>
  <c r="AD40" i="25"/>
  <c r="AC62" i="25"/>
  <c r="AD39" i="25"/>
  <c r="AC61" i="25"/>
  <c r="AB86" i="25"/>
  <c r="AA135" i="25"/>
  <c r="AB85" i="25"/>
  <c r="AD38" i="25"/>
  <c r="AC60" i="25"/>
  <c r="AA82" i="25"/>
  <c r="AC35" i="25"/>
  <c r="AB57" i="25"/>
  <c r="AC33" i="25"/>
  <c r="AB55" i="25"/>
  <c r="Z130" i="25"/>
  <c r="AA80" i="25"/>
  <c r="AA130" i="25" s="1"/>
  <c r="AD32" i="25"/>
  <c r="AC31" i="25"/>
  <c r="AD30" i="25"/>
  <c r="AD29" i="25"/>
  <c r="AE28" i="25"/>
  <c r="AE27" i="25"/>
  <c r="AN214" i="35" l="1"/>
  <c r="AO209" i="35"/>
  <c r="AN160" i="35"/>
  <c r="AO155" i="35"/>
  <c r="AM315" i="35"/>
  <c r="AM311" i="35"/>
  <c r="AM312" i="35" s="1"/>
  <c r="AM107" i="35"/>
  <c r="AN308" i="35"/>
  <c r="AN310" i="35"/>
  <c r="AN309" i="35"/>
  <c r="AN104" i="35"/>
  <c r="AN102" i="35" s="1"/>
  <c r="AN103" i="35" s="1"/>
  <c r="AN105" i="35" s="1"/>
  <c r="AM52" i="35"/>
  <c r="AN47" i="35"/>
  <c r="AL290" i="35"/>
  <c r="AL388" i="35"/>
  <c r="AL389" i="35" s="1"/>
  <c r="AN344" i="35"/>
  <c r="AN345" i="35" s="1"/>
  <c r="AN348" i="35"/>
  <c r="AN188" i="35"/>
  <c r="AN241" i="35"/>
  <c r="AO236" i="35"/>
  <c r="AO319" i="35"/>
  <c r="AO321" i="35"/>
  <c r="AO320" i="35"/>
  <c r="AO131" i="35"/>
  <c r="AO129" i="35" s="1"/>
  <c r="AO130" i="35" s="1"/>
  <c r="AO132" i="35" s="1"/>
  <c r="AO375" i="35"/>
  <c r="AO376" i="35" s="1"/>
  <c r="AO374" i="35"/>
  <c r="AO266" i="35"/>
  <c r="AO264" i="35" s="1"/>
  <c r="AO265" i="35" s="1"/>
  <c r="AO267" i="35" s="1"/>
  <c r="AO342" i="35"/>
  <c r="AO343" i="35" s="1"/>
  <c r="AO341" i="35"/>
  <c r="AO185" i="35"/>
  <c r="AO183" i="35" s="1"/>
  <c r="AO184" i="35" s="1"/>
  <c r="AO186" i="35" s="1"/>
  <c r="AN322" i="35"/>
  <c r="AN323" i="35" s="1"/>
  <c r="AN326" i="35"/>
  <c r="AN134" i="35"/>
  <c r="AN377" i="35"/>
  <c r="AN381" i="35"/>
  <c r="AN269" i="35"/>
  <c r="AO297" i="35"/>
  <c r="AO298" i="35"/>
  <c r="AO299" i="35" s="1"/>
  <c r="AO77" i="35"/>
  <c r="AO75" i="35" s="1"/>
  <c r="AO76" i="35" s="1"/>
  <c r="AO78" i="35" s="1"/>
  <c r="AP277" i="35"/>
  <c r="AP276" i="35"/>
  <c r="AP275" i="35"/>
  <c r="AP23" i="35"/>
  <c r="AP21" i="35" s="1"/>
  <c r="AP22" i="35" s="1"/>
  <c r="AP24" i="35" s="1"/>
  <c r="AN300" i="35"/>
  <c r="AN301" i="35" s="1"/>
  <c r="AN80" i="35"/>
  <c r="AN304" i="35"/>
  <c r="AO278" i="35"/>
  <c r="AO279" i="35" s="1"/>
  <c r="AO26" i="35"/>
  <c r="AO282" i="35"/>
  <c r="T18" i="34"/>
  <c r="S239" i="34"/>
  <c r="W42" i="34"/>
  <c r="AB137" i="25"/>
  <c r="AB135" i="25"/>
  <c r="AC133" i="25"/>
  <c r="AB133" i="25"/>
  <c r="AB142" i="25"/>
  <c r="AC92" i="25"/>
  <c r="AE45" i="25"/>
  <c r="AD67" i="25"/>
  <c r="AE44" i="25"/>
  <c r="AD66" i="25"/>
  <c r="AB141" i="25"/>
  <c r="AC91" i="25"/>
  <c r="AB136" i="25"/>
  <c r="AB84" i="25"/>
  <c r="AD37" i="25"/>
  <c r="AC59" i="25"/>
  <c r="AA134" i="25"/>
  <c r="AE36" i="25"/>
  <c r="AD58" i="25"/>
  <c r="AC56" i="25"/>
  <c r="AD34" i="25"/>
  <c r="AB131" i="25"/>
  <c r="AE46" i="25"/>
  <c r="AD68" i="25"/>
  <c r="AC93" i="25"/>
  <c r="AC90" i="25"/>
  <c r="AB140" i="25"/>
  <c r="AE43" i="25"/>
  <c r="AD65" i="25"/>
  <c r="AB139" i="25"/>
  <c r="AC89" i="25"/>
  <c r="AE42" i="25"/>
  <c r="AD64" i="25"/>
  <c r="AE88" i="25"/>
  <c r="AG41" i="25"/>
  <c r="AF63" i="25"/>
  <c r="AC87" i="25"/>
  <c r="AE40" i="25"/>
  <c r="AD62" i="25"/>
  <c r="AC86" i="25"/>
  <c r="AE39" i="25"/>
  <c r="AD61" i="25"/>
  <c r="AC85" i="25"/>
  <c r="AE38" i="25"/>
  <c r="AD60" i="25"/>
  <c r="AD35" i="25"/>
  <c r="AC57" i="25"/>
  <c r="AA132" i="25"/>
  <c r="AB82" i="25"/>
  <c r="AB80" i="25"/>
  <c r="AD33" i="25"/>
  <c r="AC55" i="25"/>
  <c r="AE32" i="25"/>
  <c r="AD31" i="25"/>
  <c r="AE30" i="25"/>
  <c r="AE29" i="25"/>
  <c r="AF28" i="25"/>
  <c r="AF27" i="25"/>
  <c r="AB134" i="25" l="1"/>
  <c r="AC135" i="25"/>
  <c r="AO212" i="35"/>
  <c r="AO210" i="35" s="1"/>
  <c r="AO211" i="35" s="1"/>
  <c r="AO213" i="35" s="1"/>
  <c r="AO353" i="35"/>
  <c r="AO354" i="35" s="1"/>
  <c r="AO352" i="35"/>
  <c r="AN355" i="35"/>
  <c r="AN356" i="35" s="1"/>
  <c r="AN359" i="35"/>
  <c r="AN215" i="35"/>
  <c r="AO332" i="35"/>
  <c r="AO331" i="35"/>
  <c r="AO158" i="35"/>
  <c r="AO156" i="35" s="1"/>
  <c r="AO157" i="35" s="1"/>
  <c r="AO159" i="35" s="1"/>
  <c r="AO330" i="35"/>
  <c r="AN161" i="35"/>
  <c r="AN337" i="35"/>
  <c r="AN333" i="35"/>
  <c r="AN334" i="35" s="1"/>
  <c r="AO101" i="35"/>
  <c r="AN106" i="35"/>
  <c r="AN287" i="35"/>
  <c r="AN386" i="35" s="1"/>
  <c r="AN286" i="35"/>
  <c r="AN385" i="35" s="1"/>
  <c r="AN50" i="35"/>
  <c r="AN48" i="35" s="1"/>
  <c r="AN49" i="35" s="1"/>
  <c r="AN51" i="35" s="1"/>
  <c r="AM293" i="35"/>
  <c r="AM392" i="35" s="1"/>
  <c r="AM289" i="35"/>
  <c r="AM53" i="35"/>
  <c r="AO133" i="35"/>
  <c r="AP128" i="35"/>
  <c r="AP25" i="35"/>
  <c r="AQ20" i="35"/>
  <c r="AO268" i="35"/>
  <c r="AP263" i="35"/>
  <c r="AO363" i="35"/>
  <c r="AO364" i="35"/>
  <c r="AO365" i="35" s="1"/>
  <c r="AO239" i="35"/>
  <c r="AO237" i="35" s="1"/>
  <c r="AO238" i="35" s="1"/>
  <c r="AO240" i="35" s="1"/>
  <c r="AN366" i="35"/>
  <c r="AN367" i="35" s="1"/>
  <c r="AN370" i="35"/>
  <c r="AN242" i="35"/>
  <c r="AO79" i="35"/>
  <c r="AP74" i="35"/>
  <c r="AN378" i="35"/>
  <c r="AO187" i="35"/>
  <c r="AP182" i="35"/>
  <c r="S241" i="34"/>
  <c r="S5" i="23" s="1"/>
  <c r="T21" i="34"/>
  <c r="T235" i="34"/>
  <c r="T16" i="23" s="1"/>
  <c r="W43" i="34"/>
  <c r="AC141" i="25"/>
  <c r="AD92" i="25"/>
  <c r="AF45" i="25"/>
  <c r="AE67" i="25"/>
  <c r="AC142" i="25"/>
  <c r="AD142" i="25"/>
  <c r="AD91" i="25"/>
  <c r="AE66" i="25"/>
  <c r="AE91" i="25" s="1"/>
  <c r="AF44" i="25"/>
  <c r="AC84" i="25"/>
  <c r="AC134" i="25" s="1"/>
  <c r="AE37" i="25"/>
  <c r="AD59" i="25"/>
  <c r="AD84" i="25" s="1"/>
  <c r="AE58" i="25"/>
  <c r="AF36" i="25"/>
  <c r="AD83" i="25"/>
  <c r="AE34" i="25"/>
  <c r="AD56" i="25"/>
  <c r="AD81" i="25" s="1"/>
  <c r="AC81" i="25"/>
  <c r="AC131" i="25" s="1"/>
  <c r="AD93" i="25"/>
  <c r="AC143" i="25"/>
  <c r="AF46" i="25"/>
  <c r="AE68" i="25"/>
  <c r="AF43" i="25"/>
  <c r="AE65" i="25"/>
  <c r="AC140" i="25"/>
  <c r="AD90" i="25"/>
  <c r="AC139" i="25"/>
  <c r="AF42" i="25"/>
  <c r="AE64" i="25"/>
  <c r="AD89" i="25"/>
  <c r="AH41" i="25"/>
  <c r="AG63" i="25"/>
  <c r="AF88" i="25"/>
  <c r="AE138" i="25"/>
  <c r="AC137" i="25"/>
  <c r="AF40" i="25"/>
  <c r="AE62" i="25"/>
  <c r="AD87" i="25"/>
  <c r="AF39" i="25"/>
  <c r="AE61" i="25"/>
  <c r="AD86" i="25"/>
  <c r="AD136" i="25" s="1"/>
  <c r="AC136" i="25"/>
  <c r="AF38" i="25"/>
  <c r="AE60" i="25"/>
  <c r="AD85" i="25"/>
  <c r="AC82" i="25"/>
  <c r="AB132" i="25"/>
  <c r="AE35" i="25"/>
  <c r="AD57" i="25"/>
  <c r="AE33" i="25"/>
  <c r="AD55" i="25"/>
  <c r="AC80" i="25"/>
  <c r="AB130" i="25"/>
  <c r="AF32" i="25"/>
  <c r="AE31" i="25"/>
  <c r="AF30" i="25"/>
  <c r="AF29" i="25"/>
  <c r="AG28" i="25"/>
  <c r="AG27" i="25"/>
  <c r="AO214" i="35" l="1"/>
  <c r="AP209" i="35"/>
  <c r="AO160" i="35"/>
  <c r="AP155" i="35"/>
  <c r="AN315" i="35"/>
  <c r="AN311" i="35"/>
  <c r="AN312" i="35" s="1"/>
  <c r="AN107" i="35"/>
  <c r="AO104" i="35"/>
  <c r="AO102" i="35" s="1"/>
  <c r="AO103" i="35" s="1"/>
  <c r="AO105" i="35" s="1"/>
  <c r="AO309" i="35"/>
  <c r="AO310" i="35" s="1"/>
  <c r="AO308" i="35"/>
  <c r="AN288" i="35"/>
  <c r="AN387" i="35" s="1"/>
  <c r="AN52" i="35"/>
  <c r="AO47" i="35"/>
  <c r="AM290" i="35"/>
  <c r="AM388" i="35"/>
  <c r="AM389" i="35" s="1"/>
  <c r="AO241" i="35"/>
  <c r="AP236" i="35"/>
  <c r="AO344" i="35"/>
  <c r="AO345" i="35" s="1"/>
  <c r="AO348" i="35"/>
  <c r="AO188" i="35"/>
  <c r="AQ275" i="35"/>
  <c r="AQ276" i="35"/>
  <c r="AQ277" i="35" s="1"/>
  <c r="AQ23" i="35"/>
  <c r="AQ21" i="35" s="1"/>
  <c r="AQ22" i="35" s="1"/>
  <c r="AQ24" i="35" s="1"/>
  <c r="AP320" i="35"/>
  <c r="AP321" i="35" s="1"/>
  <c r="AP319" i="35"/>
  <c r="AP131" i="35"/>
  <c r="AP129" i="35" s="1"/>
  <c r="AP130" i="35" s="1"/>
  <c r="AP132" i="35" s="1"/>
  <c r="AP341" i="35"/>
  <c r="AP342" i="35"/>
  <c r="AP343" i="35" s="1"/>
  <c r="AP185" i="35"/>
  <c r="AP183" i="35" s="1"/>
  <c r="AP184" i="35" s="1"/>
  <c r="AP186" i="35" s="1"/>
  <c r="AP298" i="35"/>
  <c r="AP297" i="35"/>
  <c r="AP77" i="35"/>
  <c r="AP75" i="35" s="1"/>
  <c r="AP76" i="35" s="1"/>
  <c r="AP78" i="35" s="1"/>
  <c r="AP299" i="35"/>
  <c r="AO377" i="35"/>
  <c r="AO269" i="35"/>
  <c r="AO381" i="35"/>
  <c r="AO300" i="35"/>
  <c r="AO301" i="35" s="1"/>
  <c r="AO304" i="35"/>
  <c r="AO80" i="35"/>
  <c r="AP376" i="35"/>
  <c r="AP375" i="35"/>
  <c r="AP374" i="35"/>
  <c r="AP266" i="35"/>
  <c r="AP264" i="35" s="1"/>
  <c r="AP265" i="35" s="1"/>
  <c r="AP267" i="35" s="1"/>
  <c r="AP278" i="35"/>
  <c r="AP279" i="35" s="1"/>
  <c r="AP26" i="35"/>
  <c r="AP282" i="35"/>
  <c r="AO322" i="35"/>
  <c r="AO323" i="35" s="1"/>
  <c r="AO134" i="35"/>
  <c r="AO326" i="35"/>
  <c r="T19" i="34"/>
  <c r="T238" i="34"/>
  <c r="W45" i="34"/>
  <c r="AE141" i="25"/>
  <c r="AD141" i="25"/>
  <c r="AF138" i="25"/>
  <c r="AD134" i="25"/>
  <c r="AF67" i="25"/>
  <c r="AG45" i="25"/>
  <c r="AE92" i="25"/>
  <c r="AF66" i="25"/>
  <c r="AG44" i="25"/>
  <c r="AF37" i="25"/>
  <c r="AE59" i="25"/>
  <c r="AG36" i="25"/>
  <c r="AF58" i="25"/>
  <c r="AF83" i="25" s="1"/>
  <c r="AD133" i="25"/>
  <c r="AE83" i="25"/>
  <c r="AE133" i="25" s="1"/>
  <c r="AD131" i="25"/>
  <c r="AF34" i="25"/>
  <c r="AE56" i="25"/>
  <c r="AE81" i="25" s="1"/>
  <c r="AE93" i="25"/>
  <c r="AE143" i="25" s="1"/>
  <c r="AG46" i="25"/>
  <c r="AF68" i="25"/>
  <c r="AD143" i="25"/>
  <c r="AE90" i="25"/>
  <c r="AD140" i="25"/>
  <c r="AG43" i="25"/>
  <c r="AF65" i="25"/>
  <c r="AE89" i="25"/>
  <c r="AG42" i="25"/>
  <c r="AF64" i="25"/>
  <c r="AD139" i="25"/>
  <c r="AG88" i="25"/>
  <c r="AI41" i="25"/>
  <c r="AH63" i="25"/>
  <c r="AE87" i="25"/>
  <c r="AD137" i="25"/>
  <c r="AG40" i="25"/>
  <c r="AF62" i="25"/>
  <c r="AE86" i="25"/>
  <c r="AG39" i="25"/>
  <c r="AF61" i="25"/>
  <c r="AD135" i="25"/>
  <c r="AE85" i="25"/>
  <c r="AG38" i="25"/>
  <c r="AF60" i="25"/>
  <c r="AF35" i="25"/>
  <c r="AE57" i="25"/>
  <c r="AC132" i="25"/>
  <c r="AD82" i="25"/>
  <c r="AD80" i="25"/>
  <c r="AD130" i="25" s="1"/>
  <c r="AC130" i="25"/>
  <c r="AF33" i="25"/>
  <c r="AE55" i="25"/>
  <c r="AG32" i="25"/>
  <c r="AF31" i="25"/>
  <c r="AG30" i="25"/>
  <c r="AG29" i="25"/>
  <c r="AH28" i="25"/>
  <c r="AH27" i="25"/>
  <c r="AP212" i="35" l="1"/>
  <c r="AP210" i="35" s="1"/>
  <c r="AP211" i="35" s="1"/>
  <c r="AP213" i="35" s="1"/>
  <c r="AP352" i="35"/>
  <c r="AP353" i="35"/>
  <c r="AP354" i="35" s="1"/>
  <c r="AO359" i="35"/>
  <c r="AO215" i="35"/>
  <c r="AO355" i="35"/>
  <c r="AO356" i="35" s="1"/>
  <c r="AP331" i="35"/>
  <c r="AP158" i="35"/>
  <c r="AP156" i="35" s="1"/>
  <c r="AP157" i="35" s="1"/>
  <c r="AP159" i="35" s="1"/>
  <c r="AP332" i="35"/>
  <c r="AP330" i="35"/>
  <c r="AO333" i="35"/>
  <c r="AO334" i="35" s="1"/>
  <c r="AO337" i="35"/>
  <c r="AO161" i="35"/>
  <c r="AO106" i="35"/>
  <c r="AP101" i="35"/>
  <c r="AO287" i="35"/>
  <c r="AO386" i="35" s="1"/>
  <c r="AO50" i="35"/>
  <c r="AO48" i="35" s="1"/>
  <c r="AO49" i="35" s="1"/>
  <c r="AO51" i="35" s="1"/>
  <c r="AO288" i="35"/>
  <c r="AO387" i="35" s="1"/>
  <c r="AO286" i="35"/>
  <c r="AO385" i="35" s="1"/>
  <c r="AN289" i="35"/>
  <c r="AN53" i="35"/>
  <c r="AN293" i="35"/>
  <c r="AN392" i="35" s="1"/>
  <c r="AP268" i="35"/>
  <c r="AQ263" i="35"/>
  <c r="AP187" i="35"/>
  <c r="AQ182" i="35"/>
  <c r="AP79" i="35"/>
  <c r="AQ74" i="35"/>
  <c r="AP133" i="35"/>
  <c r="AQ128" i="35"/>
  <c r="AO378" i="35"/>
  <c r="AQ25" i="35"/>
  <c r="AR20" i="35"/>
  <c r="AP364" i="35"/>
  <c r="AP365" i="35" s="1"/>
  <c r="AP363" i="35"/>
  <c r="AP239" i="35"/>
  <c r="AP237" i="35" s="1"/>
  <c r="AP238" i="35" s="1"/>
  <c r="AP240" i="35" s="1"/>
  <c r="AO366" i="35"/>
  <c r="AO367" i="35" s="1"/>
  <c r="AO370" i="35"/>
  <c r="AO242" i="35"/>
  <c r="T20" i="34"/>
  <c r="T236" i="34"/>
  <c r="X41" i="34"/>
  <c r="AE131" i="25"/>
  <c r="AE142" i="25"/>
  <c r="AG138" i="25"/>
  <c r="AG67" i="25"/>
  <c r="AH45" i="25"/>
  <c r="AF92" i="25"/>
  <c r="AH44" i="25"/>
  <c r="AG66" i="25"/>
  <c r="AF91" i="25"/>
  <c r="AF141" i="25" s="1"/>
  <c r="AE139" i="25"/>
  <c r="AE137" i="25"/>
  <c r="AG37" i="25"/>
  <c r="AF59" i="25"/>
  <c r="AF84" i="25" s="1"/>
  <c r="AE84" i="25"/>
  <c r="AF133" i="25"/>
  <c r="AG58" i="25"/>
  <c r="AG83" i="25" s="1"/>
  <c r="AH36" i="25"/>
  <c r="AF56" i="25"/>
  <c r="AF81" i="25" s="1"/>
  <c r="AG34" i="25"/>
  <c r="AH46" i="25"/>
  <c r="AG68" i="25"/>
  <c r="AF93" i="25"/>
  <c r="AF90" i="25"/>
  <c r="AE140" i="25"/>
  <c r="AH43" i="25"/>
  <c r="AG65" i="25"/>
  <c r="AF89" i="25"/>
  <c r="AH42" i="25"/>
  <c r="AG64" i="25"/>
  <c r="AJ41" i="25"/>
  <c r="AI63" i="25"/>
  <c r="AH88" i="25"/>
  <c r="AF87" i="25"/>
  <c r="AH40" i="25"/>
  <c r="AG62" i="25"/>
  <c r="AE136" i="25"/>
  <c r="AH39" i="25"/>
  <c r="AG61" i="25"/>
  <c r="AF86" i="25"/>
  <c r="AH38" i="25"/>
  <c r="AG60" i="25"/>
  <c r="AE135" i="25"/>
  <c r="AF85" i="25"/>
  <c r="AD132" i="25"/>
  <c r="AE82" i="25"/>
  <c r="AG35" i="25"/>
  <c r="AF57" i="25"/>
  <c r="AE80" i="25"/>
  <c r="AE130" i="25" s="1"/>
  <c r="AG33" i="25"/>
  <c r="AF55" i="25"/>
  <c r="AH32" i="25"/>
  <c r="AG31" i="25"/>
  <c r="AH30" i="25"/>
  <c r="AH29" i="25"/>
  <c r="AI28" i="25"/>
  <c r="AI27" i="25"/>
  <c r="AQ209" i="35" l="1"/>
  <c r="AP214" i="35"/>
  <c r="AQ155" i="35"/>
  <c r="AP160" i="35"/>
  <c r="AP309" i="35"/>
  <c r="AP310" i="35" s="1"/>
  <c r="AP308" i="35"/>
  <c r="AP104" i="35"/>
  <c r="AP102" i="35" s="1"/>
  <c r="AP103" i="35" s="1"/>
  <c r="AP105" i="35" s="1"/>
  <c r="AO311" i="35"/>
  <c r="AO312" i="35" s="1"/>
  <c r="AO315" i="35"/>
  <c r="AO107" i="35"/>
  <c r="AO52" i="35"/>
  <c r="AP47" i="35"/>
  <c r="AN290" i="35"/>
  <c r="AN388" i="35"/>
  <c r="AN389" i="35" s="1"/>
  <c r="AQ278" i="35"/>
  <c r="AQ279" i="35" s="1"/>
  <c r="AQ282" i="35"/>
  <c r="AQ26" i="35"/>
  <c r="AQ342" i="35"/>
  <c r="AQ343" i="35" s="1"/>
  <c r="AQ341" i="35"/>
  <c r="AQ185" i="35"/>
  <c r="AQ183" i="35" s="1"/>
  <c r="AQ184" i="35" s="1"/>
  <c r="AQ186" i="35" s="1"/>
  <c r="AQ320" i="35"/>
  <c r="AQ321" i="35" s="1"/>
  <c r="AQ319" i="35"/>
  <c r="AQ131" i="35"/>
  <c r="AQ129" i="35" s="1"/>
  <c r="AQ130" i="35" s="1"/>
  <c r="AQ132" i="35" s="1"/>
  <c r="AP344" i="35"/>
  <c r="AP345" i="35" s="1"/>
  <c r="AP348" i="35"/>
  <c r="AP188" i="35"/>
  <c r="AP322" i="35"/>
  <c r="AP323" i="35" s="1"/>
  <c r="AP326" i="35"/>
  <c r="AP134" i="35"/>
  <c r="AQ298" i="35"/>
  <c r="AQ299" i="35" s="1"/>
  <c r="AQ297" i="35"/>
  <c r="AQ77" i="35"/>
  <c r="AQ75" i="35" s="1"/>
  <c r="AQ76" i="35" s="1"/>
  <c r="AQ78" i="35" s="1"/>
  <c r="AQ375" i="35"/>
  <c r="AQ376" i="35" s="1"/>
  <c r="AQ374" i="35"/>
  <c r="AQ266" i="35"/>
  <c r="AQ264" i="35" s="1"/>
  <c r="AQ265" i="35" s="1"/>
  <c r="AQ267" i="35" s="1"/>
  <c r="AP241" i="35"/>
  <c r="AQ236" i="35"/>
  <c r="AR276" i="35"/>
  <c r="AR277" i="35" s="1"/>
  <c r="AR275" i="35"/>
  <c r="AR23" i="35"/>
  <c r="AR21" i="35" s="1"/>
  <c r="AR22" i="35" s="1"/>
  <c r="AR24" i="35" s="1"/>
  <c r="AP300" i="35"/>
  <c r="AP301" i="35" s="1"/>
  <c r="AP304" i="35"/>
  <c r="AP80" i="35"/>
  <c r="AP377" i="35"/>
  <c r="AP381" i="35"/>
  <c r="AP269" i="35"/>
  <c r="T22" i="34"/>
  <c r="T237" i="34"/>
  <c r="X44" i="34"/>
  <c r="X42" i="34" s="1"/>
  <c r="AF134" i="25"/>
  <c r="AF142" i="25"/>
  <c r="AE134" i="25"/>
  <c r="AF131" i="25"/>
  <c r="AF143" i="25"/>
  <c r="AH67" i="25"/>
  <c r="AI45" i="25"/>
  <c r="AG92" i="25"/>
  <c r="AG91" i="25"/>
  <c r="AG141" i="25" s="1"/>
  <c r="AH66" i="25"/>
  <c r="AI44" i="25"/>
  <c r="AF135" i="25"/>
  <c r="AH37" i="25"/>
  <c r="AG59" i="25"/>
  <c r="AG133" i="25"/>
  <c r="AH58" i="25"/>
  <c r="AI36" i="25"/>
  <c r="AH34" i="25"/>
  <c r="AG56" i="25"/>
  <c r="AG93" i="25"/>
  <c r="AI46" i="25"/>
  <c r="AH68" i="25"/>
  <c r="AG90" i="25"/>
  <c r="AF140" i="25"/>
  <c r="AI43" i="25"/>
  <c r="AH65" i="25"/>
  <c r="AI42" i="25"/>
  <c r="AH64" i="25"/>
  <c r="AG89" i="25"/>
  <c r="AG139" i="25" s="1"/>
  <c r="AF139" i="25"/>
  <c r="AH138" i="25"/>
  <c r="AI88" i="25"/>
  <c r="AK41" i="25"/>
  <c r="AJ63" i="25"/>
  <c r="AI40" i="25"/>
  <c r="AH62" i="25"/>
  <c r="AG87" i="25"/>
  <c r="AF137" i="25"/>
  <c r="AG86" i="25"/>
  <c r="AI39" i="25"/>
  <c r="AH61" i="25"/>
  <c r="AF136" i="25"/>
  <c r="AG85" i="25"/>
  <c r="AI38" i="25"/>
  <c r="AH60" i="25"/>
  <c r="AF82" i="25"/>
  <c r="AF132" i="25" s="1"/>
  <c r="AE132" i="25"/>
  <c r="AH35" i="25"/>
  <c r="AG57" i="25"/>
  <c r="AH33" i="25"/>
  <c r="AG55" i="25"/>
  <c r="AF80" i="25"/>
  <c r="AI32" i="25"/>
  <c r="AH31" i="25"/>
  <c r="AI30" i="25"/>
  <c r="AI29" i="25"/>
  <c r="AJ28" i="25"/>
  <c r="AJ27" i="25"/>
  <c r="AG142" i="25" l="1"/>
  <c r="AP215" i="35"/>
  <c r="AP355" i="35"/>
  <c r="AP356" i="35" s="1"/>
  <c r="AP359" i="35"/>
  <c r="AQ352" i="35"/>
  <c r="AQ353" i="35"/>
  <c r="AQ212" i="35"/>
  <c r="AQ210" i="35" s="1"/>
  <c r="AQ211" i="35" s="1"/>
  <c r="AQ213" i="35" s="1"/>
  <c r="AQ354" i="35"/>
  <c r="AP333" i="35"/>
  <c r="AP334" i="35" s="1"/>
  <c r="AP337" i="35"/>
  <c r="AP161" i="35"/>
  <c r="AQ332" i="35"/>
  <c r="AQ158" i="35"/>
  <c r="AQ156" i="35" s="1"/>
  <c r="AQ157" i="35" s="1"/>
  <c r="AQ159" i="35" s="1"/>
  <c r="AQ331" i="35"/>
  <c r="AQ330" i="35"/>
  <c r="AQ101" i="35"/>
  <c r="AP106" i="35"/>
  <c r="AP286" i="35"/>
  <c r="AP385" i="35" s="1"/>
  <c r="AP50" i="35"/>
  <c r="AP48" i="35" s="1"/>
  <c r="AP49" i="35" s="1"/>
  <c r="AP51" i="35" s="1"/>
  <c r="AP288" i="35"/>
  <c r="AP387" i="35" s="1"/>
  <c r="AP287" i="35"/>
  <c r="AP386" i="35" s="1"/>
  <c r="AO53" i="35"/>
  <c r="AO289" i="35"/>
  <c r="AO293" i="35"/>
  <c r="AO392" i="35" s="1"/>
  <c r="AQ133" i="35"/>
  <c r="AR128" i="35"/>
  <c r="AR25" i="35"/>
  <c r="AS20" i="35"/>
  <c r="AP378" i="35"/>
  <c r="AQ363" i="35"/>
  <c r="AQ364" i="35"/>
  <c r="AQ365" i="35" s="1"/>
  <c r="AQ239" i="35"/>
  <c r="AQ237" i="35" s="1"/>
  <c r="AQ238" i="35" s="1"/>
  <c r="AQ240" i="35" s="1"/>
  <c r="AQ79" i="35"/>
  <c r="AR74" i="35"/>
  <c r="AP366" i="35"/>
  <c r="AP367" i="35" s="1"/>
  <c r="AP242" i="35"/>
  <c r="AP370" i="35"/>
  <c r="AQ268" i="35"/>
  <c r="AR263" i="35"/>
  <c r="AQ187" i="35"/>
  <c r="AR182" i="35"/>
  <c r="U18" i="34"/>
  <c r="T239" i="34"/>
  <c r="X43" i="34"/>
  <c r="AG135" i="25"/>
  <c r="AG137" i="25"/>
  <c r="AJ45" i="25"/>
  <c r="AI67" i="25"/>
  <c r="AH92" i="25"/>
  <c r="AH91" i="25"/>
  <c r="AJ44" i="25"/>
  <c r="AI66" i="25"/>
  <c r="AG140" i="25"/>
  <c r="AI37" i="25"/>
  <c r="AH59" i="25"/>
  <c r="AG84" i="25"/>
  <c r="AJ36" i="25"/>
  <c r="AI58" i="25"/>
  <c r="AI83" i="25" s="1"/>
  <c r="AH83" i="25"/>
  <c r="AG81" i="25"/>
  <c r="AG131" i="25" s="1"/>
  <c r="AI34" i="25"/>
  <c r="AH56" i="25"/>
  <c r="AH81" i="25" s="1"/>
  <c r="AH93" i="25"/>
  <c r="AH143" i="25" s="1"/>
  <c r="AG143" i="25"/>
  <c r="AJ46" i="25"/>
  <c r="AI68" i="25"/>
  <c r="AH90" i="25"/>
  <c r="AH140" i="25" s="1"/>
  <c r="AJ43" i="25"/>
  <c r="AI65" i="25"/>
  <c r="AH89" i="25"/>
  <c r="AJ42" i="25"/>
  <c r="AI64" i="25"/>
  <c r="AJ88" i="25"/>
  <c r="AI138" i="25"/>
  <c r="AL41" i="25"/>
  <c r="AL63" i="25" s="1"/>
  <c r="AK63" i="25"/>
  <c r="AH87" i="25"/>
  <c r="AJ40" i="25"/>
  <c r="AI62" i="25"/>
  <c r="AH86" i="25"/>
  <c r="AG136" i="25"/>
  <c r="AJ39" i="25"/>
  <c r="AI61" i="25"/>
  <c r="AH85" i="25"/>
  <c r="AH135" i="25" s="1"/>
  <c r="AJ38" i="25"/>
  <c r="AI60" i="25"/>
  <c r="AI35" i="25"/>
  <c r="AH57" i="25"/>
  <c r="AG82" i="25"/>
  <c r="AF130" i="25"/>
  <c r="AG80" i="25"/>
  <c r="AI33" i="25"/>
  <c r="AH55" i="25"/>
  <c r="AJ32" i="25"/>
  <c r="AI31" i="25"/>
  <c r="AJ30" i="25"/>
  <c r="AJ29" i="25"/>
  <c r="AK28" i="25"/>
  <c r="AK27" i="25"/>
  <c r="AQ214" i="35" l="1"/>
  <c r="AR209" i="35"/>
  <c r="AQ160" i="35"/>
  <c r="AR155" i="35"/>
  <c r="AP311" i="35"/>
  <c r="AP312" i="35" s="1"/>
  <c r="AP315" i="35"/>
  <c r="AP107" i="35"/>
  <c r="AQ104" i="35"/>
  <c r="AQ102" i="35" s="1"/>
  <c r="AQ103" i="35" s="1"/>
  <c r="AQ105" i="35" s="1"/>
  <c r="AQ310" i="35"/>
  <c r="AQ309" i="35"/>
  <c r="AQ308" i="35"/>
  <c r="AO290" i="35"/>
  <c r="AO388" i="35"/>
  <c r="AO389" i="35" s="1"/>
  <c r="AQ47" i="35"/>
  <c r="AP52" i="35"/>
  <c r="AQ241" i="35"/>
  <c r="AR236" i="35"/>
  <c r="AR320" i="35"/>
  <c r="AR321" i="35" s="1"/>
  <c r="AR319" i="35"/>
  <c r="AR131" i="35"/>
  <c r="AR129" i="35" s="1"/>
  <c r="AR130" i="35" s="1"/>
  <c r="AR132" i="35" s="1"/>
  <c r="AR343" i="35"/>
  <c r="AR342" i="35"/>
  <c r="AR341" i="35"/>
  <c r="AR185" i="35"/>
  <c r="AR183" i="35" s="1"/>
  <c r="AR184" i="35" s="1"/>
  <c r="AR186" i="35" s="1"/>
  <c r="AQ344" i="35"/>
  <c r="AQ345" i="35" s="1"/>
  <c r="AQ188" i="35"/>
  <c r="AQ348" i="35"/>
  <c r="AQ377" i="35"/>
  <c r="AQ269" i="35"/>
  <c r="AQ381" i="35"/>
  <c r="AR299" i="35"/>
  <c r="AR298" i="35"/>
  <c r="AR297" i="35"/>
  <c r="AR77" i="35"/>
  <c r="AR75" i="35" s="1"/>
  <c r="AR76" i="35" s="1"/>
  <c r="AR78" i="35" s="1"/>
  <c r="AQ300" i="35"/>
  <c r="AQ301" i="35" s="1"/>
  <c r="AQ304" i="35"/>
  <c r="AQ80" i="35"/>
  <c r="AS276" i="35"/>
  <c r="AS277" i="35" s="1"/>
  <c r="AS275" i="35"/>
  <c r="AS23" i="35"/>
  <c r="AS21" i="35" s="1"/>
  <c r="AS22" i="35" s="1"/>
  <c r="AS24" i="35" s="1"/>
  <c r="AR376" i="35"/>
  <c r="AR375" i="35"/>
  <c r="AR374" i="35"/>
  <c r="AR266" i="35"/>
  <c r="AR264" i="35" s="1"/>
  <c r="AR265" i="35" s="1"/>
  <c r="AR267" i="35" s="1"/>
  <c r="AR278" i="35"/>
  <c r="AR279" i="35" s="1"/>
  <c r="AR26" i="35"/>
  <c r="AR282" i="35"/>
  <c r="AQ322" i="35"/>
  <c r="AQ323" i="35" s="1"/>
  <c r="AQ326" i="35"/>
  <c r="AQ134" i="35"/>
  <c r="T241" i="34"/>
  <c r="T5" i="23" s="1"/>
  <c r="U21" i="34"/>
  <c r="U235" i="34"/>
  <c r="U16" i="23" s="1"/>
  <c r="X45" i="34"/>
  <c r="AH141" i="25"/>
  <c r="AH137" i="25"/>
  <c r="AG134" i="25"/>
  <c r="AH133" i="25"/>
  <c r="AI133" i="25"/>
  <c r="AH131" i="25"/>
  <c r="AH142" i="25"/>
  <c r="AI92" i="25"/>
  <c r="AJ67" i="25"/>
  <c r="AJ92" i="25" s="1"/>
  <c r="AK45" i="25"/>
  <c r="AJ66" i="25"/>
  <c r="AK44" i="25"/>
  <c r="AI91" i="25"/>
  <c r="AJ138" i="25"/>
  <c r="AH136" i="25"/>
  <c r="AJ37" i="25"/>
  <c r="AI59" i="25"/>
  <c r="AH84" i="25"/>
  <c r="AJ58" i="25"/>
  <c r="AK36" i="25"/>
  <c r="AI56" i="25"/>
  <c r="AI81" i="25" s="1"/>
  <c r="AJ34" i="25"/>
  <c r="AG130" i="25"/>
  <c r="AI93" i="25"/>
  <c r="AK46" i="25"/>
  <c r="AJ68" i="25"/>
  <c r="AI90" i="25"/>
  <c r="AK43" i="25"/>
  <c r="AJ65" i="25"/>
  <c r="AK42" i="25"/>
  <c r="AJ64" i="25"/>
  <c r="AI89" i="25"/>
  <c r="AH139" i="25"/>
  <c r="AK88" i="25"/>
  <c r="AK138" i="25" s="1"/>
  <c r="AL88" i="25"/>
  <c r="AI137" i="25"/>
  <c r="AK40" i="25"/>
  <c r="AJ62" i="25"/>
  <c r="AI87" i="25"/>
  <c r="AI86" i="25"/>
  <c r="AK39" i="25"/>
  <c r="AJ61" i="25"/>
  <c r="AK38" i="25"/>
  <c r="AJ60" i="25"/>
  <c r="AI85" i="25"/>
  <c r="AH82" i="25"/>
  <c r="AJ35" i="25"/>
  <c r="AI57" i="25"/>
  <c r="AG132" i="25"/>
  <c r="AH80" i="25"/>
  <c r="AJ33" i="25"/>
  <c r="AI55" i="25"/>
  <c r="AK32" i="25"/>
  <c r="AJ31" i="25"/>
  <c r="AK30" i="25"/>
  <c r="AK29" i="25"/>
  <c r="AL28" i="25"/>
  <c r="AL27" i="25"/>
  <c r="AR212" i="35" l="1"/>
  <c r="AR210" i="35" s="1"/>
  <c r="AR211" i="35" s="1"/>
  <c r="AR213" i="35" s="1"/>
  <c r="AR353" i="35"/>
  <c r="AR354" i="35" s="1"/>
  <c r="AR352" i="35"/>
  <c r="AQ215" i="35"/>
  <c r="AQ359" i="35"/>
  <c r="AQ355" i="35"/>
  <c r="AQ356" i="35" s="1"/>
  <c r="AR331" i="35"/>
  <c r="AR332" i="35" s="1"/>
  <c r="AR330" i="35"/>
  <c r="AR158" i="35"/>
  <c r="AR156" i="35" s="1"/>
  <c r="AR157" i="35" s="1"/>
  <c r="AR159" i="35" s="1"/>
  <c r="AQ161" i="35"/>
  <c r="AQ333" i="35"/>
  <c r="AQ334" i="35" s="1"/>
  <c r="AQ337" i="35"/>
  <c r="AR101" i="35"/>
  <c r="AQ106" i="35"/>
  <c r="AP293" i="35"/>
  <c r="AP392" i="35" s="1"/>
  <c r="AP289" i="35"/>
  <c r="AP53" i="35"/>
  <c r="AQ287" i="35"/>
  <c r="AQ386" i="35" s="1"/>
  <c r="AQ286" i="35"/>
  <c r="AQ385" i="35" s="1"/>
  <c r="AQ50" i="35"/>
  <c r="AQ48" i="35" s="1"/>
  <c r="AQ49" i="35" s="1"/>
  <c r="AQ51" i="35" s="1"/>
  <c r="AR79" i="35"/>
  <c r="AS74" i="35"/>
  <c r="AS25" i="35"/>
  <c r="AT20" i="35"/>
  <c r="AR187" i="35"/>
  <c r="AS182" i="35"/>
  <c r="AR133" i="35"/>
  <c r="AS128" i="35"/>
  <c r="AQ378" i="35"/>
  <c r="AR364" i="35"/>
  <c r="AR365" i="35" s="1"/>
  <c r="AR363" i="35"/>
  <c r="AR239" i="35"/>
  <c r="AR237" i="35" s="1"/>
  <c r="AR238" i="35" s="1"/>
  <c r="AR240" i="35" s="1"/>
  <c r="AR268" i="35"/>
  <c r="AS263" i="35"/>
  <c r="AQ366" i="35"/>
  <c r="AQ367" i="35" s="1"/>
  <c r="AQ370" i="35"/>
  <c r="AQ242" i="35"/>
  <c r="U19" i="34"/>
  <c r="U238" i="34"/>
  <c r="Y41" i="34"/>
  <c r="AL138" i="25"/>
  <c r="AI135" i="25"/>
  <c r="AH134" i="25"/>
  <c r="AI131" i="25"/>
  <c r="AH130" i="25"/>
  <c r="AI143" i="25"/>
  <c r="AI142" i="25"/>
  <c r="AK67" i="25"/>
  <c r="AL45" i="25"/>
  <c r="AL67" i="25" s="1"/>
  <c r="AI141" i="25"/>
  <c r="AL44" i="25"/>
  <c r="AL66" i="25" s="1"/>
  <c r="AL91" i="25" s="1"/>
  <c r="AK66" i="25"/>
  <c r="AJ91" i="25"/>
  <c r="AI136" i="25"/>
  <c r="AK37" i="25"/>
  <c r="AJ59" i="25"/>
  <c r="AI84" i="25"/>
  <c r="AI134" i="25" s="1"/>
  <c r="AK58" i="25"/>
  <c r="AK83" i="25" s="1"/>
  <c r="AL36" i="25"/>
  <c r="AL58" i="25" s="1"/>
  <c r="AL83" i="25" s="1"/>
  <c r="AJ83" i="25"/>
  <c r="AK34" i="25"/>
  <c r="AJ56" i="25"/>
  <c r="AJ81" i="25" s="1"/>
  <c r="AJ93" i="25"/>
  <c r="AL46" i="25"/>
  <c r="AL68" i="25" s="1"/>
  <c r="AK68" i="25"/>
  <c r="AL43" i="25"/>
  <c r="AL65" i="25" s="1"/>
  <c r="AK65" i="25"/>
  <c r="AI140" i="25"/>
  <c r="AJ90" i="25"/>
  <c r="AJ89" i="25"/>
  <c r="AI139" i="25"/>
  <c r="AL42" i="25"/>
  <c r="AL64" i="25" s="1"/>
  <c r="AK64" i="25"/>
  <c r="AL40" i="25"/>
  <c r="AL62" i="25" s="1"/>
  <c r="AK62" i="25"/>
  <c r="AJ87" i="25"/>
  <c r="AJ137" i="25" s="1"/>
  <c r="AL39" i="25"/>
  <c r="AL61" i="25" s="1"/>
  <c r="AK61" i="25"/>
  <c r="AJ86" i="25"/>
  <c r="AJ85" i="25"/>
  <c r="AL38" i="25"/>
  <c r="AL60" i="25" s="1"/>
  <c r="AK60" i="25"/>
  <c r="AK35" i="25"/>
  <c r="AJ57" i="25"/>
  <c r="AH132" i="25"/>
  <c r="AI82" i="25"/>
  <c r="AI80" i="25"/>
  <c r="AI130" i="25" s="1"/>
  <c r="AK33" i="25"/>
  <c r="AJ55" i="25"/>
  <c r="AL32" i="25"/>
  <c r="AK31" i="25"/>
  <c r="AL30" i="25"/>
  <c r="AL29" i="25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27" i="21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J7" i="15"/>
  <c r="AS209" i="35" l="1"/>
  <c r="AR214" i="35"/>
  <c r="AS155" i="35"/>
  <c r="AR160" i="35"/>
  <c r="AQ107" i="35"/>
  <c r="AQ315" i="35"/>
  <c r="AQ311" i="35"/>
  <c r="AQ312" i="35" s="1"/>
  <c r="AR309" i="35"/>
  <c r="AR310" i="35" s="1"/>
  <c r="AR308" i="35"/>
  <c r="AR104" i="35"/>
  <c r="AR102" i="35" s="1"/>
  <c r="AR103" i="35" s="1"/>
  <c r="AR105" i="35" s="1"/>
  <c r="AQ288" i="35"/>
  <c r="AQ387" i="35" s="1"/>
  <c r="AP290" i="35"/>
  <c r="AP388" i="35"/>
  <c r="AP389" i="35" s="1"/>
  <c r="AQ52" i="35"/>
  <c r="AR47" i="35"/>
  <c r="AS375" i="35"/>
  <c r="AS376" i="35" s="1"/>
  <c r="AS374" i="35"/>
  <c r="AS266" i="35"/>
  <c r="AS264" i="35" s="1"/>
  <c r="AS265" i="35" s="1"/>
  <c r="AS267" i="35" s="1"/>
  <c r="AR241" i="35"/>
  <c r="AS236" i="35"/>
  <c r="AS321" i="35"/>
  <c r="AS319" i="35"/>
  <c r="AS320" i="35"/>
  <c r="AS131" i="35"/>
  <c r="AS129" i="35"/>
  <c r="AS130" i="35" s="1"/>
  <c r="AS132" i="35" s="1"/>
  <c r="AT275" i="35"/>
  <c r="AT276" i="35"/>
  <c r="AT277" i="35" s="1"/>
  <c r="AT23" i="35"/>
  <c r="AT21" i="35" s="1"/>
  <c r="AT22" i="35" s="1"/>
  <c r="AT24" i="35" s="1"/>
  <c r="AR377" i="35"/>
  <c r="AR269" i="35"/>
  <c r="AR381" i="35"/>
  <c r="AR322" i="35"/>
  <c r="AR323" i="35" s="1"/>
  <c r="AR326" i="35"/>
  <c r="AR134" i="35"/>
  <c r="AS278" i="35"/>
  <c r="AS279" i="35" s="1"/>
  <c r="AS282" i="35"/>
  <c r="AS26" i="35"/>
  <c r="AS342" i="35"/>
  <c r="AS343" i="35" s="1"/>
  <c r="AS341" i="35"/>
  <c r="AS185" i="35"/>
  <c r="AS183" i="35" s="1"/>
  <c r="AS184" i="35" s="1"/>
  <c r="AS186" i="35" s="1"/>
  <c r="AS297" i="35"/>
  <c r="AS298" i="35"/>
  <c r="AS299" i="35" s="1"/>
  <c r="AS75" i="35"/>
  <c r="AS76" i="35" s="1"/>
  <c r="AS78" i="35" s="1"/>
  <c r="AS77" i="35"/>
  <c r="AR344" i="35"/>
  <c r="AR345" i="35" s="1"/>
  <c r="AR188" i="35"/>
  <c r="AR348" i="35"/>
  <c r="AR300" i="35"/>
  <c r="AR301" i="35" s="1"/>
  <c r="AR304" i="35"/>
  <c r="AR80" i="35"/>
  <c r="U20" i="34"/>
  <c r="U236" i="34"/>
  <c r="Y44" i="34"/>
  <c r="AJ141" i="25"/>
  <c r="AJ133" i="25"/>
  <c r="AI132" i="25"/>
  <c r="AJ131" i="25"/>
  <c r="AJ142" i="25"/>
  <c r="AK92" i="25"/>
  <c r="AL92" i="25"/>
  <c r="AK91" i="25"/>
  <c r="AK141" i="25" s="1"/>
  <c r="AL37" i="25"/>
  <c r="AL59" i="25" s="1"/>
  <c r="AL84" i="25" s="1"/>
  <c r="AK59" i="25"/>
  <c r="AJ84" i="25"/>
  <c r="AK56" i="25"/>
  <c r="AL34" i="25"/>
  <c r="AL56" i="25" s="1"/>
  <c r="AL81" i="25" s="1"/>
  <c r="AL93" i="25"/>
  <c r="AJ143" i="25"/>
  <c r="AK93" i="25"/>
  <c r="AK90" i="25"/>
  <c r="AJ140" i="25"/>
  <c r="AL90" i="25"/>
  <c r="AK89" i="25"/>
  <c r="AL89" i="25"/>
  <c r="AJ139" i="25"/>
  <c r="AK87" i="25"/>
  <c r="AL87" i="25"/>
  <c r="AJ136" i="25"/>
  <c r="AK86" i="25"/>
  <c r="AL86" i="25"/>
  <c r="AK85" i="25"/>
  <c r="AJ135" i="25"/>
  <c r="AL85" i="25"/>
  <c r="AJ82" i="25"/>
  <c r="AL35" i="25"/>
  <c r="AL57" i="25" s="1"/>
  <c r="AK57" i="25"/>
  <c r="AL33" i="25"/>
  <c r="AL55" i="25" s="1"/>
  <c r="AK55" i="25"/>
  <c r="AJ80" i="25"/>
  <c r="AL31" i="25"/>
  <c r="D46" i="21"/>
  <c r="D38" i="21"/>
  <c r="D30" i="21"/>
  <c r="D41" i="21"/>
  <c r="D33" i="21"/>
  <c r="D43" i="21"/>
  <c r="D39" i="21"/>
  <c r="D35" i="21"/>
  <c r="D31" i="21"/>
  <c r="D42" i="21"/>
  <c r="D34" i="21"/>
  <c r="D45" i="21"/>
  <c r="D37" i="21"/>
  <c r="D29" i="21"/>
  <c r="D44" i="21"/>
  <c r="D40" i="21"/>
  <c r="D36" i="21"/>
  <c r="D32" i="21"/>
  <c r="D28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Y3" i="21"/>
  <c r="Z3" i="21"/>
  <c r="AA3" i="21"/>
  <c r="AB3" i="21"/>
  <c r="AC3" i="21"/>
  <c r="AD3" i="21"/>
  <c r="AE3" i="21"/>
  <c r="AF3" i="21"/>
  <c r="AG3" i="21"/>
  <c r="AH3" i="21"/>
  <c r="AI3" i="21"/>
  <c r="AJ3" i="21"/>
  <c r="AK3" i="21"/>
  <c r="AL3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AI7" i="21"/>
  <c r="AJ7" i="21"/>
  <c r="AK7" i="21"/>
  <c r="AL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AI10" i="21"/>
  <c r="AJ10" i="21"/>
  <c r="AK10" i="21"/>
  <c r="AL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AI11" i="21"/>
  <c r="AJ11" i="21"/>
  <c r="AK11" i="21"/>
  <c r="AL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AI12" i="21"/>
  <c r="AJ12" i="21"/>
  <c r="AK12" i="21"/>
  <c r="AL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AI13" i="21"/>
  <c r="AJ13" i="21"/>
  <c r="AK13" i="21"/>
  <c r="AL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AI14" i="21"/>
  <c r="AJ14" i="21"/>
  <c r="AK14" i="21"/>
  <c r="AL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AI15" i="21"/>
  <c r="AJ15" i="21"/>
  <c r="AK15" i="21"/>
  <c r="AL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AI16" i="21"/>
  <c r="AJ16" i="21"/>
  <c r="AK16" i="21"/>
  <c r="AL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AI17" i="21"/>
  <c r="AJ17" i="21"/>
  <c r="AK17" i="21"/>
  <c r="AL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AI18" i="21"/>
  <c r="AJ18" i="21"/>
  <c r="AK18" i="21"/>
  <c r="AL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AI20" i="21"/>
  <c r="AJ20" i="21"/>
  <c r="AK20" i="21"/>
  <c r="AL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AI21" i="21"/>
  <c r="AJ21" i="21"/>
  <c r="AK21" i="21"/>
  <c r="AL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D3" i="21"/>
  <c r="D4" i="21"/>
  <c r="D5" i="21"/>
  <c r="D51" i="21" s="1"/>
  <c r="D6" i="21"/>
  <c r="D52" i="21" s="1"/>
  <c r="D7" i="21"/>
  <c r="D8" i="21"/>
  <c r="D54" i="21" s="1"/>
  <c r="D9" i="21"/>
  <c r="D55" i="21" s="1"/>
  <c r="D10" i="21"/>
  <c r="D11" i="21"/>
  <c r="D57" i="21" s="1"/>
  <c r="D12" i="21"/>
  <c r="D13" i="21"/>
  <c r="D59" i="21" s="1"/>
  <c r="D14" i="21"/>
  <c r="D15" i="21"/>
  <c r="D16" i="21"/>
  <c r="D62" i="21" s="1"/>
  <c r="D17" i="21"/>
  <c r="D63" i="21" s="1"/>
  <c r="D18" i="21"/>
  <c r="D64" i="21" s="1"/>
  <c r="D19" i="21"/>
  <c r="D65" i="21" s="1"/>
  <c r="D20" i="2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E26" i="21"/>
  <c r="E48" i="21" s="1"/>
  <c r="E73" i="21" s="1"/>
  <c r="F26" i="21"/>
  <c r="F48" i="21" s="1"/>
  <c r="F73" i="21" s="1"/>
  <c r="G26" i="21"/>
  <c r="G48" i="21" s="1"/>
  <c r="G73" i="21" s="1"/>
  <c r="H26" i="21"/>
  <c r="H48" i="21" s="1"/>
  <c r="H73" i="21" s="1"/>
  <c r="I26" i="21"/>
  <c r="I48" i="21" s="1"/>
  <c r="I73" i="21" s="1"/>
  <c r="J26" i="21"/>
  <c r="J48" i="21" s="1"/>
  <c r="J73" i="21" s="1"/>
  <c r="K26" i="21"/>
  <c r="K48" i="21" s="1"/>
  <c r="K73" i="21" s="1"/>
  <c r="L26" i="21"/>
  <c r="L48" i="21" s="1"/>
  <c r="L73" i="21" s="1"/>
  <c r="M26" i="21"/>
  <c r="M48" i="21" s="1"/>
  <c r="M73" i="21" s="1"/>
  <c r="N26" i="21"/>
  <c r="N48" i="21" s="1"/>
  <c r="N73" i="21" s="1"/>
  <c r="O26" i="21"/>
  <c r="O48" i="21" s="1"/>
  <c r="O73" i="21" s="1"/>
  <c r="P26" i="21"/>
  <c r="P48" i="21" s="1"/>
  <c r="P73" i="21" s="1"/>
  <c r="Q26" i="21"/>
  <c r="Q48" i="21" s="1"/>
  <c r="Q73" i="21" s="1"/>
  <c r="R26" i="21"/>
  <c r="R48" i="21" s="1"/>
  <c r="R73" i="21" s="1"/>
  <c r="S26" i="21"/>
  <c r="S48" i="21" s="1"/>
  <c r="S73" i="21" s="1"/>
  <c r="T26" i="21"/>
  <c r="T48" i="21" s="1"/>
  <c r="T73" i="21" s="1"/>
  <c r="U26" i="21"/>
  <c r="U48" i="21" s="1"/>
  <c r="U73" i="21" s="1"/>
  <c r="V26" i="21"/>
  <c r="V48" i="21" s="1"/>
  <c r="V73" i="21" s="1"/>
  <c r="W26" i="21"/>
  <c r="W48" i="21" s="1"/>
  <c r="W73" i="21" s="1"/>
  <c r="X26" i="21"/>
  <c r="X48" i="21" s="1"/>
  <c r="X73" i="21" s="1"/>
  <c r="Y26" i="21"/>
  <c r="Y48" i="21" s="1"/>
  <c r="Y73" i="21" s="1"/>
  <c r="Z26" i="21"/>
  <c r="Z48" i="21" s="1"/>
  <c r="Z73" i="21" s="1"/>
  <c r="AA26" i="21"/>
  <c r="AA48" i="21" s="1"/>
  <c r="AA73" i="21" s="1"/>
  <c r="AB26" i="21"/>
  <c r="AB48" i="21" s="1"/>
  <c r="AB73" i="21" s="1"/>
  <c r="AC26" i="21"/>
  <c r="AC48" i="21" s="1"/>
  <c r="AC73" i="21" s="1"/>
  <c r="AD26" i="21"/>
  <c r="AD48" i="21" s="1"/>
  <c r="AD73" i="21" s="1"/>
  <c r="AE26" i="21"/>
  <c r="AE48" i="21" s="1"/>
  <c r="AE73" i="21" s="1"/>
  <c r="AF26" i="21"/>
  <c r="AF48" i="21" s="1"/>
  <c r="AF73" i="21" s="1"/>
  <c r="AG26" i="21"/>
  <c r="AG48" i="21" s="1"/>
  <c r="AG73" i="21" s="1"/>
  <c r="AH26" i="21"/>
  <c r="AH48" i="21" s="1"/>
  <c r="AH73" i="21" s="1"/>
  <c r="AI26" i="21"/>
  <c r="AI48" i="21" s="1"/>
  <c r="AI73" i="21" s="1"/>
  <c r="AJ26" i="21"/>
  <c r="AJ48" i="21" s="1"/>
  <c r="AJ73" i="21" s="1"/>
  <c r="AK26" i="21"/>
  <c r="AK48" i="21" s="1"/>
  <c r="AK73" i="21" s="1"/>
  <c r="AL26" i="21"/>
  <c r="AL48" i="21" s="1"/>
  <c r="AL73" i="21" s="1"/>
  <c r="C26" i="21"/>
  <c r="C48" i="21" s="1"/>
  <c r="C7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AL133" i="25" l="1"/>
  <c r="AJ134" i="25"/>
  <c r="AR215" i="35"/>
  <c r="AR355" i="35"/>
  <c r="AR356" i="35" s="1"/>
  <c r="AR359" i="35"/>
  <c r="AS352" i="35"/>
  <c r="AS212" i="35"/>
  <c r="AS210" i="35" s="1"/>
  <c r="AS211" i="35" s="1"/>
  <c r="AS213" i="35" s="1"/>
  <c r="AS353" i="35"/>
  <c r="AS354" i="35" s="1"/>
  <c r="AR333" i="35"/>
  <c r="AR334" i="35" s="1"/>
  <c r="AR161" i="35"/>
  <c r="AR337" i="35"/>
  <c r="AS331" i="35"/>
  <c r="AS332" i="35" s="1"/>
  <c r="AS330" i="35"/>
  <c r="AS158" i="35"/>
  <c r="AS156" i="35" s="1"/>
  <c r="AS157" i="35" s="1"/>
  <c r="AS159" i="35" s="1"/>
  <c r="AS101" i="35"/>
  <c r="AR106" i="35"/>
  <c r="AR287" i="35"/>
  <c r="AR386" i="35" s="1"/>
  <c r="AR286" i="35"/>
  <c r="AR385" i="35" s="1"/>
  <c r="AR288" i="35"/>
  <c r="AR387" i="35" s="1"/>
  <c r="AR50" i="35"/>
  <c r="AR48" i="35" s="1"/>
  <c r="AR49" i="35" s="1"/>
  <c r="AR51" i="35" s="1"/>
  <c r="AQ53" i="35"/>
  <c r="AQ289" i="35"/>
  <c r="AQ293" i="35"/>
  <c r="AQ392" i="35" s="1"/>
  <c r="AS187" i="35"/>
  <c r="AT182" i="35"/>
  <c r="AS79" i="35"/>
  <c r="AT74" i="35"/>
  <c r="AT25" i="35"/>
  <c r="AU20" i="35"/>
  <c r="AS364" i="35"/>
  <c r="AS365" i="35" s="1"/>
  <c r="AS363" i="35"/>
  <c r="AS239" i="35"/>
  <c r="AS237" i="35" s="1"/>
  <c r="AS238" i="35" s="1"/>
  <c r="AS240" i="35" s="1"/>
  <c r="AS268" i="35"/>
  <c r="AT263" i="35"/>
  <c r="AR366" i="35"/>
  <c r="AR367" i="35" s="1"/>
  <c r="AR242" i="35"/>
  <c r="AR370" i="35"/>
  <c r="AR378" i="35"/>
  <c r="AS133" i="35"/>
  <c r="AT128" i="35"/>
  <c r="U22" i="34"/>
  <c r="U237" i="34"/>
  <c r="Y42" i="34"/>
  <c r="AA98" i="21"/>
  <c r="AA123" i="21" s="1"/>
  <c r="W98" i="21"/>
  <c r="W123" i="21" s="1"/>
  <c r="K98" i="21"/>
  <c r="K123" i="21" s="1"/>
  <c r="AJ98" i="21"/>
  <c r="AJ123" i="21" s="1"/>
  <c r="AF98" i="21"/>
  <c r="AF123" i="21" s="1"/>
  <c r="AB98" i="21"/>
  <c r="AB123" i="21" s="1"/>
  <c r="X98" i="21"/>
  <c r="X123" i="21" s="1"/>
  <c r="T98" i="21"/>
  <c r="T123" i="21" s="1"/>
  <c r="P98" i="21"/>
  <c r="P123" i="21" s="1"/>
  <c r="L98" i="21"/>
  <c r="L123" i="21" s="1"/>
  <c r="H98" i="21"/>
  <c r="H123" i="21" s="1"/>
  <c r="D98" i="21"/>
  <c r="D123" i="21" s="1"/>
  <c r="AI98" i="21"/>
  <c r="AI123" i="21" s="1"/>
  <c r="S98" i="21"/>
  <c r="S123" i="21" s="1"/>
  <c r="G98" i="21"/>
  <c r="G123" i="21" s="1"/>
  <c r="AL98" i="21"/>
  <c r="AL123" i="21" s="1"/>
  <c r="AH98" i="21"/>
  <c r="AH123" i="21" s="1"/>
  <c r="AD98" i="21"/>
  <c r="AD123" i="21" s="1"/>
  <c r="Z98" i="21"/>
  <c r="Z123" i="21" s="1"/>
  <c r="V98" i="21"/>
  <c r="V123" i="21" s="1"/>
  <c r="R98" i="21"/>
  <c r="R123" i="21" s="1"/>
  <c r="N98" i="21"/>
  <c r="N123" i="21" s="1"/>
  <c r="J98" i="21"/>
  <c r="J123" i="21" s="1"/>
  <c r="F98" i="21"/>
  <c r="F123" i="21" s="1"/>
  <c r="C98" i="21"/>
  <c r="C123" i="21" s="1"/>
  <c r="AE98" i="21"/>
  <c r="AE123" i="21" s="1"/>
  <c r="O98" i="21"/>
  <c r="O123" i="21" s="1"/>
  <c r="AK98" i="21"/>
  <c r="AK123" i="21" s="1"/>
  <c r="AG98" i="21"/>
  <c r="AG123" i="21" s="1"/>
  <c r="AC98" i="21"/>
  <c r="AC123" i="21" s="1"/>
  <c r="Y98" i="21"/>
  <c r="Y123" i="21" s="1"/>
  <c r="U98" i="21"/>
  <c r="U123" i="21" s="1"/>
  <c r="Q98" i="21"/>
  <c r="Q123" i="21" s="1"/>
  <c r="M98" i="21"/>
  <c r="M123" i="21" s="1"/>
  <c r="I98" i="21"/>
  <c r="I123" i="21" s="1"/>
  <c r="E98" i="21"/>
  <c r="E123" i="21" s="1"/>
  <c r="AL141" i="25"/>
  <c r="AL142" i="25"/>
  <c r="AK143" i="25"/>
  <c r="AL143" i="25"/>
  <c r="AK142" i="25"/>
  <c r="AK140" i="25"/>
  <c r="AL139" i="25"/>
  <c r="AK84" i="25"/>
  <c r="AK133" i="25"/>
  <c r="AK81" i="25"/>
  <c r="AJ130" i="25"/>
  <c r="AL140" i="25"/>
  <c r="AK139" i="25"/>
  <c r="AK137" i="25"/>
  <c r="AL137" i="25"/>
  <c r="AL136" i="25"/>
  <c r="AK136" i="25"/>
  <c r="AL135" i="25"/>
  <c r="AK135" i="25"/>
  <c r="AL82" i="25"/>
  <c r="AJ132" i="25"/>
  <c r="AK82" i="25"/>
  <c r="AK80" i="25"/>
  <c r="AL80" i="25"/>
  <c r="C79" i="21"/>
  <c r="C87" i="21"/>
  <c r="D92" i="21"/>
  <c r="D84" i="21"/>
  <c r="D80" i="21"/>
  <c r="E66" i="21"/>
  <c r="E28" i="21"/>
  <c r="E36" i="21"/>
  <c r="E58" i="21" s="1"/>
  <c r="E44" i="21"/>
  <c r="E37" i="21"/>
  <c r="E59" i="21" s="1"/>
  <c r="E34" i="21"/>
  <c r="E31" i="21"/>
  <c r="E39" i="21"/>
  <c r="E41" i="21"/>
  <c r="E63" i="21" s="1"/>
  <c r="C74" i="21"/>
  <c r="C76" i="21"/>
  <c r="C84" i="21"/>
  <c r="C92" i="21"/>
  <c r="D87" i="21"/>
  <c r="D79" i="21"/>
  <c r="C78" i="21"/>
  <c r="C128" i="21" s="1"/>
  <c r="C82" i="21"/>
  <c r="C86" i="21"/>
  <c r="C90" i="21"/>
  <c r="D93" i="21"/>
  <c r="D89" i="21"/>
  <c r="D60" i="21"/>
  <c r="D56" i="21"/>
  <c r="D77" i="21"/>
  <c r="E38" i="21"/>
  <c r="C75" i="21"/>
  <c r="C125" i="21" s="1"/>
  <c r="C83" i="21"/>
  <c r="C133" i="21" s="1"/>
  <c r="C91" i="21"/>
  <c r="D88" i="21"/>
  <c r="D76" i="21"/>
  <c r="E27" i="21"/>
  <c r="C80" i="21"/>
  <c r="C88" i="21"/>
  <c r="D66" i="21"/>
  <c r="D58" i="21"/>
  <c r="D50" i="21"/>
  <c r="C77" i="21"/>
  <c r="C81" i="21"/>
  <c r="C131" i="21" s="1"/>
  <c r="C85" i="21"/>
  <c r="C89" i="21"/>
  <c r="C143" i="21"/>
  <c r="C93" i="21"/>
  <c r="D90" i="21"/>
  <c r="D61" i="21"/>
  <c r="D82" i="21"/>
  <c r="D53" i="21"/>
  <c r="D49" i="21"/>
  <c r="E65" i="21"/>
  <c r="E53" i="21"/>
  <c r="E32" i="21"/>
  <c r="E54" i="21" s="1"/>
  <c r="E40" i="21"/>
  <c r="E29" i="21"/>
  <c r="E51" i="21" s="1"/>
  <c r="E45" i="21"/>
  <c r="E67" i="21" s="1"/>
  <c r="E42" i="21"/>
  <c r="E35" i="21"/>
  <c r="E57" i="21" s="1"/>
  <c r="E43" i="21"/>
  <c r="E33" i="21"/>
  <c r="E55" i="21" s="1"/>
  <c r="E30" i="21"/>
  <c r="E46" i="21"/>
  <c r="C70" i="21"/>
  <c r="B8" i="12" s="1"/>
  <c r="B21" i="38" s="1"/>
  <c r="B48" i="19"/>
  <c r="B40" i="19"/>
  <c r="B32" i="19"/>
  <c r="B24" i="19"/>
  <c r="B16" i="19"/>
  <c r="B8" i="19"/>
  <c r="AK132" i="25" l="1"/>
  <c r="AL132" i="25"/>
  <c r="AK134" i="25"/>
  <c r="AT209" i="35"/>
  <c r="AS214" i="35"/>
  <c r="AT155" i="35"/>
  <c r="AS160" i="35"/>
  <c r="AR311" i="35"/>
  <c r="AR312" i="35" s="1"/>
  <c r="AR107" i="35"/>
  <c r="AR315" i="35"/>
  <c r="AS308" i="35"/>
  <c r="AS309" i="35"/>
  <c r="AS104" i="35"/>
  <c r="AS102" i="35" s="1"/>
  <c r="AS103" i="35" s="1"/>
  <c r="AS105" i="35" s="1"/>
  <c r="AS310" i="35"/>
  <c r="AR52" i="35"/>
  <c r="AS47" i="35"/>
  <c r="AQ290" i="35"/>
  <c r="AQ388" i="35"/>
  <c r="AQ389" i="35" s="1"/>
  <c r="AS241" i="35"/>
  <c r="AT236" i="35"/>
  <c r="AS322" i="35"/>
  <c r="AS323" i="35" s="1"/>
  <c r="AS326" i="35"/>
  <c r="AS134" i="35"/>
  <c r="AS377" i="35"/>
  <c r="AS269" i="35"/>
  <c r="AS381" i="35"/>
  <c r="AU276" i="35"/>
  <c r="AU277" i="35" s="1"/>
  <c r="AU275" i="35"/>
  <c r="AU23" i="35"/>
  <c r="AU21" i="35" s="1"/>
  <c r="AU22" i="35" s="1"/>
  <c r="AU24" i="35" s="1"/>
  <c r="AT298" i="35"/>
  <c r="AT299" i="35" s="1"/>
  <c r="AT297" i="35"/>
  <c r="AT77" i="35"/>
  <c r="AT75" i="35" s="1"/>
  <c r="AT76" i="35" s="1"/>
  <c r="AT78" i="35" s="1"/>
  <c r="AT278" i="35"/>
  <c r="AT279" i="35" s="1"/>
  <c r="AT282" i="35"/>
  <c r="AT26" i="35"/>
  <c r="AS300" i="35"/>
  <c r="AS301" i="35" s="1"/>
  <c r="AS304" i="35"/>
  <c r="AS80" i="35"/>
  <c r="AT342" i="35"/>
  <c r="AT343" i="35" s="1"/>
  <c r="AT341" i="35"/>
  <c r="AT185" i="35"/>
  <c r="AT183" i="35" s="1"/>
  <c r="AT184" i="35" s="1"/>
  <c r="AT186" i="35" s="1"/>
  <c r="AT320" i="35"/>
  <c r="AT321" i="35" s="1"/>
  <c r="AT319" i="35"/>
  <c r="AT131" i="35"/>
  <c r="AT129" i="35" s="1"/>
  <c r="AT130" i="35" s="1"/>
  <c r="AT132" i="35" s="1"/>
  <c r="AT375" i="35"/>
  <c r="AT376" i="35" s="1"/>
  <c r="AT374" i="35"/>
  <c r="AT266" i="35"/>
  <c r="AT264" i="35" s="1"/>
  <c r="AT265" i="35" s="1"/>
  <c r="AT267" i="35" s="1"/>
  <c r="AS344" i="35"/>
  <c r="AS345" i="35" s="1"/>
  <c r="AS188" i="35"/>
  <c r="AS348" i="35"/>
  <c r="V18" i="34"/>
  <c r="U239" i="34"/>
  <c r="Y43" i="34"/>
  <c r="AL134" i="25"/>
  <c r="AL130" i="25"/>
  <c r="AL131" i="25"/>
  <c r="AK130" i="25"/>
  <c r="D70" i="21"/>
  <c r="C8" i="12" s="1"/>
  <c r="C21" i="38" s="1"/>
  <c r="D132" i="21"/>
  <c r="C130" i="21"/>
  <c r="D134" i="21"/>
  <c r="D126" i="21"/>
  <c r="C124" i="21"/>
  <c r="C127" i="21"/>
  <c r="D138" i="21"/>
  <c r="C140" i="21"/>
  <c r="C142" i="21"/>
  <c r="C134" i="21"/>
  <c r="C126" i="21"/>
  <c r="C137" i="21"/>
  <c r="C129" i="21"/>
  <c r="C135" i="21"/>
  <c r="C138" i="21"/>
  <c r="C141" i="21"/>
  <c r="D127" i="21"/>
  <c r="F46" i="21"/>
  <c r="E68" i="21"/>
  <c r="E80" i="21"/>
  <c r="E130" i="21" s="1"/>
  <c r="E92" i="21"/>
  <c r="E142" i="21" s="1"/>
  <c r="D83" i="21"/>
  <c r="D133" i="21" s="1"/>
  <c r="E82" i="21"/>
  <c r="F27" i="21"/>
  <c r="D137" i="21"/>
  <c r="D142" i="21"/>
  <c r="E49" i="21"/>
  <c r="C139" i="21"/>
  <c r="F38" i="21"/>
  <c r="E60" i="21"/>
  <c r="E91" i="21"/>
  <c r="E140" i="21"/>
  <c r="E90" i="21"/>
  <c r="D74" i="21"/>
  <c r="D129" i="21"/>
  <c r="E79" i="21"/>
  <c r="F35" i="21"/>
  <c r="F40" i="21"/>
  <c r="E84" i="21"/>
  <c r="D78" i="21"/>
  <c r="D91" i="21"/>
  <c r="F39" i="21"/>
  <c r="F34" i="21"/>
  <c r="F44" i="21"/>
  <c r="E56" i="21"/>
  <c r="E78" i="21"/>
  <c r="F30" i="21"/>
  <c r="F43" i="21"/>
  <c r="F42" i="21"/>
  <c r="F29" i="21"/>
  <c r="F32" i="21"/>
  <c r="E88" i="21"/>
  <c r="D143" i="21"/>
  <c r="D139" i="21"/>
  <c r="D75" i="21"/>
  <c r="D125" i="21" s="1"/>
  <c r="E138" i="21"/>
  <c r="C136" i="21"/>
  <c r="C132" i="21"/>
  <c r="C95" i="21"/>
  <c r="C8" i="22" s="1"/>
  <c r="C7" i="22" s="1"/>
  <c r="F41" i="21"/>
  <c r="F31" i="21"/>
  <c r="F37" i="21"/>
  <c r="F36" i="21"/>
  <c r="E52" i="21"/>
  <c r="E62" i="21"/>
  <c r="E134" i="21"/>
  <c r="F33" i="21"/>
  <c r="F45" i="21"/>
  <c r="E76" i="21"/>
  <c r="D86" i="21"/>
  <c r="D81" i="21"/>
  <c r="D131" i="21" s="1"/>
  <c r="F28" i="21"/>
  <c r="E61" i="21"/>
  <c r="E64" i="21"/>
  <c r="D85" i="21"/>
  <c r="E50" i="21"/>
  <c r="E83" i="21"/>
  <c r="B159" i="19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C32" i="15"/>
  <c r="C33" i="15" s="1"/>
  <c r="C34" i="15" s="1"/>
  <c r="C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C3" i="25" s="1"/>
  <c r="C49" i="25" s="1"/>
  <c r="B30" i="14"/>
  <c r="C4" i="25" s="1"/>
  <c r="C50" i="25" s="1"/>
  <c r="B31" i="14"/>
  <c r="C5" i="25" s="1"/>
  <c r="C51" i="25" s="1"/>
  <c r="B32" i="14"/>
  <c r="B33" i="14"/>
  <c r="B34" i="14"/>
  <c r="B35" i="14"/>
  <c r="D35" i="14" s="1"/>
  <c r="E35" i="14" s="1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AE35" i="14" s="1"/>
  <c r="AF35" i="14" s="1"/>
  <c r="AG35" i="14" s="1"/>
  <c r="AH35" i="14" s="1"/>
  <c r="AI35" i="14" s="1"/>
  <c r="AJ35" i="14" s="1"/>
  <c r="AK35" i="14" s="1"/>
  <c r="AL35" i="14" s="1"/>
  <c r="B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G36" i="14" s="1"/>
  <c r="AH36" i="14" s="1"/>
  <c r="AI36" i="14" s="1"/>
  <c r="AJ36" i="14" s="1"/>
  <c r="AK36" i="14" s="1"/>
  <c r="AL36" i="14" s="1"/>
  <c r="B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B38" i="14"/>
  <c r="B39" i="14"/>
  <c r="D39" i="14" s="1"/>
  <c r="E39" i="14" s="1"/>
  <c r="F39" i="14" s="1"/>
  <c r="G39" i="14" s="1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AF39" i="14" s="1"/>
  <c r="AG39" i="14" s="1"/>
  <c r="AH39" i="14" s="1"/>
  <c r="AI39" i="14" s="1"/>
  <c r="AJ39" i="14" s="1"/>
  <c r="AK39" i="14" s="1"/>
  <c r="AL39" i="14" s="1"/>
  <c r="B40" i="14"/>
  <c r="D40" i="14" s="1"/>
  <c r="E40" i="14" s="1"/>
  <c r="F40" i="14" s="1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B41" i="14"/>
  <c r="D41" i="14" s="1"/>
  <c r="E41" i="14" s="1"/>
  <c r="F41" i="14" s="1"/>
  <c r="G41" i="14" s="1"/>
  <c r="H41" i="14" s="1"/>
  <c r="I41" i="14" s="1"/>
  <c r="J41" i="14" s="1"/>
  <c r="K41" i="14" s="1"/>
  <c r="L41" i="14" s="1"/>
  <c r="M41" i="14" s="1"/>
  <c r="N41" i="14" s="1"/>
  <c r="O41" i="14" s="1"/>
  <c r="P41" i="14" s="1"/>
  <c r="Q41" i="14" s="1"/>
  <c r="R41" i="14" s="1"/>
  <c r="S41" i="14" s="1"/>
  <c r="T41" i="14" s="1"/>
  <c r="U41" i="14" s="1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AH41" i="14" s="1"/>
  <c r="AI41" i="14" s="1"/>
  <c r="AJ41" i="14" s="1"/>
  <c r="AK41" i="14" s="1"/>
  <c r="AL41" i="14" s="1"/>
  <c r="B42" i="14"/>
  <c r="D42" i="14" s="1"/>
  <c r="E42" i="14" s="1"/>
  <c r="F42" i="14" s="1"/>
  <c r="G42" i="14" s="1"/>
  <c r="H42" i="14" s="1"/>
  <c r="I42" i="14" s="1"/>
  <c r="J42" i="14" s="1"/>
  <c r="K42" i="14" s="1"/>
  <c r="L42" i="14" s="1"/>
  <c r="M42" i="14" s="1"/>
  <c r="N42" i="14" s="1"/>
  <c r="O42" i="14" s="1"/>
  <c r="P42" i="14" s="1"/>
  <c r="Q42" i="14" s="1"/>
  <c r="R42" i="14" s="1"/>
  <c r="S42" i="14" s="1"/>
  <c r="T42" i="14" s="1"/>
  <c r="U42" i="14" s="1"/>
  <c r="V42" i="14" s="1"/>
  <c r="W42" i="14" s="1"/>
  <c r="X42" i="14" s="1"/>
  <c r="Y42" i="14" s="1"/>
  <c r="Z42" i="14" s="1"/>
  <c r="AA42" i="14" s="1"/>
  <c r="AB42" i="14" s="1"/>
  <c r="AC42" i="14" s="1"/>
  <c r="AD42" i="14" s="1"/>
  <c r="AE42" i="14" s="1"/>
  <c r="AF42" i="14" s="1"/>
  <c r="AG42" i="14" s="1"/>
  <c r="AH42" i="14" s="1"/>
  <c r="AI42" i="14" s="1"/>
  <c r="AJ42" i="14" s="1"/>
  <c r="AK42" i="14" s="1"/>
  <c r="AL42" i="14" s="1"/>
  <c r="B43" i="14"/>
  <c r="D43" i="14" s="1"/>
  <c r="E43" i="14" s="1"/>
  <c r="F43" i="14" s="1"/>
  <c r="G43" i="14" s="1"/>
  <c r="H43" i="14" s="1"/>
  <c r="I43" i="14" s="1"/>
  <c r="J43" i="14" s="1"/>
  <c r="K43" i="14" s="1"/>
  <c r="L43" i="14" s="1"/>
  <c r="M43" i="14" s="1"/>
  <c r="N43" i="14" s="1"/>
  <c r="O43" i="14" s="1"/>
  <c r="P43" i="14" s="1"/>
  <c r="Q43" i="14" s="1"/>
  <c r="R43" i="14" s="1"/>
  <c r="S43" i="14" s="1"/>
  <c r="T43" i="14" s="1"/>
  <c r="U43" i="14" s="1"/>
  <c r="V43" i="14" s="1"/>
  <c r="W43" i="14" s="1"/>
  <c r="X43" i="14" s="1"/>
  <c r="Y43" i="14" s="1"/>
  <c r="Z43" i="14" s="1"/>
  <c r="AA43" i="14" s="1"/>
  <c r="AB43" i="14" s="1"/>
  <c r="AC43" i="14" s="1"/>
  <c r="AD43" i="14" s="1"/>
  <c r="AE43" i="14" s="1"/>
  <c r="AF43" i="14" s="1"/>
  <c r="AG43" i="14" s="1"/>
  <c r="AH43" i="14" s="1"/>
  <c r="AI43" i="14" s="1"/>
  <c r="AJ43" i="14" s="1"/>
  <c r="AK43" i="14" s="1"/>
  <c r="AL43" i="14" s="1"/>
  <c r="B44" i="14"/>
  <c r="B45" i="14"/>
  <c r="B46" i="14"/>
  <c r="D46" i="14" s="1"/>
  <c r="E46" i="14" s="1"/>
  <c r="F46" i="14" s="1"/>
  <c r="G46" i="14" s="1"/>
  <c r="H46" i="14" s="1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T46" i="14" s="1"/>
  <c r="U46" i="14" s="1"/>
  <c r="V46" i="14" s="1"/>
  <c r="W46" i="14" s="1"/>
  <c r="X46" i="14" s="1"/>
  <c r="Y46" i="14" s="1"/>
  <c r="Z46" i="14" s="1"/>
  <c r="AA46" i="14" s="1"/>
  <c r="AB46" i="14" s="1"/>
  <c r="AC46" i="14" s="1"/>
  <c r="AD46" i="14" s="1"/>
  <c r="AE46" i="14" s="1"/>
  <c r="AF46" i="14" s="1"/>
  <c r="AG46" i="14" s="1"/>
  <c r="AH46" i="14" s="1"/>
  <c r="AI46" i="14" s="1"/>
  <c r="AJ46" i="14" s="1"/>
  <c r="AK46" i="14" s="1"/>
  <c r="AL46" i="14" s="1"/>
  <c r="B47" i="14"/>
  <c r="D47" i="14" s="1"/>
  <c r="E47" i="14" s="1"/>
  <c r="F47" i="14" s="1"/>
  <c r="G47" i="14" s="1"/>
  <c r="H47" i="14" s="1"/>
  <c r="I47" i="14" s="1"/>
  <c r="J47" i="14" s="1"/>
  <c r="K47" i="14" s="1"/>
  <c r="L47" i="14" s="1"/>
  <c r="M47" i="14" s="1"/>
  <c r="N47" i="14" s="1"/>
  <c r="O47" i="14" s="1"/>
  <c r="P47" i="14" s="1"/>
  <c r="Q47" i="14" s="1"/>
  <c r="R47" i="14" s="1"/>
  <c r="S47" i="14" s="1"/>
  <c r="T47" i="14" s="1"/>
  <c r="U47" i="14" s="1"/>
  <c r="V47" i="14" s="1"/>
  <c r="W47" i="14" s="1"/>
  <c r="X47" i="14" s="1"/>
  <c r="Y47" i="14" s="1"/>
  <c r="Z47" i="14" s="1"/>
  <c r="AA47" i="14" s="1"/>
  <c r="AB47" i="14" s="1"/>
  <c r="AC47" i="14" s="1"/>
  <c r="AD47" i="14" s="1"/>
  <c r="AE47" i="14" s="1"/>
  <c r="AF47" i="14" s="1"/>
  <c r="AG47" i="14" s="1"/>
  <c r="AH47" i="14" s="1"/>
  <c r="AI47" i="14" s="1"/>
  <c r="AJ47" i="14" s="1"/>
  <c r="AK47" i="14" s="1"/>
  <c r="AL47" i="14" s="1"/>
  <c r="B48" i="14"/>
  <c r="D48" i="14" s="1"/>
  <c r="E48" i="14" s="1"/>
  <c r="F48" i="14" s="1"/>
  <c r="G48" i="14" s="1"/>
  <c r="H48" i="14" s="1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H48" i="14" s="1"/>
  <c r="AI48" i="14" s="1"/>
  <c r="AJ48" i="14" s="1"/>
  <c r="AK48" i="14" s="1"/>
  <c r="AL48" i="14" s="1"/>
  <c r="D45" i="14"/>
  <c r="E45" i="14" s="1"/>
  <c r="F45" i="14" s="1"/>
  <c r="G45" i="14" s="1"/>
  <c r="H45" i="14" s="1"/>
  <c r="I45" i="14" s="1"/>
  <c r="J45" i="14" s="1"/>
  <c r="K45" i="14" s="1"/>
  <c r="L45" i="14" s="1"/>
  <c r="M45" i="14" s="1"/>
  <c r="N45" i="14" s="1"/>
  <c r="O45" i="14" s="1"/>
  <c r="P45" i="14" s="1"/>
  <c r="Q45" i="14" s="1"/>
  <c r="R45" i="14" s="1"/>
  <c r="S45" i="14" s="1"/>
  <c r="T45" i="14" s="1"/>
  <c r="U45" i="14" s="1"/>
  <c r="V45" i="14" s="1"/>
  <c r="W45" i="14" s="1"/>
  <c r="X45" i="14" s="1"/>
  <c r="Y45" i="14" s="1"/>
  <c r="Z45" i="14" s="1"/>
  <c r="AA45" i="14" s="1"/>
  <c r="AB45" i="14" s="1"/>
  <c r="AC45" i="14" s="1"/>
  <c r="AD45" i="14" s="1"/>
  <c r="AE45" i="14" s="1"/>
  <c r="AF45" i="14" s="1"/>
  <c r="AG45" i="14" s="1"/>
  <c r="AH45" i="14" s="1"/>
  <c r="AI45" i="14" s="1"/>
  <c r="AJ45" i="14" s="1"/>
  <c r="AK45" i="14" s="1"/>
  <c r="AL45" i="14" s="1"/>
  <c r="D44" i="14"/>
  <c r="E44" i="14" s="1"/>
  <c r="F44" i="14" s="1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T44" i="14" s="1"/>
  <c r="U44" i="14" s="1"/>
  <c r="V44" i="14" s="1"/>
  <c r="W44" i="14" s="1"/>
  <c r="X44" i="14" s="1"/>
  <c r="Y44" i="14" s="1"/>
  <c r="Z44" i="14" s="1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44" i="14"/>
  <c r="A40" i="14"/>
  <c r="D38" i="14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38" i="14"/>
  <c r="A36" i="14"/>
  <c r="A34" i="14"/>
  <c r="A32" i="14"/>
  <c r="A30" i="14"/>
  <c r="D29" i="14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D32" i="14" l="1"/>
  <c r="E6" i="25" s="1"/>
  <c r="E52" i="25" s="1"/>
  <c r="C6" i="25"/>
  <c r="C52" i="25" s="1"/>
  <c r="C75" i="25"/>
  <c r="C100" i="25" s="1"/>
  <c r="C76" i="25"/>
  <c r="C101" i="25" s="1"/>
  <c r="C126" i="25" s="1"/>
  <c r="E32" i="14"/>
  <c r="F32" i="14" s="1"/>
  <c r="D34" i="14"/>
  <c r="C8" i="25"/>
  <c r="C54" i="25" s="1"/>
  <c r="D33" i="14"/>
  <c r="C7" i="25"/>
  <c r="C53" i="25" s="1"/>
  <c r="C78" i="25" s="1"/>
  <c r="C103" i="25" s="1"/>
  <c r="C128" i="25" s="1"/>
  <c r="E29" i="14"/>
  <c r="F29" i="14" s="1"/>
  <c r="D3" i="25"/>
  <c r="D49" i="25" s="1"/>
  <c r="E3" i="25"/>
  <c r="E49" i="25" s="1"/>
  <c r="C74" i="25"/>
  <c r="C99" i="25"/>
  <c r="AS355" i="35"/>
  <c r="AS356" i="35" s="1"/>
  <c r="AS359" i="35"/>
  <c r="AS215" i="35"/>
  <c r="AT212" i="35"/>
  <c r="AT210" i="35" s="1"/>
  <c r="AT211" i="35" s="1"/>
  <c r="AT213" i="35" s="1"/>
  <c r="AT352" i="35"/>
  <c r="AT353" i="35"/>
  <c r="AT354" i="35"/>
  <c r="AS161" i="35"/>
  <c r="AS333" i="35"/>
  <c r="AS334" i="35" s="1"/>
  <c r="AS337" i="35"/>
  <c r="AT332" i="35"/>
  <c r="AT330" i="35"/>
  <c r="AT158" i="35"/>
  <c r="AT156" i="35" s="1"/>
  <c r="AT157" i="35" s="1"/>
  <c r="AT159" i="35" s="1"/>
  <c r="AT331" i="35"/>
  <c r="AS106" i="35"/>
  <c r="AT101" i="35"/>
  <c r="AS287" i="35"/>
  <c r="AS386" i="35" s="1"/>
  <c r="AS50" i="35"/>
  <c r="AS48" i="35" s="1"/>
  <c r="AS49" i="35" s="1"/>
  <c r="AS51" i="35" s="1"/>
  <c r="AS288" i="35"/>
  <c r="AS387" i="35" s="1"/>
  <c r="AS286" i="35"/>
  <c r="AS385" i="35" s="1"/>
  <c r="AR293" i="35"/>
  <c r="AR392" i="35" s="1"/>
  <c r="AR289" i="35"/>
  <c r="AR53" i="35"/>
  <c r="AT187" i="35"/>
  <c r="AU182" i="35"/>
  <c r="AT79" i="35"/>
  <c r="AU74" i="35"/>
  <c r="AT268" i="35"/>
  <c r="AU263" i="35"/>
  <c r="AT133" i="35"/>
  <c r="AU128" i="35"/>
  <c r="AT365" i="35"/>
  <c r="AT364" i="35"/>
  <c r="AT363" i="35"/>
  <c r="AT239" i="35"/>
  <c r="AT237" i="35" s="1"/>
  <c r="AT238" i="35" s="1"/>
  <c r="AT240" i="35" s="1"/>
  <c r="AS378" i="35"/>
  <c r="AS366" i="35"/>
  <c r="AS367" i="35" s="1"/>
  <c r="AS242" i="35"/>
  <c r="AS370" i="35"/>
  <c r="AU25" i="35"/>
  <c r="AV20" i="35"/>
  <c r="U241" i="34"/>
  <c r="U5" i="23" s="1"/>
  <c r="V21" i="34"/>
  <c r="V238" i="34" s="1"/>
  <c r="V235" i="34"/>
  <c r="V16" i="23" s="1"/>
  <c r="Y45" i="34"/>
  <c r="AK131" i="25"/>
  <c r="D47" i="19"/>
  <c r="D49" i="19" s="1"/>
  <c r="D31" i="14"/>
  <c r="D151" i="19"/>
  <c r="D153" i="19" s="1"/>
  <c r="E133" i="21"/>
  <c r="C145" i="21"/>
  <c r="C11" i="23" s="1"/>
  <c r="C10" i="23" s="1"/>
  <c r="D159" i="19"/>
  <c r="D161" i="19" s="1"/>
  <c r="D140" i="21"/>
  <c r="D136" i="21"/>
  <c r="D130" i="21"/>
  <c r="E126" i="21"/>
  <c r="E89" i="21"/>
  <c r="G31" i="21"/>
  <c r="F53" i="21"/>
  <c r="G43" i="21"/>
  <c r="F65" i="21"/>
  <c r="G44" i="21"/>
  <c r="F66" i="21"/>
  <c r="G45" i="21"/>
  <c r="F67" i="21"/>
  <c r="E128" i="21"/>
  <c r="E75" i="21"/>
  <c r="E125" i="21" s="1"/>
  <c r="D135" i="21"/>
  <c r="E77" i="21"/>
  <c r="G37" i="21"/>
  <c r="F59" i="21"/>
  <c r="G41" i="21"/>
  <c r="F63" i="21"/>
  <c r="G32" i="21"/>
  <c r="F54" i="21"/>
  <c r="G42" i="21"/>
  <c r="F64" i="21"/>
  <c r="G30" i="21"/>
  <c r="F52" i="21"/>
  <c r="E81" i="21"/>
  <c r="G34" i="21"/>
  <c r="F56" i="21"/>
  <c r="D128" i="21"/>
  <c r="E129" i="21"/>
  <c r="G38" i="21"/>
  <c r="F60" i="21"/>
  <c r="E132" i="21"/>
  <c r="E93" i="21"/>
  <c r="G36" i="21"/>
  <c r="F58" i="21"/>
  <c r="G29" i="21"/>
  <c r="F51" i="21"/>
  <c r="G39" i="21"/>
  <c r="F61" i="21"/>
  <c r="D95" i="21"/>
  <c r="D8" i="22" s="1"/>
  <c r="D7" i="22" s="1"/>
  <c r="E85" i="21"/>
  <c r="E135" i="21" s="1"/>
  <c r="E74" i="21"/>
  <c r="E124" i="21" s="1"/>
  <c r="E70" i="21"/>
  <c r="D8" i="12" s="1"/>
  <c r="D21" i="38" s="1"/>
  <c r="G46" i="21"/>
  <c r="F68" i="21"/>
  <c r="G28" i="21"/>
  <c r="F50" i="21"/>
  <c r="E87" i="21"/>
  <c r="G35" i="21"/>
  <c r="F57" i="21"/>
  <c r="D124" i="21"/>
  <c r="D141" i="21"/>
  <c r="E86" i="21"/>
  <c r="G33" i="21"/>
  <c r="F55" i="21"/>
  <c r="G40" i="21"/>
  <c r="F62" i="21"/>
  <c r="G27" i="21"/>
  <c r="F49" i="21"/>
  <c r="D79" i="19"/>
  <c r="D81" i="19" s="1"/>
  <c r="D111" i="19"/>
  <c r="D113" i="19" s="1"/>
  <c r="D143" i="19"/>
  <c r="D145" i="19" s="1"/>
  <c r="D30" i="14"/>
  <c r="D7" i="19"/>
  <c r="D9" i="19" s="1"/>
  <c r="C3" i="24" s="1"/>
  <c r="C26" i="24" s="1"/>
  <c r="D39" i="19"/>
  <c r="D41" i="19" s="1"/>
  <c r="D71" i="19"/>
  <c r="D73" i="19" s="1"/>
  <c r="D103" i="19"/>
  <c r="D105" i="19" s="1"/>
  <c r="D135" i="19"/>
  <c r="D137" i="19" s="1"/>
  <c r="D15" i="19"/>
  <c r="D17" i="19" s="1"/>
  <c r="D23" i="19"/>
  <c r="D55" i="19"/>
  <c r="D57" i="19" s="1"/>
  <c r="D87" i="19"/>
  <c r="D89" i="19" s="1"/>
  <c r="D119" i="19"/>
  <c r="D121" i="19" s="1"/>
  <c r="D31" i="19"/>
  <c r="D33" i="19" s="1"/>
  <c r="D63" i="19"/>
  <c r="D65" i="19" s="1"/>
  <c r="D95" i="19"/>
  <c r="D97" i="19" s="1"/>
  <c r="D127" i="19"/>
  <c r="D129" i="19" s="1"/>
  <c r="C9" i="15"/>
  <c r="C11" i="15"/>
  <c r="C35" i="15"/>
  <c r="C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D6" i="25" l="1"/>
  <c r="D52" i="25" s="1"/>
  <c r="C77" i="25"/>
  <c r="C102" i="25"/>
  <c r="C127" i="25" s="1"/>
  <c r="C125" i="25"/>
  <c r="C70" i="25"/>
  <c r="B4" i="12" s="1"/>
  <c r="E151" i="19"/>
  <c r="E4" i="25"/>
  <c r="E50" i="25" s="1"/>
  <c r="E75" i="25" s="1"/>
  <c r="D4" i="25"/>
  <c r="D50" i="25" s="1"/>
  <c r="D77" i="25"/>
  <c r="E77" i="25"/>
  <c r="E31" i="14"/>
  <c r="F31" i="14" s="1"/>
  <c r="E5" i="25"/>
  <c r="E51" i="25" s="1"/>
  <c r="E76" i="25" s="1"/>
  <c r="D5" i="25"/>
  <c r="D51" i="25" s="1"/>
  <c r="G32" i="14"/>
  <c r="H32" i="14" s="1"/>
  <c r="G6" i="25"/>
  <c r="G52" i="25" s="1"/>
  <c r="G77" i="25" s="1"/>
  <c r="F6" i="25"/>
  <c r="F52" i="25" s="1"/>
  <c r="F77" i="25" s="1"/>
  <c r="C79" i="25"/>
  <c r="C104" i="25" s="1"/>
  <c r="E34" i="14"/>
  <c r="F34" i="14" s="1"/>
  <c r="E8" i="25"/>
  <c r="E54" i="25" s="1"/>
  <c r="D8" i="25"/>
  <c r="D54" i="25" s="1"/>
  <c r="E33" i="14"/>
  <c r="F33" i="14" s="1"/>
  <c r="E7" i="25"/>
  <c r="E53" i="25" s="1"/>
  <c r="D7" i="25"/>
  <c r="D53" i="25" s="1"/>
  <c r="E74" i="25"/>
  <c r="D74" i="25"/>
  <c r="C124" i="25"/>
  <c r="G29" i="14"/>
  <c r="H29" i="14" s="1"/>
  <c r="F3" i="25"/>
  <c r="F49" i="25" s="1"/>
  <c r="G3" i="25"/>
  <c r="G49" i="25" s="1"/>
  <c r="E6" i="19"/>
  <c r="AT214" i="35"/>
  <c r="AU209" i="35"/>
  <c r="AT160" i="35"/>
  <c r="AU155" i="35"/>
  <c r="AT308" i="35"/>
  <c r="AT104" i="35"/>
  <c r="AT102" i="35" s="1"/>
  <c r="AT103" i="35" s="1"/>
  <c r="AT105" i="35" s="1"/>
  <c r="AT309" i="35"/>
  <c r="AT310" i="35" s="1"/>
  <c r="AS107" i="35"/>
  <c r="AS311" i="35"/>
  <c r="AS312" i="35" s="1"/>
  <c r="AS315" i="35"/>
  <c r="AR290" i="35"/>
  <c r="AR388" i="35"/>
  <c r="AR389" i="35" s="1"/>
  <c r="AT47" i="35"/>
  <c r="AS52" i="35"/>
  <c r="AU375" i="35"/>
  <c r="AU376" i="35" s="1"/>
  <c r="AU374" i="35"/>
  <c r="AU266" i="35"/>
  <c r="AU264" i="35" s="1"/>
  <c r="AU265" i="35" s="1"/>
  <c r="AU267" i="35" s="1"/>
  <c r="AV275" i="35"/>
  <c r="AV276" i="35"/>
  <c r="AV277" i="35" s="1"/>
  <c r="AV23" i="35"/>
  <c r="AV21" i="35" s="1"/>
  <c r="AV22" i="35" s="1"/>
  <c r="AV24" i="35" s="1"/>
  <c r="AT377" i="35"/>
  <c r="AT381" i="35"/>
  <c r="AT269" i="35"/>
  <c r="AU278" i="35"/>
  <c r="AU279" i="35" s="1"/>
  <c r="AU282" i="35"/>
  <c r="AU26" i="35"/>
  <c r="AU321" i="35"/>
  <c r="AU320" i="35"/>
  <c r="AU319" i="35"/>
  <c r="AU131" i="35"/>
  <c r="AU129" i="35" s="1"/>
  <c r="AU130" i="35" s="1"/>
  <c r="AU132" i="35" s="1"/>
  <c r="AU298" i="35"/>
  <c r="AU299" i="35" s="1"/>
  <c r="AU297" i="35"/>
  <c r="AU77" i="35"/>
  <c r="AU75" i="35" s="1"/>
  <c r="AU76" i="35" s="1"/>
  <c r="AU78" i="35" s="1"/>
  <c r="AU342" i="35"/>
  <c r="AU343" i="35" s="1"/>
  <c r="AU341" i="35"/>
  <c r="AU185" i="35"/>
  <c r="AU183" i="35" s="1"/>
  <c r="AU184" i="35" s="1"/>
  <c r="AU186" i="35" s="1"/>
  <c r="AT241" i="35"/>
  <c r="AU236" i="35"/>
  <c r="AT322" i="35"/>
  <c r="AT323" i="35" s="1"/>
  <c r="AT326" i="35"/>
  <c r="AT134" i="35"/>
  <c r="AT300" i="35"/>
  <c r="AT301" i="35" s="1"/>
  <c r="AT80" i="35"/>
  <c r="AT304" i="35"/>
  <c r="AT344" i="35"/>
  <c r="AT345" i="35" s="1"/>
  <c r="AT348" i="35"/>
  <c r="AT188" i="35"/>
  <c r="V19" i="34"/>
  <c r="Z41" i="34"/>
  <c r="E30" i="19"/>
  <c r="C6" i="24"/>
  <c r="C29" i="24" s="1"/>
  <c r="E126" i="19"/>
  <c r="C18" i="24"/>
  <c r="C41" i="24" s="1"/>
  <c r="E119" i="19"/>
  <c r="E70" i="19"/>
  <c r="C11" i="24"/>
  <c r="C34" i="24" s="1"/>
  <c r="E150" i="19"/>
  <c r="C21" i="24"/>
  <c r="C44" i="24" s="1"/>
  <c r="E14" i="19"/>
  <c r="C4" i="24"/>
  <c r="C27" i="24" s="1"/>
  <c r="E86" i="19"/>
  <c r="C13" i="24"/>
  <c r="C36" i="24" s="1"/>
  <c r="E38" i="19"/>
  <c r="C7" i="24"/>
  <c r="C30" i="24" s="1"/>
  <c r="E110" i="19"/>
  <c r="C16" i="24"/>
  <c r="C39" i="24" s="1"/>
  <c r="E127" i="21"/>
  <c r="E158" i="19"/>
  <c r="C22" i="24"/>
  <c r="C45" i="24" s="1"/>
  <c r="E102" i="19"/>
  <c r="C15" i="24"/>
  <c r="C38" i="24" s="1"/>
  <c r="E118" i="19"/>
  <c r="C17" i="24"/>
  <c r="C40" i="24" s="1"/>
  <c r="E15" i="19"/>
  <c r="E142" i="19"/>
  <c r="C20" i="24"/>
  <c r="C43" i="24" s="1"/>
  <c r="E136" i="21"/>
  <c r="E137" i="21"/>
  <c r="E94" i="19"/>
  <c r="C14" i="24"/>
  <c r="C37" i="24" s="1"/>
  <c r="E62" i="19"/>
  <c r="C10" i="24"/>
  <c r="C33" i="24" s="1"/>
  <c r="E54" i="19"/>
  <c r="C9" i="24"/>
  <c r="C32" i="24" s="1"/>
  <c r="E134" i="19"/>
  <c r="C19" i="24"/>
  <c r="C42" i="24" s="1"/>
  <c r="E78" i="19"/>
  <c r="C12" i="24"/>
  <c r="C35" i="24" s="1"/>
  <c r="E46" i="19"/>
  <c r="C8" i="24"/>
  <c r="C31" i="24" s="1"/>
  <c r="H28" i="21"/>
  <c r="G50" i="21"/>
  <c r="H39" i="21"/>
  <c r="G61" i="21"/>
  <c r="F83" i="21"/>
  <c r="F89" i="21"/>
  <c r="F78" i="21"/>
  <c r="H27" i="21"/>
  <c r="G49" i="21"/>
  <c r="F85" i="21"/>
  <c r="H34" i="21"/>
  <c r="G56" i="21"/>
  <c r="F77" i="21"/>
  <c r="F127" i="21" s="1"/>
  <c r="H32" i="21"/>
  <c r="G54" i="21"/>
  <c r="F90" i="21"/>
  <c r="F74" i="21"/>
  <c r="F70" i="21"/>
  <c r="E8" i="12" s="1"/>
  <c r="E21" i="38" s="1"/>
  <c r="F75" i="21"/>
  <c r="F125" i="21" s="1"/>
  <c r="F86" i="21"/>
  <c r="H36" i="21"/>
  <c r="G58" i="21"/>
  <c r="H42" i="21"/>
  <c r="G64" i="21"/>
  <c r="F88" i="21"/>
  <c r="F91" i="21"/>
  <c r="H31" i="21"/>
  <c r="G53" i="21"/>
  <c r="E139" i="21"/>
  <c r="H40" i="21"/>
  <c r="G62" i="21"/>
  <c r="H41" i="21"/>
  <c r="G63" i="21"/>
  <c r="H44" i="21"/>
  <c r="G66" i="21"/>
  <c r="H33" i="21"/>
  <c r="G55" i="21"/>
  <c r="H35" i="21"/>
  <c r="G57" i="21"/>
  <c r="F93" i="21"/>
  <c r="E95" i="21"/>
  <c r="E8" i="22" s="1"/>
  <c r="E7" i="22" s="1"/>
  <c r="F76" i="21"/>
  <c r="E143" i="21"/>
  <c r="F84" i="21"/>
  <c r="F134" i="21" s="1"/>
  <c r="H45" i="21"/>
  <c r="G67" i="21"/>
  <c r="E141" i="21"/>
  <c r="F87" i="21"/>
  <c r="D145" i="21"/>
  <c r="D11" i="23" s="1"/>
  <c r="F80" i="21"/>
  <c r="F82" i="21"/>
  <c r="H46" i="21"/>
  <c r="G68" i="21"/>
  <c r="H29" i="21"/>
  <c r="G51" i="21"/>
  <c r="H38" i="21"/>
  <c r="G60" i="21"/>
  <c r="F81" i="21"/>
  <c r="E131" i="21"/>
  <c r="H30" i="21"/>
  <c r="G52" i="21"/>
  <c r="F79" i="21"/>
  <c r="H37" i="21"/>
  <c r="G59" i="21"/>
  <c r="F92" i="21"/>
  <c r="F142" i="21"/>
  <c r="H43" i="21"/>
  <c r="G65" i="21"/>
  <c r="AJ37" i="22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D25" i="19"/>
  <c r="E30" i="14"/>
  <c r="E71" i="19"/>
  <c r="E135" i="19"/>
  <c r="E103" i="19"/>
  <c r="E39" i="19"/>
  <c r="E7" i="19"/>
  <c r="E87" i="19"/>
  <c r="E143" i="19"/>
  <c r="E145" i="19" s="1"/>
  <c r="E55" i="19"/>
  <c r="E57" i="19" s="1"/>
  <c r="E79" i="19"/>
  <c r="E81" i="19" s="1"/>
  <c r="E111" i="19"/>
  <c r="E63" i="19"/>
  <c r="E95" i="19"/>
  <c r="E97" i="19" s="1"/>
  <c r="E127" i="19"/>
  <c r="E23" i="19"/>
  <c r="E47" i="19"/>
  <c r="E159" i="19"/>
  <c r="E31" i="19"/>
  <c r="C36" i="15"/>
  <c r="C12" i="15"/>
  <c r="D28" i="14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C31" i="13"/>
  <c r="B31" i="13"/>
  <c r="B31" i="42" l="1"/>
  <c r="E17" i="19"/>
  <c r="D4" i="24" s="1"/>
  <c r="D27" i="24" s="1"/>
  <c r="E70" i="25"/>
  <c r="D4" i="12" s="1"/>
  <c r="E113" i="19"/>
  <c r="D16" i="24" s="1"/>
  <c r="D39" i="24" s="1"/>
  <c r="E89" i="19"/>
  <c r="D13" i="24" s="1"/>
  <c r="D36" i="24" s="1"/>
  <c r="E137" i="19"/>
  <c r="F134" i="19" s="1"/>
  <c r="D127" i="25"/>
  <c r="G31" i="14"/>
  <c r="H31" i="14" s="1"/>
  <c r="F5" i="25"/>
  <c r="F51" i="25" s="1"/>
  <c r="G5" i="25"/>
  <c r="G51" i="25" s="1"/>
  <c r="E153" i="19"/>
  <c r="D21" i="24" s="1"/>
  <c r="D44" i="24" s="1"/>
  <c r="C95" i="25"/>
  <c r="C5" i="22" s="1"/>
  <c r="C4" i="22" s="1"/>
  <c r="C3" i="22" s="1"/>
  <c r="I32" i="14"/>
  <c r="J32" i="14" s="1"/>
  <c r="H6" i="25"/>
  <c r="H52" i="25" s="1"/>
  <c r="I6" i="25"/>
  <c r="I52" i="25" s="1"/>
  <c r="I77" i="25" s="1"/>
  <c r="D76" i="25"/>
  <c r="D75" i="25"/>
  <c r="D70" i="25"/>
  <c r="C4" i="12" s="1"/>
  <c r="E121" i="19"/>
  <c r="F118" i="19" s="1"/>
  <c r="E49" i="19"/>
  <c r="F46" i="19" s="1"/>
  <c r="E65" i="19"/>
  <c r="F62" i="19" s="1"/>
  <c r="E105" i="19"/>
  <c r="D15" i="24" s="1"/>
  <c r="D38" i="24" s="1"/>
  <c r="C129" i="25"/>
  <c r="C145" i="25" s="1"/>
  <c r="C4" i="23" s="1"/>
  <c r="C3" i="23" s="1"/>
  <c r="C25" i="23" s="1"/>
  <c r="C120" i="25"/>
  <c r="G34" i="14"/>
  <c r="H34" i="14" s="1"/>
  <c r="G8" i="25"/>
  <c r="G54" i="25" s="1"/>
  <c r="F8" i="25"/>
  <c r="F54" i="25" s="1"/>
  <c r="F79" i="25" s="1"/>
  <c r="D79" i="25"/>
  <c r="E79" i="25"/>
  <c r="E161" i="19"/>
  <c r="F158" i="19" s="1"/>
  <c r="E78" i="25"/>
  <c r="D78" i="25"/>
  <c r="D128" i="25" s="1"/>
  <c r="G33" i="14"/>
  <c r="H33" i="14" s="1"/>
  <c r="G7" i="25"/>
  <c r="G53" i="25" s="1"/>
  <c r="F7" i="25"/>
  <c r="F53" i="25" s="1"/>
  <c r="I3" i="25"/>
  <c r="I49" i="25" s="1"/>
  <c r="H3" i="25"/>
  <c r="H49" i="25" s="1"/>
  <c r="I29" i="14"/>
  <c r="J29" i="14" s="1"/>
  <c r="K29" i="14" s="1"/>
  <c r="E129" i="19"/>
  <c r="D18" i="24" s="1"/>
  <c r="D41" i="24" s="1"/>
  <c r="F74" i="25"/>
  <c r="G74" i="25"/>
  <c r="E33" i="19"/>
  <c r="D6" i="24" s="1"/>
  <c r="D29" i="24" s="1"/>
  <c r="E9" i="19"/>
  <c r="D3" i="24" s="1"/>
  <c r="D26" i="24" s="1"/>
  <c r="AU212" i="35"/>
  <c r="AU210" i="35" s="1"/>
  <c r="AU211" i="35" s="1"/>
  <c r="AU213" i="35" s="1"/>
  <c r="AU353" i="35"/>
  <c r="AU354" i="35" s="1"/>
  <c r="AU352" i="35"/>
  <c r="AT359" i="35"/>
  <c r="AT355" i="35"/>
  <c r="AT356" i="35" s="1"/>
  <c r="AT215" i="35"/>
  <c r="AU158" i="35"/>
  <c r="AU156" i="35" s="1"/>
  <c r="AU157" i="35" s="1"/>
  <c r="AU159" i="35" s="1"/>
  <c r="AU330" i="35"/>
  <c r="AU331" i="35"/>
  <c r="AU332" i="35" s="1"/>
  <c r="AT337" i="35"/>
  <c r="AT161" i="35"/>
  <c r="AT333" i="35"/>
  <c r="AT334" i="35" s="1"/>
  <c r="AT106" i="35"/>
  <c r="AU101" i="35"/>
  <c r="AS53" i="35"/>
  <c r="AS289" i="35"/>
  <c r="AS293" i="35"/>
  <c r="AS392" i="35" s="1"/>
  <c r="AT50" i="35"/>
  <c r="AT48" i="35" s="1"/>
  <c r="AT49" i="35" s="1"/>
  <c r="AT51" i="35" s="1"/>
  <c r="AT287" i="35"/>
  <c r="AT386" i="35" s="1"/>
  <c r="AT286" i="35"/>
  <c r="AT385" i="35" s="1"/>
  <c r="AV25" i="35"/>
  <c r="AW20" i="35"/>
  <c r="AU268" i="35"/>
  <c r="AV263" i="35"/>
  <c r="AU133" i="35"/>
  <c r="AV128" i="35"/>
  <c r="AU187" i="35"/>
  <c r="AV182" i="35"/>
  <c r="AU79" i="35"/>
  <c r="AV74" i="35"/>
  <c r="AU364" i="35"/>
  <c r="AU365" i="35" s="1"/>
  <c r="AU363" i="35"/>
  <c r="AU239" i="35"/>
  <c r="AU237" i="35" s="1"/>
  <c r="AU238" i="35" s="1"/>
  <c r="AU240" i="35" s="1"/>
  <c r="AT378" i="35"/>
  <c r="AT366" i="35"/>
  <c r="AT367" i="35" s="1"/>
  <c r="AT370" i="35"/>
  <c r="AT242" i="35"/>
  <c r="V20" i="34"/>
  <c r="V236" i="34"/>
  <c r="Z44" i="34"/>
  <c r="F142" i="19"/>
  <c r="D20" i="24"/>
  <c r="D43" i="24" s="1"/>
  <c r="E22" i="19"/>
  <c r="E25" i="19" s="1"/>
  <c r="D5" i="24" s="1"/>
  <c r="D28" i="24" s="1"/>
  <c r="C5" i="24"/>
  <c r="C28" i="24" s="1"/>
  <c r="C47" i="24" s="1"/>
  <c r="E145" i="21"/>
  <c r="E11" i="23" s="1"/>
  <c r="F137" i="21"/>
  <c r="F128" i="21"/>
  <c r="F94" i="19"/>
  <c r="D14" i="24"/>
  <c r="D37" i="24" s="1"/>
  <c r="F54" i="19"/>
  <c r="D9" i="24"/>
  <c r="D32" i="24" s="1"/>
  <c r="E41" i="19"/>
  <c r="F129" i="21"/>
  <c r="F140" i="21"/>
  <c r="F78" i="19"/>
  <c r="D12" i="24"/>
  <c r="D35" i="24" s="1"/>
  <c r="E73" i="19"/>
  <c r="F139" i="21"/>
  <c r="I43" i="21"/>
  <c r="H65" i="21"/>
  <c r="I37" i="21"/>
  <c r="H59" i="21"/>
  <c r="G85" i="21"/>
  <c r="I33" i="21"/>
  <c r="H55" i="21"/>
  <c r="I28" i="21"/>
  <c r="H50" i="21"/>
  <c r="I29" i="21"/>
  <c r="H51" i="21"/>
  <c r="F126" i="21"/>
  <c r="I35" i="21"/>
  <c r="H57" i="21"/>
  <c r="I40" i="21"/>
  <c r="H62" i="21"/>
  <c r="I42" i="21"/>
  <c r="H64" i="21"/>
  <c r="I27" i="21"/>
  <c r="H49" i="21"/>
  <c r="I39" i="21"/>
  <c r="H61" i="21"/>
  <c r="G90" i="21"/>
  <c r="G84" i="21"/>
  <c r="F131" i="21"/>
  <c r="I38" i="21"/>
  <c r="H60" i="21"/>
  <c r="F132" i="21"/>
  <c r="F130" i="21"/>
  <c r="F143" i="21"/>
  <c r="G80" i="21"/>
  <c r="G130" i="21" s="1"/>
  <c r="I41" i="21"/>
  <c r="H63" i="21"/>
  <c r="I31" i="21"/>
  <c r="H53" i="21"/>
  <c r="F141" i="21"/>
  <c r="G83" i="21"/>
  <c r="I32" i="21"/>
  <c r="H54" i="21"/>
  <c r="G81" i="21"/>
  <c r="G74" i="21"/>
  <c r="G70" i="21"/>
  <c r="F8" i="12" s="1"/>
  <c r="F21" i="38" s="1"/>
  <c r="F133" i="21"/>
  <c r="G75" i="21"/>
  <c r="G125" i="21" s="1"/>
  <c r="G88" i="21"/>
  <c r="G78" i="21"/>
  <c r="G128" i="21" s="1"/>
  <c r="I36" i="21"/>
  <c r="H58" i="21"/>
  <c r="G79" i="21"/>
  <c r="I34" i="21"/>
  <c r="H56" i="21"/>
  <c r="G77" i="21"/>
  <c r="I46" i="21"/>
  <c r="H68" i="21"/>
  <c r="I45" i="21"/>
  <c r="H67" i="21"/>
  <c r="G91" i="21"/>
  <c r="F138" i="21"/>
  <c r="I30" i="21"/>
  <c r="H52" i="21"/>
  <c r="G76" i="21"/>
  <c r="G93" i="21"/>
  <c r="F136" i="21"/>
  <c r="G92" i="21"/>
  <c r="G82" i="21"/>
  <c r="I44" i="21"/>
  <c r="H66" i="21"/>
  <c r="G87" i="21"/>
  <c r="G89" i="21"/>
  <c r="G139" i="21" s="1"/>
  <c r="F95" i="21"/>
  <c r="F8" i="22" s="1"/>
  <c r="F7" i="22" s="1"/>
  <c r="F124" i="21"/>
  <c r="G86" i="21"/>
  <c r="F30" i="14"/>
  <c r="F79" i="19"/>
  <c r="F47" i="19"/>
  <c r="F15" i="19"/>
  <c r="F103" i="19"/>
  <c r="F119" i="19"/>
  <c r="F151" i="19"/>
  <c r="F95" i="19"/>
  <c r="F143" i="19"/>
  <c r="F7" i="19"/>
  <c r="F55" i="19"/>
  <c r="F31" i="19"/>
  <c r="F71" i="19"/>
  <c r="F87" i="19"/>
  <c r="F63" i="19"/>
  <c r="F135" i="19"/>
  <c r="F23" i="19"/>
  <c r="F127" i="19"/>
  <c r="F159" i="19"/>
  <c r="F39" i="19"/>
  <c r="F111" i="19"/>
  <c r="C13" i="15"/>
  <c r="C37" i="15"/>
  <c r="E28" i="14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43" i="13"/>
  <c r="C43" i="42" l="1"/>
  <c r="B43" i="42"/>
  <c r="D43" i="42"/>
  <c r="F14" i="19"/>
  <c r="F110" i="19"/>
  <c r="D17" i="24"/>
  <c r="D40" i="24" s="1"/>
  <c r="F86" i="19"/>
  <c r="F89" i="19" s="1"/>
  <c r="F127" i="25"/>
  <c r="F102" i="19"/>
  <c r="F105" i="19" s="1"/>
  <c r="G102" i="19" s="1"/>
  <c r="D22" i="24"/>
  <c r="D45" i="24" s="1"/>
  <c r="F150" i="19"/>
  <c r="F153" i="19" s="1"/>
  <c r="G127" i="25"/>
  <c r="E127" i="25"/>
  <c r="E129" i="25"/>
  <c r="F30" i="19"/>
  <c r="F33" i="19" s="1"/>
  <c r="G30" i="19" s="1"/>
  <c r="D19" i="24"/>
  <c r="D42" i="24" s="1"/>
  <c r="C17" i="22"/>
  <c r="D125" i="25"/>
  <c r="E125" i="25"/>
  <c r="D126" i="25"/>
  <c r="F113" i="19"/>
  <c r="E16" i="24" s="1"/>
  <c r="E39" i="24" s="1"/>
  <c r="F145" i="19"/>
  <c r="E20" i="24" s="1"/>
  <c r="E43" i="24" s="1"/>
  <c r="G76" i="25"/>
  <c r="F121" i="19"/>
  <c r="G118" i="19" s="1"/>
  <c r="H77" i="25"/>
  <c r="F4" i="25"/>
  <c r="F50" i="25" s="1"/>
  <c r="F75" i="25" s="1"/>
  <c r="G4" i="25"/>
  <c r="G50" i="25" s="1"/>
  <c r="D95" i="25"/>
  <c r="D5" i="22" s="1"/>
  <c r="D4" i="22" s="1"/>
  <c r="D3" i="22" s="1"/>
  <c r="D14" i="22" s="1"/>
  <c r="K32" i="14"/>
  <c r="L32" i="14" s="1"/>
  <c r="K6" i="25"/>
  <c r="K52" i="25" s="1"/>
  <c r="K77" i="25" s="1"/>
  <c r="J6" i="25"/>
  <c r="J52" i="25" s="1"/>
  <c r="F76" i="25"/>
  <c r="F126" i="19"/>
  <c r="F129" i="19" s="1"/>
  <c r="I31" i="14"/>
  <c r="J31" i="14" s="1"/>
  <c r="I5" i="25"/>
  <c r="I51" i="25" s="1"/>
  <c r="I76" i="25" s="1"/>
  <c r="H5" i="25"/>
  <c r="H51" i="25" s="1"/>
  <c r="F17" i="19"/>
  <c r="E4" i="24" s="1"/>
  <c r="E27" i="24" s="1"/>
  <c r="F6" i="19"/>
  <c r="F9" i="19" s="1"/>
  <c r="E3" i="24" s="1"/>
  <c r="E26" i="24" s="1"/>
  <c r="D10" i="24"/>
  <c r="D33" i="24" s="1"/>
  <c r="D8" i="24"/>
  <c r="D31" i="24" s="1"/>
  <c r="C24" i="23"/>
  <c r="F161" i="19"/>
  <c r="G158" i="19" s="1"/>
  <c r="E95" i="25"/>
  <c r="E5" i="22" s="1"/>
  <c r="E4" i="22" s="1"/>
  <c r="E3" i="22" s="1"/>
  <c r="F129" i="25"/>
  <c r="D129" i="25"/>
  <c r="G79" i="25"/>
  <c r="I34" i="14"/>
  <c r="J34" i="14" s="1"/>
  <c r="H8" i="25"/>
  <c r="H54" i="25" s="1"/>
  <c r="I8" i="25"/>
  <c r="I54" i="25" s="1"/>
  <c r="C14" i="22"/>
  <c r="C16" i="22" s="1"/>
  <c r="D20" i="22" s="1"/>
  <c r="D38" i="22" s="1"/>
  <c r="D12" i="23" s="1"/>
  <c r="D10" i="23" s="1"/>
  <c r="C34" i="22"/>
  <c r="I33" i="14"/>
  <c r="J33" i="14" s="1"/>
  <c r="I7" i="25"/>
  <c r="I53" i="25" s="1"/>
  <c r="H7" i="25"/>
  <c r="H53" i="25" s="1"/>
  <c r="G78" i="25"/>
  <c r="F78" i="25"/>
  <c r="H74" i="25"/>
  <c r="F97" i="19"/>
  <c r="G94" i="19" s="1"/>
  <c r="J3" i="25"/>
  <c r="J49" i="25" s="1"/>
  <c r="K3" i="25"/>
  <c r="K49" i="25" s="1"/>
  <c r="I74" i="25"/>
  <c r="E124" i="25"/>
  <c r="D124" i="25"/>
  <c r="F81" i="19"/>
  <c r="G78" i="19" s="1"/>
  <c r="F65" i="19"/>
  <c r="E10" i="24" s="1"/>
  <c r="E33" i="24" s="1"/>
  <c r="C7" i="12"/>
  <c r="B26" i="38"/>
  <c r="AV209" i="35"/>
  <c r="AU214" i="35"/>
  <c r="AV155" i="35"/>
  <c r="AU160" i="35"/>
  <c r="AU104" i="35"/>
  <c r="AU102" i="35" s="1"/>
  <c r="AU103" i="35" s="1"/>
  <c r="AU105" i="35" s="1"/>
  <c r="AU309" i="35"/>
  <c r="AU310" i="35" s="1"/>
  <c r="AU308" i="35"/>
  <c r="AT311" i="35"/>
  <c r="AT312" i="35" s="1"/>
  <c r="AT107" i="35"/>
  <c r="AT315" i="35"/>
  <c r="AT288" i="35"/>
  <c r="AT387" i="35" s="1"/>
  <c r="AU47" i="35"/>
  <c r="AT52" i="35"/>
  <c r="AS290" i="35"/>
  <c r="AS388" i="35"/>
  <c r="AS389" i="35" s="1"/>
  <c r="AU241" i="35"/>
  <c r="AV236" i="35"/>
  <c r="AV341" i="35"/>
  <c r="AV343" i="35"/>
  <c r="AV342" i="35"/>
  <c r="AV185" i="35"/>
  <c r="AV183" i="35" s="1"/>
  <c r="AV184" i="35" s="1"/>
  <c r="AV186" i="35" s="1"/>
  <c r="AV375" i="35"/>
  <c r="AV376" i="35" s="1"/>
  <c r="AV374" i="35"/>
  <c r="AV266" i="35"/>
  <c r="AV264" i="35" s="1"/>
  <c r="AV265" i="35" s="1"/>
  <c r="AV267" i="35" s="1"/>
  <c r="AW276" i="35"/>
  <c r="AW277" i="35" s="1"/>
  <c r="AW275" i="35"/>
  <c r="AW23" i="35"/>
  <c r="AW21" i="35" s="1"/>
  <c r="AW22" i="35" s="1"/>
  <c r="AW24" i="35" s="1"/>
  <c r="AU344" i="35"/>
  <c r="AU345" i="35" s="1"/>
  <c r="AU188" i="35"/>
  <c r="AU348" i="35"/>
  <c r="AU377" i="35"/>
  <c r="AU269" i="35"/>
  <c r="AU381" i="35"/>
  <c r="AV278" i="35"/>
  <c r="AV279" i="35" s="1"/>
  <c r="AV282" i="35"/>
  <c r="AV26" i="35"/>
  <c r="AV299" i="35"/>
  <c r="AV298" i="35"/>
  <c r="AV297" i="35"/>
  <c r="AV77" i="35"/>
  <c r="AV75" i="35" s="1"/>
  <c r="AV76" i="35" s="1"/>
  <c r="AV78" i="35" s="1"/>
  <c r="AV320" i="35"/>
  <c r="AV321" i="35" s="1"/>
  <c r="AV319" i="35"/>
  <c r="AV131" i="35"/>
  <c r="AV129" i="35" s="1"/>
  <c r="AV130" i="35" s="1"/>
  <c r="AV132" i="35" s="1"/>
  <c r="AU300" i="35"/>
  <c r="AU301" i="35" s="1"/>
  <c r="AU304" i="35"/>
  <c r="AU80" i="35"/>
  <c r="AU322" i="35"/>
  <c r="AU323" i="35" s="1"/>
  <c r="AU134" i="35"/>
  <c r="AU326" i="35"/>
  <c r="V22" i="34"/>
  <c r="V237" i="34"/>
  <c r="Z42" i="34"/>
  <c r="G137" i="21"/>
  <c r="F70" i="19"/>
  <c r="F73" i="19" s="1"/>
  <c r="D11" i="24"/>
  <c r="D34" i="24" s="1"/>
  <c r="F38" i="19"/>
  <c r="F41" i="19" s="1"/>
  <c r="D7" i="24"/>
  <c r="D30" i="24" s="1"/>
  <c r="F137" i="19"/>
  <c r="F135" i="21"/>
  <c r="F145" i="21" s="1"/>
  <c r="F11" i="23" s="1"/>
  <c r="F57" i="19"/>
  <c r="F49" i="19"/>
  <c r="F22" i="19"/>
  <c r="F25" i="19" s="1"/>
  <c r="E5" i="24" s="1"/>
  <c r="E28" i="24" s="1"/>
  <c r="G140" i="21"/>
  <c r="G126" i="21"/>
  <c r="H92" i="21"/>
  <c r="H142" i="21" s="1"/>
  <c r="H85" i="21"/>
  <c r="J39" i="21"/>
  <c r="I61" i="21"/>
  <c r="H89" i="21"/>
  <c r="J35" i="21"/>
  <c r="I57" i="21"/>
  <c r="J43" i="21"/>
  <c r="I65" i="21"/>
  <c r="H91" i="21"/>
  <c r="G132" i="21"/>
  <c r="G143" i="21"/>
  <c r="J30" i="21"/>
  <c r="I52" i="21"/>
  <c r="H81" i="21"/>
  <c r="G129" i="21"/>
  <c r="G131" i="21"/>
  <c r="J41" i="21"/>
  <c r="I63" i="21"/>
  <c r="J40" i="21"/>
  <c r="I62" i="21"/>
  <c r="J29" i="21"/>
  <c r="I51" i="21"/>
  <c r="H80" i="21"/>
  <c r="J37" i="21"/>
  <c r="I59" i="21"/>
  <c r="G141" i="21"/>
  <c r="G138" i="21"/>
  <c r="H136" i="21"/>
  <c r="G142" i="21"/>
  <c r="J45" i="21"/>
  <c r="I67" i="21"/>
  <c r="H93" i="21"/>
  <c r="G127" i="21"/>
  <c r="G95" i="21"/>
  <c r="G8" i="22" s="1"/>
  <c r="G124" i="21"/>
  <c r="H131" i="21"/>
  <c r="G133" i="21"/>
  <c r="J31" i="21"/>
  <c r="I53" i="21"/>
  <c r="J38" i="21"/>
  <c r="I60" i="21"/>
  <c r="G134" i="21"/>
  <c r="H86" i="21"/>
  <c r="J27" i="21"/>
  <c r="I49" i="21"/>
  <c r="J42" i="21"/>
  <c r="I64" i="21"/>
  <c r="H82" i="21"/>
  <c r="H75" i="21"/>
  <c r="H125" i="21" s="1"/>
  <c r="H90" i="21"/>
  <c r="J46" i="21"/>
  <c r="I68" i="21"/>
  <c r="H78" i="21"/>
  <c r="J28" i="21"/>
  <c r="I50" i="21"/>
  <c r="J36" i="21"/>
  <c r="I58" i="21"/>
  <c r="J32" i="21"/>
  <c r="I54" i="21"/>
  <c r="G135" i="21"/>
  <c r="G136" i="21"/>
  <c r="J44" i="21"/>
  <c r="I66" i="21"/>
  <c r="H77" i="21"/>
  <c r="H127" i="21" s="1"/>
  <c r="J34" i="21"/>
  <c r="I56" i="21"/>
  <c r="H83" i="21"/>
  <c r="H79" i="21"/>
  <c r="H88" i="21"/>
  <c r="H138" i="21" s="1"/>
  <c r="H130" i="21"/>
  <c r="H74" i="21"/>
  <c r="H124" i="21" s="1"/>
  <c r="H70" i="21"/>
  <c r="G8" i="12" s="1"/>
  <c r="G21" i="38" s="1"/>
  <c r="H137" i="21"/>
  <c r="H87" i="21"/>
  <c r="H76" i="21"/>
  <c r="J33" i="21"/>
  <c r="I55" i="21"/>
  <c r="H84" i="21"/>
  <c r="G30" i="14"/>
  <c r="G151" i="19"/>
  <c r="G87" i="19"/>
  <c r="G55" i="19"/>
  <c r="G23" i="19"/>
  <c r="G127" i="19"/>
  <c r="G119" i="19"/>
  <c r="G79" i="19"/>
  <c r="G95" i="19"/>
  <c r="G71" i="19"/>
  <c r="G111" i="19"/>
  <c r="G47" i="19"/>
  <c r="G143" i="19"/>
  <c r="G39" i="19"/>
  <c r="G7" i="19"/>
  <c r="G159" i="19"/>
  <c r="G103" i="19"/>
  <c r="G15" i="19"/>
  <c r="G31" i="19"/>
  <c r="G135" i="19"/>
  <c r="G63" i="19"/>
  <c r="L29" i="14"/>
  <c r="C38" i="15"/>
  <c r="C14" i="15"/>
  <c r="F28" i="14"/>
  <c r="B42" i="13"/>
  <c r="C42" i="13"/>
  <c r="G110" i="19" l="1"/>
  <c r="D120" i="25"/>
  <c r="C9" i="11" s="1"/>
  <c r="E120" i="25"/>
  <c r="D9" i="11" s="1"/>
  <c r="E15" i="24"/>
  <c r="E38" i="24" s="1"/>
  <c r="D15" i="22"/>
  <c r="D16" i="22" s="1"/>
  <c r="E20" i="22" s="1"/>
  <c r="E38" i="22" s="1"/>
  <c r="E12" i="23" s="1"/>
  <c r="E10" i="23" s="1"/>
  <c r="E14" i="24"/>
  <c r="E37" i="24" s="1"/>
  <c r="F128" i="25"/>
  <c r="E128" i="25"/>
  <c r="E126" i="25"/>
  <c r="G142" i="19"/>
  <c r="G145" i="19" s="1"/>
  <c r="H142" i="19" s="1"/>
  <c r="I124" i="25"/>
  <c r="D145" i="25"/>
  <c r="D4" i="23" s="1"/>
  <c r="D3" i="23" s="1"/>
  <c r="D25" i="23" s="1"/>
  <c r="E17" i="24"/>
  <c r="E40" i="24" s="1"/>
  <c r="I127" i="25"/>
  <c r="F125" i="25"/>
  <c r="G14" i="19"/>
  <c r="G17" i="19" s="1"/>
  <c r="F4" i="24" s="1"/>
  <c r="F27" i="24" s="1"/>
  <c r="F70" i="25"/>
  <c r="E4" i="12" s="1"/>
  <c r="H127" i="25"/>
  <c r="K31" i="14"/>
  <c r="L31" i="14" s="1"/>
  <c r="J5" i="25"/>
  <c r="J51" i="25" s="1"/>
  <c r="K5" i="25"/>
  <c r="K51" i="25" s="1"/>
  <c r="K76" i="25" s="1"/>
  <c r="G128" i="25"/>
  <c r="E24" i="22"/>
  <c r="E25" i="22" s="1"/>
  <c r="E26" i="22" s="1"/>
  <c r="G30" i="22" s="1"/>
  <c r="H76" i="25"/>
  <c r="G75" i="25"/>
  <c r="G70" i="25"/>
  <c r="F4" i="12" s="1"/>
  <c r="G126" i="25"/>
  <c r="G113" i="19"/>
  <c r="H110" i="19" s="1"/>
  <c r="G121" i="19"/>
  <c r="F17" i="24" s="1"/>
  <c r="F40" i="24" s="1"/>
  <c r="F95" i="25"/>
  <c r="F5" i="22" s="1"/>
  <c r="F4" i="22" s="1"/>
  <c r="F3" i="22" s="1"/>
  <c r="F14" i="22" s="1"/>
  <c r="F126" i="25"/>
  <c r="M32" i="14"/>
  <c r="N32" i="14" s="1"/>
  <c r="L6" i="25"/>
  <c r="L52" i="25" s="1"/>
  <c r="M6" i="25"/>
  <c r="M52" i="25" s="1"/>
  <c r="J77" i="25"/>
  <c r="B58" i="11"/>
  <c r="B5" i="11"/>
  <c r="E22" i="24"/>
  <c r="E45" i="24" s="1"/>
  <c r="G95" i="25"/>
  <c r="G5" i="22" s="1"/>
  <c r="G4" i="22" s="1"/>
  <c r="G161" i="19"/>
  <c r="F22" i="24" s="1"/>
  <c r="F45" i="24" s="1"/>
  <c r="G129" i="25"/>
  <c r="B15" i="11"/>
  <c r="B67" i="11"/>
  <c r="G81" i="19"/>
  <c r="F12" i="24" s="1"/>
  <c r="F35" i="24" s="1"/>
  <c r="E14" i="22"/>
  <c r="K34" i="14"/>
  <c r="L34" i="14" s="1"/>
  <c r="K8" i="25"/>
  <c r="K54" i="25" s="1"/>
  <c r="J8" i="25"/>
  <c r="J54" i="25" s="1"/>
  <c r="J79" i="25" s="1"/>
  <c r="E12" i="24"/>
  <c r="E35" i="24" s="1"/>
  <c r="I79" i="25"/>
  <c r="G105" i="19"/>
  <c r="H102" i="19" s="1"/>
  <c r="H79" i="25"/>
  <c r="D34" i="22"/>
  <c r="G62" i="19"/>
  <c r="G65" i="19" s="1"/>
  <c r="F120" i="25"/>
  <c r="E9" i="11" s="1"/>
  <c r="H78" i="25"/>
  <c r="I78" i="25"/>
  <c r="K33" i="14"/>
  <c r="L33" i="14" s="1"/>
  <c r="K7" i="25"/>
  <c r="K53" i="25" s="1"/>
  <c r="J7" i="25"/>
  <c r="J53" i="25" s="1"/>
  <c r="L3" i="25"/>
  <c r="L49" i="25" s="1"/>
  <c r="M3" i="25"/>
  <c r="M49" i="25" s="1"/>
  <c r="K74" i="25"/>
  <c r="F124" i="25"/>
  <c r="G124" i="25"/>
  <c r="J74" i="25"/>
  <c r="G97" i="19"/>
  <c r="H94" i="19" s="1"/>
  <c r="H124" i="25"/>
  <c r="G22" i="19"/>
  <c r="G25" i="19" s="1"/>
  <c r="F5" i="24" s="1"/>
  <c r="F28" i="24" s="1"/>
  <c r="E6" i="24"/>
  <c r="E29" i="24" s="1"/>
  <c r="G33" i="19"/>
  <c r="F6" i="24" s="1"/>
  <c r="F29" i="24" s="1"/>
  <c r="AU215" i="35"/>
  <c r="AU359" i="35"/>
  <c r="AU355" i="35"/>
  <c r="AU356" i="35" s="1"/>
  <c r="AV354" i="35"/>
  <c r="AV353" i="35"/>
  <c r="AV352" i="35"/>
  <c r="AV212" i="35"/>
  <c r="AV210" i="35" s="1"/>
  <c r="AV211" i="35" s="1"/>
  <c r="AV213" i="35" s="1"/>
  <c r="AU161" i="35"/>
  <c r="AU333" i="35"/>
  <c r="AU334" i="35" s="1"/>
  <c r="AU337" i="35"/>
  <c r="AV331" i="35"/>
  <c r="AV332" i="35" s="1"/>
  <c r="AV158" i="35"/>
  <c r="AV156" i="35" s="1"/>
  <c r="AV157" i="35" s="1"/>
  <c r="AV159" i="35" s="1"/>
  <c r="AV330" i="35"/>
  <c r="AU106" i="35"/>
  <c r="AV101" i="35"/>
  <c r="AT293" i="35"/>
  <c r="AT392" i="35" s="1"/>
  <c r="AT53" i="35"/>
  <c r="AT289" i="35"/>
  <c r="AU50" i="35"/>
  <c r="AU48" i="35" s="1"/>
  <c r="AU49" i="35" s="1"/>
  <c r="AU51" i="35" s="1"/>
  <c r="AU287" i="35"/>
  <c r="AU386" i="35" s="1"/>
  <c r="AU286" i="35"/>
  <c r="AU385" i="35" s="1"/>
  <c r="AV79" i="35"/>
  <c r="AW74" i="35"/>
  <c r="AW25" i="35"/>
  <c r="AX20" i="35"/>
  <c r="AV268" i="35"/>
  <c r="AW263" i="35"/>
  <c r="AV187" i="35"/>
  <c r="AW182" i="35"/>
  <c r="AV133" i="35"/>
  <c r="AW128" i="35"/>
  <c r="AU378" i="35"/>
  <c r="AV365" i="35"/>
  <c r="AV364" i="35"/>
  <c r="AV363" i="35"/>
  <c r="AV239" i="35"/>
  <c r="AV237" i="35" s="1"/>
  <c r="AV238" i="35" s="1"/>
  <c r="AV240" i="35" s="1"/>
  <c r="AU366" i="35"/>
  <c r="AU367" i="35" s="1"/>
  <c r="AU242" i="35"/>
  <c r="AU370" i="35"/>
  <c r="W18" i="34"/>
  <c r="V239" i="34"/>
  <c r="Z43" i="34"/>
  <c r="G38" i="19"/>
  <c r="G41" i="19" s="1"/>
  <c r="E7" i="24"/>
  <c r="E30" i="24" s="1"/>
  <c r="G70" i="19"/>
  <c r="G73" i="19" s="1"/>
  <c r="E11" i="24"/>
  <c r="E34" i="24" s="1"/>
  <c r="G150" i="19"/>
  <c r="G153" i="19" s="1"/>
  <c r="E21" i="24"/>
  <c r="E44" i="24" s="1"/>
  <c r="G126" i="19"/>
  <c r="G129" i="19" s="1"/>
  <c r="E18" i="24"/>
  <c r="E41" i="24" s="1"/>
  <c r="H118" i="19"/>
  <c r="H126" i="21"/>
  <c r="H143" i="21"/>
  <c r="G54" i="19"/>
  <c r="G57" i="19" s="1"/>
  <c r="E9" i="24"/>
  <c r="E32" i="24" s="1"/>
  <c r="H140" i="21"/>
  <c r="H135" i="21"/>
  <c r="D47" i="24"/>
  <c r="D7" i="12" s="1"/>
  <c r="G46" i="19"/>
  <c r="G49" i="19" s="1"/>
  <c r="E8" i="24"/>
  <c r="E31" i="24" s="1"/>
  <c r="G134" i="19"/>
  <c r="G137" i="19" s="1"/>
  <c r="E19" i="24"/>
  <c r="E42" i="24" s="1"/>
  <c r="G86" i="19"/>
  <c r="G89" i="19" s="1"/>
  <c r="E13" i="24"/>
  <c r="E36" i="24" s="1"/>
  <c r="I89" i="21"/>
  <c r="K31" i="21"/>
  <c r="J53" i="21"/>
  <c r="I137" i="21"/>
  <c r="I87" i="21"/>
  <c r="I88" i="21"/>
  <c r="K43" i="21"/>
  <c r="J65" i="21"/>
  <c r="H134" i="21"/>
  <c r="K44" i="21"/>
  <c r="J66" i="21"/>
  <c r="K36" i="21"/>
  <c r="J58" i="21"/>
  <c r="H128" i="21"/>
  <c r="K38" i="21"/>
  <c r="J60" i="21"/>
  <c r="K37" i="21"/>
  <c r="J59" i="21"/>
  <c r="K39" i="21"/>
  <c r="J61" i="21"/>
  <c r="I134" i="21"/>
  <c r="H95" i="21"/>
  <c r="H8" i="22" s="1"/>
  <c r="H7" i="22" s="1"/>
  <c r="H133" i="21"/>
  <c r="K34" i="21"/>
  <c r="J56" i="21"/>
  <c r="K32" i="21"/>
  <c r="J54" i="21"/>
  <c r="K28" i="21"/>
  <c r="J50" i="21"/>
  <c r="H132" i="21"/>
  <c r="K42" i="21"/>
  <c r="J64" i="21"/>
  <c r="K27" i="21"/>
  <c r="J49" i="21"/>
  <c r="I78" i="21"/>
  <c r="I128" i="21" s="1"/>
  <c r="K40" i="21"/>
  <c r="J62" i="21"/>
  <c r="K41" i="21"/>
  <c r="J63" i="21"/>
  <c r="I90" i="21"/>
  <c r="H139" i="21"/>
  <c r="I81" i="21"/>
  <c r="I79" i="21"/>
  <c r="I125" i="21"/>
  <c r="I75" i="21"/>
  <c r="G7" i="22"/>
  <c r="K33" i="21"/>
  <c r="J55" i="21"/>
  <c r="K46" i="21"/>
  <c r="J68" i="21"/>
  <c r="I92" i="21"/>
  <c r="I76" i="21"/>
  <c r="I77" i="21"/>
  <c r="I82" i="21"/>
  <c r="I130" i="21"/>
  <c r="I80" i="21"/>
  <c r="I138" i="21"/>
  <c r="H129" i="21"/>
  <c r="I91" i="21"/>
  <c r="I83" i="21"/>
  <c r="I93" i="21"/>
  <c r="I74" i="21"/>
  <c r="I124" i="21" s="1"/>
  <c r="I70" i="21"/>
  <c r="H8" i="12" s="1"/>
  <c r="H21" i="38" s="1"/>
  <c r="I85" i="21"/>
  <c r="G145" i="21"/>
  <c r="G11" i="23" s="1"/>
  <c r="K45" i="21"/>
  <c r="J67" i="21"/>
  <c r="I84" i="21"/>
  <c r="K29" i="21"/>
  <c r="J51" i="21"/>
  <c r="K30" i="21"/>
  <c r="J52" i="21"/>
  <c r="H141" i="21"/>
  <c r="K35" i="21"/>
  <c r="J57" i="21"/>
  <c r="I86" i="21"/>
  <c r="I135" i="21"/>
  <c r="G6" i="19"/>
  <c r="G9" i="19" s="1"/>
  <c r="F3" i="24" s="1"/>
  <c r="F26" i="24" s="1"/>
  <c r="H30" i="14"/>
  <c r="H111" i="19"/>
  <c r="H159" i="19"/>
  <c r="H143" i="19"/>
  <c r="H95" i="19"/>
  <c r="H63" i="19"/>
  <c r="H31" i="19"/>
  <c r="H55" i="19"/>
  <c r="H71" i="19"/>
  <c r="H47" i="19"/>
  <c r="H119" i="19"/>
  <c r="H135" i="19"/>
  <c r="H7" i="19"/>
  <c r="H23" i="19"/>
  <c r="H127" i="19"/>
  <c r="H151" i="19"/>
  <c r="H15" i="19"/>
  <c r="H87" i="19"/>
  <c r="H103" i="19"/>
  <c r="H79" i="19"/>
  <c r="H39" i="19"/>
  <c r="M29" i="14"/>
  <c r="C15" i="15"/>
  <c r="C39" i="15"/>
  <c r="G28" i="14"/>
  <c r="D42" i="13"/>
  <c r="E145" i="25" l="1"/>
  <c r="E4" i="23" s="1"/>
  <c r="E3" i="23" s="1"/>
  <c r="I126" i="25"/>
  <c r="D17" i="22"/>
  <c r="E15" i="22" s="1"/>
  <c r="E16" i="22" s="1"/>
  <c r="F20" i="22" s="1"/>
  <c r="F16" i="24"/>
  <c r="F39" i="24" s="1"/>
  <c r="E34" i="22"/>
  <c r="D15" i="11" s="1"/>
  <c r="F145" i="25"/>
  <c r="F4" i="23" s="1"/>
  <c r="F3" i="23" s="1"/>
  <c r="H158" i="19"/>
  <c r="H161" i="19" s="1"/>
  <c r="I129" i="25"/>
  <c r="K124" i="25"/>
  <c r="D24" i="23"/>
  <c r="D27" i="23" s="1"/>
  <c r="C5" i="11" s="1"/>
  <c r="G120" i="25"/>
  <c r="F9" i="11" s="1"/>
  <c r="J127" i="25"/>
  <c r="H30" i="19"/>
  <c r="H33" i="19" s="1"/>
  <c r="H78" i="19"/>
  <c r="H81" i="19" s="1"/>
  <c r="K127" i="25"/>
  <c r="G3" i="22"/>
  <c r="G14" i="22" s="1"/>
  <c r="F20" i="24"/>
  <c r="F43" i="24" s="1"/>
  <c r="I4" i="25"/>
  <c r="I50" i="25" s="1"/>
  <c r="H4" i="25"/>
  <c r="H50" i="25" s="1"/>
  <c r="J76" i="25"/>
  <c r="M77" i="25"/>
  <c r="M31" i="14"/>
  <c r="N31" i="14" s="1"/>
  <c r="M5" i="25"/>
  <c r="M51" i="25" s="1"/>
  <c r="L5" i="25"/>
  <c r="L51" i="25" s="1"/>
  <c r="L77" i="25"/>
  <c r="E27" i="22"/>
  <c r="F25" i="22" s="1"/>
  <c r="F26" i="22" s="1"/>
  <c r="O32" i="14"/>
  <c r="P32" i="14" s="1"/>
  <c r="O6" i="25"/>
  <c r="O52" i="25" s="1"/>
  <c r="O77" i="25" s="1"/>
  <c r="N6" i="25"/>
  <c r="N52" i="25" s="1"/>
  <c r="G125" i="25"/>
  <c r="G145" i="25" s="1"/>
  <c r="G4" i="23" s="1"/>
  <c r="G3" i="23" s="1"/>
  <c r="H126" i="25"/>
  <c r="H62" i="19"/>
  <c r="H65" i="19" s="1"/>
  <c r="G10" i="24" s="1"/>
  <c r="G33" i="24" s="1"/>
  <c r="F10" i="24"/>
  <c r="F33" i="24" s="1"/>
  <c r="E24" i="23"/>
  <c r="E25" i="23"/>
  <c r="H105" i="19"/>
  <c r="G15" i="24" s="1"/>
  <c r="G38" i="24" s="1"/>
  <c r="F15" i="24"/>
  <c r="F38" i="24" s="1"/>
  <c r="H113" i="19"/>
  <c r="I110" i="19" s="1"/>
  <c r="K79" i="25"/>
  <c r="H129" i="25"/>
  <c r="H97" i="19"/>
  <c r="I94" i="19" s="1"/>
  <c r="F14" i="24"/>
  <c r="F37" i="24" s="1"/>
  <c r="M34" i="14"/>
  <c r="N34" i="14" s="1"/>
  <c r="L8" i="25"/>
  <c r="L54" i="25" s="1"/>
  <c r="M8" i="25"/>
  <c r="M54" i="25" s="1"/>
  <c r="C67" i="11"/>
  <c r="C15" i="11"/>
  <c r="H145" i="19"/>
  <c r="G20" i="24" s="1"/>
  <c r="G43" i="24" s="1"/>
  <c r="J78" i="25"/>
  <c r="H128" i="25"/>
  <c r="M33" i="14"/>
  <c r="N33" i="14" s="1"/>
  <c r="L7" i="25"/>
  <c r="L53" i="25" s="1"/>
  <c r="M7" i="25"/>
  <c r="M53" i="25" s="1"/>
  <c r="K78" i="25"/>
  <c r="M74" i="25"/>
  <c r="L74" i="25"/>
  <c r="H121" i="19"/>
  <c r="I118" i="19" s="1"/>
  <c r="J124" i="25"/>
  <c r="E47" i="24"/>
  <c r="E7" i="12" s="1"/>
  <c r="C26" i="38"/>
  <c r="AV214" i="35"/>
  <c r="AW209" i="35"/>
  <c r="AV160" i="35"/>
  <c r="AW155" i="35"/>
  <c r="AV308" i="35"/>
  <c r="AV104" i="35"/>
  <c r="AV102" i="35" s="1"/>
  <c r="AV103" i="35" s="1"/>
  <c r="AV105" i="35" s="1"/>
  <c r="AV309" i="35"/>
  <c r="AV310" i="35" s="1"/>
  <c r="AU311" i="35"/>
  <c r="AU312" i="35" s="1"/>
  <c r="AU315" i="35"/>
  <c r="AU107" i="35"/>
  <c r="AU288" i="35"/>
  <c r="AU387" i="35" s="1"/>
  <c r="AV47" i="35"/>
  <c r="AU52" i="35"/>
  <c r="AT290" i="35"/>
  <c r="AT388" i="35"/>
  <c r="AT389" i="35" s="1"/>
  <c r="AV241" i="35"/>
  <c r="AW236" i="35"/>
  <c r="AW319" i="35"/>
  <c r="AW321" i="35"/>
  <c r="AW131" i="35"/>
  <c r="AW129" i="35" s="1"/>
  <c r="AW130" i="35" s="1"/>
  <c r="AW132" i="35" s="1"/>
  <c r="AW320" i="35"/>
  <c r="AW341" i="35"/>
  <c r="AW342" i="35"/>
  <c r="AW343" i="35" s="1"/>
  <c r="AW185" i="35"/>
  <c r="AW183" i="35" s="1"/>
  <c r="AW184" i="35" s="1"/>
  <c r="AW186" i="35" s="1"/>
  <c r="AX275" i="35"/>
  <c r="AX276" i="35"/>
  <c r="AX277" i="35"/>
  <c r="AX23" i="35"/>
  <c r="AX21" i="35" s="1"/>
  <c r="AX22" i="35" s="1"/>
  <c r="AX24" i="35" s="1"/>
  <c r="AX25" i="35" s="1"/>
  <c r="AV322" i="35"/>
  <c r="AV323" i="35" s="1"/>
  <c r="AV326" i="35"/>
  <c r="AV134" i="35"/>
  <c r="AV344" i="35"/>
  <c r="AV345" i="35" s="1"/>
  <c r="AV188" i="35"/>
  <c r="AV348" i="35"/>
  <c r="AW278" i="35"/>
  <c r="AW279" i="35" s="1"/>
  <c r="AW26" i="35"/>
  <c r="AW282" i="35"/>
  <c r="AW374" i="35"/>
  <c r="AW266" i="35"/>
  <c r="AW264" i="35" s="1"/>
  <c r="AW265" i="35" s="1"/>
  <c r="AW267" i="35" s="1"/>
  <c r="AW375" i="35"/>
  <c r="AW376" i="35" s="1"/>
  <c r="AW297" i="35"/>
  <c r="AW298" i="35"/>
  <c r="AW299" i="35" s="1"/>
  <c r="AW77" i="35"/>
  <c r="AW75" i="35" s="1"/>
  <c r="AW76" i="35" s="1"/>
  <c r="AW78" i="35" s="1"/>
  <c r="AV377" i="35"/>
  <c r="AV269" i="35"/>
  <c r="AV381" i="35"/>
  <c r="AV300" i="35"/>
  <c r="AV301" i="35" s="1"/>
  <c r="AV304" i="35"/>
  <c r="AV80" i="35"/>
  <c r="V241" i="34"/>
  <c r="V5" i="23" s="1"/>
  <c r="U31" i="13"/>
  <c r="W21" i="34"/>
  <c r="W235" i="34"/>
  <c r="W16" i="23" s="1"/>
  <c r="Z45" i="34"/>
  <c r="H24" i="22"/>
  <c r="H25" i="22" s="1"/>
  <c r="H26" i="22" s="1"/>
  <c r="J30" i="22" s="1"/>
  <c r="H86" i="19"/>
  <c r="H89" i="19" s="1"/>
  <c r="F13" i="24"/>
  <c r="F36" i="24" s="1"/>
  <c r="H134" i="19"/>
  <c r="H137" i="19" s="1"/>
  <c r="F19" i="24"/>
  <c r="F42" i="24" s="1"/>
  <c r="I132" i="21"/>
  <c r="H145" i="21"/>
  <c r="H11" i="23" s="1"/>
  <c r="H54" i="19"/>
  <c r="H57" i="19" s="1"/>
  <c r="F9" i="24"/>
  <c r="F32" i="24" s="1"/>
  <c r="H150" i="19"/>
  <c r="H153" i="19" s="1"/>
  <c r="F21" i="24"/>
  <c r="F44" i="24" s="1"/>
  <c r="H70" i="19"/>
  <c r="H73" i="19" s="1"/>
  <c r="F11" i="24"/>
  <c r="F34" i="24" s="1"/>
  <c r="I143" i="21"/>
  <c r="I142" i="21"/>
  <c r="H46" i="19"/>
  <c r="H49" i="19" s="1"/>
  <c r="F8" i="24"/>
  <c r="F31" i="24" s="1"/>
  <c r="I140" i="21"/>
  <c r="I129" i="21"/>
  <c r="H126" i="19"/>
  <c r="H129" i="19" s="1"/>
  <c r="F18" i="24"/>
  <c r="F41" i="24" s="1"/>
  <c r="H38" i="19"/>
  <c r="H41" i="19" s="1"/>
  <c r="F7" i="24"/>
  <c r="F30" i="24" s="1"/>
  <c r="J82" i="21"/>
  <c r="J132" i="21" s="1"/>
  <c r="L46" i="21"/>
  <c r="K68" i="21"/>
  <c r="L28" i="21"/>
  <c r="K50" i="21"/>
  <c r="J85" i="21"/>
  <c r="J141" i="21"/>
  <c r="J91" i="21"/>
  <c r="J80" i="21"/>
  <c r="J88" i="21"/>
  <c r="L27" i="21"/>
  <c r="K49" i="21"/>
  <c r="J79" i="21"/>
  <c r="L34" i="21"/>
  <c r="K56" i="21"/>
  <c r="L39" i="21"/>
  <c r="K61" i="21"/>
  <c r="J84" i="21"/>
  <c r="J83" i="21"/>
  <c r="J133" i="21" s="1"/>
  <c r="J78" i="21"/>
  <c r="L35" i="21"/>
  <c r="K57" i="21"/>
  <c r="L30" i="21"/>
  <c r="K52" i="21"/>
  <c r="L29" i="21"/>
  <c r="K51" i="21"/>
  <c r="J92" i="21"/>
  <c r="J142" i="21" s="1"/>
  <c r="I141" i="21"/>
  <c r="I126" i="21"/>
  <c r="J93" i="21"/>
  <c r="I131" i="21"/>
  <c r="L40" i="21"/>
  <c r="K62" i="21"/>
  <c r="J74" i="21"/>
  <c r="J124" i="21" s="1"/>
  <c r="J70" i="21"/>
  <c r="I8" i="12" s="1"/>
  <c r="I21" i="38" s="1"/>
  <c r="J89" i="21"/>
  <c r="J139" i="21" s="1"/>
  <c r="J75" i="21"/>
  <c r="J125" i="21" s="1"/>
  <c r="I139" i="21"/>
  <c r="L38" i="21"/>
  <c r="K60" i="21"/>
  <c r="L44" i="21"/>
  <c r="K66" i="21"/>
  <c r="L43" i="21"/>
  <c r="K65" i="21"/>
  <c r="J77" i="21"/>
  <c r="J76" i="21"/>
  <c r="L45" i="21"/>
  <c r="K67" i="21"/>
  <c r="J87" i="21"/>
  <c r="L42" i="21"/>
  <c r="K64" i="21"/>
  <c r="J90" i="21"/>
  <c r="J140" i="21" s="1"/>
  <c r="I136" i="21"/>
  <c r="I95" i="21"/>
  <c r="I8" i="22" s="1"/>
  <c r="I133" i="21"/>
  <c r="I127" i="21"/>
  <c r="L33" i="21"/>
  <c r="K55" i="21"/>
  <c r="L41" i="21"/>
  <c r="K63" i="21"/>
  <c r="L32" i="21"/>
  <c r="K54" i="21"/>
  <c r="J81" i="21"/>
  <c r="J131" i="21" s="1"/>
  <c r="J86" i="21"/>
  <c r="L37" i="21"/>
  <c r="K59" i="21"/>
  <c r="L36" i="21"/>
  <c r="K58" i="21"/>
  <c r="L31" i="21"/>
  <c r="K53" i="21"/>
  <c r="I31" i="19"/>
  <c r="I39" i="19"/>
  <c r="I71" i="19"/>
  <c r="I103" i="19"/>
  <c r="I111" i="19"/>
  <c r="I55" i="19"/>
  <c r="I87" i="19"/>
  <c r="I135" i="19"/>
  <c r="I7" i="19"/>
  <c r="I151" i="19"/>
  <c r="I47" i="19"/>
  <c r="I95" i="19"/>
  <c r="I127" i="19"/>
  <c r="I119" i="19"/>
  <c r="I159" i="19"/>
  <c r="I23" i="19"/>
  <c r="I79" i="19"/>
  <c r="I15" i="19"/>
  <c r="I63" i="19"/>
  <c r="I30" i="14"/>
  <c r="I143" i="19"/>
  <c r="H6" i="19"/>
  <c r="H9" i="19" s="1"/>
  <c r="G3" i="24" s="1"/>
  <c r="G26" i="24" s="1"/>
  <c r="N29" i="14"/>
  <c r="H22" i="19"/>
  <c r="H14" i="19"/>
  <c r="C40" i="15"/>
  <c r="C16" i="15"/>
  <c r="H28" i="14"/>
  <c r="E42" i="13"/>
  <c r="J129" i="25" l="1"/>
  <c r="D67" i="11"/>
  <c r="G12" i="24"/>
  <c r="G35" i="24" s="1"/>
  <c r="I78" i="19"/>
  <c r="I81" i="19" s="1"/>
  <c r="G16" i="24"/>
  <c r="G39" i="24" s="1"/>
  <c r="F27" i="22"/>
  <c r="G25" i="22" s="1"/>
  <c r="G26" i="22" s="1"/>
  <c r="K126" i="25"/>
  <c r="E27" i="23"/>
  <c r="D58" i="11" s="1"/>
  <c r="C58" i="11"/>
  <c r="M127" i="25"/>
  <c r="I102" i="19"/>
  <c r="I105" i="19" s="1"/>
  <c r="H15" i="24" s="1"/>
  <c r="H38" i="24" s="1"/>
  <c r="Q6" i="25"/>
  <c r="Q52" i="25" s="1"/>
  <c r="Q77" i="25" s="1"/>
  <c r="P6" i="25"/>
  <c r="P52" i="25" s="1"/>
  <c r="Q32" i="14"/>
  <c r="R32" i="14" s="1"/>
  <c r="L76" i="25"/>
  <c r="N77" i="25"/>
  <c r="M76" i="25"/>
  <c r="H75" i="25"/>
  <c r="H70" i="25"/>
  <c r="G4" i="12" s="1"/>
  <c r="L127" i="25"/>
  <c r="O31" i="14"/>
  <c r="P31" i="14" s="1"/>
  <c r="N5" i="25"/>
  <c r="N51" i="25" s="1"/>
  <c r="O5" i="25"/>
  <c r="O51" i="25" s="1"/>
  <c r="J126" i="25"/>
  <c r="I75" i="25"/>
  <c r="I95" i="25" s="1"/>
  <c r="I5" i="22" s="1"/>
  <c r="I4" i="22" s="1"/>
  <c r="I70" i="25"/>
  <c r="H4" i="12" s="1"/>
  <c r="I121" i="19"/>
  <c r="J118" i="19" s="1"/>
  <c r="G14" i="24"/>
  <c r="G37" i="24" s="1"/>
  <c r="G17" i="24"/>
  <c r="G40" i="24" s="1"/>
  <c r="I97" i="19"/>
  <c r="J94" i="19" s="1"/>
  <c r="I142" i="19"/>
  <c r="I145" i="19" s="1"/>
  <c r="J142" i="19" s="1"/>
  <c r="L79" i="25"/>
  <c r="K129" i="25"/>
  <c r="E17" i="22"/>
  <c r="O34" i="14"/>
  <c r="P34" i="14" s="1"/>
  <c r="O8" i="25"/>
  <c r="O54" i="25" s="1"/>
  <c r="O79" i="25" s="1"/>
  <c r="N8" i="25"/>
  <c r="N54" i="25" s="1"/>
  <c r="N79" i="25" s="1"/>
  <c r="F38" i="22"/>
  <c r="F12" i="23" s="1"/>
  <c r="F10" i="23" s="1"/>
  <c r="F34" i="22"/>
  <c r="M79" i="25"/>
  <c r="K128" i="25"/>
  <c r="O33" i="14"/>
  <c r="P33" i="14" s="1"/>
  <c r="O7" i="25"/>
  <c r="O53" i="25" s="1"/>
  <c r="N7" i="25"/>
  <c r="N53" i="25" s="1"/>
  <c r="N78" i="25" s="1"/>
  <c r="I62" i="19"/>
  <c r="I65" i="19" s="1"/>
  <c r="L78" i="25"/>
  <c r="M78" i="25"/>
  <c r="J128" i="25"/>
  <c r="I128" i="25"/>
  <c r="N3" i="25"/>
  <c r="N49" i="25" s="1"/>
  <c r="O3" i="25"/>
  <c r="O49" i="25" s="1"/>
  <c r="D26" i="38"/>
  <c r="F47" i="24"/>
  <c r="F7" i="12" s="1"/>
  <c r="AW352" i="35"/>
  <c r="AW212" i="35"/>
  <c r="AW210" i="35"/>
  <c r="AW211" i="35" s="1"/>
  <c r="AW213" i="35" s="1"/>
  <c r="AW353" i="35"/>
  <c r="AW354" i="35" s="1"/>
  <c r="AV215" i="35"/>
  <c r="AV355" i="35"/>
  <c r="AV356" i="35" s="1"/>
  <c r="AV359" i="35"/>
  <c r="AW158" i="35"/>
  <c r="AW156" i="35" s="1"/>
  <c r="AW157" i="35" s="1"/>
  <c r="AW159" i="35" s="1"/>
  <c r="AW330" i="35"/>
  <c r="AW331" i="35"/>
  <c r="AW332" i="35"/>
  <c r="AV337" i="35"/>
  <c r="AV333" i="35"/>
  <c r="AV334" i="35" s="1"/>
  <c r="AV161" i="35"/>
  <c r="AV106" i="35"/>
  <c r="AW101" i="35"/>
  <c r="AU53" i="35"/>
  <c r="AU293" i="35"/>
  <c r="AU392" i="35" s="1"/>
  <c r="AU289" i="35"/>
  <c r="AV287" i="35"/>
  <c r="AV386" i="35" s="1"/>
  <c r="AV286" i="35"/>
  <c r="AV385" i="35" s="1"/>
  <c r="AV50" i="35"/>
  <c r="AV48" i="35" s="1"/>
  <c r="AV49" i="35" s="1"/>
  <c r="AV51" i="35" s="1"/>
  <c r="AX278" i="35"/>
  <c r="AX26" i="35"/>
  <c r="AX282" i="35"/>
  <c r="AW187" i="35"/>
  <c r="AX182" i="35"/>
  <c r="AW79" i="35"/>
  <c r="AX74" i="35"/>
  <c r="AX279" i="35"/>
  <c r="AW268" i="35"/>
  <c r="AX263" i="35"/>
  <c r="AW363" i="35"/>
  <c r="AW364" i="35"/>
  <c r="AW365" i="35"/>
  <c r="AW239" i="35"/>
  <c r="AW237" i="35" s="1"/>
  <c r="AW238" i="35" s="1"/>
  <c r="AW240" i="35" s="1"/>
  <c r="AV378" i="35"/>
  <c r="AV366" i="35"/>
  <c r="AV367" i="35" s="1"/>
  <c r="AV370" i="35"/>
  <c r="AV242" i="35"/>
  <c r="AW133" i="35"/>
  <c r="AX128" i="35"/>
  <c r="W19" i="34"/>
  <c r="W238" i="34"/>
  <c r="AA41" i="34"/>
  <c r="I38" i="19"/>
  <c r="I41" i="19" s="1"/>
  <c r="G7" i="24"/>
  <c r="G30" i="24" s="1"/>
  <c r="I150" i="19"/>
  <c r="I153" i="19" s="1"/>
  <c r="G21" i="24"/>
  <c r="G44" i="24" s="1"/>
  <c r="I134" i="19"/>
  <c r="I137" i="19" s="1"/>
  <c r="G19" i="24"/>
  <c r="G42" i="24" s="1"/>
  <c r="J143" i="21"/>
  <c r="J134" i="21"/>
  <c r="I86" i="19"/>
  <c r="I89" i="19" s="1"/>
  <c r="G13" i="24"/>
  <c r="G36" i="24" s="1"/>
  <c r="I70" i="19"/>
  <c r="I73" i="19" s="1"/>
  <c r="G11" i="24"/>
  <c r="G34" i="24" s="1"/>
  <c r="I113" i="19"/>
  <c r="J138" i="21"/>
  <c r="I30" i="19"/>
  <c r="I33" i="19" s="1"/>
  <c r="G6" i="24"/>
  <c r="G29" i="24" s="1"/>
  <c r="I46" i="19"/>
  <c r="I49" i="19" s="1"/>
  <c r="G8" i="24"/>
  <c r="G31" i="24" s="1"/>
  <c r="I126" i="19"/>
  <c r="I129" i="19" s="1"/>
  <c r="G18" i="24"/>
  <c r="G41" i="24" s="1"/>
  <c r="I158" i="19"/>
  <c r="I161" i="19" s="1"/>
  <c r="G22" i="24"/>
  <c r="G45" i="24" s="1"/>
  <c r="J130" i="21"/>
  <c r="J137" i="21"/>
  <c r="J135" i="21"/>
  <c r="I54" i="19"/>
  <c r="I57" i="19" s="1"/>
  <c r="G9" i="24"/>
  <c r="G32" i="24" s="1"/>
  <c r="I145" i="21"/>
  <c r="I11" i="23" s="1"/>
  <c r="K84" i="21"/>
  <c r="M32" i="21"/>
  <c r="L54" i="21"/>
  <c r="M42" i="21"/>
  <c r="L64" i="21"/>
  <c r="K90" i="21"/>
  <c r="K83" i="21"/>
  <c r="M33" i="21"/>
  <c r="L55" i="21"/>
  <c r="K87" i="21"/>
  <c r="K76" i="21"/>
  <c r="M35" i="21"/>
  <c r="L57" i="21"/>
  <c r="K81" i="21"/>
  <c r="K75" i="21"/>
  <c r="K125" i="21" s="1"/>
  <c r="J127" i="21"/>
  <c r="M37" i="21"/>
  <c r="L59" i="21"/>
  <c r="J136" i="21"/>
  <c r="K79" i="21"/>
  <c r="K89" i="21"/>
  <c r="M43" i="21"/>
  <c r="L65" i="21"/>
  <c r="K85" i="21"/>
  <c r="K135" i="21" s="1"/>
  <c r="M30" i="21"/>
  <c r="L52" i="21"/>
  <c r="J128" i="21"/>
  <c r="M27" i="21"/>
  <c r="L49" i="21"/>
  <c r="M46" i="21"/>
  <c r="L68" i="21"/>
  <c r="M38" i="21"/>
  <c r="L60" i="21"/>
  <c r="K77" i="21"/>
  <c r="K93" i="21"/>
  <c r="K78" i="21"/>
  <c r="M41" i="21"/>
  <c r="L63" i="21"/>
  <c r="I7" i="22"/>
  <c r="K140" i="21"/>
  <c r="M45" i="21"/>
  <c r="L67" i="21"/>
  <c r="M44" i="21"/>
  <c r="L66" i="21"/>
  <c r="J129" i="21"/>
  <c r="K86" i="21"/>
  <c r="M31" i="21"/>
  <c r="L53" i="21"/>
  <c r="M36" i="21"/>
  <c r="L58" i="21"/>
  <c r="K88" i="21"/>
  <c r="K80" i="21"/>
  <c r="K142" i="21"/>
  <c r="K92" i="21"/>
  <c r="K91" i="21"/>
  <c r="J95" i="21"/>
  <c r="J8" i="22" s="1"/>
  <c r="J7" i="22" s="1"/>
  <c r="M40" i="21"/>
  <c r="L62" i="21"/>
  <c r="M29" i="21"/>
  <c r="L51" i="21"/>
  <c r="K82" i="21"/>
  <c r="M39" i="21"/>
  <c r="L61" i="21"/>
  <c r="M34" i="21"/>
  <c r="L56" i="21"/>
  <c r="K74" i="21"/>
  <c r="K70" i="21"/>
  <c r="J8" i="12" s="1"/>
  <c r="J21" i="38" s="1"/>
  <c r="M28" i="21"/>
  <c r="L50" i="21"/>
  <c r="J30" i="14"/>
  <c r="J135" i="19"/>
  <c r="J87" i="19"/>
  <c r="J47" i="19"/>
  <c r="J15" i="19"/>
  <c r="J143" i="19"/>
  <c r="J151" i="19"/>
  <c r="J55" i="19"/>
  <c r="J79" i="19"/>
  <c r="J119" i="19"/>
  <c r="J71" i="19"/>
  <c r="J39" i="19"/>
  <c r="J7" i="19"/>
  <c r="J111" i="19"/>
  <c r="J159" i="19"/>
  <c r="J103" i="19"/>
  <c r="J63" i="19"/>
  <c r="J31" i="19"/>
  <c r="J127" i="19"/>
  <c r="J95" i="19"/>
  <c r="J23" i="19"/>
  <c r="I6" i="19"/>
  <c r="I9" i="19" s="1"/>
  <c r="H3" i="24" s="1"/>
  <c r="H26" i="24" s="1"/>
  <c r="O29" i="14"/>
  <c r="H25" i="19"/>
  <c r="G5" i="24" s="1"/>
  <c r="G28" i="24" s="1"/>
  <c r="H17" i="19"/>
  <c r="G4" i="24" s="1"/>
  <c r="G27" i="24" s="1"/>
  <c r="C17" i="15"/>
  <c r="C41" i="15"/>
  <c r="I28" i="14"/>
  <c r="F42" i="13"/>
  <c r="L126" i="25" l="1"/>
  <c r="H20" i="24"/>
  <c r="H43" i="24" s="1"/>
  <c r="G27" i="22"/>
  <c r="H27" i="22" s="1"/>
  <c r="I25" i="22" s="1"/>
  <c r="I26" i="22" s="1"/>
  <c r="H17" i="24"/>
  <c r="H40" i="24" s="1"/>
  <c r="N127" i="25"/>
  <c r="D5" i="11"/>
  <c r="J62" i="19"/>
  <c r="J65" i="19" s="1"/>
  <c r="H10" i="24"/>
  <c r="H33" i="24" s="1"/>
  <c r="O127" i="25"/>
  <c r="M128" i="25"/>
  <c r="L128" i="25"/>
  <c r="N76" i="25"/>
  <c r="M126" i="25"/>
  <c r="P5" i="25"/>
  <c r="P51" i="25" s="1"/>
  <c r="Q5" i="25"/>
  <c r="Q51" i="25" s="1"/>
  <c r="Q76" i="25" s="1"/>
  <c r="Q31" i="14"/>
  <c r="R31" i="14" s="1"/>
  <c r="S6" i="25"/>
  <c r="S52" i="25" s="1"/>
  <c r="S32" i="14"/>
  <c r="T32" i="14" s="1"/>
  <c r="R6" i="25"/>
  <c r="R52" i="25" s="1"/>
  <c r="I3" i="22"/>
  <c r="I14" i="22" s="1"/>
  <c r="J102" i="19"/>
  <c r="J105" i="19" s="1"/>
  <c r="H95" i="25"/>
  <c r="H5" i="22" s="1"/>
  <c r="H4" i="22" s="1"/>
  <c r="H3" i="22" s="1"/>
  <c r="H14" i="22" s="1"/>
  <c r="P77" i="25"/>
  <c r="J4" i="25"/>
  <c r="J50" i="25" s="1"/>
  <c r="K4" i="25"/>
  <c r="K50" i="25" s="1"/>
  <c r="O76" i="25"/>
  <c r="H14" i="24"/>
  <c r="H37" i="24" s="1"/>
  <c r="M129" i="25"/>
  <c r="L129" i="25"/>
  <c r="Q34" i="14"/>
  <c r="R34" i="14" s="1"/>
  <c r="P8" i="25"/>
  <c r="P54" i="25" s="1"/>
  <c r="P79" i="25" s="1"/>
  <c r="Q8" i="25"/>
  <c r="Q54" i="25" s="1"/>
  <c r="F25" i="23"/>
  <c r="F24" i="23"/>
  <c r="E15" i="11"/>
  <c r="E67" i="11"/>
  <c r="F15" i="22"/>
  <c r="F16" i="22" s="1"/>
  <c r="G20" i="22" s="1"/>
  <c r="Q33" i="14"/>
  <c r="R33" i="14" s="1"/>
  <c r="Q7" i="25"/>
  <c r="Q53" i="25" s="1"/>
  <c r="P7" i="25"/>
  <c r="P53" i="25" s="1"/>
  <c r="O78" i="25"/>
  <c r="O128" i="25"/>
  <c r="J145" i="19"/>
  <c r="I20" i="24" s="1"/>
  <c r="I43" i="24" s="1"/>
  <c r="M124" i="25"/>
  <c r="N74" i="25"/>
  <c r="O74" i="25"/>
  <c r="J121" i="19"/>
  <c r="K118" i="19" s="1"/>
  <c r="L124" i="25"/>
  <c r="E26" i="38"/>
  <c r="G47" i="24"/>
  <c r="G7" i="12" s="1"/>
  <c r="AW214" i="35"/>
  <c r="AX209" i="35"/>
  <c r="AW160" i="35"/>
  <c r="AX155" i="35"/>
  <c r="AW309" i="35"/>
  <c r="AW310" i="35"/>
  <c r="AW104" i="35"/>
  <c r="AW102" i="35" s="1"/>
  <c r="AW103" i="35" s="1"/>
  <c r="AW105" i="35" s="1"/>
  <c r="AW308" i="35"/>
  <c r="AV107" i="35"/>
  <c r="AV311" i="35"/>
  <c r="AV312" i="35" s="1"/>
  <c r="AV315" i="35"/>
  <c r="AV288" i="35"/>
  <c r="AV387" i="35" s="1"/>
  <c r="AW47" i="35"/>
  <c r="AV52" i="35"/>
  <c r="AU290" i="35"/>
  <c r="AU388" i="35"/>
  <c r="AU389" i="35" s="1"/>
  <c r="AX320" i="35"/>
  <c r="AX321" i="35" s="1"/>
  <c r="AX319" i="35"/>
  <c r="AX131" i="35"/>
  <c r="AX129" i="35"/>
  <c r="AX130" i="35" s="1"/>
  <c r="AX132" i="35" s="1"/>
  <c r="AX133" i="35" s="1"/>
  <c r="AX322" i="35" s="1"/>
  <c r="AX376" i="35"/>
  <c r="AX375" i="35"/>
  <c r="AX374" i="35"/>
  <c r="AX266" i="35"/>
  <c r="AX264" i="35" s="1"/>
  <c r="AX265" i="35" s="1"/>
  <c r="AX267" i="35" s="1"/>
  <c r="AX268" i="35" s="1"/>
  <c r="AW344" i="35"/>
  <c r="AW345" i="35" s="1"/>
  <c r="AW348" i="35"/>
  <c r="AW188" i="35"/>
  <c r="AW377" i="35"/>
  <c r="AW269" i="35"/>
  <c r="AW381" i="35"/>
  <c r="AX298" i="35"/>
  <c r="AX299" i="35"/>
  <c r="AX297" i="35"/>
  <c r="AX77" i="35"/>
  <c r="AX75" i="35" s="1"/>
  <c r="AX76" i="35" s="1"/>
  <c r="AX78" i="35" s="1"/>
  <c r="AX79" i="35" s="1"/>
  <c r="AW300" i="35"/>
  <c r="AW301" i="35" s="1"/>
  <c r="AW80" i="35"/>
  <c r="AW304" i="35"/>
  <c r="AW322" i="35"/>
  <c r="AW323" i="35" s="1"/>
  <c r="AW326" i="35"/>
  <c r="AW134" i="35"/>
  <c r="AW241" i="35"/>
  <c r="AX236" i="35"/>
  <c r="AX342" i="35"/>
  <c r="AX343" i="35" s="1"/>
  <c r="AX341" i="35"/>
  <c r="AX185" i="35"/>
  <c r="AX183" i="35" s="1"/>
  <c r="AX184" i="35" s="1"/>
  <c r="AX186" i="35" s="1"/>
  <c r="AX187" i="35" s="1"/>
  <c r="W20" i="34"/>
  <c r="W236" i="34"/>
  <c r="AA44" i="34"/>
  <c r="AA42" i="34" s="1"/>
  <c r="J126" i="19"/>
  <c r="J129" i="19" s="1"/>
  <c r="H18" i="24"/>
  <c r="H41" i="24" s="1"/>
  <c r="J134" i="19"/>
  <c r="J137" i="19" s="1"/>
  <c r="H19" i="24"/>
  <c r="H42" i="24" s="1"/>
  <c r="J46" i="19"/>
  <c r="J49" i="19" s="1"/>
  <c r="H8" i="24"/>
  <c r="H31" i="24" s="1"/>
  <c r="J70" i="19"/>
  <c r="J73" i="19" s="1"/>
  <c r="H11" i="24"/>
  <c r="H34" i="24" s="1"/>
  <c r="J158" i="19"/>
  <c r="J161" i="19" s="1"/>
  <c r="H22" i="24"/>
  <c r="H45" i="24" s="1"/>
  <c r="J78" i="19"/>
  <c r="J81" i="19" s="1"/>
  <c r="H12" i="24"/>
  <c r="H35" i="24" s="1"/>
  <c r="J97" i="19"/>
  <c r="K137" i="21"/>
  <c r="K134" i="21"/>
  <c r="J54" i="19"/>
  <c r="J57" i="19" s="1"/>
  <c r="H9" i="24"/>
  <c r="H32" i="24" s="1"/>
  <c r="K127" i="21"/>
  <c r="J38" i="19"/>
  <c r="J41" i="19" s="1"/>
  <c r="H7" i="24"/>
  <c r="H30" i="24" s="1"/>
  <c r="J30" i="19"/>
  <c r="J33" i="19" s="1"/>
  <c r="H6" i="24"/>
  <c r="H29" i="24" s="1"/>
  <c r="K95" i="21"/>
  <c r="K8" i="22" s="1"/>
  <c r="K7" i="22" s="1"/>
  <c r="K130" i="21"/>
  <c r="K126" i="21"/>
  <c r="J110" i="19"/>
  <c r="J113" i="19" s="1"/>
  <c r="H16" i="24"/>
  <c r="H39" i="24" s="1"/>
  <c r="J86" i="19"/>
  <c r="J89" i="19" s="1"/>
  <c r="H13" i="24"/>
  <c r="H36" i="24" s="1"/>
  <c r="J150" i="19"/>
  <c r="J153" i="19" s="1"/>
  <c r="H21" i="24"/>
  <c r="H44" i="24" s="1"/>
  <c r="L76" i="21"/>
  <c r="L87" i="21"/>
  <c r="N41" i="21"/>
  <c r="M63" i="21"/>
  <c r="L78" i="21"/>
  <c r="L128" i="21" s="1"/>
  <c r="L91" i="21"/>
  <c r="N27" i="21"/>
  <c r="M49" i="21"/>
  <c r="N35" i="21"/>
  <c r="M57" i="21"/>
  <c r="K133" i="21"/>
  <c r="L79" i="21"/>
  <c r="L81" i="21"/>
  <c r="N29" i="21"/>
  <c r="M51" i="21"/>
  <c r="N40" i="21"/>
  <c r="M62" i="21"/>
  <c r="L83" i="21"/>
  <c r="L133" i="21" s="1"/>
  <c r="K136" i="21"/>
  <c r="N45" i="21"/>
  <c r="M67" i="21"/>
  <c r="L88" i="21"/>
  <c r="L85" i="21"/>
  <c r="L74" i="21"/>
  <c r="L70" i="21"/>
  <c r="K8" i="12" s="1"/>
  <c r="K21" i="38" s="1"/>
  <c r="N30" i="21"/>
  <c r="M52" i="21"/>
  <c r="L90" i="21"/>
  <c r="K131" i="21"/>
  <c r="N33" i="21"/>
  <c r="M55" i="21"/>
  <c r="L89" i="21"/>
  <c r="N34" i="21"/>
  <c r="M56" i="21"/>
  <c r="N36" i="21"/>
  <c r="M58" i="21"/>
  <c r="L92" i="21"/>
  <c r="N38" i="21"/>
  <c r="M60" i="21"/>
  <c r="L77" i="21"/>
  <c r="L127" i="21" s="1"/>
  <c r="N43" i="21"/>
  <c r="M65" i="21"/>
  <c r="L80" i="21"/>
  <c r="N42" i="21"/>
  <c r="M64" i="21"/>
  <c r="N28" i="21"/>
  <c r="M50" i="21"/>
  <c r="K124" i="21"/>
  <c r="L86" i="21"/>
  <c r="L136" i="21" s="1"/>
  <c r="K141" i="21"/>
  <c r="K143" i="21"/>
  <c r="N46" i="21"/>
  <c r="M68" i="21"/>
  <c r="L84" i="21"/>
  <c r="L131" i="21"/>
  <c r="L75" i="21"/>
  <c r="L125" i="21" s="1"/>
  <c r="N39" i="21"/>
  <c r="M61" i="21"/>
  <c r="K132" i="21"/>
  <c r="K138" i="21"/>
  <c r="N31" i="21"/>
  <c r="M53" i="21"/>
  <c r="K128" i="21"/>
  <c r="N44" i="21"/>
  <c r="M66" i="21"/>
  <c r="L93" i="21"/>
  <c r="L143" i="21" s="1"/>
  <c r="K139" i="21"/>
  <c r="K129" i="21"/>
  <c r="N37" i="21"/>
  <c r="M59" i="21"/>
  <c r="L82" i="21"/>
  <c r="L132" i="21" s="1"/>
  <c r="L137" i="21"/>
  <c r="N32" i="21"/>
  <c r="M54" i="21"/>
  <c r="J126" i="21"/>
  <c r="J145" i="21" s="1"/>
  <c r="J11" i="23" s="1"/>
  <c r="J6" i="19"/>
  <c r="J9" i="19" s="1"/>
  <c r="I3" i="24" s="1"/>
  <c r="I26" i="24" s="1"/>
  <c r="K30" i="14"/>
  <c r="K151" i="19"/>
  <c r="K95" i="19"/>
  <c r="K55" i="19"/>
  <c r="K23" i="19"/>
  <c r="K111" i="19"/>
  <c r="K71" i="19"/>
  <c r="K127" i="19"/>
  <c r="K103" i="19"/>
  <c r="K31" i="19"/>
  <c r="K135" i="19"/>
  <c r="K87" i="19"/>
  <c r="K47" i="19"/>
  <c r="K15" i="19"/>
  <c r="K143" i="19"/>
  <c r="K119" i="19"/>
  <c r="K39" i="19"/>
  <c r="K7" i="19"/>
  <c r="K159" i="19"/>
  <c r="K63" i="19"/>
  <c r="K79" i="19"/>
  <c r="P29" i="14"/>
  <c r="I22" i="19"/>
  <c r="I14" i="19"/>
  <c r="C42" i="15"/>
  <c r="C18" i="15"/>
  <c r="J28" i="14"/>
  <c r="G42" i="13"/>
  <c r="I27" i="22" l="1"/>
  <c r="K102" i="19"/>
  <c r="K105" i="19" s="1"/>
  <c r="I15" i="24"/>
  <c r="I38" i="24" s="1"/>
  <c r="O126" i="25"/>
  <c r="I125" i="25"/>
  <c r="I145" i="25" s="1"/>
  <c r="I4" i="23" s="1"/>
  <c r="I3" i="23" s="1"/>
  <c r="I120" i="25"/>
  <c r="H9" i="11" s="1"/>
  <c r="Q127" i="25"/>
  <c r="U32" i="14"/>
  <c r="V32" i="14" s="1"/>
  <c r="U6" i="25"/>
  <c r="U52" i="25" s="1"/>
  <c r="U77" i="25" s="1"/>
  <c r="T6" i="25"/>
  <c r="T52" i="25" s="1"/>
  <c r="P76" i="25"/>
  <c r="K75" i="25"/>
  <c r="K70" i="25"/>
  <c r="J4" i="12" s="1"/>
  <c r="S5" i="25"/>
  <c r="S51" i="25" s="1"/>
  <c r="S76" i="25" s="1"/>
  <c r="R5" i="25"/>
  <c r="R51" i="25" s="1"/>
  <c r="S31" i="14"/>
  <c r="T31" i="14" s="1"/>
  <c r="N126" i="25"/>
  <c r="S77" i="25"/>
  <c r="N128" i="25"/>
  <c r="J75" i="25"/>
  <c r="J70" i="25"/>
  <c r="I4" i="12" s="1"/>
  <c r="P127" i="25"/>
  <c r="H125" i="25"/>
  <c r="H145" i="25" s="1"/>
  <c r="H4" i="23" s="1"/>
  <c r="H3" i="23" s="1"/>
  <c r="H120" i="25"/>
  <c r="G9" i="11" s="1"/>
  <c r="R77" i="25"/>
  <c r="K142" i="19"/>
  <c r="K145" i="19" s="1"/>
  <c r="I17" i="24"/>
  <c r="I40" i="24" s="1"/>
  <c r="P129" i="25"/>
  <c r="K121" i="19"/>
  <c r="L118" i="19" s="1"/>
  <c r="N129" i="25"/>
  <c r="F17" i="22"/>
  <c r="Q79" i="25"/>
  <c r="G38" i="22"/>
  <c r="G12" i="23" s="1"/>
  <c r="G10" i="23" s="1"/>
  <c r="G34" i="22"/>
  <c r="F27" i="23"/>
  <c r="S34" i="14"/>
  <c r="T34" i="14" s="1"/>
  <c r="S8" i="25"/>
  <c r="S54" i="25" s="1"/>
  <c r="S79" i="25" s="1"/>
  <c r="R8" i="25"/>
  <c r="R54" i="25" s="1"/>
  <c r="O129" i="25"/>
  <c r="Q78" i="25"/>
  <c r="P78" i="25"/>
  <c r="S33" i="14"/>
  <c r="T33" i="14" s="1"/>
  <c r="S7" i="25"/>
  <c r="S53" i="25" s="1"/>
  <c r="R7" i="25"/>
  <c r="R53" i="25" s="1"/>
  <c r="P3" i="25"/>
  <c r="P49" i="25" s="1"/>
  <c r="Q3" i="25"/>
  <c r="Q49" i="25" s="1"/>
  <c r="N124" i="25"/>
  <c r="F26" i="38"/>
  <c r="AX352" i="35"/>
  <c r="AX212" i="35"/>
  <c r="AX210" i="35" s="1"/>
  <c r="AX211" i="35" s="1"/>
  <c r="AX213" i="35" s="1"/>
  <c r="AX214" i="35" s="1"/>
  <c r="AX353" i="35"/>
  <c r="AX354" i="35" s="1"/>
  <c r="AW359" i="35"/>
  <c r="AW215" i="35"/>
  <c r="AW355" i="35"/>
  <c r="AW356" i="35" s="1"/>
  <c r="AX330" i="35"/>
  <c r="AX331" i="35"/>
  <c r="AX158" i="35"/>
  <c r="AX156" i="35" s="1"/>
  <c r="AX157" i="35" s="1"/>
  <c r="AX159" i="35" s="1"/>
  <c r="AX160" i="35" s="1"/>
  <c r="AX332" i="35"/>
  <c r="AW337" i="35"/>
  <c r="AW161" i="35"/>
  <c r="AW333" i="35"/>
  <c r="AW334" i="35" s="1"/>
  <c r="AX326" i="35"/>
  <c r="AX101" i="35"/>
  <c r="AW106" i="35"/>
  <c r="AV293" i="35"/>
  <c r="AV392" i="35" s="1"/>
  <c r="AV289" i="35"/>
  <c r="AV53" i="35"/>
  <c r="AW288" i="35"/>
  <c r="AW387" i="35" s="1"/>
  <c r="AW50" i="35"/>
  <c r="AW287" i="35"/>
  <c r="AW386" i="35" s="1"/>
  <c r="AW286" i="35"/>
  <c r="AW385" i="35" s="1"/>
  <c r="AW48" i="35"/>
  <c r="AW49" i="35" s="1"/>
  <c r="AW51" i="35" s="1"/>
  <c r="AX300" i="35"/>
  <c r="AX301" i="35" s="1"/>
  <c r="AX304" i="35"/>
  <c r="AX80" i="35"/>
  <c r="AX344" i="35"/>
  <c r="AX345" i="35" s="1"/>
  <c r="AX188" i="35"/>
  <c r="AX348" i="35"/>
  <c r="AX377" i="35"/>
  <c r="AX378" i="35" s="1"/>
  <c r="AX269" i="35"/>
  <c r="AX381" i="35"/>
  <c r="AX364" i="35"/>
  <c r="AX365" i="35" s="1"/>
  <c r="AX363" i="35"/>
  <c r="AX239" i="35"/>
  <c r="AX237" i="35" s="1"/>
  <c r="AX238" i="35" s="1"/>
  <c r="AX240" i="35" s="1"/>
  <c r="AX241" i="35" s="1"/>
  <c r="AX366" i="35" s="1"/>
  <c r="AW366" i="35"/>
  <c r="AW367" i="35" s="1"/>
  <c r="AW242" i="35"/>
  <c r="AW370" i="35"/>
  <c r="AW378" i="35"/>
  <c r="AX134" i="35"/>
  <c r="AX323" i="35"/>
  <c r="W22" i="34"/>
  <c r="W237" i="34"/>
  <c r="AA43" i="34"/>
  <c r="K78" i="19"/>
  <c r="K81" i="19" s="1"/>
  <c r="I12" i="24"/>
  <c r="I35" i="24" s="1"/>
  <c r="K86" i="19"/>
  <c r="K89" i="19" s="1"/>
  <c r="I13" i="24"/>
  <c r="I36" i="24" s="1"/>
  <c r="K30" i="19"/>
  <c r="K33" i="19" s="1"/>
  <c r="I6" i="24"/>
  <c r="I29" i="24" s="1"/>
  <c r="K38" i="19"/>
  <c r="K41" i="19" s="1"/>
  <c r="I7" i="24"/>
  <c r="I30" i="24" s="1"/>
  <c r="K110" i="19"/>
  <c r="K113" i="19" s="1"/>
  <c r="I16" i="24"/>
  <c r="I39" i="24" s="1"/>
  <c r="K134" i="19"/>
  <c r="K137" i="19" s="1"/>
  <c r="I19" i="24"/>
  <c r="I42" i="24" s="1"/>
  <c r="K24" i="22"/>
  <c r="K25" i="22" s="1"/>
  <c r="K26" i="22" s="1"/>
  <c r="M30" i="22" s="1"/>
  <c r="K150" i="19"/>
  <c r="K153" i="19" s="1"/>
  <c r="I21" i="24"/>
  <c r="I44" i="24" s="1"/>
  <c r="K70" i="19"/>
  <c r="K73" i="19" s="1"/>
  <c r="I11" i="24"/>
  <c r="I34" i="24" s="1"/>
  <c r="K62" i="19"/>
  <c r="K65" i="19" s="1"/>
  <c r="I10" i="24"/>
  <c r="I33" i="24" s="1"/>
  <c r="K46" i="19"/>
  <c r="K49" i="19" s="1"/>
  <c r="I8" i="24"/>
  <c r="I31" i="24" s="1"/>
  <c r="K94" i="19"/>
  <c r="K97" i="19" s="1"/>
  <c r="I14" i="24"/>
  <c r="I37" i="24" s="1"/>
  <c r="K158" i="19"/>
  <c r="K161" i="19" s="1"/>
  <c r="I22" i="24"/>
  <c r="I45" i="24" s="1"/>
  <c r="L129" i="21"/>
  <c r="L134" i="21"/>
  <c r="L135" i="21"/>
  <c r="L126" i="21"/>
  <c r="K54" i="19"/>
  <c r="K57" i="19" s="1"/>
  <c r="I9" i="24"/>
  <c r="I32" i="24" s="1"/>
  <c r="K126" i="19"/>
  <c r="K129" i="19" s="1"/>
  <c r="I18" i="24"/>
  <c r="I41" i="24" s="1"/>
  <c r="K145" i="21"/>
  <c r="K11" i="23" s="1"/>
  <c r="M93" i="21"/>
  <c r="O34" i="21"/>
  <c r="N56" i="21"/>
  <c r="M137" i="21"/>
  <c r="M87" i="21"/>
  <c r="M79" i="21"/>
  <c r="M84" i="21"/>
  <c r="M134" i="21" s="1"/>
  <c r="O44" i="21"/>
  <c r="N66" i="21"/>
  <c r="M86" i="21"/>
  <c r="M135" i="21"/>
  <c r="M85" i="21"/>
  <c r="L138" i="21"/>
  <c r="O29" i="21"/>
  <c r="N51" i="21"/>
  <c r="J25" i="22"/>
  <c r="J26" i="22" s="1"/>
  <c r="O46" i="21"/>
  <c r="N68" i="21"/>
  <c r="M75" i="21"/>
  <c r="M125" i="21" s="1"/>
  <c r="L130" i="21"/>
  <c r="L142" i="21"/>
  <c r="M131" i="21"/>
  <c r="M81" i="21"/>
  <c r="O33" i="21"/>
  <c r="N55" i="21"/>
  <c r="O30" i="21"/>
  <c r="N52" i="21"/>
  <c r="O40" i="21"/>
  <c r="N62" i="21"/>
  <c r="O35" i="21"/>
  <c r="N57" i="21"/>
  <c r="O27" i="21"/>
  <c r="N49" i="21"/>
  <c r="M88" i="21"/>
  <c r="O28" i="21"/>
  <c r="N50" i="21"/>
  <c r="M80" i="21"/>
  <c r="M130" i="21" s="1"/>
  <c r="M77" i="21"/>
  <c r="L95" i="21"/>
  <c r="L8" i="22" s="1"/>
  <c r="M82" i="21"/>
  <c r="O41" i="21"/>
  <c r="N63" i="21"/>
  <c r="O31" i="21"/>
  <c r="N53" i="21"/>
  <c r="M89" i="21"/>
  <c r="M139" i="21" s="1"/>
  <c r="O43" i="21"/>
  <c r="N65" i="21"/>
  <c r="O36" i="21"/>
  <c r="N58" i="21"/>
  <c r="L124" i="21"/>
  <c r="O45" i="21"/>
  <c r="N67" i="21"/>
  <c r="M129" i="21"/>
  <c r="L141" i="21"/>
  <c r="O32" i="21"/>
  <c r="N54" i="21"/>
  <c r="O37" i="21"/>
  <c r="N59" i="21"/>
  <c r="M91" i="21"/>
  <c r="M128" i="21"/>
  <c r="M78" i="21"/>
  <c r="O39" i="21"/>
  <c r="N61" i="21"/>
  <c r="O42" i="21"/>
  <c r="N64" i="21"/>
  <c r="M90" i="21"/>
  <c r="O38" i="21"/>
  <c r="N60" i="21"/>
  <c r="M133" i="21"/>
  <c r="M83" i="21"/>
  <c r="L139" i="21"/>
  <c r="L140" i="21"/>
  <c r="M142" i="21"/>
  <c r="M92" i="21"/>
  <c r="M76" i="21"/>
  <c r="M74" i="21"/>
  <c r="M70" i="21"/>
  <c r="L8" i="12" s="1"/>
  <c r="L21" i="38" s="1"/>
  <c r="K6" i="19"/>
  <c r="K9" i="19" s="1"/>
  <c r="J3" i="24" s="1"/>
  <c r="J26" i="24" s="1"/>
  <c r="L30" i="14"/>
  <c r="L151" i="19"/>
  <c r="L71" i="19"/>
  <c r="L39" i="19"/>
  <c r="L127" i="19"/>
  <c r="L95" i="19"/>
  <c r="L111" i="19"/>
  <c r="L135" i="19"/>
  <c r="L55" i="19"/>
  <c r="L31" i="19"/>
  <c r="L103" i="19"/>
  <c r="L159" i="19"/>
  <c r="L119" i="19"/>
  <c r="L47" i="19"/>
  <c r="L15" i="19"/>
  <c r="L23" i="19"/>
  <c r="L143" i="19"/>
  <c r="L7" i="19"/>
  <c r="L63" i="19"/>
  <c r="L87" i="19"/>
  <c r="L79" i="19"/>
  <c r="Q29" i="14"/>
  <c r="I25" i="19"/>
  <c r="H5" i="24" s="1"/>
  <c r="H28" i="24" s="1"/>
  <c r="I17" i="19"/>
  <c r="H4" i="24" s="1"/>
  <c r="H27" i="24" s="1"/>
  <c r="C19" i="15"/>
  <c r="C43" i="15"/>
  <c r="K28" i="14"/>
  <c r="H42" i="13"/>
  <c r="I35" i="13"/>
  <c r="J17" i="24" l="1"/>
  <c r="J40" i="24" s="1"/>
  <c r="Q128" i="25"/>
  <c r="R127" i="25"/>
  <c r="L121" i="19"/>
  <c r="M118" i="19" s="1"/>
  <c r="S127" i="25"/>
  <c r="J95" i="25"/>
  <c r="J5" i="22" s="1"/>
  <c r="J4" i="22" s="1"/>
  <c r="J3" i="22" s="1"/>
  <c r="J14" i="22" s="1"/>
  <c r="R76" i="25"/>
  <c r="K120" i="25"/>
  <c r="J9" i="11" s="1"/>
  <c r="K95" i="25"/>
  <c r="K5" i="22" s="1"/>
  <c r="K4" i="22" s="1"/>
  <c r="K3" i="22" s="1"/>
  <c r="K14" i="22" s="1"/>
  <c r="Q126" i="25"/>
  <c r="W6" i="25"/>
  <c r="W52" i="25" s="1"/>
  <c r="W77" i="25" s="1"/>
  <c r="W32" i="14"/>
  <c r="X32" i="14" s="1"/>
  <c r="V6" i="25"/>
  <c r="V52" i="25" s="1"/>
  <c r="Q129" i="25"/>
  <c r="T77" i="25"/>
  <c r="M4" i="25"/>
  <c r="M50" i="25" s="1"/>
  <c r="L4" i="25"/>
  <c r="L50" i="25" s="1"/>
  <c r="U5" i="25"/>
  <c r="U51" i="25" s="1"/>
  <c r="U76" i="25" s="1"/>
  <c r="U31" i="14"/>
  <c r="V31" i="14" s="1"/>
  <c r="T5" i="25"/>
  <c r="T51" i="25" s="1"/>
  <c r="P126" i="25"/>
  <c r="L142" i="19"/>
  <c r="L145" i="19" s="1"/>
  <c r="J20" i="24"/>
  <c r="J43" i="24" s="1"/>
  <c r="U34" i="14"/>
  <c r="V34" i="14" s="1"/>
  <c r="T8" i="25"/>
  <c r="T54" i="25" s="1"/>
  <c r="U8" i="25"/>
  <c r="U54" i="25" s="1"/>
  <c r="U79" i="25" s="1"/>
  <c r="G24" i="23"/>
  <c r="G25" i="23"/>
  <c r="E58" i="11"/>
  <c r="E5" i="11"/>
  <c r="R79" i="25"/>
  <c r="F67" i="11"/>
  <c r="F15" i="11"/>
  <c r="G15" i="22"/>
  <c r="G16" i="22" s="1"/>
  <c r="H20" i="22" s="1"/>
  <c r="S78" i="25"/>
  <c r="R78" i="25"/>
  <c r="U33" i="14"/>
  <c r="V33" i="14" s="1"/>
  <c r="U7" i="25"/>
  <c r="U53" i="25" s="1"/>
  <c r="T7" i="25"/>
  <c r="T53" i="25" s="1"/>
  <c r="P128" i="25"/>
  <c r="Q74" i="25"/>
  <c r="O124" i="25"/>
  <c r="P74" i="25"/>
  <c r="H47" i="24"/>
  <c r="H7" i="12" s="1"/>
  <c r="AX355" i="35"/>
  <c r="AX215" i="35"/>
  <c r="AX359" i="35"/>
  <c r="AX356" i="35"/>
  <c r="AX337" i="35"/>
  <c r="AX333" i="35"/>
  <c r="AX161" i="35"/>
  <c r="AX334" i="35"/>
  <c r="AW315" i="35"/>
  <c r="AW311" i="35"/>
  <c r="AW312" i="35" s="1"/>
  <c r="AW107" i="35"/>
  <c r="AX309" i="35"/>
  <c r="AX310" i="35" s="1"/>
  <c r="AX308" i="35"/>
  <c r="AX104" i="35"/>
  <c r="AX102" i="35" s="1"/>
  <c r="AX103" i="35" s="1"/>
  <c r="AX105" i="35" s="1"/>
  <c r="AX106" i="35" s="1"/>
  <c r="AV290" i="35"/>
  <c r="AV388" i="35"/>
  <c r="AV389" i="35" s="1"/>
  <c r="AW52" i="35"/>
  <c r="AX47" i="35"/>
  <c r="AX242" i="35"/>
  <c r="AX370" i="35"/>
  <c r="AX367" i="35"/>
  <c r="X18" i="34"/>
  <c r="W239" i="34"/>
  <c r="AA45" i="34"/>
  <c r="L54" i="19"/>
  <c r="L57" i="19" s="1"/>
  <c r="J9" i="24"/>
  <c r="J32" i="24" s="1"/>
  <c r="L70" i="19"/>
  <c r="L73" i="19" s="1"/>
  <c r="J11" i="24"/>
  <c r="J34" i="24" s="1"/>
  <c r="L134" i="19"/>
  <c r="L137" i="19" s="1"/>
  <c r="J19" i="24"/>
  <c r="J42" i="24" s="1"/>
  <c r="L158" i="19"/>
  <c r="L161" i="19" s="1"/>
  <c r="J22" i="24"/>
  <c r="J45" i="24" s="1"/>
  <c r="L46" i="19"/>
  <c r="L49" i="19" s="1"/>
  <c r="J8" i="24"/>
  <c r="J31" i="24" s="1"/>
  <c r="L38" i="19"/>
  <c r="L41" i="19" s="1"/>
  <c r="J7" i="24"/>
  <c r="J30" i="24" s="1"/>
  <c r="L62" i="19"/>
  <c r="L65" i="19" s="1"/>
  <c r="J10" i="24"/>
  <c r="J33" i="24" s="1"/>
  <c r="M141" i="21"/>
  <c r="L145" i="21"/>
  <c r="L11" i="23" s="1"/>
  <c r="L110" i="19"/>
  <c r="L113" i="19" s="1"/>
  <c r="J16" i="24"/>
  <c r="J39" i="24" s="1"/>
  <c r="L78" i="19"/>
  <c r="L81" i="19" s="1"/>
  <c r="J12" i="24"/>
  <c r="J35" i="24" s="1"/>
  <c r="L86" i="19"/>
  <c r="L89" i="19" s="1"/>
  <c r="J13" i="24"/>
  <c r="J36" i="24" s="1"/>
  <c r="L102" i="19"/>
  <c r="J15" i="24"/>
  <c r="J38" i="24" s="1"/>
  <c r="L150" i="19"/>
  <c r="L153" i="19" s="1"/>
  <c r="J21" i="24"/>
  <c r="J44" i="24" s="1"/>
  <c r="L94" i="19"/>
  <c r="L97" i="19" s="1"/>
  <c r="J14" i="24"/>
  <c r="J37" i="24" s="1"/>
  <c r="L126" i="19"/>
  <c r="L129" i="19" s="1"/>
  <c r="J18" i="24"/>
  <c r="J41" i="24" s="1"/>
  <c r="L105" i="19"/>
  <c r="L30" i="19"/>
  <c r="L33" i="19" s="1"/>
  <c r="J6" i="24"/>
  <c r="J29" i="24" s="1"/>
  <c r="M126" i="21"/>
  <c r="N86" i="21"/>
  <c r="N136" i="21" s="1"/>
  <c r="N90" i="21"/>
  <c r="P31" i="21"/>
  <c r="O53" i="21"/>
  <c r="P28" i="21"/>
  <c r="O50" i="21"/>
  <c r="P40" i="21"/>
  <c r="O62" i="21"/>
  <c r="P30" i="21"/>
  <c r="O52" i="21"/>
  <c r="P46" i="21"/>
  <c r="O68" i="21"/>
  <c r="P29" i="21"/>
  <c r="O51" i="21"/>
  <c r="M95" i="21"/>
  <c r="M8" i="22" s="1"/>
  <c r="M7" i="22" s="1"/>
  <c r="N89" i="21"/>
  <c r="N83" i="21"/>
  <c r="N88" i="21"/>
  <c r="P35" i="21"/>
  <c r="O57" i="21"/>
  <c r="N130" i="21"/>
  <c r="N80" i="21"/>
  <c r="M143" i="21"/>
  <c r="M140" i="21"/>
  <c r="P42" i="21"/>
  <c r="O64" i="21"/>
  <c r="P37" i="21"/>
  <c r="O59" i="21"/>
  <c r="P45" i="21"/>
  <c r="O67" i="21"/>
  <c r="P36" i="21"/>
  <c r="O58" i="21"/>
  <c r="P41" i="21"/>
  <c r="O63" i="21"/>
  <c r="L7" i="22"/>
  <c r="N74" i="21"/>
  <c r="N70" i="21"/>
  <c r="M8" i="12" s="1"/>
  <c r="M21" i="38" s="1"/>
  <c r="N82" i="21"/>
  <c r="P33" i="21"/>
  <c r="O55" i="21"/>
  <c r="J27" i="22"/>
  <c r="K27" i="22" s="1"/>
  <c r="P34" i="21"/>
  <c r="O56" i="21"/>
  <c r="P38" i="21"/>
  <c r="O60" i="21"/>
  <c r="N79" i="21"/>
  <c r="N129" i="21" s="1"/>
  <c r="N91" i="21"/>
  <c r="N141" i="21" s="1"/>
  <c r="N84" i="21"/>
  <c r="N92" i="21"/>
  <c r="M138" i="21"/>
  <c r="N81" i="21"/>
  <c r="M124" i="21"/>
  <c r="N85" i="21"/>
  <c r="N135" i="21" s="1"/>
  <c r="P39" i="21"/>
  <c r="O61" i="21"/>
  <c r="P32" i="21"/>
  <c r="O54" i="21"/>
  <c r="P43" i="21"/>
  <c r="O65" i="21"/>
  <c r="N78" i="21"/>
  <c r="M132" i="21"/>
  <c r="N75" i="21"/>
  <c r="N125" i="21" s="1"/>
  <c r="P27" i="21"/>
  <c r="O49" i="21"/>
  <c r="N87" i="21"/>
  <c r="N77" i="21"/>
  <c r="N93" i="21"/>
  <c r="N76" i="21"/>
  <c r="M136" i="21"/>
  <c r="P44" i="21"/>
  <c r="O66" i="21"/>
  <c r="N143" i="21"/>
  <c r="M30" i="14"/>
  <c r="M127" i="19"/>
  <c r="M159" i="19"/>
  <c r="M119" i="19"/>
  <c r="M7" i="19"/>
  <c r="M55" i="19"/>
  <c r="M31" i="19"/>
  <c r="M39" i="19"/>
  <c r="M15" i="19"/>
  <c r="M23" i="19"/>
  <c r="M79" i="19"/>
  <c r="M151" i="19"/>
  <c r="M87" i="19"/>
  <c r="M103" i="19"/>
  <c r="M47" i="19"/>
  <c r="M143" i="19"/>
  <c r="M135" i="19"/>
  <c r="M71" i="19"/>
  <c r="M111" i="19"/>
  <c r="M95" i="19"/>
  <c r="M63" i="19"/>
  <c r="L6" i="19"/>
  <c r="L9" i="19" s="1"/>
  <c r="K3" i="24" s="1"/>
  <c r="K26" i="24" s="1"/>
  <c r="R29" i="14"/>
  <c r="J22" i="19"/>
  <c r="J14" i="19"/>
  <c r="C44" i="15"/>
  <c r="C20" i="15"/>
  <c r="L28" i="14"/>
  <c r="I42" i="13"/>
  <c r="U127" i="25" l="1"/>
  <c r="K17" i="24"/>
  <c r="K40" i="24" s="1"/>
  <c r="R129" i="25"/>
  <c r="T127" i="25"/>
  <c r="G17" i="22"/>
  <c r="H15" i="22" s="1"/>
  <c r="H16" i="22" s="1"/>
  <c r="I20" i="22" s="1"/>
  <c r="L75" i="25"/>
  <c r="L70" i="25"/>
  <c r="K4" i="12" s="1"/>
  <c r="V77" i="25"/>
  <c r="Y32" i="14"/>
  <c r="Z32" i="14" s="1"/>
  <c r="X6" i="25"/>
  <c r="X52" i="25" s="1"/>
  <c r="Y6" i="25"/>
  <c r="Y52" i="25" s="1"/>
  <c r="V5" i="25"/>
  <c r="V51" i="25" s="1"/>
  <c r="W31" i="14"/>
  <c r="X31" i="14" s="1"/>
  <c r="W5" i="25"/>
  <c r="W51" i="25" s="1"/>
  <c r="W76" i="25" s="1"/>
  <c r="R126" i="25"/>
  <c r="J120" i="25"/>
  <c r="I9" i="11" s="1"/>
  <c r="K125" i="25"/>
  <c r="K145" i="25" s="1"/>
  <c r="K4" i="23" s="1"/>
  <c r="K3" i="23" s="1"/>
  <c r="J125" i="25"/>
  <c r="J145" i="25" s="1"/>
  <c r="J4" i="23" s="1"/>
  <c r="J3" i="23" s="1"/>
  <c r="T76" i="25"/>
  <c r="M75" i="25"/>
  <c r="M70" i="25"/>
  <c r="L4" i="12" s="1"/>
  <c r="S126" i="25"/>
  <c r="M121" i="19"/>
  <c r="N118" i="19" s="1"/>
  <c r="S129" i="25"/>
  <c r="G27" i="23"/>
  <c r="T79" i="25"/>
  <c r="H38" i="22"/>
  <c r="H12" i="23" s="1"/>
  <c r="H10" i="23" s="1"/>
  <c r="H34" i="22"/>
  <c r="W34" i="14"/>
  <c r="X34" i="14" s="1"/>
  <c r="W8" i="25"/>
  <c r="W54" i="25" s="1"/>
  <c r="V8" i="25"/>
  <c r="V54" i="25" s="1"/>
  <c r="R128" i="25"/>
  <c r="U78" i="25"/>
  <c r="T78" i="25"/>
  <c r="W33" i="14"/>
  <c r="X33" i="14" s="1"/>
  <c r="W7" i="25"/>
  <c r="W53" i="25" s="1"/>
  <c r="V7" i="25"/>
  <c r="V53" i="25" s="1"/>
  <c r="S128" i="25"/>
  <c r="R3" i="25"/>
  <c r="R49" i="25" s="1"/>
  <c r="S3" i="25"/>
  <c r="S49" i="25" s="1"/>
  <c r="P124" i="25"/>
  <c r="G26" i="38"/>
  <c r="AX107" i="35"/>
  <c r="AX311" i="35"/>
  <c r="AX312" i="35"/>
  <c r="AX315" i="35"/>
  <c r="AX50" i="35"/>
  <c r="AX48" i="35" s="1"/>
  <c r="AX49" i="35" s="1"/>
  <c r="AX51" i="35" s="1"/>
  <c r="AX52" i="35" s="1"/>
  <c r="AX289" i="35" s="1"/>
  <c r="AX287" i="35"/>
  <c r="AX386" i="35" s="1"/>
  <c r="AX286" i="35"/>
  <c r="AW289" i="35"/>
  <c r="AW293" i="35"/>
  <c r="AW392" i="35" s="1"/>
  <c r="AW53" i="35"/>
  <c r="V31" i="13"/>
  <c r="W241" i="34"/>
  <c r="W5" i="23" s="1"/>
  <c r="X21" i="34"/>
  <c r="X235" i="34"/>
  <c r="X16" i="23" s="1"/>
  <c r="AB41" i="34"/>
  <c r="M110" i="19"/>
  <c r="M113" i="19" s="1"/>
  <c r="K16" i="24"/>
  <c r="K39" i="24" s="1"/>
  <c r="M158" i="19"/>
  <c r="M161" i="19" s="1"/>
  <c r="K22" i="24"/>
  <c r="K45" i="24" s="1"/>
  <c r="M30" i="19"/>
  <c r="M33" i="19" s="1"/>
  <c r="K6" i="24"/>
  <c r="K29" i="24" s="1"/>
  <c r="M126" i="19"/>
  <c r="M129" i="19" s="1"/>
  <c r="K18" i="24"/>
  <c r="K41" i="24" s="1"/>
  <c r="M150" i="19"/>
  <c r="M153" i="19" s="1"/>
  <c r="K21" i="24"/>
  <c r="K44" i="24" s="1"/>
  <c r="M78" i="19"/>
  <c r="M81" i="19" s="1"/>
  <c r="K12" i="24"/>
  <c r="K35" i="24" s="1"/>
  <c r="M127" i="21"/>
  <c r="M70" i="19"/>
  <c r="M73" i="19" s="1"/>
  <c r="K11" i="24"/>
  <c r="K34" i="24" s="1"/>
  <c r="M142" i="19"/>
  <c r="M145" i="19" s="1"/>
  <c r="K20" i="24"/>
  <c r="K43" i="24" s="1"/>
  <c r="M38" i="19"/>
  <c r="M41" i="19" s="1"/>
  <c r="K7" i="24"/>
  <c r="K30" i="24" s="1"/>
  <c r="M62" i="19"/>
  <c r="M65" i="19" s="1"/>
  <c r="K10" i="24"/>
  <c r="K33" i="24" s="1"/>
  <c r="N140" i="21"/>
  <c r="M134" i="19"/>
  <c r="M137" i="19" s="1"/>
  <c r="K19" i="24"/>
  <c r="K42" i="24" s="1"/>
  <c r="M94" i="19"/>
  <c r="M97" i="19" s="1"/>
  <c r="K14" i="24"/>
  <c r="K37" i="24" s="1"/>
  <c r="N131" i="21"/>
  <c r="M54" i="19"/>
  <c r="M57" i="19" s="1"/>
  <c r="K9" i="24"/>
  <c r="K32" i="24" s="1"/>
  <c r="N139" i="21"/>
  <c r="N132" i="21"/>
  <c r="N128" i="21"/>
  <c r="M102" i="19"/>
  <c r="M105" i="19" s="1"/>
  <c r="K15" i="24"/>
  <c r="K38" i="24" s="1"/>
  <c r="M86" i="19"/>
  <c r="M89" i="19" s="1"/>
  <c r="K13" i="24"/>
  <c r="K36" i="24" s="1"/>
  <c r="M46" i="19"/>
  <c r="M49" i="19" s="1"/>
  <c r="K8" i="24"/>
  <c r="K31" i="24" s="1"/>
  <c r="O86" i="21"/>
  <c r="O81" i="21"/>
  <c r="N95" i="21"/>
  <c r="N8" i="22" s="1"/>
  <c r="O83" i="21"/>
  <c r="Q37" i="21"/>
  <c r="P59" i="21"/>
  <c r="O76" i="21"/>
  <c r="Q30" i="21"/>
  <c r="P52" i="21"/>
  <c r="O85" i="21"/>
  <c r="O88" i="21"/>
  <c r="Q45" i="21"/>
  <c r="P67" i="21"/>
  <c r="O89" i="21"/>
  <c r="O82" i="21"/>
  <c r="O132" i="21" s="1"/>
  <c r="Q46" i="21"/>
  <c r="P68" i="21"/>
  <c r="Q31" i="21"/>
  <c r="P53" i="21"/>
  <c r="N126" i="21"/>
  <c r="O74" i="21"/>
  <c r="O124" i="21" s="1"/>
  <c r="O70" i="21"/>
  <c r="N8" i="12" s="1"/>
  <c r="N21" i="38" s="1"/>
  <c r="Q32" i="21"/>
  <c r="P54" i="21"/>
  <c r="N138" i="21"/>
  <c r="Q38" i="21"/>
  <c r="P60" i="21"/>
  <c r="Q33" i="21"/>
  <c r="P55" i="21"/>
  <c r="Q41" i="21"/>
  <c r="P63" i="21"/>
  <c r="O92" i="21"/>
  <c r="O142" i="21" s="1"/>
  <c r="Q42" i="21"/>
  <c r="P64" i="21"/>
  <c r="Q35" i="21"/>
  <c r="P57" i="21"/>
  <c r="N133" i="21"/>
  <c r="O93" i="21"/>
  <c r="Q40" i="21"/>
  <c r="P62" i="21"/>
  <c r="O78" i="21"/>
  <c r="N137" i="21"/>
  <c r="Q44" i="21"/>
  <c r="P66" i="21"/>
  <c r="Q43" i="21"/>
  <c r="P65" i="21"/>
  <c r="L25" i="22"/>
  <c r="L26" i="22" s="1"/>
  <c r="O75" i="21"/>
  <c r="O125" i="21" s="1"/>
  <c r="O79" i="21"/>
  <c r="N134" i="21"/>
  <c r="O80" i="21"/>
  <c r="N124" i="21"/>
  <c r="O87" i="21"/>
  <c r="N127" i="21"/>
  <c r="O91" i="21"/>
  <c r="Q27" i="21"/>
  <c r="P49" i="21"/>
  <c r="O90" i="21"/>
  <c r="Q39" i="21"/>
  <c r="P61" i="21"/>
  <c r="M145" i="21"/>
  <c r="M11" i="23" s="1"/>
  <c r="N142" i="21"/>
  <c r="Q34" i="21"/>
  <c r="P56" i="21"/>
  <c r="Q36" i="21"/>
  <c r="P58" i="21"/>
  <c r="O84" i="21"/>
  <c r="O134" i="21" s="1"/>
  <c r="Q29" i="21"/>
  <c r="P51" i="21"/>
  <c r="O77" i="21"/>
  <c r="O127" i="21" s="1"/>
  <c r="Q28" i="21"/>
  <c r="P50" i="21"/>
  <c r="N30" i="14"/>
  <c r="N159" i="19"/>
  <c r="N103" i="19"/>
  <c r="N63" i="19"/>
  <c r="N31" i="19"/>
  <c r="N127" i="19"/>
  <c r="N135" i="19"/>
  <c r="N87" i="19"/>
  <c r="N47" i="19"/>
  <c r="N15" i="19"/>
  <c r="N39" i="19"/>
  <c r="N143" i="19"/>
  <c r="N151" i="19"/>
  <c r="N95" i="19"/>
  <c r="N55" i="19"/>
  <c r="N23" i="19"/>
  <c r="N79" i="19"/>
  <c r="N111" i="19"/>
  <c r="N119" i="19"/>
  <c r="N71" i="19"/>
  <c r="N7" i="19"/>
  <c r="M6" i="19"/>
  <c r="M9" i="19" s="1"/>
  <c r="L3" i="24" s="1"/>
  <c r="L26" i="24" s="1"/>
  <c r="S29" i="14"/>
  <c r="J25" i="19"/>
  <c r="I5" i="24" s="1"/>
  <c r="I28" i="24" s="1"/>
  <c r="J17" i="19"/>
  <c r="I4" i="24" s="1"/>
  <c r="I27" i="24" s="1"/>
  <c r="C21" i="15"/>
  <c r="C45" i="15"/>
  <c r="M28" i="14"/>
  <c r="J42" i="13"/>
  <c r="H35" i="13"/>
  <c r="F35" i="13"/>
  <c r="E35" i="13"/>
  <c r="C35" i="13"/>
  <c r="B35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X37" i="13"/>
  <c r="Z37" i="13"/>
  <c r="AA37" i="13"/>
  <c r="AB37" i="13"/>
  <c r="AC37" i="13"/>
  <c r="AD37" i="13"/>
  <c r="AE37" i="13"/>
  <c r="AF37" i="13"/>
  <c r="AG37" i="13"/>
  <c r="AH37" i="13"/>
  <c r="AI37" i="13"/>
  <c r="AJ37" i="13"/>
  <c r="B37" i="13"/>
  <c r="L17" i="24" l="1"/>
  <c r="L40" i="24" s="1"/>
  <c r="V127" i="25"/>
  <c r="T126" i="25"/>
  <c r="N121" i="19"/>
  <c r="M17" i="24" s="1"/>
  <c r="M40" i="24" s="1"/>
  <c r="U126" i="25"/>
  <c r="W127" i="25"/>
  <c r="N4" i="25"/>
  <c r="N50" i="25" s="1"/>
  <c r="O4" i="25"/>
  <c r="O50" i="25" s="1"/>
  <c r="X77" i="25"/>
  <c r="V76" i="25"/>
  <c r="Y77" i="25"/>
  <c r="L95" i="25"/>
  <c r="L5" i="22" s="1"/>
  <c r="L4" i="22" s="1"/>
  <c r="L3" i="22" s="1"/>
  <c r="L14" i="22" s="1"/>
  <c r="M120" i="25"/>
  <c r="L9" i="11" s="1"/>
  <c r="M95" i="25"/>
  <c r="M5" i="22" s="1"/>
  <c r="M4" i="22" s="1"/>
  <c r="M3" i="22" s="1"/>
  <c r="M14" i="22" s="1"/>
  <c r="X5" i="25"/>
  <c r="X51" i="25" s="1"/>
  <c r="Y5" i="25"/>
  <c r="Y51" i="25" s="1"/>
  <c r="Y31" i="14"/>
  <c r="Z31" i="14" s="1"/>
  <c r="AA6" i="25"/>
  <c r="AA52" i="25" s="1"/>
  <c r="AA77" i="25" s="1"/>
  <c r="AA32" i="14"/>
  <c r="AB32" i="14" s="1"/>
  <c r="Z6" i="25"/>
  <c r="Z52" i="25" s="1"/>
  <c r="U128" i="25"/>
  <c r="G15" i="11"/>
  <c r="G67" i="11"/>
  <c r="F5" i="11"/>
  <c r="F58" i="11"/>
  <c r="H24" i="23"/>
  <c r="H25" i="23"/>
  <c r="W79" i="25"/>
  <c r="U129" i="25"/>
  <c r="H17" i="22"/>
  <c r="V79" i="25"/>
  <c r="Y34" i="14"/>
  <c r="Z34" i="14" s="1"/>
  <c r="Y8" i="25"/>
  <c r="Y54" i="25" s="1"/>
  <c r="X8" i="25"/>
  <c r="X54" i="25" s="1"/>
  <c r="T129" i="25"/>
  <c r="I38" i="22"/>
  <c r="I12" i="23" s="1"/>
  <c r="I10" i="23" s="1"/>
  <c r="I34" i="22"/>
  <c r="W78" i="25"/>
  <c r="Y33" i="14"/>
  <c r="Z33" i="14" s="1"/>
  <c r="X7" i="25"/>
  <c r="X53" i="25" s="1"/>
  <c r="Y7" i="25"/>
  <c r="Y53" i="25" s="1"/>
  <c r="T128" i="25"/>
  <c r="V78" i="25"/>
  <c r="Q124" i="25"/>
  <c r="S74" i="25"/>
  <c r="R74" i="25"/>
  <c r="I47" i="24"/>
  <c r="I7" i="12" s="1"/>
  <c r="AX388" i="35"/>
  <c r="AX288" i="35"/>
  <c r="AX387" i="35" s="1"/>
  <c r="AX53" i="35"/>
  <c r="AW290" i="35"/>
  <c r="AW388" i="35"/>
  <c r="AW389" i="35" s="1"/>
  <c r="AX293" i="35"/>
  <c r="AX392" i="35" s="1"/>
  <c r="AX290" i="35"/>
  <c r="AX385" i="35"/>
  <c r="X19" i="34"/>
  <c r="X238" i="34"/>
  <c r="AB44" i="34"/>
  <c r="L27" i="22"/>
  <c r="M25" i="22" s="1"/>
  <c r="M26" i="22" s="1"/>
  <c r="N102" i="19"/>
  <c r="N105" i="19" s="1"/>
  <c r="L15" i="24"/>
  <c r="L38" i="24" s="1"/>
  <c r="N86" i="19"/>
  <c r="N89" i="19" s="1"/>
  <c r="L13" i="24"/>
  <c r="L36" i="24" s="1"/>
  <c r="N142" i="19"/>
  <c r="N145" i="19" s="1"/>
  <c r="L20" i="24"/>
  <c r="L43" i="24" s="1"/>
  <c r="N78" i="19"/>
  <c r="N81" i="19" s="1"/>
  <c r="L12" i="24"/>
  <c r="L35" i="24" s="1"/>
  <c r="N158" i="19"/>
  <c r="N161" i="19" s="1"/>
  <c r="L22" i="24"/>
  <c r="L45" i="24" s="1"/>
  <c r="N38" i="19"/>
  <c r="N41" i="19" s="1"/>
  <c r="L7" i="24"/>
  <c r="L30" i="24" s="1"/>
  <c r="N134" i="19"/>
  <c r="N137" i="19" s="1"/>
  <c r="L19" i="24"/>
  <c r="L42" i="24" s="1"/>
  <c r="N70" i="19"/>
  <c r="N73" i="19" s="1"/>
  <c r="L11" i="24"/>
  <c r="L34" i="24" s="1"/>
  <c r="N150" i="19"/>
  <c r="N153" i="19" s="1"/>
  <c r="L21" i="24"/>
  <c r="L44" i="24" s="1"/>
  <c r="N46" i="19"/>
  <c r="N49" i="19" s="1"/>
  <c r="L8" i="24"/>
  <c r="L31" i="24" s="1"/>
  <c r="O126" i="21"/>
  <c r="N126" i="19"/>
  <c r="N129" i="19" s="1"/>
  <c r="L18" i="24"/>
  <c r="L41" i="24" s="1"/>
  <c r="N94" i="19"/>
  <c r="N97" i="19" s="1"/>
  <c r="L14" i="24"/>
  <c r="L37" i="24" s="1"/>
  <c r="O139" i="21"/>
  <c r="O138" i="21"/>
  <c r="N54" i="19"/>
  <c r="N57" i="19" s="1"/>
  <c r="L9" i="24"/>
  <c r="L32" i="24" s="1"/>
  <c r="N110" i="19"/>
  <c r="N113" i="19" s="1"/>
  <c r="L16" i="24"/>
  <c r="L39" i="24" s="1"/>
  <c r="N62" i="19"/>
  <c r="N65" i="19" s="1"/>
  <c r="L10" i="24"/>
  <c r="L33" i="24" s="1"/>
  <c r="O133" i="21"/>
  <c r="O128" i="21"/>
  <c r="N30" i="19"/>
  <c r="N33" i="19" s="1"/>
  <c r="L6" i="24"/>
  <c r="L29" i="24" s="1"/>
  <c r="P74" i="21"/>
  <c r="P124" i="21" s="1"/>
  <c r="P70" i="21"/>
  <c r="O8" i="12" s="1"/>
  <c r="O21" i="38" s="1"/>
  <c r="P90" i="21"/>
  <c r="R44" i="21"/>
  <c r="Q66" i="21"/>
  <c r="N7" i="22"/>
  <c r="N24" i="22"/>
  <c r="N25" i="22" s="1"/>
  <c r="N26" i="22" s="1"/>
  <c r="P30" i="22" s="1"/>
  <c r="O130" i="21"/>
  <c r="P83" i="21"/>
  <c r="P133" i="21" s="1"/>
  <c r="P87" i="21"/>
  <c r="P82" i="21"/>
  <c r="P92" i="21"/>
  <c r="O141" i="21"/>
  <c r="R36" i="21"/>
  <c r="Q58" i="21"/>
  <c r="O140" i="21"/>
  <c r="R27" i="21"/>
  <c r="Q49" i="21"/>
  <c r="O137" i="21"/>
  <c r="R40" i="21"/>
  <c r="Q62" i="21"/>
  <c r="R35" i="21"/>
  <c r="Q57" i="21"/>
  <c r="R33" i="21"/>
  <c r="Q55" i="21"/>
  <c r="R32" i="21"/>
  <c r="Q54" i="21"/>
  <c r="O95" i="21"/>
  <c r="O8" i="22" s="1"/>
  <c r="O136" i="21"/>
  <c r="P93" i="21"/>
  <c r="R45" i="21"/>
  <c r="Q67" i="21"/>
  <c r="P75" i="21"/>
  <c r="P125" i="21" s="1"/>
  <c r="R29" i="21"/>
  <c r="Q51" i="21"/>
  <c r="P81" i="21"/>
  <c r="R39" i="21"/>
  <c r="Q61" i="21"/>
  <c r="P89" i="21"/>
  <c r="P139" i="21" s="1"/>
  <c r="R41" i="21"/>
  <c r="Q63" i="21"/>
  <c r="P85" i="21"/>
  <c r="P78" i="21"/>
  <c r="P77" i="21"/>
  <c r="R37" i="21"/>
  <c r="Q59" i="21"/>
  <c r="O129" i="21"/>
  <c r="P80" i="21"/>
  <c r="P79" i="21"/>
  <c r="R46" i="21"/>
  <c r="Q68" i="21"/>
  <c r="O135" i="21"/>
  <c r="R28" i="21"/>
  <c r="Q50" i="21"/>
  <c r="P76" i="21"/>
  <c r="R34" i="21"/>
  <c r="Q56" i="21"/>
  <c r="P86" i="21"/>
  <c r="R43" i="21"/>
  <c r="Q65" i="21"/>
  <c r="P91" i="21"/>
  <c r="O143" i="21"/>
  <c r="R42" i="21"/>
  <c r="Q64" i="21"/>
  <c r="P88" i="21"/>
  <c r="P138" i="21" s="1"/>
  <c r="R38" i="21"/>
  <c r="Q60" i="21"/>
  <c r="N145" i="21"/>
  <c r="N11" i="23" s="1"/>
  <c r="R31" i="21"/>
  <c r="Q53" i="21"/>
  <c r="R30" i="21"/>
  <c r="Q52" i="21"/>
  <c r="P84" i="21"/>
  <c r="O131" i="21"/>
  <c r="N6" i="19"/>
  <c r="N9" i="19" s="1"/>
  <c r="M3" i="24" s="1"/>
  <c r="M26" i="24" s="1"/>
  <c r="O30" i="14"/>
  <c r="O151" i="19"/>
  <c r="O95" i="19"/>
  <c r="O71" i="19"/>
  <c r="O39" i="19"/>
  <c r="O31" i="19"/>
  <c r="O119" i="19"/>
  <c r="O143" i="19"/>
  <c r="O55" i="19"/>
  <c r="O7" i="19"/>
  <c r="O111" i="19"/>
  <c r="O79" i="19"/>
  <c r="O135" i="19"/>
  <c r="O87" i="19"/>
  <c r="O63" i="19"/>
  <c r="O23" i="19"/>
  <c r="O15" i="19"/>
  <c r="O127" i="19"/>
  <c r="O159" i="19"/>
  <c r="O103" i="19"/>
  <c r="O47" i="19"/>
  <c r="T29" i="14"/>
  <c r="K22" i="19"/>
  <c r="K14" i="19"/>
  <c r="C46" i="15"/>
  <c r="C22" i="15"/>
  <c r="N28" i="14"/>
  <c r="K42" i="13"/>
  <c r="J39" i="13"/>
  <c r="O118" i="19" l="1"/>
  <c r="Y127" i="25"/>
  <c r="X127" i="25"/>
  <c r="W129" i="25"/>
  <c r="W126" i="25"/>
  <c r="V126" i="25"/>
  <c r="AC32" i="14"/>
  <c r="AD32" i="14" s="1"/>
  <c r="AC6" i="25"/>
  <c r="AC52" i="25" s="1"/>
  <c r="AB6" i="25"/>
  <c r="AB52" i="25" s="1"/>
  <c r="Z77" i="25"/>
  <c r="Y76" i="25"/>
  <c r="L120" i="25"/>
  <c r="K9" i="11" s="1"/>
  <c r="L125" i="25"/>
  <c r="L145" i="25" s="1"/>
  <c r="L4" i="23" s="1"/>
  <c r="L3" i="23" s="1"/>
  <c r="N75" i="25"/>
  <c r="N95" i="25" s="1"/>
  <c r="N5" i="22" s="1"/>
  <c r="N4" i="22" s="1"/>
  <c r="N3" i="22" s="1"/>
  <c r="N14" i="22" s="1"/>
  <c r="N70" i="25"/>
  <c r="M4" i="12" s="1"/>
  <c r="B4" i="41" s="1"/>
  <c r="B3" i="41" s="1"/>
  <c r="C17" i="43" s="1"/>
  <c r="C48" i="43" s="1"/>
  <c r="X76" i="25"/>
  <c r="O75" i="25"/>
  <c r="O95" i="25" s="1"/>
  <c r="O5" i="22" s="1"/>
  <c r="O4" i="22" s="1"/>
  <c r="O70" i="25"/>
  <c r="N4" i="12" s="1"/>
  <c r="AA31" i="14"/>
  <c r="AB31" i="14" s="1"/>
  <c r="AA5" i="25"/>
  <c r="AA51" i="25" s="1"/>
  <c r="AA76" i="25" s="1"/>
  <c r="Z5" i="25"/>
  <c r="Z51" i="25" s="1"/>
  <c r="M125" i="25"/>
  <c r="M145" i="25" s="1"/>
  <c r="M4" i="23" s="1"/>
  <c r="M3" i="23" s="1"/>
  <c r="H27" i="23"/>
  <c r="G58" i="11" s="1"/>
  <c r="V129" i="25"/>
  <c r="H15" i="11"/>
  <c r="H67" i="11"/>
  <c r="Y79" i="25"/>
  <c r="I15" i="22"/>
  <c r="I16" i="22" s="1"/>
  <c r="J20" i="22" s="1"/>
  <c r="X79" i="25"/>
  <c r="I24" i="23"/>
  <c r="I25" i="23"/>
  <c r="AA34" i="14"/>
  <c r="AB34" i="14" s="1"/>
  <c r="AA8" i="25"/>
  <c r="AA54" i="25" s="1"/>
  <c r="Z8" i="25"/>
  <c r="Z54" i="25" s="1"/>
  <c r="AA33" i="14"/>
  <c r="AB33" i="14" s="1"/>
  <c r="AA7" i="25"/>
  <c r="AA53" i="25" s="1"/>
  <c r="Z7" i="25"/>
  <c r="Z53" i="25" s="1"/>
  <c r="W128" i="25"/>
  <c r="Y78" i="25"/>
  <c r="V128" i="25"/>
  <c r="X78" i="25"/>
  <c r="U3" i="25"/>
  <c r="U49" i="25" s="1"/>
  <c r="T3" i="25"/>
  <c r="T49" i="25" s="1"/>
  <c r="H26" i="38"/>
  <c r="AX389" i="35"/>
  <c r="X20" i="34"/>
  <c r="X236" i="34"/>
  <c r="AB42" i="34"/>
  <c r="M27" i="22"/>
  <c r="N27" i="22" s="1"/>
  <c r="O62" i="19"/>
  <c r="O65" i="19" s="1"/>
  <c r="M10" i="24"/>
  <c r="M33" i="24" s="1"/>
  <c r="O150" i="19"/>
  <c r="O153" i="19" s="1"/>
  <c r="M21" i="24"/>
  <c r="M44" i="24" s="1"/>
  <c r="O46" i="19"/>
  <c r="O49" i="19" s="1"/>
  <c r="M8" i="24"/>
  <c r="M31" i="24" s="1"/>
  <c r="O30" i="19"/>
  <c r="O33" i="19" s="1"/>
  <c r="M6" i="24"/>
  <c r="M29" i="24" s="1"/>
  <c r="O38" i="19"/>
  <c r="O41" i="19" s="1"/>
  <c r="M7" i="24"/>
  <c r="M30" i="24" s="1"/>
  <c r="O86" i="19"/>
  <c r="O89" i="19" s="1"/>
  <c r="M13" i="24"/>
  <c r="M36" i="24" s="1"/>
  <c r="O158" i="19"/>
  <c r="O161" i="19" s="1"/>
  <c r="M22" i="24"/>
  <c r="M45" i="24" s="1"/>
  <c r="P129" i="21"/>
  <c r="P137" i="21"/>
  <c r="O134" i="19"/>
  <c r="O137" i="19" s="1"/>
  <c r="M19" i="24"/>
  <c r="M42" i="24" s="1"/>
  <c r="O126" i="19"/>
  <c r="O129" i="19" s="1"/>
  <c r="M18" i="24"/>
  <c r="M41" i="24" s="1"/>
  <c r="O142" i="19"/>
  <c r="O145" i="19" s="1"/>
  <c r="M20" i="24"/>
  <c r="M43" i="24" s="1"/>
  <c r="O78" i="19"/>
  <c r="O81" i="19" s="1"/>
  <c r="M12" i="24"/>
  <c r="M35" i="24" s="1"/>
  <c r="P127" i="21"/>
  <c r="O110" i="19"/>
  <c r="O113" i="19" s="1"/>
  <c r="M16" i="24"/>
  <c r="M39" i="24" s="1"/>
  <c r="P126" i="21"/>
  <c r="P131" i="21"/>
  <c r="O102" i="19"/>
  <c r="O105" i="19" s="1"/>
  <c r="M15" i="24"/>
  <c r="M38" i="24" s="1"/>
  <c r="O94" i="19"/>
  <c r="O97" i="19" s="1"/>
  <c r="M14" i="24"/>
  <c r="M37" i="24" s="1"/>
  <c r="P143" i="21"/>
  <c r="O70" i="19"/>
  <c r="O73" i="19" s="1"/>
  <c r="M11" i="24"/>
  <c r="M34" i="24" s="1"/>
  <c r="O121" i="19"/>
  <c r="O54" i="19"/>
  <c r="O57" i="19" s="1"/>
  <c r="M9" i="24"/>
  <c r="M32" i="24" s="1"/>
  <c r="O145" i="21"/>
  <c r="O11" i="23" s="1"/>
  <c r="S46" i="21"/>
  <c r="R68" i="21"/>
  <c r="S33" i="21"/>
  <c r="R55" i="21"/>
  <c r="Q87" i="21"/>
  <c r="S27" i="21"/>
  <c r="R49" i="21"/>
  <c r="P134" i="21"/>
  <c r="S31" i="21"/>
  <c r="R53" i="21"/>
  <c r="Q89" i="21"/>
  <c r="P130" i="21"/>
  <c r="S37" i="21"/>
  <c r="R59" i="21"/>
  <c r="Q76" i="21"/>
  <c r="Q82" i="21"/>
  <c r="Q74" i="21"/>
  <c r="Q124" i="21" s="1"/>
  <c r="Q70" i="21"/>
  <c r="P8" i="12" s="1"/>
  <c r="P21" i="38" s="1"/>
  <c r="P132" i="21"/>
  <c r="S43" i="21"/>
  <c r="R65" i="21"/>
  <c r="P136" i="21"/>
  <c r="Q93" i="21"/>
  <c r="P128" i="21"/>
  <c r="O7" i="22"/>
  <c r="Q80" i="21"/>
  <c r="S40" i="21"/>
  <c r="R62" i="21"/>
  <c r="Q133" i="21"/>
  <c r="Q83" i="21"/>
  <c r="P141" i="21"/>
  <c r="Q91" i="21"/>
  <c r="P140" i="21"/>
  <c r="Q90" i="21"/>
  <c r="Q140" i="21" s="1"/>
  <c r="S36" i="21"/>
  <c r="R58" i="21"/>
  <c r="S44" i="21"/>
  <c r="R66" i="21"/>
  <c r="S30" i="21"/>
  <c r="R52" i="21"/>
  <c r="S38" i="21"/>
  <c r="R60" i="21"/>
  <c r="S34" i="21"/>
  <c r="R56" i="21"/>
  <c r="Q75" i="21"/>
  <c r="Q125" i="21" s="1"/>
  <c r="S41" i="21"/>
  <c r="R63" i="21"/>
  <c r="S39" i="21"/>
  <c r="R61" i="21"/>
  <c r="S45" i="21"/>
  <c r="R67" i="21"/>
  <c r="S32" i="21"/>
  <c r="R54" i="21"/>
  <c r="P95" i="21"/>
  <c r="P8" i="22" s="1"/>
  <c r="P7" i="22" s="1"/>
  <c r="Q77" i="21"/>
  <c r="Q78" i="21"/>
  <c r="Q85" i="21"/>
  <c r="S42" i="21"/>
  <c r="R64" i="21"/>
  <c r="Q81" i="21"/>
  <c r="Q131" i="21" s="1"/>
  <c r="S28" i="21"/>
  <c r="R50" i="21"/>
  <c r="Q84" i="21"/>
  <c r="Q88" i="21"/>
  <c r="Q86" i="21"/>
  <c r="Q136" i="21" s="1"/>
  <c r="S29" i="21"/>
  <c r="R51" i="21"/>
  <c r="Q92" i="21"/>
  <c r="Q79" i="21"/>
  <c r="S35" i="21"/>
  <c r="R57" i="21"/>
  <c r="P142" i="21"/>
  <c r="P30" i="14"/>
  <c r="P111" i="19"/>
  <c r="P87" i="19"/>
  <c r="P55" i="19"/>
  <c r="P23" i="19"/>
  <c r="P7" i="19"/>
  <c r="P103" i="19"/>
  <c r="P71" i="19"/>
  <c r="P159" i="19"/>
  <c r="P127" i="19"/>
  <c r="P79" i="19"/>
  <c r="P47" i="19"/>
  <c r="P15" i="19"/>
  <c r="P135" i="19"/>
  <c r="P39" i="19"/>
  <c r="P119" i="19"/>
  <c r="P143" i="19"/>
  <c r="P95" i="19"/>
  <c r="P63" i="19"/>
  <c r="P31" i="19"/>
  <c r="P151" i="19"/>
  <c r="O6" i="19"/>
  <c r="O9" i="19" s="1"/>
  <c r="N3" i="24" s="1"/>
  <c r="N26" i="24" s="1"/>
  <c r="U29" i="14"/>
  <c r="K25" i="19"/>
  <c r="J5" i="24" s="1"/>
  <c r="J28" i="24" s="1"/>
  <c r="K17" i="19"/>
  <c r="J4" i="24" s="1"/>
  <c r="J27" i="24" s="1"/>
  <c r="C23" i="15"/>
  <c r="C47" i="15"/>
  <c r="O28" i="14"/>
  <c r="L39" i="13"/>
  <c r="D39" i="13"/>
  <c r="G39" i="13"/>
  <c r="I39" i="13"/>
  <c r="H39" i="13"/>
  <c r="B39" i="13"/>
  <c r="K39" i="13"/>
  <c r="C39" i="13"/>
  <c r="F39" i="13"/>
  <c r="E39" i="13"/>
  <c r="L42" i="13"/>
  <c r="O3" i="22" l="1"/>
  <c r="O14" i="22" s="1"/>
  <c r="X126" i="25"/>
  <c r="G5" i="11"/>
  <c r="I27" i="23"/>
  <c r="H58" i="11" s="1"/>
  <c r="N120" i="25"/>
  <c r="Y126" i="25"/>
  <c r="AB77" i="25"/>
  <c r="AB5" i="25"/>
  <c r="AB51" i="25" s="1"/>
  <c r="AC5" i="25"/>
  <c r="AC51" i="25" s="1"/>
  <c r="AC31" i="14"/>
  <c r="AD31" i="14" s="1"/>
  <c r="Z127" i="25"/>
  <c r="AC77" i="25"/>
  <c r="Z76" i="25"/>
  <c r="AA127" i="25"/>
  <c r="AE6" i="25"/>
  <c r="AE52" i="25" s="1"/>
  <c r="AE32" i="14"/>
  <c r="AF32" i="14" s="1"/>
  <c r="AD6" i="25"/>
  <c r="AD52" i="25" s="1"/>
  <c r="AD77" i="25" s="1"/>
  <c r="Q4" i="25"/>
  <c r="Q50" i="25" s="1"/>
  <c r="P4" i="25"/>
  <c r="P50" i="25" s="1"/>
  <c r="R124" i="25"/>
  <c r="X129" i="25"/>
  <c r="I17" i="22"/>
  <c r="J15" i="22" s="1"/>
  <c r="J16" i="22" s="1"/>
  <c r="K20" i="22" s="1"/>
  <c r="AC34" i="14"/>
  <c r="AD34" i="14" s="1"/>
  <c r="AB8" i="25"/>
  <c r="AB54" i="25" s="1"/>
  <c r="AB79" i="25" s="1"/>
  <c r="AC8" i="25"/>
  <c r="AC54" i="25" s="1"/>
  <c r="J38" i="22"/>
  <c r="J12" i="23" s="1"/>
  <c r="J10" i="23" s="1"/>
  <c r="J34" i="22"/>
  <c r="Z79" i="25"/>
  <c r="AA79" i="25"/>
  <c r="AA129" i="25" s="1"/>
  <c r="Y129" i="25"/>
  <c r="X128" i="25"/>
  <c r="Z78" i="25"/>
  <c r="AA78" i="25"/>
  <c r="Y128" i="25"/>
  <c r="AC33" i="14"/>
  <c r="AD33" i="14" s="1"/>
  <c r="AC7" i="25"/>
  <c r="AC53" i="25" s="1"/>
  <c r="AB7" i="25"/>
  <c r="AB53" i="25" s="1"/>
  <c r="AB78" i="25" s="1"/>
  <c r="T74" i="25"/>
  <c r="S124" i="25"/>
  <c r="U74" i="25"/>
  <c r="J47" i="24"/>
  <c r="J7" i="12" s="1"/>
  <c r="X22" i="34"/>
  <c r="X237" i="34"/>
  <c r="AB43" i="34"/>
  <c r="P78" i="19"/>
  <c r="P81" i="19" s="1"/>
  <c r="N12" i="24"/>
  <c r="N35" i="24" s="1"/>
  <c r="P54" i="19"/>
  <c r="P57" i="19" s="1"/>
  <c r="N9" i="24"/>
  <c r="N32" i="24" s="1"/>
  <c r="P86" i="19"/>
  <c r="P89" i="19" s="1"/>
  <c r="N13" i="24"/>
  <c r="N36" i="24" s="1"/>
  <c r="P30" i="19"/>
  <c r="P33" i="19" s="1"/>
  <c r="N6" i="24"/>
  <c r="N29" i="24" s="1"/>
  <c r="P150" i="19"/>
  <c r="P153" i="19" s="1"/>
  <c r="N21" i="24"/>
  <c r="N44" i="24" s="1"/>
  <c r="Q143" i="21"/>
  <c r="P70" i="19"/>
  <c r="P73" i="19" s="1"/>
  <c r="N11" i="24"/>
  <c r="N34" i="24" s="1"/>
  <c r="P38" i="19"/>
  <c r="P41" i="19" s="1"/>
  <c r="N7" i="24"/>
  <c r="N30" i="24" s="1"/>
  <c r="P62" i="19"/>
  <c r="P65" i="19" s="1"/>
  <c r="N10" i="24"/>
  <c r="N33" i="24" s="1"/>
  <c r="Q130" i="21"/>
  <c r="P94" i="19"/>
  <c r="P97" i="19" s="1"/>
  <c r="N14" i="24"/>
  <c r="N37" i="24" s="1"/>
  <c r="P134" i="19"/>
  <c r="P137" i="19" s="1"/>
  <c r="N19" i="24"/>
  <c r="N42" i="24" s="1"/>
  <c r="P126" i="19"/>
  <c r="P129" i="19" s="1"/>
  <c r="N18" i="24"/>
  <c r="N41" i="24" s="1"/>
  <c r="P102" i="19"/>
  <c r="P105" i="19" s="1"/>
  <c r="N15" i="24"/>
  <c r="N38" i="24" s="1"/>
  <c r="P46" i="19"/>
  <c r="P49" i="19" s="1"/>
  <c r="N8" i="24"/>
  <c r="N31" i="24" s="1"/>
  <c r="Q141" i="21"/>
  <c r="P118" i="19"/>
  <c r="P121" i="19" s="1"/>
  <c r="N17" i="24"/>
  <c r="N40" i="24" s="1"/>
  <c r="P158" i="19"/>
  <c r="P161" i="19" s="1"/>
  <c r="N22" i="24"/>
  <c r="N45" i="24" s="1"/>
  <c r="Q138" i="21"/>
  <c r="P142" i="19"/>
  <c r="P145" i="19" s="1"/>
  <c r="N20" i="24"/>
  <c r="N43" i="24" s="1"/>
  <c r="Q135" i="21"/>
  <c r="P110" i="19"/>
  <c r="P113" i="19" s="1"/>
  <c r="N16" i="24"/>
  <c r="N39" i="24" s="1"/>
  <c r="Q126" i="21"/>
  <c r="Q132" i="21"/>
  <c r="R79" i="21"/>
  <c r="T39" i="21"/>
  <c r="S61" i="21"/>
  <c r="T34" i="21"/>
  <c r="S56" i="21"/>
  <c r="R84" i="21"/>
  <c r="R78" i="21"/>
  <c r="T29" i="21"/>
  <c r="S51" i="21"/>
  <c r="R134" i="21"/>
  <c r="T28" i="21"/>
  <c r="S50" i="21"/>
  <c r="T42" i="21"/>
  <c r="S64" i="21"/>
  <c r="Q127" i="21"/>
  <c r="T45" i="21"/>
  <c r="S67" i="21"/>
  <c r="R88" i="21"/>
  <c r="R85" i="21"/>
  <c r="T44" i="21"/>
  <c r="S66" i="21"/>
  <c r="T36" i="21"/>
  <c r="S58" i="21"/>
  <c r="T40" i="21"/>
  <c r="S62" i="21"/>
  <c r="T43" i="21"/>
  <c r="S65" i="21"/>
  <c r="Q137" i="21"/>
  <c r="T33" i="21"/>
  <c r="S55" i="21"/>
  <c r="Q129" i="21"/>
  <c r="Q142" i="21"/>
  <c r="Q139" i="21"/>
  <c r="Q128" i="21"/>
  <c r="Q134" i="21"/>
  <c r="T32" i="21"/>
  <c r="S54" i="21"/>
  <c r="R86" i="21"/>
  <c r="R131" i="21"/>
  <c r="R81" i="21"/>
  <c r="T30" i="21"/>
  <c r="S52" i="21"/>
  <c r="T35" i="21"/>
  <c r="S57" i="21"/>
  <c r="R76" i="21"/>
  <c r="R75" i="21"/>
  <c r="R125" i="21" s="1"/>
  <c r="R89" i="21"/>
  <c r="R92" i="21"/>
  <c r="T41" i="21"/>
  <c r="S63" i="21"/>
  <c r="T38" i="21"/>
  <c r="S60" i="21"/>
  <c r="R91" i="21"/>
  <c r="R83" i="21"/>
  <c r="R87" i="21"/>
  <c r="P135" i="21"/>
  <c r="P145" i="21" s="1"/>
  <c r="P11" i="23" s="1"/>
  <c r="R90" i="21"/>
  <c r="Q95" i="21"/>
  <c r="Q8" i="22" s="1"/>
  <c r="O25" i="22"/>
  <c r="O26" i="22" s="1"/>
  <c r="T27" i="21"/>
  <c r="S49" i="21"/>
  <c r="R80" i="21"/>
  <c r="R77" i="21"/>
  <c r="R127" i="21" s="1"/>
  <c r="R74" i="21"/>
  <c r="R124" i="21" s="1"/>
  <c r="R70" i="21"/>
  <c r="Q8" i="12" s="1"/>
  <c r="Q21" i="38" s="1"/>
  <c r="T46" i="21"/>
  <c r="S68" i="21"/>
  <c r="R82" i="21"/>
  <c r="T37" i="21"/>
  <c r="S59" i="21"/>
  <c r="T31" i="21"/>
  <c r="S53" i="21"/>
  <c r="R137" i="21"/>
  <c r="R93" i="21"/>
  <c r="Q30" i="14"/>
  <c r="Q143" i="19"/>
  <c r="Q7" i="19"/>
  <c r="Q71" i="19"/>
  <c r="Q39" i="19"/>
  <c r="Q31" i="19"/>
  <c r="Q111" i="19"/>
  <c r="Q103" i="19"/>
  <c r="Q63" i="19"/>
  <c r="Q159" i="19"/>
  <c r="Q15" i="19"/>
  <c r="Q127" i="19"/>
  <c r="Q135" i="19"/>
  <c r="Q95" i="19"/>
  <c r="Q55" i="19"/>
  <c r="Q151" i="19"/>
  <c r="Q79" i="19"/>
  <c r="Q119" i="19"/>
  <c r="Q87" i="19"/>
  <c r="Q47" i="19"/>
  <c r="Q23" i="19"/>
  <c r="P6" i="19"/>
  <c r="P9" i="19" s="1"/>
  <c r="O3" i="24" s="1"/>
  <c r="O26" i="24" s="1"/>
  <c r="V29" i="14"/>
  <c r="L22" i="19"/>
  <c r="L14" i="19"/>
  <c r="C48" i="15"/>
  <c r="C24" i="15"/>
  <c r="P28" i="14"/>
  <c r="M42" i="13"/>
  <c r="B42" i="42" s="1"/>
  <c r="B9" i="40" l="1"/>
  <c r="M9" i="11"/>
  <c r="H5" i="11"/>
  <c r="N125" i="25"/>
  <c r="N145" i="25" s="1"/>
  <c r="N4" i="23" s="1"/>
  <c r="N3" i="23" s="1"/>
  <c r="AC127" i="25"/>
  <c r="AA126" i="25"/>
  <c r="AB127" i="25"/>
  <c r="AB76" i="25"/>
  <c r="O125" i="25"/>
  <c r="O145" i="25" s="1"/>
  <c r="O4" i="23" s="1"/>
  <c r="O3" i="23" s="1"/>
  <c r="O120" i="25"/>
  <c r="N9" i="11" s="1"/>
  <c r="AG6" i="25"/>
  <c r="AG52" i="25" s="1"/>
  <c r="AG77" i="25" s="1"/>
  <c r="AF6" i="25"/>
  <c r="AF52" i="25" s="1"/>
  <c r="AG32" i="14"/>
  <c r="AH32" i="14" s="1"/>
  <c r="Z128" i="25"/>
  <c r="AE5" i="25"/>
  <c r="AE51" i="25" s="1"/>
  <c r="AE76" i="25" s="1"/>
  <c r="AD5" i="25"/>
  <c r="AD51" i="25" s="1"/>
  <c r="AE31" i="14"/>
  <c r="AF31" i="14" s="1"/>
  <c r="AE77" i="25"/>
  <c r="Z126" i="25"/>
  <c r="AC76" i="25"/>
  <c r="Q75" i="25"/>
  <c r="Q70" i="25"/>
  <c r="P4" i="12" s="1"/>
  <c r="P75" i="25"/>
  <c r="P70" i="25"/>
  <c r="O4" i="12" s="1"/>
  <c r="AB129" i="25"/>
  <c r="I15" i="11"/>
  <c r="I67" i="11"/>
  <c r="AE34" i="14"/>
  <c r="AF34" i="14" s="1"/>
  <c r="AE8" i="25"/>
  <c r="AE54" i="25" s="1"/>
  <c r="AE79" i="25" s="1"/>
  <c r="AD8" i="25"/>
  <c r="AD54" i="25" s="1"/>
  <c r="J17" i="22"/>
  <c r="AC79" i="25"/>
  <c r="J25" i="23"/>
  <c r="J24" i="23"/>
  <c r="K38" i="22"/>
  <c r="K12" i="23" s="1"/>
  <c r="K10" i="23" s="1"/>
  <c r="K34" i="22"/>
  <c r="Z129" i="25"/>
  <c r="AC78" i="25"/>
  <c r="AA128" i="25"/>
  <c r="AE33" i="14"/>
  <c r="AF33" i="14" s="1"/>
  <c r="AE7" i="25"/>
  <c r="AE53" i="25" s="1"/>
  <c r="AD7" i="25"/>
  <c r="AD53" i="25" s="1"/>
  <c r="V3" i="25"/>
  <c r="V49" i="25" s="1"/>
  <c r="W3" i="25"/>
  <c r="W49" i="25" s="1"/>
  <c r="I26" i="38"/>
  <c r="Y18" i="34"/>
  <c r="X239" i="34"/>
  <c r="AB45" i="34"/>
  <c r="Q110" i="19"/>
  <c r="Q113" i="19" s="1"/>
  <c r="O16" i="24"/>
  <c r="O39" i="24" s="1"/>
  <c r="Q70" i="19"/>
  <c r="Q73" i="19" s="1"/>
  <c r="O11" i="24"/>
  <c r="O34" i="24" s="1"/>
  <c r="Q118" i="19"/>
  <c r="Q121" i="19" s="1"/>
  <c r="O17" i="24"/>
  <c r="O40" i="24" s="1"/>
  <c r="Q38" i="19"/>
  <c r="Q41" i="19" s="1"/>
  <c r="O7" i="24"/>
  <c r="O30" i="24" s="1"/>
  <c r="Q126" i="19"/>
  <c r="Q129" i="19" s="1"/>
  <c r="O18" i="24"/>
  <c r="O41" i="24" s="1"/>
  <c r="Q54" i="19"/>
  <c r="Q57" i="19" s="1"/>
  <c r="O9" i="24"/>
  <c r="O32" i="24" s="1"/>
  <c r="Q158" i="19"/>
  <c r="Q161" i="19" s="1"/>
  <c r="O22" i="24"/>
  <c r="O45" i="24" s="1"/>
  <c r="Q134" i="19"/>
  <c r="Q137" i="19" s="1"/>
  <c r="O19" i="24"/>
  <c r="O42" i="24" s="1"/>
  <c r="Q102" i="19"/>
  <c r="Q105" i="19" s="1"/>
  <c r="O15" i="24"/>
  <c r="O38" i="24" s="1"/>
  <c r="Q46" i="19"/>
  <c r="Q49" i="19" s="1"/>
  <c r="O8" i="24"/>
  <c r="O31" i="24" s="1"/>
  <c r="R130" i="21"/>
  <c r="R138" i="21"/>
  <c r="Q142" i="19"/>
  <c r="Q145" i="19" s="1"/>
  <c r="O20" i="24"/>
  <c r="O43" i="24" s="1"/>
  <c r="Q78" i="19"/>
  <c r="Q81" i="19" s="1"/>
  <c r="O12" i="24"/>
  <c r="O35" i="24" s="1"/>
  <c r="Q94" i="19"/>
  <c r="Q97" i="19" s="1"/>
  <c r="O14" i="24"/>
  <c r="O37" i="24" s="1"/>
  <c r="R136" i="21"/>
  <c r="Q150" i="19"/>
  <c r="Q153" i="19" s="1"/>
  <c r="O21" i="24"/>
  <c r="O44" i="24" s="1"/>
  <c r="Q62" i="19"/>
  <c r="Q65" i="19" s="1"/>
  <c r="O10" i="24"/>
  <c r="O33" i="24" s="1"/>
  <c r="Q30" i="19"/>
  <c r="Q33" i="19" s="1"/>
  <c r="O6" i="24"/>
  <c r="O29" i="24" s="1"/>
  <c r="R142" i="21"/>
  <c r="R128" i="21"/>
  <c r="Q86" i="19"/>
  <c r="Q89" i="19" s="1"/>
  <c r="O13" i="24"/>
  <c r="O36" i="24" s="1"/>
  <c r="Q145" i="21"/>
  <c r="Q11" i="23" s="1"/>
  <c r="S84" i="21"/>
  <c r="S134" i="21" s="1"/>
  <c r="S82" i="21"/>
  <c r="S77" i="21"/>
  <c r="U43" i="21"/>
  <c r="T65" i="21"/>
  <c r="U45" i="21"/>
  <c r="T67" i="21"/>
  <c r="U34" i="21"/>
  <c r="T56" i="21"/>
  <c r="S78" i="21"/>
  <c r="U46" i="21"/>
  <c r="T68" i="21"/>
  <c r="Q7" i="22"/>
  <c r="Q24" i="22"/>
  <c r="Q25" i="22" s="1"/>
  <c r="Q26" i="22" s="1"/>
  <c r="S30" i="22" s="1"/>
  <c r="U38" i="21"/>
  <c r="T60" i="21"/>
  <c r="S91" i="21"/>
  <c r="S75" i="21"/>
  <c r="S125" i="21" s="1"/>
  <c r="R132" i="21"/>
  <c r="R139" i="21"/>
  <c r="R141" i="21"/>
  <c r="U35" i="21"/>
  <c r="T57" i="21"/>
  <c r="U31" i="21"/>
  <c r="T53" i="21"/>
  <c r="S93" i="21"/>
  <c r="R95" i="21"/>
  <c r="R8" i="22" s="1"/>
  <c r="O27" i="22"/>
  <c r="R140" i="21"/>
  <c r="R133" i="21"/>
  <c r="S85" i="21"/>
  <c r="R126" i="21"/>
  <c r="U32" i="21"/>
  <c r="T54" i="21"/>
  <c r="S87" i="21"/>
  <c r="S137" i="21" s="1"/>
  <c r="U44" i="21"/>
  <c r="T66" i="21"/>
  <c r="U28" i="21"/>
  <c r="T50" i="21"/>
  <c r="U29" i="21"/>
  <c r="T51" i="21"/>
  <c r="U39" i="21"/>
  <c r="T61" i="21"/>
  <c r="U41" i="21"/>
  <c r="T63" i="21"/>
  <c r="S80" i="21"/>
  <c r="U36" i="21"/>
  <c r="T58" i="21"/>
  <c r="U42" i="21"/>
  <c r="T64" i="21"/>
  <c r="U27" i="21"/>
  <c r="T49" i="21"/>
  <c r="S79" i="21"/>
  <c r="U40" i="21"/>
  <c r="T62" i="21"/>
  <c r="S76" i="21"/>
  <c r="S126" i="21" s="1"/>
  <c r="S86" i="21"/>
  <c r="R143" i="21"/>
  <c r="U37" i="21"/>
  <c r="T59" i="21"/>
  <c r="S74" i="21"/>
  <c r="S70" i="21"/>
  <c r="R8" i="12" s="1"/>
  <c r="R21" i="38" s="1"/>
  <c r="S88" i="21"/>
  <c r="U30" i="21"/>
  <c r="T52" i="21"/>
  <c r="U33" i="21"/>
  <c r="T55" i="21"/>
  <c r="S90" i="21"/>
  <c r="S83" i="21"/>
  <c r="R135" i="21"/>
  <c r="S92" i="21"/>
  <c r="S89" i="21"/>
  <c r="S139" i="21" s="1"/>
  <c r="S81" i="21"/>
  <c r="Q6" i="19"/>
  <c r="Q9" i="19" s="1"/>
  <c r="P3" i="24" s="1"/>
  <c r="P26" i="24" s="1"/>
  <c r="R30" i="14"/>
  <c r="R151" i="19"/>
  <c r="R95" i="19"/>
  <c r="R55" i="19"/>
  <c r="R23" i="19"/>
  <c r="R79" i="19"/>
  <c r="R111" i="19"/>
  <c r="R159" i="19"/>
  <c r="R103" i="19"/>
  <c r="R63" i="19"/>
  <c r="R31" i="19"/>
  <c r="R127" i="19"/>
  <c r="R135" i="19"/>
  <c r="R87" i="19"/>
  <c r="R47" i="19"/>
  <c r="R15" i="19"/>
  <c r="R143" i="19"/>
  <c r="R119" i="19"/>
  <c r="R71" i="19"/>
  <c r="R39" i="19"/>
  <c r="R7" i="19"/>
  <c r="W29" i="14"/>
  <c r="L25" i="19"/>
  <c r="K5" i="24" s="1"/>
  <c r="K28" i="24" s="1"/>
  <c r="L17" i="19"/>
  <c r="K4" i="24" s="1"/>
  <c r="K27" i="24" s="1"/>
  <c r="C25" i="15"/>
  <c r="C49" i="15"/>
  <c r="Q28" i="14"/>
  <c r="N42" i="13"/>
  <c r="AC129" i="25" l="1"/>
  <c r="AC126" i="25"/>
  <c r="AD127" i="25"/>
  <c r="AE127" i="25"/>
  <c r="AD76" i="25"/>
  <c r="AI6" i="25"/>
  <c r="AI52" i="25" s="1"/>
  <c r="AI77" i="25" s="1"/>
  <c r="AH6" i="25"/>
  <c r="AH52" i="25" s="1"/>
  <c r="AH77" i="25" s="1"/>
  <c r="AI32" i="14"/>
  <c r="AJ32" i="14" s="1"/>
  <c r="J27" i="23"/>
  <c r="I5" i="11" s="1"/>
  <c r="AF77" i="25"/>
  <c r="AF127" i="25" s="1"/>
  <c r="AG31" i="14"/>
  <c r="AH31" i="14" s="1"/>
  <c r="AF5" i="25"/>
  <c r="AF51" i="25" s="1"/>
  <c r="AG5" i="25"/>
  <c r="AG51" i="25" s="1"/>
  <c r="AG76" i="25" s="1"/>
  <c r="AB126" i="25"/>
  <c r="Q120" i="25"/>
  <c r="P9" i="11" s="1"/>
  <c r="Q95" i="25"/>
  <c r="Q5" i="22" s="1"/>
  <c r="Q4" i="22" s="1"/>
  <c r="Q3" i="22" s="1"/>
  <c r="Q14" i="22" s="1"/>
  <c r="R4" i="25"/>
  <c r="R50" i="25" s="1"/>
  <c r="S4" i="25"/>
  <c r="S50" i="25" s="1"/>
  <c r="P95" i="25"/>
  <c r="P5" i="22" s="1"/>
  <c r="P4" i="22" s="1"/>
  <c r="P3" i="22" s="1"/>
  <c r="P14" i="22" s="1"/>
  <c r="AG34" i="14"/>
  <c r="AH34" i="14" s="1"/>
  <c r="AF8" i="25"/>
  <c r="AF54" i="25" s="1"/>
  <c r="AG8" i="25"/>
  <c r="AG54" i="25" s="1"/>
  <c r="K15" i="22"/>
  <c r="K16" i="22" s="1"/>
  <c r="L20" i="22" s="1"/>
  <c r="J67" i="11"/>
  <c r="J15" i="11"/>
  <c r="AD79" i="25"/>
  <c r="AD129" i="25" s="1"/>
  <c r="K24" i="23"/>
  <c r="K25" i="23"/>
  <c r="AE78" i="25"/>
  <c r="AB128" i="25"/>
  <c r="AC128" i="25"/>
  <c r="AG33" i="14"/>
  <c r="AH33" i="14" s="1"/>
  <c r="AF7" i="25"/>
  <c r="AF53" i="25" s="1"/>
  <c r="AG7" i="25"/>
  <c r="AG53" i="25" s="1"/>
  <c r="AD78" i="25"/>
  <c r="T124" i="25"/>
  <c r="U124" i="25"/>
  <c r="W74" i="25"/>
  <c r="V74" i="25"/>
  <c r="K47" i="24"/>
  <c r="K7" i="12" s="1"/>
  <c r="W31" i="13"/>
  <c r="X241" i="34"/>
  <c r="X5" i="23" s="1"/>
  <c r="Y21" i="34"/>
  <c r="Y235" i="34"/>
  <c r="Y16" i="23" s="1"/>
  <c r="AC41" i="34"/>
  <c r="S136" i="21"/>
  <c r="S130" i="21"/>
  <c r="R102" i="19"/>
  <c r="R105" i="19" s="1"/>
  <c r="P15" i="24"/>
  <c r="P38" i="24" s="1"/>
  <c r="R86" i="19"/>
  <c r="R89" i="19" s="1"/>
  <c r="P13" i="24"/>
  <c r="P36" i="24" s="1"/>
  <c r="R38" i="19"/>
  <c r="R41" i="19" s="1"/>
  <c r="P7" i="24"/>
  <c r="P30" i="24" s="1"/>
  <c r="R70" i="19"/>
  <c r="R73" i="19" s="1"/>
  <c r="P11" i="24"/>
  <c r="P34" i="24" s="1"/>
  <c r="R30" i="19"/>
  <c r="R33" i="19" s="1"/>
  <c r="P6" i="24"/>
  <c r="P29" i="24" s="1"/>
  <c r="R62" i="19"/>
  <c r="R65" i="19" s="1"/>
  <c r="P10" i="24"/>
  <c r="P33" i="24" s="1"/>
  <c r="R94" i="19"/>
  <c r="R97" i="19" s="1"/>
  <c r="P14" i="24"/>
  <c r="P37" i="24" s="1"/>
  <c r="R142" i="19"/>
  <c r="R145" i="19" s="1"/>
  <c r="P20" i="24"/>
  <c r="P43" i="24" s="1"/>
  <c r="R134" i="19"/>
  <c r="R137" i="19" s="1"/>
  <c r="P19" i="24"/>
  <c r="P42" i="24" s="1"/>
  <c r="S129" i="21"/>
  <c r="S131" i="21"/>
  <c r="S141" i="21"/>
  <c r="R126" i="19"/>
  <c r="P18" i="24"/>
  <c r="P41" i="24" s="1"/>
  <c r="R158" i="19"/>
  <c r="R161" i="19" s="1"/>
  <c r="P22" i="24"/>
  <c r="P45" i="24" s="1"/>
  <c r="R46" i="19"/>
  <c r="R49" i="19" s="1"/>
  <c r="P8" i="24"/>
  <c r="P31" i="24" s="1"/>
  <c r="R110" i="19"/>
  <c r="R113" i="19" s="1"/>
  <c r="P16" i="24"/>
  <c r="P39" i="24" s="1"/>
  <c r="R150" i="19"/>
  <c r="R153" i="19" s="1"/>
  <c r="P21" i="24"/>
  <c r="P44" i="24" s="1"/>
  <c r="R78" i="19"/>
  <c r="R81" i="19" s="1"/>
  <c r="P12" i="24"/>
  <c r="P35" i="24" s="1"/>
  <c r="R129" i="19"/>
  <c r="R54" i="19"/>
  <c r="R57" i="19" s="1"/>
  <c r="P9" i="24"/>
  <c r="P32" i="24" s="1"/>
  <c r="S138" i="21"/>
  <c r="R118" i="19"/>
  <c r="R121" i="19" s="1"/>
  <c r="P17" i="24"/>
  <c r="P40" i="24" s="1"/>
  <c r="S132" i="21"/>
  <c r="V37" i="21"/>
  <c r="U59" i="21"/>
  <c r="T89" i="21"/>
  <c r="T139" i="21" s="1"/>
  <c r="T75" i="21"/>
  <c r="T125" i="21" s="1"/>
  <c r="R7" i="22"/>
  <c r="T82" i="21"/>
  <c r="V46" i="21"/>
  <c r="U68" i="21"/>
  <c r="T88" i="21"/>
  <c r="T79" i="21"/>
  <c r="T85" i="21"/>
  <c r="S142" i="21"/>
  <c r="T80" i="21"/>
  <c r="T77" i="21"/>
  <c r="T87" i="21"/>
  <c r="T83" i="21"/>
  <c r="V41" i="21"/>
  <c r="U63" i="21"/>
  <c r="V39" i="21"/>
  <c r="U61" i="21"/>
  <c r="V29" i="21"/>
  <c r="U51" i="21"/>
  <c r="T91" i="21"/>
  <c r="V32" i="21"/>
  <c r="U54" i="21"/>
  <c r="S143" i="21"/>
  <c r="V38" i="21"/>
  <c r="U60" i="21"/>
  <c r="S128" i="21"/>
  <c r="T92" i="21"/>
  <c r="S127" i="21"/>
  <c r="S95" i="21"/>
  <c r="S8" i="22" s="1"/>
  <c r="S7" i="22" s="1"/>
  <c r="T78" i="21"/>
  <c r="T131" i="21"/>
  <c r="T81" i="21"/>
  <c r="V43" i="21"/>
  <c r="U65" i="21"/>
  <c r="V33" i="21"/>
  <c r="U55" i="21"/>
  <c r="V30" i="21"/>
  <c r="U52" i="21"/>
  <c r="S124" i="21"/>
  <c r="V40" i="21"/>
  <c r="U62" i="21"/>
  <c r="V27" i="21"/>
  <c r="U49" i="21"/>
  <c r="V36" i="21"/>
  <c r="U58" i="21"/>
  <c r="T86" i="21"/>
  <c r="T76" i="21"/>
  <c r="V44" i="21"/>
  <c r="U66" i="21"/>
  <c r="V45" i="21"/>
  <c r="U67" i="21"/>
  <c r="T132" i="21"/>
  <c r="S133" i="21"/>
  <c r="S140" i="21"/>
  <c r="T84" i="21"/>
  <c r="S135" i="21"/>
  <c r="T74" i="21"/>
  <c r="T124" i="21" s="1"/>
  <c r="T70" i="21"/>
  <c r="S8" i="12" s="1"/>
  <c r="S21" i="38" s="1"/>
  <c r="V42" i="21"/>
  <c r="U64" i="21"/>
  <c r="V28" i="21"/>
  <c r="U50" i="21"/>
  <c r="P25" i="22"/>
  <c r="P26" i="22" s="1"/>
  <c r="V31" i="21"/>
  <c r="U53" i="21"/>
  <c r="V35" i="21"/>
  <c r="U57" i="21"/>
  <c r="T93" i="21"/>
  <c r="T143" i="21" s="1"/>
  <c r="V34" i="21"/>
  <c r="U56" i="21"/>
  <c r="T90" i="21"/>
  <c r="R129" i="21"/>
  <c r="R145" i="21" s="1"/>
  <c r="R11" i="23" s="1"/>
  <c r="R6" i="19"/>
  <c r="R9" i="19" s="1"/>
  <c r="Q3" i="24" s="1"/>
  <c r="Q26" i="24" s="1"/>
  <c r="S30" i="14"/>
  <c r="S151" i="19"/>
  <c r="S95" i="19"/>
  <c r="S31" i="19"/>
  <c r="S55" i="19"/>
  <c r="S111" i="19"/>
  <c r="S135" i="19"/>
  <c r="S87" i="19"/>
  <c r="S15" i="19"/>
  <c r="S47" i="19"/>
  <c r="S23" i="19"/>
  <c r="S119" i="19"/>
  <c r="S127" i="19"/>
  <c r="S71" i="19"/>
  <c r="S39" i="19"/>
  <c r="S143" i="19"/>
  <c r="S159" i="19"/>
  <c r="S103" i="19"/>
  <c r="S79" i="19"/>
  <c r="S63" i="19"/>
  <c r="S7" i="19"/>
  <c r="X29" i="14"/>
  <c r="M22" i="19"/>
  <c r="M14" i="19"/>
  <c r="C50" i="15"/>
  <c r="C27" i="15" s="1"/>
  <c r="C26" i="15"/>
  <c r="R28" i="14"/>
  <c r="O42" i="13"/>
  <c r="AE126" i="25" l="1"/>
  <c r="I58" i="11"/>
  <c r="AE129" i="25"/>
  <c r="K17" i="22"/>
  <c r="L15" i="22" s="1"/>
  <c r="L16" i="22" s="1"/>
  <c r="M20" i="22" s="1"/>
  <c r="AF76" i="25"/>
  <c r="AD126" i="25"/>
  <c r="AH5" i="25"/>
  <c r="AH51" i="25" s="1"/>
  <c r="AI31" i="14"/>
  <c r="AJ31" i="14" s="1"/>
  <c r="AI5" i="25"/>
  <c r="AI51" i="25" s="1"/>
  <c r="AH127" i="25"/>
  <c r="AK6" i="25"/>
  <c r="AK52" i="25" s="1"/>
  <c r="AK77" i="25" s="1"/>
  <c r="AJ6" i="25"/>
  <c r="AJ52" i="25" s="1"/>
  <c r="AK32" i="14"/>
  <c r="AL32" i="14" s="1"/>
  <c r="AL6" i="25" s="1"/>
  <c r="AL52" i="25" s="1"/>
  <c r="AG127" i="25"/>
  <c r="AI127" i="25"/>
  <c r="AD128" i="25"/>
  <c r="K27" i="23"/>
  <c r="J58" i="11" s="1"/>
  <c r="S75" i="25"/>
  <c r="S95" i="25" s="1"/>
  <c r="S5" i="22" s="1"/>
  <c r="S4" i="22" s="1"/>
  <c r="S3" i="22" s="1"/>
  <c r="S14" i="22" s="1"/>
  <c r="S70" i="25"/>
  <c r="R4" i="12" s="1"/>
  <c r="R75" i="25"/>
  <c r="R70" i="25"/>
  <c r="Q4" i="12" s="1"/>
  <c r="P120" i="25"/>
  <c r="O9" i="11" s="1"/>
  <c r="P125" i="25"/>
  <c r="P145" i="25" s="1"/>
  <c r="P4" i="23" s="1"/>
  <c r="P3" i="23" s="1"/>
  <c r="Q125" i="25"/>
  <c r="Q145" i="25" s="1"/>
  <c r="Q4" i="23" s="1"/>
  <c r="Q3" i="23" s="1"/>
  <c r="AE128" i="25"/>
  <c r="AI34" i="14"/>
  <c r="AJ34" i="14" s="1"/>
  <c r="AI8" i="25"/>
  <c r="AI54" i="25" s="1"/>
  <c r="AI79" i="25" s="1"/>
  <c r="AH8" i="25"/>
  <c r="AH54" i="25" s="1"/>
  <c r="AH79" i="25" s="1"/>
  <c r="AF79" i="25"/>
  <c r="L38" i="22"/>
  <c r="L12" i="23" s="1"/>
  <c r="L10" i="23" s="1"/>
  <c r="L34" i="22"/>
  <c r="AG79" i="25"/>
  <c r="AG78" i="25"/>
  <c r="AF78" i="25"/>
  <c r="AI33" i="14"/>
  <c r="AJ33" i="14" s="1"/>
  <c r="AI7" i="25"/>
  <c r="AI53" i="25" s="1"/>
  <c r="AH7" i="25"/>
  <c r="AH53" i="25" s="1"/>
  <c r="X3" i="25"/>
  <c r="X49" i="25" s="1"/>
  <c r="Y3" i="25"/>
  <c r="Y49" i="25" s="1"/>
  <c r="J26" i="38"/>
  <c r="Y19" i="34"/>
  <c r="Y238" i="34"/>
  <c r="AC44" i="34"/>
  <c r="AC42" i="34" s="1"/>
  <c r="S94" i="19"/>
  <c r="Q14" i="24"/>
  <c r="Q37" i="24" s="1"/>
  <c r="S102" i="19"/>
  <c r="S105" i="19" s="1"/>
  <c r="Q15" i="24"/>
  <c r="Q38" i="24" s="1"/>
  <c r="S78" i="19"/>
  <c r="S81" i="19" s="1"/>
  <c r="Q12" i="24"/>
  <c r="Q35" i="24" s="1"/>
  <c r="T133" i="21"/>
  <c r="S150" i="19"/>
  <c r="S153" i="19" s="1"/>
  <c r="Q21" i="24"/>
  <c r="Q44" i="24" s="1"/>
  <c r="S30" i="19"/>
  <c r="S33" i="19" s="1"/>
  <c r="Q6" i="24"/>
  <c r="Q29" i="24" s="1"/>
  <c r="S158" i="19"/>
  <c r="S161" i="19" s="1"/>
  <c r="Q22" i="24"/>
  <c r="Q45" i="24" s="1"/>
  <c r="S54" i="19"/>
  <c r="S57" i="19" s="1"/>
  <c r="Q9" i="24"/>
  <c r="Q32" i="24" s="1"/>
  <c r="S142" i="19"/>
  <c r="S145" i="19" s="1"/>
  <c r="Q20" i="24"/>
  <c r="Q43" i="24" s="1"/>
  <c r="S62" i="19"/>
  <c r="S65" i="19" s="1"/>
  <c r="Q10" i="24"/>
  <c r="Q33" i="24" s="1"/>
  <c r="T135" i="21"/>
  <c r="S126" i="19"/>
  <c r="S129" i="19" s="1"/>
  <c r="Q18" i="24"/>
  <c r="Q41" i="24" s="1"/>
  <c r="S38" i="19"/>
  <c r="S41" i="19" s="1"/>
  <c r="Q7" i="24"/>
  <c r="Q30" i="24" s="1"/>
  <c r="T141" i="21"/>
  <c r="T127" i="21"/>
  <c r="T130" i="21"/>
  <c r="S46" i="19"/>
  <c r="S49" i="19" s="1"/>
  <c r="Q8" i="24"/>
  <c r="Q31" i="24" s="1"/>
  <c r="S86" i="19"/>
  <c r="S89" i="19" s="1"/>
  <c r="Q13" i="24"/>
  <c r="Q36" i="24" s="1"/>
  <c r="S134" i="19"/>
  <c r="S137" i="19" s="1"/>
  <c r="Q19" i="24"/>
  <c r="Q42" i="24" s="1"/>
  <c r="S97" i="19"/>
  <c r="T134" i="21"/>
  <c r="T128" i="21"/>
  <c r="S118" i="19"/>
  <c r="S121" i="19" s="1"/>
  <c r="Q17" i="24"/>
  <c r="Q40" i="24" s="1"/>
  <c r="S110" i="19"/>
  <c r="S113" i="19" s="1"/>
  <c r="Q16" i="24"/>
  <c r="Q39" i="24" s="1"/>
  <c r="S70" i="19"/>
  <c r="S73" i="19" s="1"/>
  <c r="Q11" i="24"/>
  <c r="Q34" i="24" s="1"/>
  <c r="S145" i="21"/>
  <c r="S11" i="23" s="1"/>
  <c r="U78" i="21"/>
  <c r="U89" i="21"/>
  <c r="W40" i="21"/>
  <c r="V62" i="21"/>
  <c r="W30" i="21"/>
  <c r="V52" i="21"/>
  <c r="U90" i="21"/>
  <c r="T142" i="21"/>
  <c r="T140" i="21"/>
  <c r="U82" i="21"/>
  <c r="U75" i="21"/>
  <c r="U125" i="21" s="1"/>
  <c r="T136" i="21"/>
  <c r="W27" i="21"/>
  <c r="V49" i="21"/>
  <c r="U126" i="21"/>
  <c r="U76" i="21"/>
  <c r="W41" i="21"/>
  <c r="V63" i="21"/>
  <c r="T137" i="21"/>
  <c r="T129" i="21"/>
  <c r="T138" i="21"/>
  <c r="U84" i="21"/>
  <c r="U140" i="21"/>
  <c r="W42" i="21"/>
  <c r="V64" i="21"/>
  <c r="U91" i="21"/>
  <c r="U81" i="21"/>
  <c r="W35" i="21"/>
  <c r="V57" i="21"/>
  <c r="P27" i="22"/>
  <c r="Q27" i="22" s="1"/>
  <c r="W28" i="21"/>
  <c r="V50" i="21"/>
  <c r="W45" i="21"/>
  <c r="V67" i="21"/>
  <c r="T126" i="21"/>
  <c r="U83" i="21"/>
  <c r="W33" i="21"/>
  <c r="V55" i="21"/>
  <c r="U141" i="21"/>
  <c r="W29" i="21"/>
  <c r="V51" i="21"/>
  <c r="U88" i="21"/>
  <c r="W37" i="21"/>
  <c r="V59" i="21"/>
  <c r="T95" i="21"/>
  <c r="T8" i="22" s="1"/>
  <c r="T7" i="22" s="1"/>
  <c r="W44" i="21"/>
  <c r="V66" i="21"/>
  <c r="U85" i="21"/>
  <c r="W32" i="21"/>
  <c r="V54" i="21"/>
  <c r="U86" i="21"/>
  <c r="U93" i="21"/>
  <c r="W34" i="21"/>
  <c r="V56" i="21"/>
  <c r="U92" i="21"/>
  <c r="W36" i="21"/>
  <c r="V58" i="21"/>
  <c r="U80" i="21"/>
  <c r="W31" i="21"/>
  <c r="V53" i="21"/>
  <c r="U74" i="21"/>
  <c r="U124" i="21" s="1"/>
  <c r="U70" i="21"/>
  <c r="T8" i="12" s="1"/>
  <c r="T21" i="38" s="1"/>
  <c r="U87" i="21"/>
  <c r="U137" i="21" s="1"/>
  <c r="U127" i="21"/>
  <c r="U77" i="21"/>
  <c r="W43" i="21"/>
  <c r="V65" i="21"/>
  <c r="W38" i="21"/>
  <c r="V60" i="21"/>
  <c r="U79" i="21"/>
  <c r="W39" i="21"/>
  <c r="V61" i="21"/>
  <c r="U135" i="21"/>
  <c r="W46" i="21"/>
  <c r="V68" i="21"/>
  <c r="T30" i="14"/>
  <c r="T159" i="19"/>
  <c r="T103" i="19"/>
  <c r="T87" i="19"/>
  <c r="T47" i="19"/>
  <c r="T79" i="19"/>
  <c r="T143" i="19"/>
  <c r="T135" i="19"/>
  <c r="T31" i="19"/>
  <c r="T63" i="19"/>
  <c r="T151" i="19"/>
  <c r="T95" i="19"/>
  <c r="T71" i="19"/>
  <c r="T39" i="19"/>
  <c r="T23" i="19"/>
  <c r="T7" i="19"/>
  <c r="T111" i="19"/>
  <c r="T119" i="19"/>
  <c r="T15" i="19"/>
  <c r="T55" i="19"/>
  <c r="T127" i="19"/>
  <c r="S6" i="19"/>
  <c r="S9" i="19" s="1"/>
  <c r="R3" i="24" s="1"/>
  <c r="R26" i="24" s="1"/>
  <c r="Y29" i="14"/>
  <c r="M25" i="19"/>
  <c r="L5" i="24" s="1"/>
  <c r="L28" i="24" s="1"/>
  <c r="M17" i="19"/>
  <c r="L4" i="24" s="1"/>
  <c r="L27" i="24" s="1"/>
  <c r="S28" i="14"/>
  <c r="P42" i="13"/>
  <c r="J5" i="11" l="1"/>
  <c r="AG129" i="25"/>
  <c r="AF126" i="25"/>
  <c r="AG126" i="25"/>
  <c r="AJ77" i="25"/>
  <c r="AJ127" i="25" s="1"/>
  <c r="AK5" i="25"/>
  <c r="AK51" i="25" s="1"/>
  <c r="AK31" i="14"/>
  <c r="AL31" i="14" s="1"/>
  <c r="AL5" i="25" s="1"/>
  <c r="AL51" i="25" s="1"/>
  <c r="AL76" i="25" s="1"/>
  <c r="AJ5" i="25"/>
  <c r="AJ51" i="25" s="1"/>
  <c r="AJ76" i="25" s="1"/>
  <c r="AF129" i="25"/>
  <c r="AH76" i="25"/>
  <c r="AL77" i="25"/>
  <c r="AI76" i="25"/>
  <c r="R95" i="25"/>
  <c r="R5" i="22" s="1"/>
  <c r="R4" i="22" s="1"/>
  <c r="R3" i="22" s="1"/>
  <c r="R14" i="22" s="1"/>
  <c r="U4" i="25"/>
  <c r="U50" i="25" s="1"/>
  <c r="T4" i="25"/>
  <c r="T50" i="25" s="1"/>
  <c r="L17" i="22"/>
  <c r="M15" i="22" s="1"/>
  <c r="M16" i="22" s="1"/>
  <c r="N20" i="22" s="1"/>
  <c r="L24" i="23"/>
  <c r="L25" i="23"/>
  <c r="M38" i="22"/>
  <c r="M12" i="23" s="1"/>
  <c r="M10" i="23" s="1"/>
  <c r="M34" i="22"/>
  <c r="K67" i="11"/>
  <c r="K15" i="11"/>
  <c r="AK34" i="14"/>
  <c r="AL34" i="14" s="1"/>
  <c r="AL8" i="25" s="1"/>
  <c r="AL54" i="25" s="1"/>
  <c r="AL79" i="25" s="1"/>
  <c r="AJ8" i="25"/>
  <c r="AJ54" i="25" s="1"/>
  <c r="AK8" i="25"/>
  <c r="AK54" i="25" s="1"/>
  <c r="AK33" i="14"/>
  <c r="AL33" i="14" s="1"/>
  <c r="AL7" i="25" s="1"/>
  <c r="AL53" i="25" s="1"/>
  <c r="AL78" i="25" s="1"/>
  <c r="AK7" i="25"/>
  <c r="AK53" i="25" s="1"/>
  <c r="AJ7" i="25"/>
  <c r="AJ53" i="25" s="1"/>
  <c r="AI78" i="25"/>
  <c r="AF128" i="25"/>
  <c r="AH78" i="25"/>
  <c r="AG128" i="25"/>
  <c r="X74" i="25"/>
  <c r="V124" i="25"/>
  <c r="W124" i="25"/>
  <c r="Y74" i="25"/>
  <c r="L47" i="24"/>
  <c r="L7" i="12" s="1"/>
  <c r="Y20" i="34"/>
  <c r="Y236" i="34"/>
  <c r="AC43" i="34"/>
  <c r="T126" i="19"/>
  <c r="T129" i="19" s="1"/>
  <c r="R18" i="24"/>
  <c r="R41" i="24" s="1"/>
  <c r="T102" i="19"/>
  <c r="T105" i="19" s="1"/>
  <c r="R15" i="24"/>
  <c r="R38" i="24" s="1"/>
  <c r="T110" i="19"/>
  <c r="T113" i="19" s="1"/>
  <c r="R16" i="24"/>
  <c r="R39" i="24" s="1"/>
  <c r="T62" i="19"/>
  <c r="T65" i="19" s="1"/>
  <c r="R10" i="24"/>
  <c r="R33" i="24" s="1"/>
  <c r="T54" i="19"/>
  <c r="T57" i="19" s="1"/>
  <c r="R9" i="24"/>
  <c r="R32" i="24" s="1"/>
  <c r="U138" i="21"/>
  <c r="T86" i="19"/>
  <c r="T89" i="19" s="1"/>
  <c r="R13" i="24"/>
  <c r="R36" i="24" s="1"/>
  <c r="T46" i="19"/>
  <c r="T49" i="19" s="1"/>
  <c r="R8" i="24"/>
  <c r="R31" i="24" s="1"/>
  <c r="T158" i="19"/>
  <c r="T161" i="19" s="1"/>
  <c r="R22" i="24"/>
  <c r="R45" i="24" s="1"/>
  <c r="T70" i="19"/>
  <c r="T73" i="19" s="1"/>
  <c r="R11" i="24"/>
  <c r="R34" i="24" s="1"/>
  <c r="T78" i="19"/>
  <c r="T81" i="19" s="1"/>
  <c r="R12" i="24"/>
  <c r="R35" i="24" s="1"/>
  <c r="T118" i="19"/>
  <c r="T121" i="19" s="1"/>
  <c r="R17" i="24"/>
  <c r="R40" i="24" s="1"/>
  <c r="U136" i="21"/>
  <c r="U139" i="21"/>
  <c r="T38" i="19"/>
  <c r="T41" i="19" s="1"/>
  <c r="R7" i="24"/>
  <c r="R30" i="24" s="1"/>
  <c r="T142" i="19"/>
  <c r="T145" i="19" s="1"/>
  <c r="R20" i="24"/>
  <c r="R43" i="24" s="1"/>
  <c r="T134" i="19"/>
  <c r="T137" i="19" s="1"/>
  <c r="R19" i="24"/>
  <c r="R42" i="24" s="1"/>
  <c r="T30" i="19"/>
  <c r="T33" i="19" s="1"/>
  <c r="R6" i="24"/>
  <c r="R29" i="24" s="1"/>
  <c r="U130" i="21"/>
  <c r="U142" i="21"/>
  <c r="U131" i="21"/>
  <c r="U132" i="21"/>
  <c r="T150" i="19"/>
  <c r="T153" i="19" s="1"/>
  <c r="R21" i="24"/>
  <c r="R44" i="24" s="1"/>
  <c r="T94" i="19"/>
  <c r="T97" i="19" s="1"/>
  <c r="R14" i="24"/>
  <c r="R37" i="24" s="1"/>
  <c r="T145" i="21"/>
  <c r="T11" i="23" s="1"/>
  <c r="X39" i="21"/>
  <c r="W61" i="21"/>
  <c r="X31" i="21"/>
  <c r="W53" i="21"/>
  <c r="X34" i="21"/>
  <c r="W56" i="21"/>
  <c r="V125" i="21"/>
  <c r="V75" i="21"/>
  <c r="V87" i="21"/>
  <c r="X46" i="21"/>
  <c r="W68" i="21"/>
  <c r="V84" i="21"/>
  <c r="V92" i="21"/>
  <c r="V89" i="21"/>
  <c r="X41" i="21"/>
  <c r="W63" i="21"/>
  <c r="V86" i="21"/>
  <c r="X38" i="21"/>
  <c r="W60" i="21"/>
  <c r="X43" i="21"/>
  <c r="W65" i="21"/>
  <c r="U95" i="21"/>
  <c r="U8" i="22" s="1"/>
  <c r="V78" i="21"/>
  <c r="V128" i="21" s="1"/>
  <c r="X36" i="21"/>
  <c r="W58" i="21"/>
  <c r="V81" i="21"/>
  <c r="U133" i="21"/>
  <c r="X28" i="21"/>
  <c r="W50" i="21"/>
  <c r="X35" i="21"/>
  <c r="W57" i="21"/>
  <c r="X27" i="21"/>
  <c r="W49" i="21"/>
  <c r="X40" i="21"/>
  <c r="W62" i="21"/>
  <c r="U128" i="21"/>
  <c r="V85" i="21"/>
  <c r="V90" i="21"/>
  <c r="V140" i="21" s="1"/>
  <c r="V83" i="21"/>
  <c r="V133" i="21" s="1"/>
  <c r="V82" i="21"/>
  <c r="X32" i="21"/>
  <c r="W54" i="21"/>
  <c r="V91" i="21"/>
  <c r="V141" i="21" s="1"/>
  <c r="T24" i="22"/>
  <c r="T25" i="22" s="1"/>
  <c r="T26" i="22" s="1"/>
  <c r="V30" i="22" s="1"/>
  <c r="V76" i="21"/>
  <c r="V126" i="21" s="1"/>
  <c r="V80" i="21"/>
  <c r="V127" i="21"/>
  <c r="V77" i="21"/>
  <c r="V93" i="21"/>
  <c r="U129" i="21"/>
  <c r="U143" i="21"/>
  <c r="V79" i="21"/>
  <c r="X44" i="21"/>
  <c r="W66" i="21"/>
  <c r="X37" i="21"/>
  <c r="W59" i="21"/>
  <c r="X29" i="21"/>
  <c r="W51" i="21"/>
  <c r="X33" i="21"/>
  <c r="W55" i="21"/>
  <c r="X45" i="21"/>
  <c r="W67" i="21"/>
  <c r="R25" i="22"/>
  <c r="R26" i="22" s="1"/>
  <c r="X42" i="21"/>
  <c r="W64" i="21"/>
  <c r="U134" i="21"/>
  <c r="V88" i="21"/>
  <c r="V74" i="21"/>
  <c r="V124" i="21" s="1"/>
  <c r="V70" i="21"/>
  <c r="U8" i="12" s="1"/>
  <c r="U21" i="38" s="1"/>
  <c r="X30" i="21"/>
  <c r="W52" i="21"/>
  <c r="V139" i="21"/>
  <c r="T6" i="19"/>
  <c r="T9" i="19" s="1"/>
  <c r="S3" i="24" s="1"/>
  <c r="S26" i="24" s="1"/>
  <c r="U30" i="14"/>
  <c r="U143" i="19"/>
  <c r="U55" i="19"/>
  <c r="U23" i="19"/>
  <c r="U103" i="19"/>
  <c r="U87" i="19"/>
  <c r="U7" i="19"/>
  <c r="U159" i="19"/>
  <c r="U151" i="19"/>
  <c r="U111" i="19"/>
  <c r="U47" i="19"/>
  <c r="U15" i="19"/>
  <c r="U135" i="19"/>
  <c r="U127" i="19"/>
  <c r="U71" i="19"/>
  <c r="U39" i="19"/>
  <c r="U95" i="19"/>
  <c r="U79" i="19"/>
  <c r="U63" i="19"/>
  <c r="U31" i="19"/>
  <c r="U119" i="19"/>
  <c r="Z29" i="14"/>
  <c r="N22" i="19"/>
  <c r="N14" i="19"/>
  <c r="T28" i="14"/>
  <c r="Q42" i="13"/>
  <c r="AH129" i="25" l="1"/>
  <c r="AI128" i="25"/>
  <c r="AK76" i="25"/>
  <c r="AL126" i="25"/>
  <c r="AH126" i="25"/>
  <c r="AJ126" i="25"/>
  <c r="S125" i="25"/>
  <c r="S145" i="25" s="1"/>
  <c r="S4" i="23" s="1"/>
  <c r="S3" i="23" s="1"/>
  <c r="S120" i="25"/>
  <c r="R9" i="11" s="1"/>
  <c r="R120" i="25"/>
  <c r="Q9" i="11" s="1"/>
  <c r="R125" i="25"/>
  <c r="R145" i="25" s="1"/>
  <c r="R4" i="23" s="1"/>
  <c r="R3" i="23" s="1"/>
  <c r="T75" i="25"/>
  <c r="T70" i="25"/>
  <c r="S4" i="12" s="1"/>
  <c r="AI129" i="25"/>
  <c r="U75" i="25"/>
  <c r="U70" i="25"/>
  <c r="T4" i="12" s="1"/>
  <c r="AJ79" i="25"/>
  <c r="L27" i="23"/>
  <c r="L15" i="11"/>
  <c r="L67" i="11"/>
  <c r="M17" i="22"/>
  <c r="AK79" i="25"/>
  <c r="M25" i="23"/>
  <c r="M24" i="23"/>
  <c r="N38" i="22"/>
  <c r="N12" i="23" s="1"/>
  <c r="N10" i="23" s="1"/>
  <c r="N34" i="22"/>
  <c r="AJ78" i="25"/>
  <c r="AK78" i="25"/>
  <c r="AH128" i="25"/>
  <c r="Z3" i="25"/>
  <c r="Z49" i="25" s="1"/>
  <c r="AA3" i="25"/>
  <c r="AA49" i="25" s="1"/>
  <c r="K26" i="38"/>
  <c r="Y22" i="34"/>
  <c r="Y237" i="34"/>
  <c r="AC45" i="34"/>
  <c r="R27" i="22"/>
  <c r="S25" i="22" s="1"/>
  <c r="S26" i="22" s="1"/>
  <c r="U78" i="19"/>
  <c r="U81" i="19" s="1"/>
  <c r="S12" i="24"/>
  <c r="S35" i="24" s="1"/>
  <c r="U94" i="19"/>
  <c r="U97" i="19" s="1"/>
  <c r="S14" i="24"/>
  <c r="S37" i="24" s="1"/>
  <c r="U30" i="19"/>
  <c r="S6" i="24"/>
  <c r="S29" i="24" s="1"/>
  <c r="U142" i="19"/>
  <c r="U145" i="19" s="1"/>
  <c r="S20" i="24"/>
  <c r="S43" i="24" s="1"/>
  <c r="U102" i="19"/>
  <c r="U105" i="19" s="1"/>
  <c r="S15" i="24"/>
  <c r="S38" i="24" s="1"/>
  <c r="U158" i="19"/>
  <c r="U161" i="19" s="1"/>
  <c r="S22" i="24"/>
  <c r="S45" i="24" s="1"/>
  <c r="V136" i="21"/>
  <c r="U134" i="19"/>
  <c r="U137" i="19" s="1"/>
  <c r="S19" i="24"/>
  <c r="S42" i="24" s="1"/>
  <c r="U110" i="19"/>
  <c r="U113" i="19" s="1"/>
  <c r="S16" i="24"/>
  <c r="S39" i="24" s="1"/>
  <c r="U38" i="19"/>
  <c r="U41" i="19" s="1"/>
  <c r="S7" i="24"/>
  <c r="S30" i="24" s="1"/>
  <c r="U150" i="19"/>
  <c r="U153" i="19" s="1"/>
  <c r="S21" i="24"/>
  <c r="S44" i="24" s="1"/>
  <c r="U46" i="19"/>
  <c r="U49" i="19" s="1"/>
  <c r="S8" i="24"/>
  <c r="S31" i="24" s="1"/>
  <c r="U62" i="19"/>
  <c r="U65" i="19" s="1"/>
  <c r="S10" i="24"/>
  <c r="S33" i="24" s="1"/>
  <c r="V134" i="21"/>
  <c r="U118" i="19"/>
  <c r="U121" i="19" s="1"/>
  <c r="S17" i="24"/>
  <c r="S40" i="24" s="1"/>
  <c r="U33" i="19"/>
  <c r="U86" i="19"/>
  <c r="U89" i="19" s="1"/>
  <c r="S13" i="24"/>
  <c r="S36" i="24" s="1"/>
  <c r="U70" i="19"/>
  <c r="U73" i="19" s="1"/>
  <c r="S11" i="24"/>
  <c r="S34" i="24" s="1"/>
  <c r="V138" i="21"/>
  <c r="U145" i="21"/>
  <c r="U11" i="23" s="1"/>
  <c r="U54" i="19"/>
  <c r="U57" i="19" s="1"/>
  <c r="S9" i="24"/>
  <c r="S32" i="24" s="1"/>
  <c r="U126" i="19"/>
  <c r="U129" i="19" s="1"/>
  <c r="S18" i="24"/>
  <c r="S41" i="24" s="1"/>
  <c r="Y30" i="21"/>
  <c r="X52" i="21"/>
  <c r="W92" i="21"/>
  <c r="Y37" i="21"/>
  <c r="X59" i="21"/>
  <c r="Y40" i="21"/>
  <c r="X62" i="21"/>
  <c r="Y35" i="21"/>
  <c r="X57" i="21"/>
  <c r="Y29" i="21"/>
  <c r="X51" i="21"/>
  <c r="W91" i="21"/>
  <c r="V143" i="21"/>
  <c r="V130" i="21"/>
  <c r="W74" i="21"/>
  <c r="W124" i="21" s="1"/>
  <c r="W70" i="21"/>
  <c r="V8" i="12" s="1"/>
  <c r="V21" i="38" s="1"/>
  <c r="V129" i="21"/>
  <c r="W93" i="21"/>
  <c r="W81" i="21"/>
  <c r="Y39" i="21"/>
  <c r="X61" i="21"/>
  <c r="Y33" i="21"/>
  <c r="X55" i="21"/>
  <c r="W84" i="21"/>
  <c r="W79" i="21"/>
  <c r="V132" i="21"/>
  <c r="W87" i="21"/>
  <c r="W82" i="21"/>
  <c r="Y36" i="21"/>
  <c r="X58" i="21"/>
  <c r="U7" i="22"/>
  <c r="W85" i="21"/>
  <c r="Y41" i="21"/>
  <c r="X63" i="21"/>
  <c r="V137" i="21"/>
  <c r="Y31" i="21"/>
  <c r="X53" i="21"/>
  <c r="V135" i="21"/>
  <c r="Y42" i="21"/>
  <c r="X64" i="21"/>
  <c r="W80" i="21"/>
  <c r="Y32" i="21"/>
  <c r="X54" i="21"/>
  <c r="Y27" i="21"/>
  <c r="X49" i="21"/>
  <c r="W83" i="21"/>
  <c r="Y38" i="21"/>
  <c r="X60" i="21"/>
  <c r="W138" i="21"/>
  <c r="W88" i="21"/>
  <c r="W78" i="21"/>
  <c r="W75" i="21"/>
  <c r="W125" i="21" s="1"/>
  <c r="Y43" i="21"/>
  <c r="X65" i="21"/>
  <c r="W77" i="21"/>
  <c r="W127" i="21" s="1"/>
  <c r="W89" i="21"/>
  <c r="Y45" i="21"/>
  <c r="X67" i="21"/>
  <c r="V95" i="21"/>
  <c r="V8" i="22" s="1"/>
  <c r="V7" i="22" s="1"/>
  <c r="W126" i="21"/>
  <c r="W76" i="21"/>
  <c r="Y44" i="21"/>
  <c r="X66" i="21"/>
  <c r="Y28" i="21"/>
  <c r="X50" i="21"/>
  <c r="V131" i="21"/>
  <c r="W90" i="21"/>
  <c r="W140" i="21" s="1"/>
  <c r="V142" i="21"/>
  <c r="W134" i="21"/>
  <c r="Y46" i="21"/>
  <c r="X68" i="21"/>
  <c r="Y34" i="21"/>
  <c r="X56" i="21"/>
  <c r="W136" i="21"/>
  <c r="W86" i="21"/>
  <c r="V30" i="14"/>
  <c r="V159" i="19"/>
  <c r="V103" i="19"/>
  <c r="V63" i="19"/>
  <c r="V31" i="19"/>
  <c r="V127" i="19"/>
  <c r="V87" i="19"/>
  <c r="V15" i="19"/>
  <c r="V7" i="19"/>
  <c r="V151" i="19"/>
  <c r="V95" i="19"/>
  <c r="V55" i="19"/>
  <c r="V23" i="19"/>
  <c r="V79" i="19"/>
  <c r="V135" i="19"/>
  <c r="V47" i="19"/>
  <c r="V111" i="19"/>
  <c r="V119" i="19"/>
  <c r="V71" i="19"/>
  <c r="V39" i="19"/>
  <c r="V143" i="19"/>
  <c r="U6" i="19"/>
  <c r="U9" i="19" s="1"/>
  <c r="T3" i="24" s="1"/>
  <c r="T26" i="24" s="1"/>
  <c r="AA29" i="14"/>
  <c r="N25" i="19"/>
  <c r="M5" i="24" s="1"/>
  <c r="M28" i="24" s="1"/>
  <c r="N17" i="19"/>
  <c r="M4" i="24" s="1"/>
  <c r="M27" i="24" s="1"/>
  <c r="U28" i="14"/>
  <c r="R42" i="13"/>
  <c r="N28" i="11"/>
  <c r="Y124" i="25" l="1"/>
  <c r="AK127" i="25"/>
  <c r="AL127" i="25"/>
  <c r="AK126" i="25"/>
  <c r="AI126" i="25"/>
  <c r="U95" i="25"/>
  <c r="U5" i="22" s="1"/>
  <c r="U4" i="22" s="1"/>
  <c r="U3" i="22" s="1"/>
  <c r="U14" i="22" s="1"/>
  <c r="X124" i="25"/>
  <c r="T95" i="25"/>
  <c r="T5" i="22" s="1"/>
  <c r="T4" i="22" s="1"/>
  <c r="T3" i="22" s="1"/>
  <c r="T14" i="22" s="1"/>
  <c r="V4" i="25"/>
  <c r="V50" i="25" s="1"/>
  <c r="W4" i="25"/>
  <c r="W50" i="25" s="1"/>
  <c r="N24" i="23"/>
  <c r="N25" i="23"/>
  <c r="AL129" i="25"/>
  <c r="K58" i="11"/>
  <c r="K5" i="11"/>
  <c r="M27" i="23"/>
  <c r="N15" i="22"/>
  <c r="N16" i="22" s="1"/>
  <c r="O20" i="22" s="1"/>
  <c r="AJ129" i="25"/>
  <c r="M15" i="11"/>
  <c r="B15" i="40" s="1"/>
  <c r="B14" i="40" s="1"/>
  <c r="M67" i="11"/>
  <c r="B67" i="40" s="1"/>
  <c r="B66" i="40" s="1"/>
  <c r="AK129" i="25"/>
  <c r="AL128" i="25"/>
  <c r="AJ128" i="25"/>
  <c r="AK128" i="25"/>
  <c r="AA74" i="25"/>
  <c r="Z74" i="25"/>
  <c r="M47" i="24"/>
  <c r="M7" i="12" s="1"/>
  <c r="Z18" i="34"/>
  <c r="Y239" i="34"/>
  <c r="AD41" i="34"/>
  <c r="V150" i="19"/>
  <c r="V153" i="19" s="1"/>
  <c r="T21" i="24"/>
  <c r="T44" i="24" s="1"/>
  <c r="V126" i="19"/>
  <c r="V129" i="19" s="1"/>
  <c r="T18" i="24"/>
  <c r="T41" i="24" s="1"/>
  <c r="V54" i="19"/>
  <c r="V57" i="19" s="1"/>
  <c r="T9" i="24"/>
  <c r="T32" i="24" s="1"/>
  <c r="V86" i="19"/>
  <c r="V89" i="19" s="1"/>
  <c r="T13" i="24"/>
  <c r="T36" i="24" s="1"/>
  <c r="V110" i="19"/>
  <c r="T16" i="24"/>
  <c r="T39" i="24" s="1"/>
  <c r="V158" i="19"/>
  <c r="V161" i="19" s="1"/>
  <c r="T22" i="24"/>
  <c r="T45" i="24" s="1"/>
  <c r="V142" i="19"/>
  <c r="V145" i="19" s="1"/>
  <c r="T20" i="24"/>
  <c r="T43" i="24" s="1"/>
  <c r="V94" i="19"/>
  <c r="V97" i="19" s="1"/>
  <c r="T14" i="24"/>
  <c r="T37" i="24" s="1"/>
  <c r="V113" i="19"/>
  <c r="W129" i="21"/>
  <c r="V70" i="19"/>
  <c r="V73" i="19" s="1"/>
  <c r="T11" i="24"/>
  <c r="T34" i="24" s="1"/>
  <c r="V62" i="19"/>
  <c r="V65" i="19" s="1"/>
  <c r="T10" i="24"/>
  <c r="T33" i="24" s="1"/>
  <c r="W139" i="21"/>
  <c r="S27" i="22"/>
  <c r="T27" i="22" s="1"/>
  <c r="U25" i="22" s="1"/>
  <c r="U26" i="22" s="1"/>
  <c r="V38" i="19"/>
  <c r="V41" i="19" s="1"/>
  <c r="T7" i="24"/>
  <c r="T30" i="24" s="1"/>
  <c r="V134" i="19"/>
  <c r="V137" i="19" s="1"/>
  <c r="T19" i="24"/>
  <c r="T42" i="24" s="1"/>
  <c r="V78" i="19"/>
  <c r="V81" i="19" s="1"/>
  <c r="T12" i="24"/>
  <c r="T35" i="24" s="1"/>
  <c r="V118" i="19"/>
  <c r="V121" i="19" s="1"/>
  <c r="T17" i="24"/>
  <c r="T40" i="24" s="1"/>
  <c r="V46" i="19"/>
  <c r="V49" i="19" s="1"/>
  <c r="T8" i="24"/>
  <c r="T31" i="24" s="1"/>
  <c r="W135" i="21"/>
  <c r="W143" i="21"/>
  <c r="W128" i="21"/>
  <c r="V102" i="19"/>
  <c r="V105" i="19" s="1"/>
  <c r="T15" i="24"/>
  <c r="T38" i="24" s="1"/>
  <c r="V30" i="19"/>
  <c r="V33" i="19" s="1"/>
  <c r="T6" i="24"/>
  <c r="T29" i="24" s="1"/>
  <c r="V145" i="21"/>
  <c r="V11" i="23" s="1"/>
  <c r="Z34" i="21"/>
  <c r="Y56" i="21"/>
  <c r="Z43" i="21"/>
  <c r="Y65" i="21"/>
  <c r="Z38" i="21"/>
  <c r="Y60" i="21"/>
  <c r="X79" i="21"/>
  <c r="X129" i="21" s="1"/>
  <c r="Z33" i="21"/>
  <c r="Y55" i="21"/>
  <c r="Z37" i="21"/>
  <c r="Y59" i="21"/>
  <c r="X77" i="21"/>
  <c r="W137" i="21"/>
  <c r="Z31" i="21"/>
  <c r="Y53" i="21"/>
  <c r="Z39" i="21"/>
  <c r="Y61" i="21"/>
  <c r="X76" i="21"/>
  <c r="Z40" i="21"/>
  <c r="Y62" i="21"/>
  <c r="X81" i="21"/>
  <c r="Z44" i="21"/>
  <c r="Y66" i="21"/>
  <c r="Z45" i="21"/>
  <c r="Y67" i="21"/>
  <c r="X90" i="21"/>
  <c r="Z46" i="21"/>
  <c r="Y68" i="21"/>
  <c r="X75" i="21"/>
  <c r="X125" i="21" s="1"/>
  <c r="W133" i="21"/>
  <c r="Z27" i="21"/>
  <c r="Y49" i="21"/>
  <c r="X89" i="21"/>
  <c r="X78" i="21"/>
  <c r="X88" i="21"/>
  <c r="W131" i="21"/>
  <c r="X86" i="21"/>
  <c r="W141" i="21"/>
  <c r="Z29" i="21"/>
  <c r="Y51" i="21"/>
  <c r="X87" i="21"/>
  <c r="X137" i="21" s="1"/>
  <c r="W142" i="21"/>
  <c r="X91" i="21"/>
  <c r="X141" i="21" s="1"/>
  <c r="X92" i="21"/>
  <c r="X74" i="21"/>
  <c r="X70" i="21"/>
  <c r="W8" i="12" s="1"/>
  <c r="W21" i="38" s="1"/>
  <c r="X83" i="21"/>
  <c r="W132" i="21"/>
  <c r="X82" i="21"/>
  <c r="X93" i="21"/>
  <c r="Z28" i="21"/>
  <c r="Y50" i="21"/>
  <c r="Z42" i="21"/>
  <c r="Y64" i="21"/>
  <c r="Z41" i="21"/>
  <c r="Y63" i="21"/>
  <c r="X85" i="21"/>
  <c r="Z32" i="21"/>
  <c r="Y54" i="21"/>
  <c r="Z36" i="21"/>
  <c r="Y58" i="21"/>
  <c r="X80" i="21"/>
  <c r="W95" i="21"/>
  <c r="W8" i="22" s="1"/>
  <c r="W7" i="22" s="1"/>
  <c r="Z35" i="21"/>
  <c r="Y57" i="21"/>
  <c r="X84" i="21"/>
  <c r="Z30" i="21"/>
  <c r="Y52" i="21"/>
  <c r="V6" i="19"/>
  <c r="V9" i="19" s="1"/>
  <c r="U3" i="24" s="1"/>
  <c r="U26" i="24" s="1"/>
  <c r="W30" i="14"/>
  <c r="W159" i="19"/>
  <c r="W103" i="19"/>
  <c r="W7" i="19"/>
  <c r="W55" i="19"/>
  <c r="W79" i="19"/>
  <c r="W135" i="19"/>
  <c r="W87" i="19"/>
  <c r="W71" i="19"/>
  <c r="W39" i="19"/>
  <c r="W31" i="19"/>
  <c r="W119" i="19"/>
  <c r="W143" i="19"/>
  <c r="W63" i="19"/>
  <c r="W127" i="19"/>
  <c r="W15" i="19"/>
  <c r="W151" i="19"/>
  <c r="W95" i="19"/>
  <c r="W111" i="19"/>
  <c r="W47" i="19"/>
  <c r="W23" i="19"/>
  <c r="AB29" i="14"/>
  <c r="O22" i="19"/>
  <c r="O14" i="19"/>
  <c r="V28" i="14"/>
  <c r="E15" i="13"/>
  <c r="S42" i="13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AI15" i="13"/>
  <c r="V75" i="25" l="1"/>
  <c r="V70" i="25"/>
  <c r="U4" i="12" s="1"/>
  <c r="U125" i="25"/>
  <c r="U145" i="25" s="1"/>
  <c r="U4" i="23" s="1"/>
  <c r="U3" i="23" s="1"/>
  <c r="U120" i="25"/>
  <c r="T9" i="11" s="1"/>
  <c r="T120" i="25"/>
  <c r="S9" i="11" s="1"/>
  <c r="T125" i="25"/>
  <c r="T145" i="25" s="1"/>
  <c r="T4" i="23" s="1"/>
  <c r="T3" i="23" s="1"/>
  <c r="W75" i="25"/>
  <c r="W70" i="25"/>
  <c r="V4" i="12" s="1"/>
  <c r="O34" i="22"/>
  <c r="O38" i="22"/>
  <c r="O12" i="23" s="1"/>
  <c r="O10" i="23" s="1"/>
  <c r="L58" i="11"/>
  <c r="L5" i="11"/>
  <c r="N27" i="23"/>
  <c r="N17" i="22"/>
  <c r="AB3" i="25"/>
  <c r="AB49" i="25" s="1"/>
  <c r="AC3" i="25"/>
  <c r="AC49" i="25" s="1"/>
  <c r="L26" i="38"/>
  <c r="X31" i="13"/>
  <c r="Y241" i="34"/>
  <c r="Y5" i="23" s="1"/>
  <c r="Z21" i="34"/>
  <c r="Z238" i="34" s="1"/>
  <c r="Z235" i="34"/>
  <c r="Z16" i="23" s="1"/>
  <c r="AD44" i="34"/>
  <c r="U27" i="22"/>
  <c r="V25" i="22" s="1"/>
  <c r="V26" i="22" s="1"/>
  <c r="W94" i="19"/>
  <c r="W97" i="19" s="1"/>
  <c r="U14" i="24"/>
  <c r="U37" i="24" s="1"/>
  <c r="W86" i="19"/>
  <c r="W89" i="19" s="1"/>
  <c r="U13" i="24"/>
  <c r="U36" i="24" s="1"/>
  <c r="W78" i="19"/>
  <c r="W81" i="19" s="1"/>
  <c r="U12" i="24"/>
  <c r="U35" i="24" s="1"/>
  <c r="W38" i="19"/>
  <c r="W41" i="19" s="1"/>
  <c r="U7" i="24"/>
  <c r="U30" i="24" s="1"/>
  <c r="W30" i="19"/>
  <c r="W33" i="19" s="1"/>
  <c r="U6" i="24"/>
  <c r="U29" i="24" s="1"/>
  <c r="W158" i="19"/>
  <c r="W161" i="19" s="1"/>
  <c r="U22" i="24"/>
  <c r="U45" i="24" s="1"/>
  <c r="W118" i="19"/>
  <c r="W121" i="19" s="1"/>
  <c r="U17" i="24"/>
  <c r="U40" i="24" s="1"/>
  <c r="X133" i="21"/>
  <c r="X131" i="21"/>
  <c r="X143" i="21"/>
  <c r="X132" i="21"/>
  <c r="W62" i="19"/>
  <c r="W65" i="19" s="1"/>
  <c r="U10" i="24"/>
  <c r="U33" i="24" s="1"/>
  <c r="W134" i="19"/>
  <c r="W137" i="19" s="1"/>
  <c r="U19" i="24"/>
  <c r="U42" i="24" s="1"/>
  <c r="W46" i="19"/>
  <c r="W49" i="19" s="1"/>
  <c r="U8" i="24"/>
  <c r="U31" i="24" s="1"/>
  <c r="W126" i="19"/>
  <c r="U18" i="24"/>
  <c r="U41" i="24" s="1"/>
  <c r="W54" i="19"/>
  <c r="W57" i="19" s="1"/>
  <c r="U9" i="24"/>
  <c r="U32" i="24" s="1"/>
  <c r="W129" i="19"/>
  <c r="X142" i="21"/>
  <c r="X138" i="21"/>
  <c r="W102" i="19"/>
  <c r="W105" i="19" s="1"/>
  <c r="U15" i="24"/>
  <c r="U38" i="24" s="1"/>
  <c r="W150" i="19"/>
  <c r="W153" i="19" s="1"/>
  <c r="U21" i="24"/>
  <c r="U44" i="24" s="1"/>
  <c r="W70" i="19"/>
  <c r="W73" i="19" s="1"/>
  <c r="U11" i="24"/>
  <c r="U34" i="24" s="1"/>
  <c r="X127" i="21"/>
  <c r="W142" i="19"/>
  <c r="W145" i="19" s="1"/>
  <c r="U20" i="24"/>
  <c r="U43" i="24" s="1"/>
  <c r="W110" i="19"/>
  <c r="W113" i="19" s="1"/>
  <c r="U16" i="24"/>
  <c r="U39" i="24" s="1"/>
  <c r="Y77" i="21"/>
  <c r="Y127" i="21" s="1"/>
  <c r="Y89" i="21"/>
  <c r="Y139" i="21" s="1"/>
  <c r="Y92" i="21"/>
  <c r="Y81" i="21"/>
  <c r="Y142" i="21"/>
  <c r="W130" i="21"/>
  <c r="W145" i="21" s="1"/>
  <c r="W11" i="23" s="1"/>
  <c r="AA33" i="21"/>
  <c r="Z55" i="21"/>
  <c r="Y90" i="21"/>
  <c r="AA30" i="21"/>
  <c r="Z52" i="21"/>
  <c r="X134" i="21"/>
  <c r="Y82" i="21"/>
  <c r="Y83" i="21"/>
  <c r="AA32" i="21"/>
  <c r="Z54" i="21"/>
  <c r="X135" i="21"/>
  <c r="AA41" i="21"/>
  <c r="Z63" i="21"/>
  <c r="Y75" i="21"/>
  <c r="Y125" i="21" s="1"/>
  <c r="X136" i="21"/>
  <c r="X128" i="21"/>
  <c r="Y74" i="21"/>
  <c r="Y124" i="21" s="1"/>
  <c r="Y70" i="21"/>
  <c r="X8" i="12" s="1"/>
  <c r="X21" i="38" s="1"/>
  <c r="Y140" i="21"/>
  <c r="Y91" i="21"/>
  <c r="AA40" i="21"/>
  <c r="Z62" i="21"/>
  <c r="Y136" i="21"/>
  <c r="Y86" i="21"/>
  <c r="Y80" i="21"/>
  <c r="AA43" i="21"/>
  <c r="Z65" i="21"/>
  <c r="AA29" i="21"/>
  <c r="Z51" i="21"/>
  <c r="AA46" i="21"/>
  <c r="Z68" i="21"/>
  <c r="AA31" i="21"/>
  <c r="Z53" i="21"/>
  <c r="Y84" i="21"/>
  <c r="Y134" i="21" s="1"/>
  <c r="AA38" i="21"/>
  <c r="Z60" i="21"/>
  <c r="AA35" i="21"/>
  <c r="Z57" i="21"/>
  <c r="AA36" i="21"/>
  <c r="Z58" i="21"/>
  <c r="Y79" i="21"/>
  <c r="Y88" i="21"/>
  <c r="Y138" i="21" s="1"/>
  <c r="AA28" i="21"/>
  <c r="Z50" i="21"/>
  <c r="X95" i="21"/>
  <c r="X8" i="22" s="1"/>
  <c r="AA44" i="21"/>
  <c r="Z66" i="21"/>
  <c r="Y87" i="21"/>
  <c r="AA39" i="21"/>
  <c r="Z61" i="21"/>
  <c r="X130" i="21"/>
  <c r="W24" i="22"/>
  <c r="W25" i="22" s="1"/>
  <c r="W26" i="22" s="1"/>
  <c r="Y30" i="22" s="1"/>
  <c r="AA42" i="21"/>
  <c r="Z64" i="21"/>
  <c r="X124" i="21"/>
  <c r="Y76" i="21"/>
  <c r="X139" i="21"/>
  <c r="AA27" i="21"/>
  <c r="Z49" i="21"/>
  <c r="Y93" i="21"/>
  <c r="X140" i="21"/>
  <c r="AA45" i="21"/>
  <c r="Z67" i="21"/>
  <c r="X126" i="21"/>
  <c r="Y78" i="21"/>
  <c r="AA37" i="21"/>
  <c r="Z59" i="21"/>
  <c r="Y85" i="21"/>
  <c r="AA34" i="21"/>
  <c r="Z56" i="21"/>
  <c r="X30" i="14"/>
  <c r="X103" i="19"/>
  <c r="X119" i="19"/>
  <c r="X151" i="19"/>
  <c r="X55" i="19"/>
  <c r="X15" i="19"/>
  <c r="X111" i="19"/>
  <c r="X87" i="19"/>
  <c r="X23" i="19"/>
  <c r="X71" i="19"/>
  <c r="X31" i="19"/>
  <c r="X143" i="19"/>
  <c r="X95" i="19"/>
  <c r="X7" i="19"/>
  <c r="X135" i="19"/>
  <c r="X47" i="19"/>
  <c r="X39" i="19"/>
  <c r="X127" i="19"/>
  <c r="X79" i="19"/>
  <c r="X159" i="19"/>
  <c r="X63" i="19"/>
  <c r="W6" i="19"/>
  <c r="W9" i="19" s="1"/>
  <c r="V3" i="24" s="1"/>
  <c r="V26" i="24" s="1"/>
  <c r="AC29" i="14"/>
  <c r="O25" i="19"/>
  <c r="N5" i="24" s="1"/>
  <c r="N28" i="24" s="1"/>
  <c r="O17" i="19"/>
  <c r="N4" i="24" s="1"/>
  <c r="N27" i="24" s="1"/>
  <c r="W28" i="14"/>
  <c r="V15" i="13"/>
  <c r="C15" i="13"/>
  <c r="Z15" i="13"/>
  <c r="T42" i="13"/>
  <c r="N15" i="13"/>
  <c r="M15" i="13"/>
  <c r="AC15" i="13"/>
  <c r="AK15" i="13"/>
  <c r="AD15" i="13"/>
  <c r="AJ15" i="13"/>
  <c r="Q15" i="13"/>
  <c r="U15" i="13"/>
  <c r="Y15" i="13"/>
  <c r="AG15" i="13"/>
  <c r="O15" i="13"/>
  <c r="P15" i="13"/>
  <c r="C16" i="13"/>
  <c r="B16" i="13"/>
  <c r="Y4" i="25" l="1"/>
  <c r="Y50" i="25" s="1"/>
  <c r="X4" i="25"/>
  <c r="X50" i="25" s="1"/>
  <c r="W120" i="25"/>
  <c r="V9" i="11" s="1"/>
  <c r="W95" i="25"/>
  <c r="W5" i="22" s="1"/>
  <c r="W4" i="22" s="1"/>
  <c r="W3" i="22" s="1"/>
  <c r="W14" i="22" s="1"/>
  <c r="V95" i="25"/>
  <c r="V5" i="22" s="1"/>
  <c r="V4" i="22" s="1"/>
  <c r="V3" i="22" s="1"/>
  <c r="V14" i="22" s="1"/>
  <c r="O25" i="23"/>
  <c r="O24" i="23"/>
  <c r="O15" i="22"/>
  <c r="O16" i="22" s="1"/>
  <c r="P20" i="22" s="1"/>
  <c r="M5" i="11"/>
  <c r="M58" i="11"/>
  <c r="B58" i="40" s="1"/>
  <c r="B57" i="40" s="1"/>
  <c r="N67" i="11"/>
  <c r="N15" i="11"/>
  <c r="AB74" i="25"/>
  <c r="AA124" i="25"/>
  <c r="Z124" i="25"/>
  <c r="AC74" i="25"/>
  <c r="N47" i="24"/>
  <c r="N7" i="12" s="1"/>
  <c r="D15" i="42"/>
  <c r="B15" i="42"/>
  <c r="C15" i="42"/>
  <c r="Z19" i="34"/>
  <c r="AD42" i="34"/>
  <c r="V27" i="22"/>
  <c r="W27" i="22" s="1"/>
  <c r="X150" i="19"/>
  <c r="X153" i="19" s="1"/>
  <c r="V21" i="24"/>
  <c r="V44" i="24" s="1"/>
  <c r="X54" i="19"/>
  <c r="X57" i="19" s="1"/>
  <c r="V9" i="24"/>
  <c r="V32" i="24" s="1"/>
  <c r="X46" i="19"/>
  <c r="X49" i="19" s="1"/>
  <c r="V8" i="24"/>
  <c r="V31" i="24" s="1"/>
  <c r="Y141" i="21"/>
  <c r="X142" i="19"/>
  <c r="X145" i="19" s="1"/>
  <c r="V20" i="24"/>
  <c r="V43" i="24" s="1"/>
  <c r="X70" i="19"/>
  <c r="X73" i="19" s="1"/>
  <c r="V11" i="24"/>
  <c r="V34" i="24" s="1"/>
  <c r="X102" i="19"/>
  <c r="X105" i="19" s="1"/>
  <c r="V15" i="24"/>
  <c r="V38" i="24" s="1"/>
  <c r="X118" i="19"/>
  <c r="X121" i="19" s="1"/>
  <c r="V17" i="24"/>
  <c r="V40" i="24" s="1"/>
  <c r="X30" i="19"/>
  <c r="X33" i="19" s="1"/>
  <c r="V6" i="24"/>
  <c r="V29" i="24" s="1"/>
  <c r="X78" i="19"/>
  <c r="X81" i="19" s="1"/>
  <c r="V12" i="24"/>
  <c r="V35" i="24" s="1"/>
  <c r="X94" i="19"/>
  <c r="X97" i="19" s="1"/>
  <c r="V14" i="24"/>
  <c r="V37" i="24" s="1"/>
  <c r="X110" i="19"/>
  <c r="X113" i="19" s="1"/>
  <c r="V16" i="24"/>
  <c r="V39" i="24" s="1"/>
  <c r="X62" i="19"/>
  <c r="X65" i="19" s="1"/>
  <c r="V10" i="24"/>
  <c r="V33" i="24" s="1"/>
  <c r="X145" i="21"/>
  <c r="X11" i="23" s="1"/>
  <c r="X126" i="19"/>
  <c r="X129" i="19" s="1"/>
  <c r="V18" i="24"/>
  <c r="V41" i="24" s="1"/>
  <c r="X158" i="19"/>
  <c r="X161" i="19" s="1"/>
  <c r="V22" i="24"/>
  <c r="V45" i="24" s="1"/>
  <c r="X38" i="19"/>
  <c r="X41" i="19" s="1"/>
  <c r="V7" i="24"/>
  <c r="V30" i="24" s="1"/>
  <c r="X86" i="19"/>
  <c r="X89" i="19" s="1"/>
  <c r="V13" i="24"/>
  <c r="V36" i="24" s="1"/>
  <c r="Y133" i="21"/>
  <c r="X134" i="19"/>
  <c r="X137" i="19" s="1"/>
  <c r="V19" i="24"/>
  <c r="V42" i="24" s="1"/>
  <c r="Z84" i="21"/>
  <c r="Z134" i="21" s="1"/>
  <c r="Z92" i="21"/>
  <c r="AB39" i="21"/>
  <c r="AA61" i="21"/>
  <c r="Z91" i="21"/>
  <c r="Z83" i="21"/>
  <c r="Z93" i="21"/>
  <c r="Z76" i="21"/>
  <c r="AB40" i="21"/>
  <c r="AA62" i="21"/>
  <c r="Z88" i="21"/>
  <c r="AB32" i="21"/>
  <c r="AA54" i="21"/>
  <c r="Y143" i="21"/>
  <c r="Z89" i="21"/>
  <c r="AB28" i="21"/>
  <c r="AA50" i="21"/>
  <c r="AB38" i="21"/>
  <c r="AA60" i="21"/>
  <c r="Z90" i="21"/>
  <c r="Y132" i="21"/>
  <c r="Y131" i="21"/>
  <c r="Z81" i="21"/>
  <c r="Z131" i="21" s="1"/>
  <c r="Y135" i="21"/>
  <c r="AB37" i="21"/>
  <c r="AA59" i="21"/>
  <c r="Y128" i="21"/>
  <c r="AB45" i="21"/>
  <c r="AA67" i="21"/>
  <c r="Z143" i="21"/>
  <c r="AB27" i="21"/>
  <c r="AA49" i="21"/>
  <c r="Z86" i="21"/>
  <c r="Y137" i="21"/>
  <c r="AB44" i="21"/>
  <c r="AA66" i="21"/>
  <c r="X7" i="22"/>
  <c r="AB36" i="21"/>
  <c r="AA58" i="21"/>
  <c r="AB46" i="21"/>
  <c r="AA68" i="21"/>
  <c r="AB29" i="21"/>
  <c r="AA51" i="21"/>
  <c r="Y130" i="21"/>
  <c r="Z87" i="21"/>
  <c r="AB41" i="21"/>
  <c r="AA63" i="21"/>
  <c r="Z79" i="21"/>
  <c r="AB30" i="21"/>
  <c r="AA52" i="21"/>
  <c r="Z80" i="21"/>
  <c r="AB34" i="21"/>
  <c r="AA56" i="21"/>
  <c r="Z77" i="21"/>
  <c r="AB33" i="21"/>
  <c r="AA55" i="21"/>
  <c r="AB35" i="21"/>
  <c r="AA57" i="21"/>
  <c r="Z78" i="21"/>
  <c r="Z74" i="21"/>
  <c r="Z70" i="21"/>
  <c r="Y8" i="12" s="1"/>
  <c r="Y21" i="38" s="1"/>
  <c r="AB42" i="21"/>
  <c r="AA64" i="21"/>
  <c r="Z137" i="21"/>
  <c r="Z125" i="21"/>
  <c r="Z75" i="21"/>
  <c r="Y129" i="21"/>
  <c r="Z82" i="21"/>
  <c r="Z85" i="21"/>
  <c r="Z135" i="21" s="1"/>
  <c r="AB31" i="21"/>
  <c r="AA53" i="21"/>
  <c r="AB43" i="21"/>
  <c r="AA65" i="21"/>
  <c r="Y95" i="21"/>
  <c r="Y8" i="22" s="1"/>
  <c r="Y7" i="22" s="1"/>
  <c r="Y30" i="14"/>
  <c r="Y127" i="19"/>
  <c r="Y135" i="19"/>
  <c r="Y87" i="19"/>
  <c r="Y47" i="19"/>
  <c r="Y7" i="19"/>
  <c r="Y143" i="19"/>
  <c r="Y103" i="19"/>
  <c r="Y63" i="19"/>
  <c r="Y159" i="19"/>
  <c r="Y111" i="19"/>
  <c r="Y95" i="19"/>
  <c r="Y55" i="19"/>
  <c r="Y15" i="19"/>
  <c r="Y79" i="19"/>
  <c r="Y119" i="19"/>
  <c r="Y71" i="19"/>
  <c r="Y39" i="19"/>
  <c r="Y23" i="19"/>
  <c r="Y31" i="19"/>
  <c r="Y151" i="19"/>
  <c r="X6" i="19"/>
  <c r="X9" i="19" s="1"/>
  <c r="W3" i="24" s="1"/>
  <c r="W26" i="24" s="1"/>
  <c r="AD29" i="14"/>
  <c r="P22" i="19"/>
  <c r="P14" i="19"/>
  <c r="X28" i="14"/>
  <c r="U42" i="13"/>
  <c r="D16" i="13"/>
  <c r="B5" i="40" l="1"/>
  <c r="B49" i="42"/>
  <c r="X75" i="25"/>
  <c r="X70" i="25"/>
  <c r="W4" i="12" s="1"/>
  <c r="V120" i="25"/>
  <c r="U9" i="11" s="1"/>
  <c r="V125" i="25"/>
  <c r="V145" i="25" s="1"/>
  <c r="V4" i="23" s="1"/>
  <c r="V3" i="23" s="1"/>
  <c r="W125" i="25"/>
  <c r="W145" i="25" s="1"/>
  <c r="W4" i="23" s="1"/>
  <c r="W3" i="23" s="1"/>
  <c r="Y75" i="25"/>
  <c r="Y95" i="25" s="1"/>
  <c r="Y5" i="22" s="1"/>
  <c r="Y4" i="22" s="1"/>
  <c r="Y3" i="22" s="1"/>
  <c r="Y14" i="22" s="1"/>
  <c r="Y70" i="25"/>
  <c r="X4" i="12" s="1"/>
  <c r="O27" i="23"/>
  <c r="N58" i="11" s="1"/>
  <c r="P34" i="22"/>
  <c r="P38" i="22"/>
  <c r="P12" i="23" s="1"/>
  <c r="P10" i="23" s="1"/>
  <c r="O17" i="22"/>
  <c r="AD3" i="25"/>
  <c r="AD49" i="25" s="1"/>
  <c r="AE3" i="25"/>
  <c r="AE49" i="25" s="1"/>
  <c r="AB124" i="25"/>
  <c r="M26" i="38"/>
  <c r="B9" i="41"/>
  <c r="C7" i="41" s="1"/>
  <c r="Z20" i="34"/>
  <c r="Z236" i="34"/>
  <c r="AD43" i="34"/>
  <c r="Y158" i="19"/>
  <c r="Y161" i="19" s="1"/>
  <c r="W22" i="24"/>
  <c r="W45" i="24" s="1"/>
  <c r="Y38" i="19"/>
  <c r="Y41" i="19" s="1"/>
  <c r="W7" i="24"/>
  <c r="W30" i="24" s="1"/>
  <c r="Y54" i="19"/>
  <c r="Y57" i="19" s="1"/>
  <c r="W9" i="24"/>
  <c r="W32" i="24" s="1"/>
  <c r="Y62" i="19"/>
  <c r="Y65" i="19" s="1"/>
  <c r="W10" i="24"/>
  <c r="W33" i="24" s="1"/>
  <c r="Z142" i="21"/>
  <c r="Z140" i="21"/>
  <c r="Y86" i="19"/>
  <c r="Y89" i="19" s="1"/>
  <c r="W13" i="24"/>
  <c r="W36" i="24" s="1"/>
  <c r="Y118" i="19"/>
  <c r="Y121" i="19" s="1"/>
  <c r="W17" i="24"/>
  <c r="W40" i="24" s="1"/>
  <c r="Y126" i="19"/>
  <c r="Y129" i="19" s="1"/>
  <c r="W18" i="24"/>
  <c r="W41" i="24" s="1"/>
  <c r="Z136" i="21"/>
  <c r="Y30" i="19"/>
  <c r="Y33" i="19" s="1"/>
  <c r="W6" i="24"/>
  <c r="W29" i="24" s="1"/>
  <c r="Y94" i="19"/>
  <c r="Y97" i="19" s="1"/>
  <c r="W14" i="24"/>
  <c r="W37" i="24" s="1"/>
  <c r="Y150" i="19"/>
  <c r="Y153" i="19" s="1"/>
  <c r="W21" i="24"/>
  <c r="W44" i="24" s="1"/>
  <c r="Y134" i="19"/>
  <c r="Y137" i="19" s="1"/>
  <c r="W19" i="24"/>
  <c r="W42" i="24" s="1"/>
  <c r="Y70" i="19"/>
  <c r="Y73" i="19" s="1"/>
  <c r="W11" i="24"/>
  <c r="W34" i="24" s="1"/>
  <c r="Y78" i="19"/>
  <c r="Y81" i="19" s="1"/>
  <c r="W12" i="24"/>
  <c r="W35" i="24" s="1"/>
  <c r="Z130" i="21"/>
  <c r="Z128" i="21"/>
  <c r="Y142" i="19"/>
  <c r="Y145" i="19" s="1"/>
  <c r="W20" i="24"/>
  <c r="W43" i="24" s="1"/>
  <c r="Y102" i="19"/>
  <c r="Y105" i="19" s="1"/>
  <c r="W15" i="24"/>
  <c r="W38" i="24" s="1"/>
  <c r="Y110" i="19"/>
  <c r="Y113" i="19" s="1"/>
  <c r="W16" i="24"/>
  <c r="W39" i="24" s="1"/>
  <c r="Y46" i="19"/>
  <c r="Y49" i="19" s="1"/>
  <c r="W8" i="24"/>
  <c r="W31" i="24" s="1"/>
  <c r="AC31" i="21"/>
  <c r="AB53" i="21"/>
  <c r="AA82" i="21"/>
  <c r="AA83" i="21"/>
  <c r="AC44" i="21"/>
  <c r="AB66" i="21"/>
  <c r="AC27" i="21"/>
  <c r="AB49" i="21"/>
  <c r="AC37" i="21"/>
  <c r="AB59" i="21"/>
  <c r="Z141" i="21"/>
  <c r="Z95" i="21"/>
  <c r="Z8" i="22" s="1"/>
  <c r="Z7" i="22" s="1"/>
  <c r="AC41" i="21"/>
  <c r="AB63" i="21"/>
  <c r="AA93" i="21"/>
  <c r="AA143" i="21" s="1"/>
  <c r="Z132" i="21"/>
  <c r="AA75" i="21"/>
  <c r="AA125" i="21" s="1"/>
  <c r="AA79" i="21"/>
  <c r="Z138" i="21"/>
  <c r="AC39" i="21"/>
  <c r="AB61" i="21"/>
  <c r="AA90" i="21"/>
  <c r="AA78" i="21"/>
  <c r="Z124" i="21"/>
  <c r="AC35" i="21"/>
  <c r="AB57" i="21"/>
  <c r="Z127" i="21"/>
  <c r="AC34" i="21"/>
  <c r="AB56" i="21"/>
  <c r="AC30" i="21"/>
  <c r="AB52" i="21"/>
  <c r="Z129" i="21"/>
  <c r="AA76" i="21"/>
  <c r="AC36" i="21"/>
  <c r="AB58" i="21"/>
  <c r="AA91" i="21"/>
  <c r="AA141" i="21" s="1"/>
  <c r="AA92" i="21"/>
  <c r="AA84" i="21"/>
  <c r="X25" i="22"/>
  <c r="X26" i="22" s="1"/>
  <c r="AA135" i="21"/>
  <c r="AA85" i="21"/>
  <c r="AC40" i="21"/>
  <c r="AB62" i="21"/>
  <c r="AC43" i="21"/>
  <c r="AB65" i="21"/>
  <c r="AA81" i="21"/>
  <c r="AA77" i="21"/>
  <c r="AC29" i="21"/>
  <c r="AB51" i="21"/>
  <c r="AC45" i="21"/>
  <c r="AB67" i="21"/>
  <c r="AC38" i="21"/>
  <c r="AB60" i="21"/>
  <c r="AA87" i="21"/>
  <c r="Z126" i="21"/>
  <c r="AA89" i="21"/>
  <c r="AA80" i="21"/>
  <c r="AA74" i="21"/>
  <c r="AA124" i="21" s="1"/>
  <c r="AA70" i="21"/>
  <c r="Z8" i="12" s="1"/>
  <c r="Z21" i="38" s="1"/>
  <c r="Z139" i="21"/>
  <c r="AC42" i="21"/>
  <c r="AB64" i="21"/>
  <c r="AC33" i="21"/>
  <c r="AB55" i="21"/>
  <c r="AA130" i="21"/>
  <c r="AA88" i="21"/>
  <c r="AC46" i="21"/>
  <c r="AB68" i="21"/>
  <c r="AC28" i="21"/>
  <c r="AB50" i="21"/>
  <c r="AC32" i="21"/>
  <c r="AB54" i="21"/>
  <c r="AA86" i="21"/>
  <c r="Y126" i="21"/>
  <c r="Y145" i="21" s="1"/>
  <c r="Y11" i="23" s="1"/>
  <c r="Y6" i="19"/>
  <c r="Y9" i="19" s="1"/>
  <c r="X3" i="24" s="1"/>
  <c r="X26" i="24" s="1"/>
  <c r="Z30" i="14"/>
  <c r="Z119" i="19"/>
  <c r="Z71" i="19"/>
  <c r="Z39" i="19"/>
  <c r="Z7" i="19"/>
  <c r="Z111" i="19"/>
  <c r="Z151" i="19"/>
  <c r="Z95" i="19"/>
  <c r="Z55" i="19"/>
  <c r="Z79" i="19"/>
  <c r="Z143" i="19"/>
  <c r="Z159" i="19"/>
  <c r="Z103" i="19"/>
  <c r="Z63" i="19"/>
  <c r="Z31" i="19"/>
  <c r="Z127" i="19"/>
  <c r="Z23" i="19"/>
  <c r="Z135" i="19"/>
  <c r="Z87" i="19"/>
  <c r="Z47" i="19"/>
  <c r="Z15" i="19"/>
  <c r="AE29" i="14"/>
  <c r="P25" i="19"/>
  <c r="O5" i="24" s="1"/>
  <c r="O28" i="24" s="1"/>
  <c r="P17" i="19"/>
  <c r="O4" i="24" s="1"/>
  <c r="O27" i="24" s="1"/>
  <c r="Y28" i="14"/>
  <c r="V42" i="13"/>
  <c r="E16" i="13"/>
  <c r="N5" i="11" l="1"/>
  <c r="Y120" i="25"/>
  <c r="X9" i="11" s="1"/>
  <c r="Z4" i="25"/>
  <c r="Z50" i="25" s="1"/>
  <c r="AA4" i="25"/>
  <c r="AA50" i="25" s="1"/>
  <c r="X95" i="25"/>
  <c r="X5" i="22" s="1"/>
  <c r="X4" i="22" s="1"/>
  <c r="X3" i="22" s="1"/>
  <c r="X14" i="22" s="1"/>
  <c r="P25" i="23"/>
  <c r="P24" i="23"/>
  <c r="P15" i="22"/>
  <c r="P16" i="22" s="1"/>
  <c r="Q20" i="22" s="1"/>
  <c r="O67" i="11"/>
  <c r="O15" i="11"/>
  <c r="AD74" i="25"/>
  <c r="AC124" i="25"/>
  <c r="AE74" i="25"/>
  <c r="B6" i="41"/>
  <c r="B11" i="41" s="1"/>
  <c r="B22" i="41" s="1"/>
  <c r="O47" i="24"/>
  <c r="O7" i="12" s="1"/>
  <c r="Z22" i="34"/>
  <c r="Z237" i="34"/>
  <c r="AD45" i="34"/>
  <c r="X27" i="22"/>
  <c r="Y25" i="22" s="1"/>
  <c r="Y26" i="22" s="1"/>
  <c r="Z94" i="19"/>
  <c r="Z97" i="19" s="1"/>
  <c r="X14" i="24"/>
  <c r="X37" i="24" s="1"/>
  <c r="Z86" i="19"/>
  <c r="Z89" i="19" s="1"/>
  <c r="X13" i="24"/>
  <c r="X36" i="24" s="1"/>
  <c r="Z110" i="19"/>
  <c r="Z113" i="19" s="1"/>
  <c r="X16" i="24"/>
  <c r="X39" i="24" s="1"/>
  <c r="Z150" i="19"/>
  <c r="Z153" i="19" s="1"/>
  <c r="X21" i="24"/>
  <c r="X44" i="24" s="1"/>
  <c r="Z126" i="19"/>
  <c r="Z129" i="19" s="1"/>
  <c r="X18" i="24"/>
  <c r="X41" i="24" s="1"/>
  <c r="Z142" i="19"/>
  <c r="Z145" i="19" s="1"/>
  <c r="X20" i="24"/>
  <c r="X43" i="24" s="1"/>
  <c r="Z70" i="19"/>
  <c r="Z73" i="19" s="1"/>
  <c r="X11" i="24"/>
  <c r="X34" i="24" s="1"/>
  <c r="Z38" i="19"/>
  <c r="Z41" i="19" s="1"/>
  <c r="X7" i="24"/>
  <c r="X30" i="24" s="1"/>
  <c r="Z46" i="19"/>
  <c r="Z49" i="19" s="1"/>
  <c r="X8" i="24"/>
  <c r="X31" i="24" s="1"/>
  <c r="Z102" i="19"/>
  <c r="Z105" i="19" s="1"/>
  <c r="X15" i="24"/>
  <c r="X38" i="24" s="1"/>
  <c r="Z78" i="19"/>
  <c r="Z81" i="19" s="1"/>
  <c r="X12" i="24"/>
  <c r="X35" i="24" s="1"/>
  <c r="Z62" i="19"/>
  <c r="Z65" i="19" s="1"/>
  <c r="X10" i="24"/>
  <c r="X33" i="24" s="1"/>
  <c r="Z118" i="19"/>
  <c r="X17" i="24"/>
  <c r="X40" i="24" s="1"/>
  <c r="Z54" i="19"/>
  <c r="Z57" i="19" s="1"/>
  <c r="X9" i="24"/>
  <c r="X32" i="24" s="1"/>
  <c r="Z134" i="19"/>
  <c r="Z137" i="19" s="1"/>
  <c r="X19" i="24"/>
  <c r="X42" i="24" s="1"/>
  <c r="Z30" i="19"/>
  <c r="Z33" i="19" s="1"/>
  <c r="X6" i="24"/>
  <c r="X29" i="24" s="1"/>
  <c r="Z24" i="22"/>
  <c r="Z25" i="22" s="1"/>
  <c r="Z26" i="22" s="1"/>
  <c r="AB30" i="22" s="1"/>
  <c r="Z158" i="19"/>
  <c r="Z161" i="19" s="1"/>
  <c r="X22" i="24"/>
  <c r="X45" i="24" s="1"/>
  <c r="AA142" i="21"/>
  <c r="Z121" i="19"/>
  <c r="AA139" i="21"/>
  <c r="AA137" i="21"/>
  <c r="AA132" i="21"/>
  <c r="AB79" i="21"/>
  <c r="AD33" i="21"/>
  <c r="AC55" i="21"/>
  <c r="AD29" i="21"/>
  <c r="AC51" i="21"/>
  <c r="AD36" i="21"/>
  <c r="AC58" i="21"/>
  <c r="AB81" i="21"/>
  <c r="AB93" i="21"/>
  <c r="AB89" i="21"/>
  <c r="AD38" i="21"/>
  <c r="AC60" i="21"/>
  <c r="AD43" i="21"/>
  <c r="AC65" i="21"/>
  <c r="AD37" i="21"/>
  <c r="AC59" i="21"/>
  <c r="AA136" i="21"/>
  <c r="AB75" i="21"/>
  <c r="AB125" i="21" s="1"/>
  <c r="AA131" i="21"/>
  <c r="AD46" i="21"/>
  <c r="AC68" i="21"/>
  <c r="AA138" i="21"/>
  <c r="AD42" i="21"/>
  <c r="AC64" i="21"/>
  <c r="AB135" i="21"/>
  <c r="AB85" i="21"/>
  <c r="AA127" i="21"/>
  <c r="AB90" i="21"/>
  <c r="AA133" i="21"/>
  <c r="AA126" i="21"/>
  <c r="AD30" i="21"/>
  <c r="AC52" i="21"/>
  <c r="AA128" i="21"/>
  <c r="AA140" i="21"/>
  <c r="AA129" i="21"/>
  <c r="AB84" i="21"/>
  <c r="AB78" i="21"/>
  <c r="AB128" i="21" s="1"/>
  <c r="AD45" i="21"/>
  <c r="AC67" i="21"/>
  <c r="AB87" i="21"/>
  <c r="AB82" i="21"/>
  <c r="AB86" i="21"/>
  <c r="AB136" i="21" s="1"/>
  <c r="AD41" i="21"/>
  <c r="AC63" i="21"/>
  <c r="AD44" i="21"/>
  <c r="AC66" i="21"/>
  <c r="Z133" i="21"/>
  <c r="Z145" i="21" s="1"/>
  <c r="Z11" i="23" s="1"/>
  <c r="AD28" i="21"/>
  <c r="AC50" i="21"/>
  <c r="AA134" i="21"/>
  <c r="AB77" i="21"/>
  <c r="AD27" i="21"/>
  <c r="AC49" i="21"/>
  <c r="AD31" i="21"/>
  <c r="AC53" i="21"/>
  <c r="AD32" i="21"/>
  <c r="AC54" i="21"/>
  <c r="AB80" i="21"/>
  <c r="AA95" i="21"/>
  <c r="AA8" i="22" s="1"/>
  <c r="AA7" i="22" s="1"/>
  <c r="AB92" i="21"/>
  <c r="AB76" i="21"/>
  <c r="AD40" i="21"/>
  <c r="AC62" i="21"/>
  <c r="AB134" i="21"/>
  <c r="AB83" i="21"/>
  <c r="AD34" i="21"/>
  <c r="AC56" i="21"/>
  <c r="AD35" i="21"/>
  <c r="AC57" i="21"/>
  <c r="AB140" i="21"/>
  <c r="AD39" i="21"/>
  <c r="AC61" i="21"/>
  <c r="AB88" i="21"/>
  <c r="AB74" i="21"/>
  <c r="AB124" i="21" s="1"/>
  <c r="AB70" i="21"/>
  <c r="AA8" i="12" s="1"/>
  <c r="AA21" i="38" s="1"/>
  <c r="AB91" i="21"/>
  <c r="AA30" i="14"/>
  <c r="AA135" i="19"/>
  <c r="AA87" i="19"/>
  <c r="AA47" i="19"/>
  <c r="AA15" i="19"/>
  <c r="AA143" i="19"/>
  <c r="AA159" i="19"/>
  <c r="AA103" i="19"/>
  <c r="AA63" i="19"/>
  <c r="AA31" i="19"/>
  <c r="AA79" i="19"/>
  <c r="AA119" i="19"/>
  <c r="AA71" i="19"/>
  <c r="AA39" i="19"/>
  <c r="AA127" i="19"/>
  <c r="AA7" i="19"/>
  <c r="AA151" i="19"/>
  <c r="AA95" i="19"/>
  <c r="AA55" i="19"/>
  <c r="AA23" i="19"/>
  <c r="AA111" i="19"/>
  <c r="Z6" i="19"/>
  <c r="Z9" i="19" s="1"/>
  <c r="Y3" i="24" s="1"/>
  <c r="Y26" i="24" s="1"/>
  <c r="AF29" i="14"/>
  <c r="Q22" i="19"/>
  <c r="Q14" i="19"/>
  <c r="Z28" i="14"/>
  <c r="W42" i="13"/>
  <c r="F16" i="13"/>
  <c r="X120" i="25" l="1"/>
  <c r="W9" i="11" s="1"/>
  <c r="X125" i="25"/>
  <c r="X145" i="25" s="1"/>
  <c r="X4" i="23" s="1"/>
  <c r="X3" i="23" s="1"/>
  <c r="AA75" i="25"/>
  <c r="AA70" i="25"/>
  <c r="Z4" i="12" s="1"/>
  <c r="P27" i="23"/>
  <c r="O5" i="11" s="1"/>
  <c r="Y125" i="25"/>
  <c r="Y145" i="25" s="1"/>
  <c r="Y4" i="23" s="1"/>
  <c r="Y3" i="23" s="1"/>
  <c r="Z75" i="25"/>
  <c r="Z95" i="25" s="1"/>
  <c r="Z5" i="22" s="1"/>
  <c r="Z4" i="22" s="1"/>
  <c r="Z3" i="22" s="1"/>
  <c r="Z14" i="22" s="1"/>
  <c r="Z70" i="25"/>
  <c r="Y4" i="12" s="1"/>
  <c r="C4" i="41" s="1"/>
  <c r="C3" i="41" s="1"/>
  <c r="D17" i="43" s="1"/>
  <c r="D48" i="43" s="1"/>
  <c r="P17" i="22"/>
  <c r="Q34" i="22"/>
  <c r="Q38" i="22"/>
  <c r="Q12" i="23" s="1"/>
  <c r="Q10" i="23" s="1"/>
  <c r="AG3" i="25"/>
  <c r="AG49" i="25" s="1"/>
  <c r="AF3" i="25"/>
  <c r="AF49" i="25" s="1"/>
  <c r="N26" i="38"/>
  <c r="AA18" i="34"/>
  <c r="Z239" i="34"/>
  <c r="AE41" i="34"/>
  <c r="Y27" i="22"/>
  <c r="Z27" i="22" s="1"/>
  <c r="AA25" i="22" s="1"/>
  <c r="AA26" i="22" s="1"/>
  <c r="AA62" i="19"/>
  <c r="AA65" i="19" s="1"/>
  <c r="Y10" i="24"/>
  <c r="Y33" i="24" s="1"/>
  <c r="AA150" i="19"/>
  <c r="AA153" i="19" s="1"/>
  <c r="Y21" i="24"/>
  <c r="Y44" i="24" s="1"/>
  <c r="AA134" i="19"/>
  <c r="AA137" i="19" s="1"/>
  <c r="Y19" i="24"/>
  <c r="Y42" i="24" s="1"/>
  <c r="AA38" i="19"/>
  <c r="AA41" i="19" s="1"/>
  <c r="Y7" i="24"/>
  <c r="Y30" i="24" s="1"/>
  <c r="AA142" i="19"/>
  <c r="AA145" i="19" s="1"/>
  <c r="Y20" i="24"/>
  <c r="Y43" i="24" s="1"/>
  <c r="AA86" i="19"/>
  <c r="AA89" i="19" s="1"/>
  <c r="Y13" i="24"/>
  <c r="Y36" i="24" s="1"/>
  <c r="AA126" i="19"/>
  <c r="AA129" i="19" s="1"/>
  <c r="Y18" i="24"/>
  <c r="Y41" i="24" s="1"/>
  <c r="AB139" i="21"/>
  <c r="AA70" i="19"/>
  <c r="AA73" i="19" s="1"/>
  <c r="Y11" i="24"/>
  <c r="Y34" i="24" s="1"/>
  <c r="AB137" i="21"/>
  <c r="AA110" i="19"/>
  <c r="AA113" i="19" s="1"/>
  <c r="Y16" i="24"/>
  <c r="Y39" i="24" s="1"/>
  <c r="AA46" i="19"/>
  <c r="AA49" i="19" s="1"/>
  <c r="Y8" i="24"/>
  <c r="Y31" i="24" s="1"/>
  <c r="AA30" i="19"/>
  <c r="AA33" i="19" s="1"/>
  <c r="Y6" i="24"/>
  <c r="Y29" i="24" s="1"/>
  <c r="AB132" i="21"/>
  <c r="AB129" i="21"/>
  <c r="AA78" i="19"/>
  <c r="AA81" i="19" s="1"/>
  <c r="Y12" i="24"/>
  <c r="Y35" i="24" s="1"/>
  <c r="AA102" i="19"/>
  <c r="AA105" i="19" s="1"/>
  <c r="Y15" i="24"/>
  <c r="Y38" i="24" s="1"/>
  <c r="AA54" i="19"/>
  <c r="AA57" i="19" s="1"/>
  <c r="Y9" i="24"/>
  <c r="Y32" i="24" s="1"/>
  <c r="AB141" i="21"/>
  <c r="AB130" i="21"/>
  <c r="AA145" i="21"/>
  <c r="AA11" i="23" s="1"/>
  <c r="AB131" i="21"/>
  <c r="AA118" i="19"/>
  <c r="AA121" i="19" s="1"/>
  <c r="Y17" i="24"/>
  <c r="Y40" i="24" s="1"/>
  <c r="AA158" i="19"/>
  <c r="AA161" i="19" s="1"/>
  <c r="Y22" i="24"/>
  <c r="Y45" i="24" s="1"/>
  <c r="AA94" i="19"/>
  <c r="AA97" i="19" s="1"/>
  <c r="Y14" i="24"/>
  <c r="Y37" i="24" s="1"/>
  <c r="AE40" i="21"/>
  <c r="AD62" i="21"/>
  <c r="AE32" i="21"/>
  <c r="AD54" i="21"/>
  <c r="AE27" i="21"/>
  <c r="AD49" i="21"/>
  <c r="AE42" i="21"/>
  <c r="AD64" i="21"/>
  <c r="AC90" i="21"/>
  <c r="AE29" i="21"/>
  <c r="AD51" i="21"/>
  <c r="AC86" i="21"/>
  <c r="AB127" i="21"/>
  <c r="AC78" i="21"/>
  <c r="AC91" i="21"/>
  <c r="AC84" i="21"/>
  <c r="AE36" i="21"/>
  <c r="AD58" i="21"/>
  <c r="AB133" i="21"/>
  <c r="AB95" i="21"/>
  <c r="AB8" i="22" s="1"/>
  <c r="AE39" i="21"/>
  <c r="AD61" i="21"/>
  <c r="AE35" i="21"/>
  <c r="AD57" i="21"/>
  <c r="AB142" i="21"/>
  <c r="AE31" i="21"/>
  <c r="AD53" i="21"/>
  <c r="AE28" i="21"/>
  <c r="AD50" i="21"/>
  <c r="AE44" i="21"/>
  <c r="AD66" i="21"/>
  <c r="AE30" i="21"/>
  <c r="AD52" i="21"/>
  <c r="AC140" i="21"/>
  <c r="AE37" i="21"/>
  <c r="AD59" i="21"/>
  <c r="AC85" i="21"/>
  <c r="AB143" i="21"/>
  <c r="AC83" i="21"/>
  <c r="AE33" i="21"/>
  <c r="AD55" i="21"/>
  <c r="AC81" i="21"/>
  <c r="AC88" i="21"/>
  <c r="AC138" i="21" s="1"/>
  <c r="AC92" i="21"/>
  <c r="AE46" i="21"/>
  <c r="AD68" i="21"/>
  <c r="AC82" i="21"/>
  <c r="AB138" i="21"/>
  <c r="AC74" i="21"/>
  <c r="AC124" i="21" s="1"/>
  <c r="AC70" i="21"/>
  <c r="AB8" i="12" s="1"/>
  <c r="AB21" i="38" s="1"/>
  <c r="AC75" i="21"/>
  <c r="AC125" i="21" s="1"/>
  <c r="AC77" i="21"/>
  <c r="AE38" i="21"/>
  <c r="AD60" i="21"/>
  <c r="AC80" i="21"/>
  <c r="AC130" i="21" s="1"/>
  <c r="AE34" i="21"/>
  <c r="AD56" i="21"/>
  <c r="AC87" i="21"/>
  <c r="AC79" i="21"/>
  <c r="AE41" i="21"/>
  <c r="AD63" i="21"/>
  <c r="AE45" i="21"/>
  <c r="AD67" i="21"/>
  <c r="AC139" i="21"/>
  <c r="AC89" i="21"/>
  <c r="AC93" i="21"/>
  <c r="AE43" i="21"/>
  <c r="AD65" i="21"/>
  <c r="AC76" i="21"/>
  <c r="AA6" i="19"/>
  <c r="AA9" i="19" s="1"/>
  <c r="Z3" i="24" s="1"/>
  <c r="Z26" i="24" s="1"/>
  <c r="AB30" i="14"/>
  <c r="AB111" i="19"/>
  <c r="AB135" i="19"/>
  <c r="AB55" i="19"/>
  <c r="AB127" i="19"/>
  <c r="AB103" i="19"/>
  <c r="AB159" i="19"/>
  <c r="AB119" i="19"/>
  <c r="AB47" i="19"/>
  <c r="AB79" i="19"/>
  <c r="AB95" i="19"/>
  <c r="AB151" i="19"/>
  <c r="AB71" i="19"/>
  <c r="AB39" i="19"/>
  <c r="AB31" i="19"/>
  <c r="AB23" i="19"/>
  <c r="AB143" i="19"/>
  <c r="AB7" i="19"/>
  <c r="AB63" i="19"/>
  <c r="AB87" i="19"/>
  <c r="AB15" i="19"/>
  <c r="AG29" i="14"/>
  <c r="Q25" i="19"/>
  <c r="P5" i="24" s="1"/>
  <c r="P28" i="24" s="1"/>
  <c r="Q17" i="19"/>
  <c r="P4" i="24" s="1"/>
  <c r="P27" i="24" s="1"/>
  <c r="AA28" i="14"/>
  <c r="X42" i="13"/>
  <c r="G16" i="13"/>
  <c r="O58" i="11" l="1"/>
  <c r="AA120" i="25"/>
  <c r="Z9" i="11" s="1"/>
  <c r="AA95" i="25"/>
  <c r="AA5" i="22" s="1"/>
  <c r="AA4" i="22" s="1"/>
  <c r="AA3" i="22" s="1"/>
  <c r="AA14" i="22" s="1"/>
  <c r="AC4" i="25"/>
  <c r="AC50" i="25" s="1"/>
  <c r="AB4" i="25"/>
  <c r="AB50" i="25" s="1"/>
  <c r="P15" i="11"/>
  <c r="P67" i="11"/>
  <c r="Q24" i="23"/>
  <c r="Q25" i="23"/>
  <c r="Q15" i="22"/>
  <c r="Q16" i="22" s="1"/>
  <c r="R20" i="22" s="1"/>
  <c r="AG74" i="25"/>
  <c r="AD124" i="25"/>
  <c r="AE124" i="25"/>
  <c r="AF74" i="25"/>
  <c r="Y31" i="13"/>
  <c r="C31" i="42" s="1"/>
  <c r="Z241" i="34"/>
  <c r="Z5" i="23" s="1"/>
  <c r="AA21" i="34"/>
  <c r="AA235" i="34"/>
  <c r="AA16" i="23" s="1"/>
  <c r="AE44" i="34"/>
  <c r="AB158" i="19"/>
  <c r="AB161" i="19" s="1"/>
  <c r="Z22" i="24"/>
  <c r="Z45" i="24" s="1"/>
  <c r="AB126" i="19"/>
  <c r="AB129" i="19" s="1"/>
  <c r="Z18" i="24"/>
  <c r="Z41" i="24" s="1"/>
  <c r="AB150" i="19"/>
  <c r="AB153" i="19" s="1"/>
  <c r="Z21" i="24"/>
  <c r="Z44" i="24" s="1"/>
  <c r="AB30" i="19"/>
  <c r="AB33" i="19" s="1"/>
  <c r="Z6" i="24"/>
  <c r="Z29" i="24" s="1"/>
  <c r="AB110" i="19"/>
  <c r="AB113" i="19" s="1"/>
  <c r="Z16" i="24"/>
  <c r="Z39" i="24" s="1"/>
  <c r="AB46" i="19"/>
  <c r="AB49" i="19" s="1"/>
  <c r="Z8" i="24"/>
  <c r="Z31" i="24" s="1"/>
  <c r="AB94" i="19"/>
  <c r="AB97" i="19" s="1"/>
  <c r="Z14" i="24"/>
  <c r="Z37" i="24" s="1"/>
  <c r="AB102" i="19"/>
  <c r="AB105" i="19" s="1"/>
  <c r="Z15" i="24"/>
  <c r="Z38" i="24" s="1"/>
  <c r="AB86" i="19"/>
  <c r="AB89" i="19" s="1"/>
  <c r="Z13" i="24"/>
  <c r="Z36" i="24" s="1"/>
  <c r="AB54" i="19"/>
  <c r="AB57" i="19" s="1"/>
  <c r="Z9" i="24"/>
  <c r="Z32" i="24" s="1"/>
  <c r="AB118" i="19"/>
  <c r="AB121" i="19" s="1"/>
  <c r="Z17" i="24"/>
  <c r="Z40" i="24" s="1"/>
  <c r="AB38" i="19"/>
  <c r="AB41" i="19" s="1"/>
  <c r="Z7" i="24"/>
  <c r="Z30" i="24" s="1"/>
  <c r="AB134" i="19"/>
  <c r="AB137" i="19" s="1"/>
  <c r="Z19" i="24"/>
  <c r="Z42" i="24" s="1"/>
  <c r="AB70" i="19"/>
  <c r="AB73" i="19" s="1"/>
  <c r="Z11" i="24"/>
  <c r="Z34" i="24" s="1"/>
  <c r="P47" i="24"/>
  <c r="AC143" i="21"/>
  <c r="AC127" i="21"/>
  <c r="AB78" i="19"/>
  <c r="AB81" i="19" s="1"/>
  <c r="Z12" i="24"/>
  <c r="Z35" i="24" s="1"/>
  <c r="AC136" i="21"/>
  <c r="AC131" i="21"/>
  <c r="AB62" i="19"/>
  <c r="AB65" i="19" s="1"/>
  <c r="Z10" i="24"/>
  <c r="Z33" i="24" s="1"/>
  <c r="AC129" i="21"/>
  <c r="AB142" i="19"/>
  <c r="AB145" i="19" s="1"/>
  <c r="Z20" i="24"/>
  <c r="Z43" i="24" s="1"/>
  <c r="AD82" i="21"/>
  <c r="AD132" i="21" s="1"/>
  <c r="AD90" i="21"/>
  <c r="AD138" i="21"/>
  <c r="AD88" i="21"/>
  <c r="AF38" i="21"/>
  <c r="AE60" i="21"/>
  <c r="AC132" i="21"/>
  <c r="AD93" i="21"/>
  <c r="AD80" i="21"/>
  <c r="AC133" i="21"/>
  <c r="AF37" i="21"/>
  <c r="AE59" i="21"/>
  <c r="AD127" i="21"/>
  <c r="AD77" i="21"/>
  <c r="AF28" i="21"/>
  <c r="AE50" i="21"/>
  <c r="AF39" i="21"/>
  <c r="AE61" i="21"/>
  <c r="AF34" i="21"/>
  <c r="AE56" i="21"/>
  <c r="AC142" i="21"/>
  <c r="AC135" i="21"/>
  <c r="AF44" i="21"/>
  <c r="AE66" i="21"/>
  <c r="AF35" i="21"/>
  <c r="AE57" i="21"/>
  <c r="AB7" i="22"/>
  <c r="AC134" i="21"/>
  <c r="AF32" i="21"/>
  <c r="AE54" i="21"/>
  <c r="AA27" i="22"/>
  <c r="AF45" i="21"/>
  <c r="AE67" i="21"/>
  <c r="AD81" i="21"/>
  <c r="AD91" i="21"/>
  <c r="AD74" i="21"/>
  <c r="AD124" i="21" s="1"/>
  <c r="AD70" i="21"/>
  <c r="AC8" i="12" s="1"/>
  <c r="AC21" i="38" s="1"/>
  <c r="AD79" i="21"/>
  <c r="AD129" i="21" s="1"/>
  <c r="AC95" i="21"/>
  <c r="AC8" i="22" s="1"/>
  <c r="AC7" i="22" s="1"/>
  <c r="AF31" i="21"/>
  <c r="AE53" i="21"/>
  <c r="AD83" i="21"/>
  <c r="AD133" i="21" s="1"/>
  <c r="AF29" i="21"/>
  <c r="AE51" i="21"/>
  <c r="AD89" i="21"/>
  <c r="AF40" i="21"/>
  <c r="AE62" i="21"/>
  <c r="AC137" i="21"/>
  <c r="AD142" i="21"/>
  <c r="AD92" i="21"/>
  <c r="AC126" i="21"/>
  <c r="AF43" i="21"/>
  <c r="AE65" i="21"/>
  <c r="AF41" i="21"/>
  <c r="AE63" i="21"/>
  <c r="AD85" i="21"/>
  <c r="AF46" i="21"/>
  <c r="AE68" i="21"/>
  <c r="AF33" i="21"/>
  <c r="AE55" i="21"/>
  <c r="AD84" i="21"/>
  <c r="AF30" i="21"/>
  <c r="AE52" i="21"/>
  <c r="AD75" i="21"/>
  <c r="AD125" i="21" s="1"/>
  <c r="AD78" i="21"/>
  <c r="AD128" i="21" s="1"/>
  <c r="AB126" i="21"/>
  <c r="AB145" i="21" s="1"/>
  <c r="AB11" i="23" s="1"/>
  <c r="AD86" i="21"/>
  <c r="AD136" i="21" s="1"/>
  <c r="AF36" i="21"/>
  <c r="AE58" i="21"/>
  <c r="AC141" i="21"/>
  <c r="AD76" i="21"/>
  <c r="AF42" i="21"/>
  <c r="AE64" i="21"/>
  <c r="AF27" i="21"/>
  <c r="AE49" i="21"/>
  <c r="AD87" i="21"/>
  <c r="AD137" i="21" s="1"/>
  <c r="AB6" i="19"/>
  <c r="AB9" i="19" s="1"/>
  <c r="AA3" i="24" s="1"/>
  <c r="AA26" i="24" s="1"/>
  <c r="AC30" i="14"/>
  <c r="AC143" i="19"/>
  <c r="AC135" i="19"/>
  <c r="AC87" i="19"/>
  <c r="AC47" i="19"/>
  <c r="AC103" i="19"/>
  <c r="AC127" i="19"/>
  <c r="AC159" i="19"/>
  <c r="AC23" i="19"/>
  <c r="AC63" i="19"/>
  <c r="AC31" i="19"/>
  <c r="AC79" i="19"/>
  <c r="AC151" i="19"/>
  <c r="AC119" i="19"/>
  <c r="AC55" i="19"/>
  <c r="AC15" i="19"/>
  <c r="AC111" i="19"/>
  <c r="AC95" i="19"/>
  <c r="AC71" i="19"/>
  <c r="AC39" i="19"/>
  <c r="AC7" i="19"/>
  <c r="AH29" i="14"/>
  <c r="R22" i="19"/>
  <c r="R14" i="19"/>
  <c r="AB28" i="14"/>
  <c r="Y42" i="13"/>
  <c r="C42" i="42" s="1"/>
  <c r="H16" i="13"/>
  <c r="Q17" i="22" l="1"/>
  <c r="AC75" i="25"/>
  <c r="AC70" i="25"/>
  <c r="AB4" i="12" s="1"/>
  <c r="Z125" i="25"/>
  <c r="Z145" i="25" s="1"/>
  <c r="Z4" i="23" s="1"/>
  <c r="Z3" i="23" s="1"/>
  <c r="Z120" i="25"/>
  <c r="AA125" i="25"/>
  <c r="AA145" i="25" s="1"/>
  <c r="AA4" i="23" s="1"/>
  <c r="AF124" i="25"/>
  <c r="AB75" i="25"/>
  <c r="AB70" i="25"/>
  <c r="AA4" i="12" s="1"/>
  <c r="Q27" i="23"/>
  <c r="R15" i="22"/>
  <c r="R16" i="22" s="1"/>
  <c r="S20" i="22" s="1"/>
  <c r="R38" i="22"/>
  <c r="R12" i="23" s="1"/>
  <c r="R10" i="23" s="1"/>
  <c r="R34" i="22"/>
  <c r="AH3" i="25"/>
  <c r="AH49" i="25" s="1"/>
  <c r="AI3" i="25"/>
  <c r="AI49" i="25" s="1"/>
  <c r="P7" i="12"/>
  <c r="O26" i="38"/>
  <c r="AA19" i="34"/>
  <c r="AA238" i="34"/>
  <c r="AE42" i="34"/>
  <c r="AC30" i="19"/>
  <c r="AC33" i="19" s="1"/>
  <c r="AA6" i="24"/>
  <c r="AA29" i="24" s="1"/>
  <c r="AC70" i="19"/>
  <c r="AC73" i="19" s="1"/>
  <c r="AA11" i="24"/>
  <c r="AA34" i="24" s="1"/>
  <c r="AC38" i="19"/>
  <c r="AC41" i="19" s="1"/>
  <c r="AA7" i="24"/>
  <c r="AA30" i="24" s="1"/>
  <c r="AC102" i="19"/>
  <c r="AC105" i="19" s="1"/>
  <c r="AA15" i="24"/>
  <c r="AA38" i="24" s="1"/>
  <c r="AC118" i="19"/>
  <c r="AC121" i="19" s="1"/>
  <c r="AA17" i="24"/>
  <c r="AA40" i="24" s="1"/>
  <c r="AC62" i="19"/>
  <c r="AC65" i="19" s="1"/>
  <c r="AA10" i="24"/>
  <c r="AA33" i="24" s="1"/>
  <c r="AC126" i="19"/>
  <c r="AA18" i="24"/>
  <c r="AA41" i="24" s="1"/>
  <c r="AC78" i="19"/>
  <c r="AC81" i="19" s="1"/>
  <c r="AA12" i="24"/>
  <c r="AA35" i="24" s="1"/>
  <c r="AC150" i="19"/>
  <c r="AC153" i="19" s="1"/>
  <c r="AA21" i="24"/>
  <c r="AA44" i="24" s="1"/>
  <c r="AC46" i="19"/>
  <c r="AC49" i="19" s="1"/>
  <c r="AA8" i="24"/>
  <c r="AA31" i="24" s="1"/>
  <c r="AC129" i="19"/>
  <c r="AD140" i="21"/>
  <c r="AD139" i="21"/>
  <c r="AD134" i="21"/>
  <c r="AC94" i="19"/>
  <c r="AC97" i="19" s="1"/>
  <c r="AA14" i="24"/>
  <c r="AA37" i="24" s="1"/>
  <c r="AC54" i="19"/>
  <c r="AC57" i="19" s="1"/>
  <c r="AA9" i="24"/>
  <c r="AA32" i="24" s="1"/>
  <c r="AC134" i="19"/>
  <c r="AC137" i="19" s="1"/>
  <c r="AA19" i="24"/>
  <c r="AA42" i="24" s="1"/>
  <c r="AC86" i="19"/>
  <c r="AC89" i="19" s="1"/>
  <c r="AA13" i="24"/>
  <c r="AA36" i="24" s="1"/>
  <c r="AC142" i="19"/>
  <c r="AC145" i="19" s="1"/>
  <c r="AA20" i="24"/>
  <c r="AA43" i="24" s="1"/>
  <c r="AD135" i="21"/>
  <c r="AC110" i="19"/>
  <c r="AC113" i="19" s="1"/>
  <c r="AA16" i="24"/>
  <c r="AA39" i="24" s="1"/>
  <c r="AC158" i="19"/>
  <c r="AC161" i="19" s="1"/>
  <c r="AA22" i="24"/>
  <c r="AA45" i="24" s="1"/>
  <c r="AD126" i="21"/>
  <c r="AE77" i="21"/>
  <c r="AG33" i="21"/>
  <c r="AF55" i="21"/>
  <c r="AE138" i="21"/>
  <c r="AE88" i="21"/>
  <c r="AE79" i="21"/>
  <c r="AE86" i="21"/>
  <c r="AE135" i="21"/>
  <c r="AE85" i="21"/>
  <c r="AG27" i="21"/>
  <c r="AF49" i="21"/>
  <c r="AG36" i="21"/>
  <c r="AF58" i="21"/>
  <c r="AD131" i="21"/>
  <c r="AC24" i="22"/>
  <c r="AC25" i="22" s="1"/>
  <c r="AC26" i="22" s="1"/>
  <c r="AE30" i="22" s="1"/>
  <c r="AE91" i="21"/>
  <c r="AE141" i="21" s="1"/>
  <c r="AG28" i="21"/>
  <c r="AF50" i="21"/>
  <c r="AE84" i="21"/>
  <c r="AD143" i="21"/>
  <c r="AE74" i="21"/>
  <c r="AE124" i="21" s="1"/>
  <c r="AE70" i="21"/>
  <c r="AD8" i="12" s="1"/>
  <c r="AD21" i="38" s="1"/>
  <c r="AE89" i="21"/>
  <c r="AG30" i="21"/>
  <c r="AF52" i="21"/>
  <c r="AE80" i="21"/>
  <c r="AG41" i="21"/>
  <c r="AF63" i="21"/>
  <c r="AG40" i="21"/>
  <c r="AF62" i="21"/>
  <c r="AE126" i="21"/>
  <c r="AE76" i="21"/>
  <c r="AD95" i="21"/>
  <c r="AD8" i="22" s="1"/>
  <c r="AD7" i="22" s="1"/>
  <c r="AD141" i="21"/>
  <c r="AG32" i="21"/>
  <c r="AF54" i="21"/>
  <c r="AE82" i="21"/>
  <c r="AE81" i="21"/>
  <c r="AG39" i="21"/>
  <c r="AF61" i="21"/>
  <c r="AG38" i="21"/>
  <c r="AF60" i="21"/>
  <c r="AG42" i="21"/>
  <c r="AF64" i="21"/>
  <c r="AE87" i="21"/>
  <c r="AG29" i="21"/>
  <c r="AF51" i="21"/>
  <c r="AG35" i="21"/>
  <c r="AF57" i="21"/>
  <c r="AG34" i="21"/>
  <c r="AF56" i="21"/>
  <c r="AE93" i="21"/>
  <c r="AG43" i="21"/>
  <c r="AF65" i="21"/>
  <c r="AE128" i="21"/>
  <c r="AE78" i="21"/>
  <c r="AG45" i="21"/>
  <c r="AF67" i="21"/>
  <c r="AE83" i="21"/>
  <c r="AG46" i="21"/>
  <c r="AF68" i="21"/>
  <c r="AE90" i="21"/>
  <c r="AG31" i="21"/>
  <c r="AF53" i="21"/>
  <c r="AE92" i="21"/>
  <c r="AB25" i="22"/>
  <c r="AB26" i="22" s="1"/>
  <c r="AG44" i="21"/>
  <c r="AF66" i="21"/>
  <c r="AE75" i="21"/>
  <c r="AE125" i="21" s="1"/>
  <c r="AG37" i="21"/>
  <c r="AF59" i="21"/>
  <c r="AD130" i="21"/>
  <c r="AC128" i="21"/>
  <c r="AC145" i="21" s="1"/>
  <c r="AC11" i="23" s="1"/>
  <c r="AD30" i="14"/>
  <c r="AD151" i="19"/>
  <c r="AD95" i="19"/>
  <c r="AD55" i="19"/>
  <c r="AD23" i="19"/>
  <c r="AD111" i="19"/>
  <c r="AD39" i="19"/>
  <c r="AD79" i="19"/>
  <c r="AD159" i="19"/>
  <c r="AD103" i="19"/>
  <c r="AD63" i="19"/>
  <c r="AD31" i="19"/>
  <c r="AD127" i="19"/>
  <c r="AD135" i="19"/>
  <c r="AD87" i="19"/>
  <c r="AD47" i="19"/>
  <c r="AD15" i="19"/>
  <c r="AD143" i="19"/>
  <c r="AD119" i="19"/>
  <c r="AD71" i="19"/>
  <c r="AD7" i="19"/>
  <c r="AC6" i="19"/>
  <c r="AC9" i="19" s="1"/>
  <c r="AB3" i="24" s="1"/>
  <c r="AB26" i="24" s="1"/>
  <c r="AI29" i="14"/>
  <c r="R25" i="19"/>
  <c r="Q5" i="24" s="1"/>
  <c r="Q28" i="24" s="1"/>
  <c r="R17" i="19"/>
  <c r="Q4" i="24" s="1"/>
  <c r="Q27" i="24" s="1"/>
  <c r="AC28" i="14"/>
  <c r="Z42" i="13"/>
  <c r="I16" i="13"/>
  <c r="Y9" i="11" l="1"/>
  <c r="C9" i="40" s="1"/>
  <c r="R17" i="22"/>
  <c r="S15" i="22" s="1"/>
  <c r="S16" i="22" s="1"/>
  <c r="T20" i="22" s="1"/>
  <c r="T38" i="22" s="1"/>
  <c r="T12" i="23" s="1"/>
  <c r="AG124" i="25"/>
  <c r="AB95" i="25"/>
  <c r="AB5" i="22" s="1"/>
  <c r="AB4" i="22" s="1"/>
  <c r="AB3" i="22" s="1"/>
  <c r="AB14" i="22" s="1"/>
  <c r="AD4" i="25"/>
  <c r="AD50" i="25" s="1"/>
  <c r="AE4" i="25"/>
  <c r="AE50" i="25" s="1"/>
  <c r="AC95" i="25"/>
  <c r="AC5" i="22" s="1"/>
  <c r="AC4" i="22" s="1"/>
  <c r="AC3" i="22" s="1"/>
  <c r="AC14" i="22" s="1"/>
  <c r="S34" i="22"/>
  <c r="S38" i="22"/>
  <c r="S12" i="23" s="1"/>
  <c r="S10" i="23" s="1"/>
  <c r="R25" i="23"/>
  <c r="R24" i="23"/>
  <c r="Q15" i="11"/>
  <c r="Q67" i="11"/>
  <c r="P58" i="11"/>
  <c r="P5" i="11"/>
  <c r="AH74" i="25"/>
  <c r="AI74" i="25"/>
  <c r="AA20" i="34"/>
  <c r="AA236" i="34"/>
  <c r="AE43" i="34"/>
  <c r="AD158" i="19"/>
  <c r="AD161" i="19" s="1"/>
  <c r="AB22" i="24"/>
  <c r="AB45" i="24" s="1"/>
  <c r="AD102" i="19"/>
  <c r="AD105" i="19" s="1"/>
  <c r="AB15" i="24"/>
  <c r="AB38" i="24" s="1"/>
  <c r="AD86" i="19"/>
  <c r="AD89" i="19" s="1"/>
  <c r="AB13" i="24"/>
  <c r="AB36" i="24" s="1"/>
  <c r="AD46" i="19"/>
  <c r="AD49" i="19" s="1"/>
  <c r="AB8" i="24"/>
  <c r="AB31" i="24" s="1"/>
  <c r="AD78" i="19"/>
  <c r="AD81" i="19" s="1"/>
  <c r="AB12" i="24"/>
  <c r="AB35" i="24" s="1"/>
  <c r="AD62" i="19"/>
  <c r="AD65" i="19" s="1"/>
  <c r="AB10" i="24"/>
  <c r="AB33" i="24" s="1"/>
  <c r="AD54" i="19"/>
  <c r="AD57" i="19" s="1"/>
  <c r="AB9" i="24"/>
  <c r="AB32" i="24" s="1"/>
  <c r="AD118" i="19"/>
  <c r="AD121" i="19" s="1"/>
  <c r="AB17" i="24"/>
  <c r="AB40" i="24" s="1"/>
  <c r="AE127" i="21"/>
  <c r="AD110" i="19"/>
  <c r="AD113" i="19" s="1"/>
  <c r="AB16" i="24"/>
  <c r="AB39" i="24" s="1"/>
  <c r="AD30" i="19"/>
  <c r="AD33" i="19" s="1"/>
  <c r="AB6" i="24"/>
  <c r="AB29" i="24" s="1"/>
  <c r="AD142" i="19"/>
  <c r="AD145" i="19" s="1"/>
  <c r="AB20" i="24"/>
  <c r="AB43" i="24" s="1"/>
  <c r="AD94" i="19"/>
  <c r="AD97" i="19" s="1"/>
  <c r="AB14" i="24"/>
  <c r="AB37" i="24" s="1"/>
  <c r="AD126" i="19"/>
  <c r="AD129" i="19" s="1"/>
  <c r="AB18" i="24"/>
  <c r="AB41" i="24" s="1"/>
  <c r="AE136" i="21"/>
  <c r="AE137" i="21"/>
  <c r="AE143" i="21"/>
  <c r="AD70" i="19"/>
  <c r="AD73" i="19" s="1"/>
  <c r="AB11" i="24"/>
  <c r="AB34" i="24" s="1"/>
  <c r="Q47" i="24"/>
  <c r="Q7" i="12" s="1"/>
  <c r="AB27" i="22"/>
  <c r="AC27" i="22" s="1"/>
  <c r="AE131" i="21"/>
  <c r="AD150" i="19"/>
  <c r="AD153" i="19" s="1"/>
  <c r="AB21" i="24"/>
  <c r="AB44" i="24" s="1"/>
  <c r="AD134" i="19"/>
  <c r="AD137" i="19" s="1"/>
  <c r="AB19" i="24"/>
  <c r="AB42" i="24" s="1"/>
  <c r="AD38" i="19"/>
  <c r="AD41" i="19" s="1"/>
  <c r="AB7" i="24"/>
  <c r="AB30" i="24" s="1"/>
  <c r="AF93" i="21"/>
  <c r="AF143" i="21" s="1"/>
  <c r="AF76" i="21"/>
  <c r="AH39" i="21"/>
  <c r="AG61" i="21"/>
  <c r="AH40" i="21"/>
  <c r="AG62" i="21"/>
  <c r="AF84" i="21"/>
  <c r="AF134" i="21" s="1"/>
  <c r="AE133" i="21"/>
  <c r="AF82" i="21"/>
  <c r="AE130" i="21"/>
  <c r="AH32" i="21"/>
  <c r="AG54" i="21"/>
  <c r="AH28" i="21"/>
  <c r="AG50" i="21"/>
  <c r="AD145" i="21"/>
  <c r="AD11" i="23" s="1"/>
  <c r="AE140" i="21"/>
  <c r="AH37" i="21"/>
  <c r="AG59" i="21"/>
  <c r="AF91" i="21"/>
  <c r="AE129" i="21"/>
  <c r="AH35" i="21"/>
  <c r="AG57" i="21"/>
  <c r="AF139" i="21"/>
  <c r="AF89" i="21"/>
  <c r="AF79" i="21"/>
  <c r="AH41" i="21"/>
  <c r="AG63" i="21"/>
  <c r="AF77" i="21"/>
  <c r="AE139" i="21"/>
  <c r="AF75" i="21"/>
  <c r="AF125" i="21" s="1"/>
  <c r="AF74" i="21"/>
  <c r="AF124" i="21" s="1"/>
  <c r="AF70" i="21"/>
  <c r="AE8" i="12" s="1"/>
  <c r="AE21" i="38" s="1"/>
  <c r="AF78" i="21"/>
  <c r="AF92" i="21"/>
  <c r="AH43" i="21"/>
  <c r="AG65" i="21"/>
  <c r="AH34" i="21"/>
  <c r="AG56" i="21"/>
  <c r="AH38" i="21"/>
  <c r="AG60" i="21"/>
  <c r="AF83" i="21"/>
  <c r="AF133" i="21" s="1"/>
  <c r="AH33" i="21"/>
  <c r="AG55" i="21"/>
  <c r="AH44" i="21"/>
  <c r="AG66" i="21"/>
  <c r="AH42" i="21"/>
  <c r="AG64" i="21"/>
  <c r="AF88" i="21"/>
  <c r="AH30" i="21"/>
  <c r="AG52" i="21"/>
  <c r="AE132" i="21"/>
  <c r="AE142" i="21"/>
  <c r="AH31" i="21"/>
  <c r="AG53" i="21"/>
  <c r="AH46" i="21"/>
  <c r="AG68" i="21"/>
  <c r="AH45" i="21"/>
  <c r="AG67" i="21"/>
  <c r="AF90" i="21"/>
  <c r="AF81" i="21"/>
  <c r="AF131" i="21" s="1"/>
  <c r="AH29" i="21"/>
  <c r="AG51" i="21"/>
  <c r="AF85" i="21"/>
  <c r="AF86" i="21"/>
  <c r="AF87" i="21"/>
  <c r="AE95" i="21"/>
  <c r="AE8" i="22" s="1"/>
  <c r="AE134" i="21"/>
  <c r="AH36" i="21"/>
  <c r="AG58" i="21"/>
  <c r="AH27" i="21"/>
  <c r="AG49" i="21"/>
  <c r="AF80" i="21"/>
  <c r="AD6" i="19"/>
  <c r="AD9" i="19" s="1"/>
  <c r="AC3" i="24" s="1"/>
  <c r="AC26" i="24" s="1"/>
  <c r="AE30" i="14"/>
  <c r="AE159" i="19"/>
  <c r="AE103" i="19"/>
  <c r="AE79" i="19"/>
  <c r="AE127" i="19"/>
  <c r="AE47" i="19"/>
  <c r="AE135" i="19"/>
  <c r="AE87" i="19"/>
  <c r="AE7" i="19"/>
  <c r="AE31" i="19"/>
  <c r="AE151" i="19"/>
  <c r="AE95" i="19"/>
  <c r="AE111" i="19"/>
  <c r="AE71" i="19"/>
  <c r="AE39" i="19"/>
  <c r="AE63" i="19"/>
  <c r="AE119" i="19"/>
  <c r="AE143" i="19"/>
  <c r="AE23" i="19"/>
  <c r="AE55" i="19"/>
  <c r="AE15" i="19"/>
  <c r="AJ29" i="14"/>
  <c r="S22" i="19"/>
  <c r="S14" i="19"/>
  <c r="AD28" i="14"/>
  <c r="AA42" i="13"/>
  <c r="S17" i="22" l="1"/>
  <c r="T15" i="22" s="1"/>
  <c r="T16" i="22" s="1"/>
  <c r="U20" i="22" s="1"/>
  <c r="AC125" i="25"/>
  <c r="AC145" i="25" s="1"/>
  <c r="AC4" i="23" s="1"/>
  <c r="AC120" i="25"/>
  <c r="AB9" i="11" s="1"/>
  <c r="AE75" i="25"/>
  <c r="AE70" i="25"/>
  <c r="AD4" i="12" s="1"/>
  <c r="AD75" i="25"/>
  <c r="AD70" i="25"/>
  <c r="AC4" i="12" s="1"/>
  <c r="AB125" i="25"/>
  <c r="AB145" i="25" s="1"/>
  <c r="AB4" i="23" s="1"/>
  <c r="AB120" i="25"/>
  <c r="AA9" i="11" s="1"/>
  <c r="S25" i="23"/>
  <c r="S24" i="23"/>
  <c r="R27" i="23"/>
  <c r="R67" i="11"/>
  <c r="R15" i="11"/>
  <c r="T34" i="22"/>
  <c r="U34" i="22" s="1"/>
  <c r="AK3" i="25"/>
  <c r="AK49" i="25" s="1"/>
  <c r="AJ3" i="25"/>
  <c r="AJ49" i="25" s="1"/>
  <c r="AH124" i="25"/>
  <c r="P26" i="38"/>
  <c r="AA22" i="34"/>
  <c r="AA237" i="34"/>
  <c r="AE45" i="34"/>
  <c r="U38" i="22"/>
  <c r="U12" i="23" s="1"/>
  <c r="U10" i="23" s="1"/>
  <c r="AE62" i="19"/>
  <c r="AE65" i="19" s="1"/>
  <c r="AC10" i="24"/>
  <c r="AC33" i="24" s="1"/>
  <c r="AE134" i="19"/>
  <c r="AE137" i="19" s="1"/>
  <c r="AC19" i="24"/>
  <c r="AC42" i="24" s="1"/>
  <c r="AE150" i="19"/>
  <c r="AE153" i="19" s="1"/>
  <c r="AC21" i="24"/>
  <c r="AC44" i="24" s="1"/>
  <c r="AE94" i="19"/>
  <c r="AE97" i="19" s="1"/>
  <c r="AC14" i="24"/>
  <c r="AC37" i="24" s="1"/>
  <c r="AE70" i="19"/>
  <c r="AE73" i="19" s="1"/>
  <c r="AC11" i="24"/>
  <c r="AC34" i="24" s="1"/>
  <c r="AE46" i="19"/>
  <c r="AE49" i="19" s="1"/>
  <c r="AC8" i="24"/>
  <c r="AC31" i="24" s="1"/>
  <c r="AE30" i="19"/>
  <c r="AE33" i="19" s="1"/>
  <c r="AC6" i="24"/>
  <c r="AC29" i="24" s="1"/>
  <c r="AF130" i="21"/>
  <c r="AF137" i="21"/>
  <c r="AF140" i="21"/>
  <c r="AF132" i="21"/>
  <c r="AE110" i="19"/>
  <c r="AE113" i="19" s="1"/>
  <c r="AC16" i="24"/>
  <c r="AC39" i="24" s="1"/>
  <c r="AE118" i="19"/>
  <c r="AE121" i="19" s="1"/>
  <c r="AC17" i="24"/>
  <c r="AC40" i="24" s="1"/>
  <c r="AE102" i="19"/>
  <c r="AE105" i="19" s="1"/>
  <c r="AC15" i="24"/>
  <c r="AC38" i="24" s="1"/>
  <c r="AE54" i="19"/>
  <c r="AE57" i="19" s="1"/>
  <c r="AC9" i="24"/>
  <c r="AC32" i="24" s="1"/>
  <c r="AE126" i="19"/>
  <c r="AE129" i="19" s="1"/>
  <c r="AC18" i="24"/>
  <c r="AC41" i="24" s="1"/>
  <c r="AE38" i="19"/>
  <c r="AE41" i="19" s="1"/>
  <c r="AC7" i="24"/>
  <c r="AC30" i="24" s="1"/>
  <c r="AF138" i="21"/>
  <c r="AF141" i="21"/>
  <c r="AF127" i="21"/>
  <c r="AE142" i="19"/>
  <c r="AE145" i="19" s="1"/>
  <c r="AC20" i="24"/>
  <c r="AC43" i="24" s="1"/>
  <c r="AE86" i="19"/>
  <c r="AE89" i="19" s="1"/>
  <c r="AC13" i="24"/>
  <c r="AC36" i="24" s="1"/>
  <c r="AE78" i="19"/>
  <c r="AE81" i="19" s="1"/>
  <c r="AC12" i="24"/>
  <c r="AC35" i="24" s="1"/>
  <c r="AE158" i="19"/>
  <c r="AE161" i="19" s="1"/>
  <c r="AC22" i="24"/>
  <c r="AC45" i="24" s="1"/>
  <c r="AE145" i="21"/>
  <c r="AE11" i="23" s="1"/>
  <c r="AI45" i="21"/>
  <c r="AH67" i="21"/>
  <c r="AI42" i="21"/>
  <c r="AH64" i="21"/>
  <c r="AG88" i="21"/>
  <c r="AG84" i="21"/>
  <c r="AG134" i="21" s="1"/>
  <c r="AI32" i="21"/>
  <c r="AH54" i="21"/>
  <c r="AI27" i="21"/>
  <c r="AH49" i="21"/>
  <c r="AD25" i="22"/>
  <c r="AD26" i="22" s="1"/>
  <c r="AI44" i="21"/>
  <c r="AH66" i="21"/>
  <c r="AI34" i="21"/>
  <c r="AH56" i="21"/>
  <c r="AF128" i="21"/>
  <c r="AF129" i="21"/>
  <c r="AG75" i="21"/>
  <c r="AG125" i="21" s="1"/>
  <c r="AG86" i="21"/>
  <c r="AG74" i="21"/>
  <c r="AG70" i="21"/>
  <c r="AF8" i="12" s="1"/>
  <c r="AF21" i="38" s="1"/>
  <c r="AG83" i="21"/>
  <c r="AF135" i="21"/>
  <c r="AI29" i="21"/>
  <c r="AH51" i="21"/>
  <c r="AG92" i="21"/>
  <c r="AF136" i="21"/>
  <c r="AI31" i="21"/>
  <c r="AH53" i="21"/>
  <c r="AG77" i="21"/>
  <c r="AG91" i="21"/>
  <c r="AG81" i="21"/>
  <c r="AG142" i="21"/>
  <c r="AF95" i="21"/>
  <c r="AF8" i="22" s="1"/>
  <c r="AF7" i="22" s="1"/>
  <c r="AI35" i="21"/>
  <c r="AH57" i="21"/>
  <c r="AI28" i="21"/>
  <c r="AH50" i="21"/>
  <c r="AI39" i="21"/>
  <c r="AH61" i="21"/>
  <c r="AI36" i="21"/>
  <c r="AH58" i="21"/>
  <c r="AG76" i="21"/>
  <c r="AI46" i="21"/>
  <c r="AH68" i="21"/>
  <c r="AG80" i="21"/>
  <c r="AG85" i="21"/>
  <c r="AI43" i="21"/>
  <c r="AH65" i="21"/>
  <c r="AI40" i="21"/>
  <c r="AH62" i="21"/>
  <c r="AG78" i="21"/>
  <c r="AG128" i="21" s="1"/>
  <c r="AI30" i="21"/>
  <c r="AH52" i="21"/>
  <c r="AG132" i="21"/>
  <c r="AG82" i="21"/>
  <c r="AE7" i="22"/>
  <c r="AG93" i="21"/>
  <c r="AG89" i="21"/>
  <c r="AI33" i="21"/>
  <c r="AH55" i="21"/>
  <c r="AI38" i="21"/>
  <c r="AH60" i="21"/>
  <c r="AG90" i="21"/>
  <c r="AF142" i="21"/>
  <c r="AI41" i="21"/>
  <c r="AH63" i="21"/>
  <c r="AI37" i="21"/>
  <c r="AH59" i="21"/>
  <c r="AG79" i="21"/>
  <c r="AG87" i="21"/>
  <c r="AE6" i="19"/>
  <c r="AE9" i="19" s="1"/>
  <c r="AD3" i="24" s="1"/>
  <c r="AD26" i="24" s="1"/>
  <c r="AF30" i="14"/>
  <c r="AF143" i="19"/>
  <c r="AF95" i="19"/>
  <c r="AF55" i="19"/>
  <c r="AF23" i="19"/>
  <c r="AF151" i="19"/>
  <c r="AF127" i="19"/>
  <c r="AF39" i="19"/>
  <c r="AF7" i="19"/>
  <c r="AF119" i="19"/>
  <c r="AF111" i="19"/>
  <c r="AF87" i="19"/>
  <c r="AF47" i="19"/>
  <c r="AF15" i="19"/>
  <c r="AF135" i="19"/>
  <c r="AF71" i="19"/>
  <c r="AF79" i="19"/>
  <c r="AF103" i="19"/>
  <c r="AF63" i="19"/>
  <c r="AF31" i="19"/>
  <c r="AF159" i="19"/>
  <c r="AK29" i="14"/>
  <c r="S25" i="19"/>
  <c r="R5" i="24" s="1"/>
  <c r="R28" i="24" s="1"/>
  <c r="S17" i="19"/>
  <c r="R4" i="24" s="1"/>
  <c r="R27" i="24" s="1"/>
  <c r="AE28" i="14"/>
  <c r="AB42" i="13"/>
  <c r="T17" i="22" l="1"/>
  <c r="U15" i="22" s="1"/>
  <c r="U16" i="22" s="1"/>
  <c r="V20" i="22" s="1"/>
  <c r="V34" i="22" s="1"/>
  <c r="AG4" i="25"/>
  <c r="AG50" i="25" s="1"/>
  <c r="AF4" i="25"/>
  <c r="AF50" i="25" s="1"/>
  <c r="AE120" i="25"/>
  <c r="AD9" i="11" s="1"/>
  <c r="AE95" i="25"/>
  <c r="AE5" i="22" s="1"/>
  <c r="AE4" i="22" s="1"/>
  <c r="AE3" i="22" s="1"/>
  <c r="AE14" i="22" s="1"/>
  <c r="AD95" i="25"/>
  <c r="AD5" i="22" s="1"/>
  <c r="AD4" i="22" s="1"/>
  <c r="AD3" i="22" s="1"/>
  <c r="AD14" i="22" s="1"/>
  <c r="Q58" i="11"/>
  <c r="Q5" i="11"/>
  <c r="S67" i="11"/>
  <c r="S15" i="11"/>
  <c r="S27" i="23"/>
  <c r="AK74" i="25"/>
  <c r="AI124" i="25"/>
  <c r="AJ74" i="25"/>
  <c r="AB18" i="34"/>
  <c r="AA239" i="34"/>
  <c r="AF41" i="34"/>
  <c r="U25" i="23"/>
  <c r="U24" i="23"/>
  <c r="V38" i="22"/>
  <c r="V12" i="23" s="1"/>
  <c r="V10" i="23" s="1"/>
  <c r="T15" i="11"/>
  <c r="T67" i="11"/>
  <c r="U17" i="22"/>
  <c r="AD27" i="22"/>
  <c r="AE25" i="22" s="1"/>
  <c r="AE26" i="22" s="1"/>
  <c r="AF126" i="19"/>
  <c r="AD18" i="24"/>
  <c r="AD41" i="24" s="1"/>
  <c r="AF134" i="19"/>
  <c r="AF137" i="19" s="1"/>
  <c r="AD19" i="24"/>
  <c r="AD42" i="24" s="1"/>
  <c r="AF118" i="19"/>
  <c r="AF121" i="19" s="1"/>
  <c r="AD17" i="24"/>
  <c r="AD40" i="24" s="1"/>
  <c r="AF110" i="19"/>
  <c r="AF113" i="19" s="1"/>
  <c r="AD16" i="24"/>
  <c r="AD39" i="24" s="1"/>
  <c r="AF142" i="19"/>
  <c r="AF145" i="19" s="1"/>
  <c r="AD20" i="24"/>
  <c r="AD43" i="24" s="1"/>
  <c r="AF94" i="19"/>
  <c r="AF97" i="19" s="1"/>
  <c r="AD14" i="24"/>
  <c r="AD37" i="24" s="1"/>
  <c r="AF158" i="19"/>
  <c r="AF161" i="19" s="1"/>
  <c r="AD22" i="24"/>
  <c r="AD45" i="24" s="1"/>
  <c r="AF150" i="19"/>
  <c r="AF153" i="19" s="1"/>
  <c r="AD21" i="24"/>
  <c r="AD44" i="24" s="1"/>
  <c r="AF129" i="19"/>
  <c r="AF86" i="19"/>
  <c r="AF89" i="19" s="1"/>
  <c r="AD13" i="24"/>
  <c r="AD36" i="24" s="1"/>
  <c r="AF54" i="19"/>
  <c r="AF57" i="19" s="1"/>
  <c r="AD9" i="24"/>
  <c r="AD32" i="24" s="1"/>
  <c r="AF102" i="19"/>
  <c r="AF105" i="19" s="1"/>
  <c r="AD15" i="24"/>
  <c r="AD38" i="24" s="1"/>
  <c r="R47" i="24"/>
  <c r="AG135" i="21"/>
  <c r="AG141" i="21"/>
  <c r="AF38" i="19"/>
  <c r="AF41" i="19" s="1"/>
  <c r="AD7" i="24"/>
  <c r="AD30" i="24" s="1"/>
  <c r="AF46" i="19"/>
  <c r="AF49" i="19" s="1"/>
  <c r="AD8" i="24"/>
  <c r="AD31" i="24" s="1"/>
  <c r="AG136" i="21"/>
  <c r="AF62" i="19"/>
  <c r="AF65" i="19" s="1"/>
  <c r="AD10" i="24"/>
  <c r="AD33" i="24" s="1"/>
  <c r="AF30" i="19"/>
  <c r="AF33" i="19" s="1"/>
  <c r="AD6" i="24"/>
  <c r="AD29" i="24" s="1"/>
  <c r="AG131" i="21"/>
  <c r="AG127" i="21"/>
  <c r="AG138" i="21"/>
  <c r="AG139" i="21"/>
  <c r="AF70" i="19"/>
  <c r="AF73" i="19" s="1"/>
  <c r="AD11" i="24"/>
  <c r="AD34" i="24" s="1"/>
  <c r="AF78" i="19"/>
  <c r="AF81" i="19" s="1"/>
  <c r="AD12" i="24"/>
  <c r="AD35" i="24" s="1"/>
  <c r="AG126" i="21"/>
  <c r="AJ41" i="21"/>
  <c r="AI63" i="21"/>
  <c r="AJ33" i="21"/>
  <c r="AI55" i="21"/>
  <c r="AH89" i="21"/>
  <c r="AG129" i="21"/>
  <c r="AJ38" i="21"/>
  <c r="AI60" i="21"/>
  <c r="AJ30" i="21"/>
  <c r="AI52" i="21"/>
  <c r="AJ43" i="21"/>
  <c r="AI65" i="21"/>
  <c r="AH75" i="21"/>
  <c r="AH125" i="21" s="1"/>
  <c r="AH82" i="21"/>
  <c r="AH76" i="21"/>
  <c r="AG95" i="21"/>
  <c r="AG8" i="22" s="1"/>
  <c r="AJ32" i="21"/>
  <c r="AI54" i="21"/>
  <c r="AH80" i="21"/>
  <c r="AG143" i="21"/>
  <c r="AG137" i="21"/>
  <c r="AH84" i="21"/>
  <c r="AH134" i="21" s="1"/>
  <c r="AH85" i="21"/>
  <c r="AH77" i="21"/>
  <c r="AJ40" i="21"/>
  <c r="AI62" i="21"/>
  <c r="AH140" i="21"/>
  <c r="AH90" i="21"/>
  <c r="AG130" i="21"/>
  <c r="AJ39" i="21"/>
  <c r="AI61" i="21"/>
  <c r="AJ28" i="21"/>
  <c r="AI50" i="21"/>
  <c r="AJ35" i="21"/>
  <c r="AI57" i="21"/>
  <c r="AH131" i="21"/>
  <c r="AJ31" i="21"/>
  <c r="AI53" i="21"/>
  <c r="AJ29" i="21"/>
  <c r="AI51" i="21"/>
  <c r="AG133" i="21"/>
  <c r="AH81" i="21"/>
  <c r="AH74" i="21"/>
  <c r="AH70" i="21"/>
  <c r="AG8" i="12" s="1"/>
  <c r="AG21" i="38" s="1"/>
  <c r="AH79" i="21"/>
  <c r="AH92" i="21"/>
  <c r="AH93" i="21"/>
  <c r="AH143" i="21" s="1"/>
  <c r="AJ36" i="21"/>
  <c r="AI58" i="21"/>
  <c r="AJ44" i="21"/>
  <c r="AI66" i="21"/>
  <c r="AJ37" i="21"/>
  <c r="AI59" i="21"/>
  <c r="AH87" i="21"/>
  <c r="AH86" i="21"/>
  <c r="AH136" i="21" s="1"/>
  <c r="AH78" i="21"/>
  <c r="AJ34" i="21"/>
  <c r="AI56" i="21"/>
  <c r="AJ45" i="21"/>
  <c r="AI67" i="21"/>
  <c r="AH88" i="21"/>
  <c r="AG140" i="21"/>
  <c r="AF24" i="22"/>
  <c r="AF25" i="22" s="1"/>
  <c r="AF26" i="22" s="1"/>
  <c r="AH30" i="22" s="1"/>
  <c r="AJ46" i="21"/>
  <c r="AI68" i="21"/>
  <c r="AH83" i="21"/>
  <c r="AG124" i="21"/>
  <c r="AH91" i="21"/>
  <c r="AJ27" i="21"/>
  <c r="AI49" i="21"/>
  <c r="AJ42" i="21"/>
  <c r="AI64" i="21"/>
  <c r="AF126" i="21"/>
  <c r="AF145" i="21" s="1"/>
  <c r="AF11" i="23" s="1"/>
  <c r="AF6" i="19"/>
  <c r="AF9" i="19" s="1"/>
  <c r="AE3" i="24" s="1"/>
  <c r="AE26" i="24" s="1"/>
  <c r="AG30" i="14"/>
  <c r="AG143" i="19"/>
  <c r="AG7" i="19"/>
  <c r="AG71" i="19"/>
  <c r="AG39" i="19"/>
  <c r="AG151" i="19"/>
  <c r="AG127" i="19"/>
  <c r="AG95" i="19"/>
  <c r="AG111" i="19"/>
  <c r="AG103" i="19"/>
  <c r="AG63" i="19"/>
  <c r="AG31" i="19"/>
  <c r="AG23" i="19"/>
  <c r="AG135" i="19"/>
  <c r="AG55" i="19"/>
  <c r="AG15" i="19"/>
  <c r="AG79" i="19"/>
  <c r="AG119" i="19"/>
  <c r="AG87" i="19"/>
  <c r="AG47" i="19"/>
  <c r="AG159" i="19"/>
  <c r="AL29" i="14"/>
  <c r="AL3" i="25" s="1"/>
  <c r="AL49" i="25" s="1"/>
  <c r="T22" i="19"/>
  <c r="T14" i="19"/>
  <c r="AF28" i="14"/>
  <c r="AC42" i="13"/>
  <c r="AG75" i="25" l="1"/>
  <c r="AG70" i="25"/>
  <c r="AF4" i="12" s="1"/>
  <c r="AD120" i="25"/>
  <c r="AC9" i="11" s="1"/>
  <c r="AD125" i="25"/>
  <c r="AD145" i="25" s="1"/>
  <c r="AD4" i="23" s="1"/>
  <c r="AF75" i="25"/>
  <c r="AF70" i="25"/>
  <c r="AE4" i="12" s="1"/>
  <c r="AE125" i="25"/>
  <c r="AE145" i="25" s="1"/>
  <c r="AE4" i="23" s="1"/>
  <c r="R58" i="11"/>
  <c r="R5" i="11"/>
  <c r="AL74" i="25"/>
  <c r="AK124" i="25"/>
  <c r="AJ124" i="25"/>
  <c r="R7" i="12"/>
  <c r="Q26" i="38"/>
  <c r="Z31" i="13"/>
  <c r="AA241" i="34"/>
  <c r="AA5" i="23" s="1"/>
  <c r="AA3" i="23" s="1"/>
  <c r="AB21" i="34"/>
  <c r="AB235" i="34"/>
  <c r="AB16" i="23" s="1"/>
  <c r="AF44" i="34"/>
  <c r="V25" i="23"/>
  <c r="V24" i="23"/>
  <c r="U67" i="11"/>
  <c r="U15" i="11"/>
  <c r="V15" i="22"/>
  <c r="V16" i="22" s="1"/>
  <c r="W20" i="22" s="1"/>
  <c r="AG30" i="19"/>
  <c r="AG33" i="19" s="1"/>
  <c r="AE6" i="24"/>
  <c r="AE29" i="24" s="1"/>
  <c r="AG134" i="19"/>
  <c r="AG137" i="19" s="1"/>
  <c r="AE19" i="24"/>
  <c r="AE42" i="24" s="1"/>
  <c r="AG78" i="19"/>
  <c r="AG81" i="19" s="1"/>
  <c r="AE12" i="24"/>
  <c r="AE35" i="24" s="1"/>
  <c r="AG54" i="19"/>
  <c r="AG57" i="19" s="1"/>
  <c r="AE9" i="24"/>
  <c r="AE32" i="24" s="1"/>
  <c r="AG150" i="19"/>
  <c r="AG153" i="19" s="1"/>
  <c r="AE21" i="24"/>
  <c r="AE44" i="24" s="1"/>
  <c r="AG110" i="19"/>
  <c r="AG113" i="19" s="1"/>
  <c r="AE16" i="24"/>
  <c r="AE39" i="24" s="1"/>
  <c r="AG62" i="19"/>
  <c r="AG65" i="19" s="1"/>
  <c r="AE10" i="24"/>
  <c r="AE33" i="24" s="1"/>
  <c r="AG46" i="19"/>
  <c r="AG49" i="19" s="1"/>
  <c r="AE8" i="24"/>
  <c r="AE31" i="24" s="1"/>
  <c r="AG94" i="19"/>
  <c r="AG97" i="19" s="1"/>
  <c r="AE14" i="24"/>
  <c r="AE37" i="24" s="1"/>
  <c r="AG38" i="19"/>
  <c r="AG41" i="19" s="1"/>
  <c r="AE7" i="24"/>
  <c r="AE30" i="24" s="1"/>
  <c r="AG142" i="19"/>
  <c r="AE20" i="24"/>
  <c r="AE43" i="24" s="1"/>
  <c r="AG126" i="19"/>
  <c r="AG129" i="19" s="1"/>
  <c r="AE18" i="24"/>
  <c r="AE41" i="24" s="1"/>
  <c r="AH137" i="21"/>
  <c r="AG86" i="19"/>
  <c r="AG89" i="19" s="1"/>
  <c r="AE13" i="24"/>
  <c r="AE36" i="24" s="1"/>
  <c r="AG158" i="19"/>
  <c r="AE22" i="24"/>
  <c r="AE45" i="24" s="1"/>
  <c r="AG118" i="19"/>
  <c r="AG121" i="19" s="1"/>
  <c r="AE17" i="24"/>
  <c r="AE40" i="24" s="1"/>
  <c r="AG161" i="19"/>
  <c r="AH141" i="21"/>
  <c r="AH138" i="21"/>
  <c r="AH126" i="21"/>
  <c r="AG145" i="19"/>
  <c r="AG70" i="19"/>
  <c r="AG73" i="19" s="1"/>
  <c r="AE11" i="24"/>
  <c r="AE34" i="24" s="1"/>
  <c r="AG102" i="19"/>
  <c r="AG105" i="19" s="1"/>
  <c r="AE15" i="24"/>
  <c r="AE38" i="24" s="1"/>
  <c r="AK45" i="21"/>
  <c r="AJ67" i="21"/>
  <c r="AK37" i="21"/>
  <c r="AJ59" i="21"/>
  <c r="AI83" i="21"/>
  <c r="AI133" i="21" s="1"/>
  <c r="AK29" i="21"/>
  <c r="AJ51" i="21"/>
  <c r="AI75" i="21"/>
  <c r="AI125" i="21" s="1"/>
  <c r="AK40" i="21"/>
  <c r="AJ62" i="21"/>
  <c r="AK30" i="21"/>
  <c r="AJ52" i="21"/>
  <c r="AK27" i="21"/>
  <c r="AJ49" i="21"/>
  <c r="AI91" i="21"/>
  <c r="AI82" i="21"/>
  <c r="AI132" i="21" s="1"/>
  <c r="AK39" i="21"/>
  <c r="AJ61" i="21"/>
  <c r="AH130" i="21"/>
  <c r="AI85" i="21"/>
  <c r="AH133" i="21"/>
  <c r="AK34" i="21"/>
  <c r="AJ56" i="21"/>
  <c r="AK44" i="21"/>
  <c r="AJ66" i="21"/>
  <c r="AK31" i="21"/>
  <c r="AJ53" i="21"/>
  <c r="AK35" i="21"/>
  <c r="AJ57" i="21"/>
  <c r="AI86" i="21"/>
  <c r="AH127" i="21"/>
  <c r="AH129" i="21"/>
  <c r="AE27" i="22"/>
  <c r="AF27" i="22" s="1"/>
  <c r="AH132" i="21"/>
  <c r="AK38" i="21"/>
  <c r="AJ60" i="21"/>
  <c r="AI88" i="21"/>
  <c r="AK42" i="21"/>
  <c r="AJ64" i="21"/>
  <c r="AI93" i="21"/>
  <c r="AH95" i="21"/>
  <c r="AH8" i="22" s="1"/>
  <c r="AH7" i="22" s="1"/>
  <c r="AI79" i="21"/>
  <c r="AK43" i="21"/>
  <c r="AJ65" i="21"/>
  <c r="AI80" i="21"/>
  <c r="AI81" i="21"/>
  <c r="AH124" i="21"/>
  <c r="AI78" i="21"/>
  <c r="AG7" i="22"/>
  <c r="AK41" i="21"/>
  <c r="AJ63" i="21"/>
  <c r="AI89" i="21"/>
  <c r="AI74" i="21"/>
  <c r="AI124" i="21" s="1"/>
  <c r="AI70" i="21"/>
  <c r="AH8" i="12" s="1"/>
  <c r="AH21" i="38" s="1"/>
  <c r="AG145" i="21"/>
  <c r="AG11" i="23" s="1"/>
  <c r="AK46" i="21"/>
  <c r="AJ68" i="21"/>
  <c r="AI92" i="21"/>
  <c r="AI84" i="21"/>
  <c r="AK36" i="21"/>
  <c r="AJ58" i="21"/>
  <c r="AH142" i="21"/>
  <c r="AI76" i="21"/>
  <c r="AK28" i="21"/>
  <c r="AJ50" i="21"/>
  <c r="AI87" i="21"/>
  <c r="AI137" i="21" s="1"/>
  <c r="AH135" i="21"/>
  <c r="AK32" i="21"/>
  <c r="AJ54" i="21"/>
  <c r="AI90" i="21"/>
  <c r="AI77" i="21"/>
  <c r="AH139" i="21"/>
  <c r="AK33" i="21"/>
  <c r="AJ55" i="21"/>
  <c r="AG6" i="19"/>
  <c r="AG9" i="19" s="1"/>
  <c r="AF3" i="24" s="1"/>
  <c r="AF26" i="24" s="1"/>
  <c r="AH30" i="14"/>
  <c r="AH151" i="19"/>
  <c r="AH95" i="19"/>
  <c r="AH55" i="19"/>
  <c r="AH23" i="19"/>
  <c r="AH143" i="19"/>
  <c r="AH79" i="19"/>
  <c r="AH159" i="19"/>
  <c r="AH103" i="19"/>
  <c r="AH63" i="19"/>
  <c r="AH31" i="19"/>
  <c r="AH127" i="19"/>
  <c r="AH135" i="19"/>
  <c r="AH87" i="19"/>
  <c r="AH47" i="19"/>
  <c r="AH15" i="19"/>
  <c r="AH111" i="19"/>
  <c r="AH119" i="19"/>
  <c r="AH71" i="19"/>
  <c r="AH39" i="19"/>
  <c r="AH7" i="19"/>
  <c r="T25" i="19"/>
  <c r="S5" i="24" s="1"/>
  <c r="S28" i="24" s="1"/>
  <c r="T17" i="19"/>
  <c r="S4" i="24" s="1"/>
  <c r="S27" i="24" s="1"/>
  <c r="AG28" i="14"/>
  <c r="AD42" i="13"/>
  <c r="N44" i="11"/>
  <c r="AH4" i="25" l="1"/>
  <c r="AH50" i="25" s="1"/>
  <c r="AI4" i="25"/>
  <c r="AI50" i="25" s="1"/>
  <c r="AF95" i="25"/>
  <c r="AF5" i="22" s="1"/>
  <c r="AF4" i="22" s="1"/>
  <c r="AF3" i="22" s="1"/>
  <c r="AF14" i="22" s="1"/>
  <c r="AG120" i="25"/>
  <c r="AF9" i="11" s="1"/>
  <c r="AG95" i="25"/>
  <c r="AG5" i="22" s="1"/>
  <c r="AG4" i="22" s="1"/>
  <c r="AG3" i="22" s="1"/>
  <c r="AG14" i="22" s="1"/>
  <c r="S47" i="24"/>
  <c r="S7" i="12" s="1"/>
  <c r="N39" i="11"/>
  <c r="AB19" i="34"/>
  <c r="AB238" i="34"/>
  <c r="AF42" i="34"/>
  <c r="W38" i="22"/>
  <c r="W12" i="23" s="1"/>
  <c r="W10" i="23" s="1"/>
  <c r="W34" i="22"/>
  <c r="V17" i="22"/>
  <c r="AH118" i="19"/>
  <c r="AH121" i="19" s="1"/>
  <c r="AF17" i="24"/>
  <c r="AF40" i="24" s="1"/>
  <c r="AH54" i="19"/>
  <c r="AH57" i="19" s="1"/>
  <c r="AF9" i="24"/>
  <c r="AF32" i="24" s="1"/>
  <c r="AH86" i="19"/>
  <c r="AH89" i="19" s="1"/>
  <c r="AF13" i="24"/>
  <c r="AF36" i="24" s="1"/>
  <c r="AH110" i="19"/>
  <c r="AH113" i="19" s="1"/>
  <c r="AF16" i="24"/>
  <c r="AF39" i="24" s="1"/>
  <c r="AH134" i="19"/>
  <c r="AH137" i="19" s="1"/>
  <c r="AF19" i="24"/>
  <c r="AF42" i="24" s="1"/>
  <c r="AH126" i="19"/>
  <c r="AH129" i="19" s="1"/>
  <c r="AF18" i="24"/>
  <c r="AF41" i="24" s="1"/>
  <c r="AH38" i="19"/>
  <c r="AH41" i="19" s="1"/>
  <c r="AF7" i="24"/>
  <c r="AF30" i="24" s="1"/>
  <c r="AH30" i="19"/>
  <c r="AH33" i="19" s="1"/>
  <c r="AF6" i="24"/>
  <c r="AF29" i="24" s="1"/>
  <c r="AH142" i="19"/>
  <c r="AH145" i="19" s="1"/>
  <c r="AF20" i="24"/>
  <c r="AF43" i="24" s="1"/>
  <c r="AH94" i="19"/>
  <c r="AH97" i="19" s="1"/>
  <c r="AF14" i="24"/>
  <c r="AF37" i="24" s="1"/>
  <c r="AH46" i="19"/>
  <c r="AH49" i="19" s="1"/>
  <c r="AF8" i="24"/>
  <c r="AF31" i="24" s="1"/>
  <c r="AI142" i="21"/>
  <c r="AH150" i="19"/>
  <c r="AH153" i="19" s="1"/>
  <c r="AF21" i="24"/>
  <c r="AF44" i="24" s="1"/>
  <c r="AH62" i="19"/>
  <c r="AH65" i="19" s="1"/>
  <c r="AF10" i="24"/>
  <c r="AF33" i="24" s="1"/>
  <c r="AH158" i="19"/>
  <c r="AH161" i="19" s="1"/>
  <c r="AF22" i="24"/>
  <c r="AF45" i="24" s="1"/>
  <c r="AI134" i="21"/>
  <c r="AI131" i="21"/>
  <c r="AI143" i="21"/>
  <c r="AH78" i="19"/>
  <c r="AH81" i="19" s="1"/>
  <c r="AF12" i="24"/>
  <c r="AF35" i="24" s="1"/>
  <c r="AH102" i="19"/>
  <c r="AH105" i="19" s="1"/>
  <c r="AF15" i="24"/>
  <c r="AF38" i="24" s="1"/>
  <c r="AH70" i="19"/>
  <c r="AH73" i="19" s="1"/>
  <c r="AF11" i="24"/>
  <c r="AF34" i="24" s="1"/>
  <c r="AJ79" i="21"/>
  <c r="AJ88" i="21"/>
  <c r="AJ138" i="21" s="1"/>
  <c r="AJ90" i="21"/>
  <c r="AL38" i="21"/>
  <c r="AK60" i="21"/>
  <c r="AJ82" i="21"/>
  <c r="AJ132" i="21" s="1"/>
  <c r="AJ77" i="21"/>
  <c r="AJ127" i="21" s="1"/>
  <c r="AJ76" i="21"/>
  <c r="AL37" i="21"/>
  <c r="AK59" i="21"/>
  <c r="AJ75" i="21"/>
  <c r="AJ125" i="21" s="1"/>
  <c r="AI138" i="21"/>
  <c r="AL31" i="21"/>
  <c r="AK53" i="21"/>
  <c r="AL44" i="21"/>
  <c r="AK66" i="21"/>
  <c r="AL40" i="21"/>
  <c r="AK62" i="21"/>
  <c r="AJ92" i="21"/>
  <c r="AI127" i="21"/>
  <c r="AI140" i="21"/>
  <c r="AL32" i="21"/>
  <c r="AK54" i="21"/>
  <c r="AI126" i="21"/>
  <c r="AL36" i="21"/>
  <c r="AK58" i="21"/>
  <c r="AL41" i="21"/>
  <c r="AK63" i="21"/>
  <c r="AL43" i="21"/>
  <c r="AK65" i="21"/>
  <c r="AL42" i="21"/>
  <c r="AK64" i="21"/>
  <c r="AJ85" i="21"/>
  <c r="AG25" i="22"/>
  <c r="AG26" i="22" s="1"/>
  <c r="AL35" i="21"/>
  <c r="AK57" i="21"/>
  <c r="AJ81" i="21"/>
  <c r="AI141" i="21"/>
  <c r="AI135" i="21"/>
  <c r="AJ74" i="21"/>
  <c r="AJ124" i="21" s="1"/>
  <c r="AJ70" i="21"/>
  <c r="AI8" i="12" s="1"/>
  <c r="AI21" i="38" s="1"/>
  <c r="AL30" i="21"/>
  <c r="AK52" i="21"/>
  <c r="AL29" i="21"/>
  <c r="AK51" i="21"/>
  <c r="AJ84" i="21"/>
  <c r="AI139" i="21"/>
  <c r="AJ83" i="21"/>
  <c r="AJ89" i="21"/>
  <c r="AL34" i="21"/>
  <c r="AK56" i="21"/>
  <c r="AJ80" i="21"/>
  <c r="AJ93" i="21"/>
  <c r="AL39" i="21"/>
  <c r="AK61" i="21"/>
  <c r="AL27" i="21"/>
  <c r="AK49" i="21"/>
  <c r="AL33" i="21"/>
  <c r="AK55" i="21"/>
  <c r="AI130" i="21"/>
  <c r="AL28" i="21"/>
  <c r="AK50" i="21"/>
  <c r="AL46" i="21"/>
  <c r="AK68" i="21"/>
  <c r="AI95" i="21"/>
  <c r="AI8" i="22" s="1"/>
  <c r="AI136" i="21"/>
  <c r="AJ78" i="21"/>
  <c r="AJ91" i="21"/>
  <c r="AJ141" i="21" s="1"/>
  <c r="AJ86" i="21"/>
  <c r="AJ87" i="21"/>
  <c r="AL45" i="21"/>
  <c r="AK67" i="21"/>
  <c r="AH128" i="21"/>
  <c r="AH145" i="21" s="1"/>
  <c r="AH11" i="23" s="1"/>
  <c r="AI30" i="14"/>
  <c r="AI119" i="19"/>
  <c r="AI127" i="19"/>
  <c r="AI111" i="19"/>
  <c r="AI63" i="19"/>
  <c r="AI23" i="19"/>
  <c r="AI151" i="19"/>
  <c r="AI95" i="19"/>
  <c r="AI31" i="19"/>
  <c r="AI143" i="19"/>
  <c r="AI47" i="19"/>
  <c r="AI159" i="19"/>
  <c r="AI103" i="19"/>
  <c r="AI79" i="19"/>
  <c r="AI7" i="19"/>
  <c r="AI55" i="19"/>
  <c r="AI135" i="19"/>
  <c r="AI87" i="19"/>
  <c r="AI15" i="19"/>
  <c r="AI71" i="19"/>
  <c r="AI39" i="19"/>
  <c r="AH6" i="19"/>
  <c r="AH9" i="19" s="1"/>
  <c r="AG3" i="24" s="1"/>
  <c r="AG26" i="24" s="1"/>
  <c r="U22" i="19"/>
  <c r="U14" i="19"/>
  <c r="AH28" i="14"/>
  <c r="AE42" i="13"/>
  <c r="N35" i="11"/>
  <c r="AI75" i="25" l="1"/>
  <c r="AI70" i="25"/>
  <c r="AH4" i="12" s="1"/>
  <c r="AF120" i="25"/>
  <c r="AE9" i="11" s="1"/>
  <c r="AF125" i="25"/>
  <c r="AF145" i="25" s="1"/>
  <c r="AF4" i="23" s="1"/>
  <c r="AG125" i="25"/>
  <c r="AG145" i="25" s="1"/>
  <c r="AG4" i="23" s="1"/>
  <c r="AH75" i="25"/>
  <c r="AH70" i="25"/>
  <c r="AG4" i="12" s="1"/>
  <c r="AL124" i="25"/>
  <c r="R26" i="38"/>
  <c r="AB20" i="34"/>
  <c r="AB236" i="34"/>
  <c r="AF43" i="34"/>
  <c r="W25" i="23"/>
  <c r="W24" i="23"/>
  <c r="V67" i="11"/>
  <c r="V15" i="11"/>
  <c r="W15" i="22"/>
  <c r="W16" i="22" s="1"/>
  <c r="X20" i="22" s="1"/>
  <c r="AJ136" i="21"/>
  <c r="AI126" i="19"/>
  <c r="AI129" i="19" s="1"/>
  <c r="AG18" i="24"/>
  <c r="AG41" i="24" s="1"/>
  <c r="AI150" i="19"/>
  <c r="AI153" i="19" s="1"/>
  <c r="AG21" i="24"/>
  <c r="AG44" i="24" s="1"/>
  <c r="AI30" i="19"/>
  <c r="AI33" i="19" s="1"/>
  <c r="AG6" i="24"/>
  <c r="AG29" i="24" s="1"/>
  <c r="AI110" i="19"/>
  <c r="AI113" i="19" s="1"/>
  <c r="AG16" i="24"/>
  <c r="AG39" i="24" s="1"/>
  <c r="AI62" i="19"/>
  <c r="AI65" i="19" s="1"/>
  <c r="AG10" i="24"/>
  <c r="AG33" i="24" s="1"/>
  <c r="AI70" i="19"/>
  <c r="AI73" i="19" s="1"/>
  <c r="AG11" i="24"/>
  <c r="AG34" i="24" s="1"/>
  <c r="AI158" i="19"/>
  <c r="AI161" i="19" s="1"/>
  <c r="AG22" i="24"/>
  <c r="AG45" i="24" s="1"/>
  <c r="AI142" i="19"/>
  <c r="AI145" i="19" s="1"/>
  <c r="AG20" i="24"/>
  <c r="AG43" i="24" s="1"/>
  <c r="AI46" i="19"/>
  <c r="AI49" i="19" s="1"/>
  <c r="AG8" i="24"/>
  <c r="AG31" i="24" s="1"/>
  <c r="AI54" i="19"/>
  <c r="AI57" i="19" s="1"/>
  <c r="AG9" i="24"/>
  <c r="AG32" i="24" s="1"/>
  <c r="AJ143" i="21"/>
  <c r="AI134" i="19"/>
  <c r="AI137" i="19" s="1"/>
  <c r="AG19" i="24"/>
  <c r="AG42" i="24" s="1"/>
  <c r="AI118" i="19"/>
  <c r="AI121" i="19" s="1"/>
  <c r="AG17" i="24"/>
  <c r="AG40" i="24" s="1"/>
  <c r="AJ129" i="21"/>
  <c r="AI94" i="19"/>
  <c r="AI97" i="19" s="1"/>
  <c r="AG14" i="24"/>
  <c r="AG37" i="24" s="1"/>
  <c r="AI102" i="19"/>
  <c r="AI105" i="19" s="1"/>
  <c r="AG15" i="24"/>
  <c r="AG38" i="24" s="1"/>
  <c r="AI78" i="19"/>
  <c r="AI81" i="19" s="1"/>
  <c r="AG12" i="24"/>
  <c r="AG35" i="24" s="1"/>
  <c r="AI86" i="19"/>
  <c r="AI89" i="19" s="1"/>
  <c r="AG13" i="24"/>
  <c r="AG36" i="24" s="1"/>
  <c r="AI38" i="19"/>
  <c r="AI41" i="19" s="1"/>
  <c r="AG7" i="24"/>
  <c r="AG30" i="24" s="1"/>
  <c r="AL67" i="21"/>
  <c r="AL57" i="21"/>
  <c r="AK89" i="21"/>
  <c r="AL68" i="21"/>
  <c r="AL50" i="21"/>
  <c r="AK80" i="21"/>
  <c r="AJ126" i="21"/>
  <c r="AL53" i="21"/>
  <c r="AK84" i="21"/>
  <c r="AK92" i="21"/>
  <c r="AJ137" i="21"/>
  <c r="AJ128" i="21"/>
  <c r="AI7" i="22"/>
  <c r="AI24" i="22"/>
  <c r="AI25" i="22" s="1"/>
  <c r="AI26" i="22" s="1"/>
  <c r="AK30" i="22" s="1"/>
  <c r="AJ142" i="21"/>
  <c r="AL61" i="21"/>
  <c r="AJ133" i="21"/>
  <c r="AL51" i="21"/>
  <c r="AK82" i="21"/>
  <c r="AG27" i="22"/>
  <c r="AJ135" i="21"/>
  <c r="AL64" i="21"/>
  <c r="AL65" i="21"/>
  <c r="AL63" i="21"/>
  <c r="AL54" i="21"/>
  <c r="AL62" i="21"/>
  <c r="AL66" i="21"/>
  <c r="AI128" i="21"/>
  <c r="AI129" i="21"/>
  <c r="AJ131" i="21"/>
  <c r="AK74" i="21"/>
  <c r="AK124" i="21" s="1"/>
  <c r="AK70" i="21"/>
  <c r="AJ8" i="12" s="1"/>
  <c r="AJ21" i="38" s="1"/>
  <c r="AK86" i="21"/>
  <c r="AK76" i="21"/>
  <c r="AJ95" i="21"/>
  <c r="AJ8" i="22" s="1"/>
  <c r="AK90" i="21"/>
  <c r="AK88" i="21"/>
  <c r="AK129" i="21"/>
  <c r="AK79" i="21"/>
  <c r="AK87" i="21"/>
  <c r="AK91" i="21"/>
  <c r="AK81" i="21"/>
  <c r="AL52" i="21"/>
  <c r="AL58" i="21"/>
  <c r="AK85" i="21"/>
  <c r="AJ140" i="21"/>
  <c r="AK93" i="21"/>
  <c r="AK75" i="21"/>
  <c r="AK125" i="21" s="1"/>
  <c r="AL55" i="21"/>
  <c r="AL49" i="21"/>
  <c r="AJ130" i="21"/>
  <c r="AL56" i="21"/>
  <c r="AJ134" i="21"/>
  <c r="AK77" i="21"/>
  <c r="AK83" i="21"/>
  <c r="AK78" i="21"/>
  <c r="AL59" i="21"/>
  <c r="AL60" i="21"/>
  <c r="AI6" i="19"/>
  <c r="AI9" i="19" s="1"/>
  <c r="AH3" i="24" s="1"/>
  <c r="AH26" i="24" s="1"/>
  <c r="AJ30" i="14"/>
  <c r="AJ151" i="19"/>
  <c r="AJ103" i="19"/>
  <c r="AJ47" i="19"/>
  <c r="AJ87" i="19"/>
  <c r="AJ7" i="19"/>
  <c r="AJ111" i="19"/>
  <c r="AJ135" i="19"/>
  <c r="AJ63" i="19"/>
  <c r="AJ15" i="19"/>
  <c r="AJ143" i="19"/>
  <c r="AJ79" i="19"/>
  <c r="AJ71" i="19"/>
  <c r="AJ39" i="19"/>
  <c r="AJ31" i="19"/>
  <c r="AJ23" i="19"/>
  <c r="AJ159" i="19"/>
  <c r="AJ119" i="19"/>
  <c r="AJ55" i="19"/>
  <c r="AJ95" i="19"/>
  <c r="AJ127" i="19"/>
  <c r="U25" i="19"/>
  <c r="T5" i="24" s="1"/>
  <c r="T28" i="24" s="1"/>
  <c r="U17" i="19"/>
  <c r="T4" i="24" s="1"/>
  <c r="T27" i="24" s="1"/>
  <c r="AI28" i="14"/>
  <c r="AF42" i="13"/>
  <c r="AK4" i="25" l="1"/>
  <c r="AK50" i="25" s="1"/>
  <c r="AJ4" i="25"/>
  <c r="AJ50" i="25" s="1"/>
  <c r="AH120" i="25"/>
  <c r="AG9" i="11" s="1"/>
  <c r="AH95" i="25"/>
  <c r="AH5" i="22" s="1"/>
  <c r="AH4" i="22" s="1"/>
  <c r="AH3" i="22" s="1"/>
  <c r="AH14" i="22" s="1"/>
  <c r="AI95" i="25"/>
  <c r="AI5" i="22" s="1"/>
  <c r="AI4" i="22" s="1"/>
  <c r="AI3" i="22" s="1"/>
  <c r="AI14" i="22" s="1"/>
  <c r="T47" i="24"/>
  <c r="T7" i="12" s="1"/>
  <c r="AB22" i="34"/>
  <c r="AB237" i="34"/>
  <c r="AF45" i="34"/>
  <c r="W17" i="22"/>
  <c r="X15" i="22" s="1"/>
  <c r="X16" i="22" s="1"/>
  <c r="Y20" i="22" s="1"/>
  <c r="X38" i="22"/>
  <c r="X12" i="23" s="1"/>
  <c r="X10" i="23" s="1"/>
  <c r="X34" i="22"/>
  <c r="AJ38" i="19"/>
  <c r="AH7" i="24"/>
  <c r="AH30" i="24" s="1"/>
  <c r="AJ78" i="19"/>
  <c r="AJ81" i="19" s="1"/>
  <c r="AH12" i="24"/>
  <c r="AH35" i="24" s="1"/>
  <c r="AJ30" i="19"/>
  <c r="AJ33" i="19" s="1"/>
  <c r="AH6" i="24"/>
  <c r="AH29" i="24" s="1"/>
  <c r="AJ126" i="19"/>
  <c r="AJ129" i="19" s="1"/>
  <c r="AH18" i="24"/>
  <c r="AH41" i="24" s="1"/>
  <c r="AJ158" i="19"/>
  <c r="AJ161" i="19" s="1"/>
  <c r="AH22" i="24"/>
  <c r="AH45" i="24" s="1"/>
  <c r="AJ118" i="19"/>
  <c r="AJ121" i="19" s="1"/>
  <c r="AH17" i="24"/>
  <c r="AH40" i="24" s="1"/>
  <c r="AJ150" i="19"/>
  <c r="AJ153" i="19" s="1"/>
  <c r="AH21" i="24"/>
  <c r="AH44" i="24" s="1"/>
  <c r="AJ86" i="19"/>
  <c r="AJ89" i="19" s="1"/>
  <c r="AH13" i="24"/>
  <c r="AH36" i="24" s="1"/>
  <c r="AJ94" i="19"/>
  <c r="AJ97" i="19" s="1"/>
  <c r="AH14" i="24"/>
  <c r="AH37" i="24" s="1"/>
  <c r="AJ62" i="19"/>
  <c r="AJ65" i="19" s="1"/>
  <c r="AH10" i="24"/>
  <c r="AH33" i="24" s="1"/>
  <c r="AK133" i="21"/>
  <c r="AK143" i="21"/>
  <c r="AJ46" i="19"/>
  <c r="AJ49" i="19" s="1"/>
  <c r="AH8" i="24"/>
  <c r="AH31" i="24" s="1"/>
  <c r="AJ54" i="19"/>
  <c r="AJ57" i="19" s="1"/>
  <c r="AH9" i="24"/>
  <c r="AH32" i="24" s="1"/>
  <c r="AJ102" i="19"/>
  <c r="AJ105" i="19" s="1"/>
  <c r="AH15" i="24"/>
  <c r="AH38" i="24" s="1"/>
  <c r="AJ41" i="19"/>
  <c r="AK127" i="21"/>
  <c r="AI145" i="21"/>
  <c r="AI11" i="23" s="1"/>
  <c r="AK138" i="21"/>
  <c r="AJ134" i="19"/>
  <c r="AJ137" i="19" s="1"/>
  <c r="AH19" i="24"/>
  <c r="AH42" i="24" s="1"/>
  <c r="AJ70" i="19"/>
  <c r="AJ73" i="19" s="1"/>
  <c r="AH11" i="24"/>
  <c r="AH34" i="24" s="1"/>
  <c r="AK126" i="21"/>
  <c r="AK142" i="21"/>
  <c r="AK139" i="21"/>
  <c r="AJ110" i="19"/>
  <c r="AJ113" i="19" s="1"/>
  <c r="AH16" i="24"/>
  <c r="AH39" i="24" s="1"/>
  <c r="AJ142" i="19"/>
  <c r="AJ145" i="19" s="1"/>
  <c r="AH20" i="24"/>
  <c r="AH43" i="24" s="1"/>
  <c r="AL88" i="21"/>
  <c r="AL78" i="21"/>
  <c r="AL92" i="21"/>
  <c r="AK128" i="21"/>
  <c r="AL83" i="21"/>
  <c r="AL91" i="21"/>
  <c r="AK132" i="21"/>
  <c r="AL76" i="21"/>
  <c r="AL86" i="21"/>
  <c r="AL93" i="21"/>
  <c r="AJ139" i="21"/>
  <c r="AJ145" i="21" s="1"/>
  <c r="AJ11" i="23" s="1"/>
  <c r="AL80" i="21"/>
  <c r="AL130" i="21" s="1"/>
  <c r="AK141" i="21"/>
  <c r="AK135" i="21"/>
  <c r="AK137" i="21"/>
  <c r="AL126" i="21"/>
  <c r="AK136" i="21"/>
  <c r="AL129" i="21"/>
  <c r="AL79" i="21"/>
  <c r="AL90" i="21"/>
  <c r="AL142" i="21"/>
  <c r="AK130" i="21"/>
  <c r="AL82" i="21"/>
  <c r="AK131" i="21"/>
  <c r="AL77" i="21"/>
  <c r="AJ7" i="22"/>
  <c r="AK95" i="21"/>
  <c r="AK8" i="22" s="1"/>
  <c r="AK7" i="22" s="1"/>
  <c r="AL89" i="21"/>
  <c r="AL84" i="21"/>
  <c r="AL85" i="21"/>
  <c r="AL127" i="21"/>
  <c r="AL81" i="21"/>
  <c r="AL74" i="21"/>
  <c r="AL70" i="21"/>
  <c r="AK8" i="12" s="1"/>
  <c r="AK21" i="38" s="1"/>
  <c r="AL143" i="21"/>
  <c r="AK140" i="21"/>
  <c r="AL87" i="21"/>
  <c r="AH25" i="22"/>
  <c r="AH26" i="22" s="1"/>
  <c r="AK134" i="21"/>
  <c r="AL75" i="21"/>
  <c r="AL125" i="21" s="1"/>
  <c r="AK30" i="14"/>
  <c r="AK143" i="19"/>
  <c r="AK55" i="19"/>
  <c r="AK23" i="19"/>
  <c r="AK7" i="19"/>
  <c r="AK119" i="19"/>
  <c r="AK79" i="19"/>
  <c r="AK63" i="19"/>
  <c r="AK31" i="19"/>
  <c r="AK151" i="19"/>
  <c r="AK95" i="19"/>
  <c r="AK111" i="19"/>
  <c r="AK47" i="19"/>
  <c r="AK15" i="19"/>
  <c r="AK103" i="19"/>
  <c r="AK87" i="19"/>
  <c r="AK127" i="19"/>
  <c r="AK71" i="19"/>
  <c r="AK39" i="19"/>
  <c r="AK159" i="19"/>
  <c r="AK135" i="19"/>
  <c r="AJ6" i="19"/>
  <c r="AJ9" i="19" s="1"/>
  <c r="AI3" i="24" s="1"/>
  <c r="AI26" i="24" s="1"/>
  <c r="V22" i="19"/>
  <c r="V14" i="19"/>
  <c r="AJ28" i="14"/>
  <c r="AG42" i="13"/>
  <c r="AI125" i="25" l="1"/>
  <c r="AI145" i="25" s="1"/>
  <c r="AI4" i="23" s="1"/>
  <c r="AI120" i="25"/>
  <c r="AH9" i="11" s="1"/>
  <c r="AJ75" i="25"/>
  <c r="AJ70" i="25"/>
  <c r="AI4" i="12" s="1"/>
  <c r="AK75" i="25"/>
  <c r="AK70" i="25"/>
  <c r="AJ4" i="12" s="1"/>
  <c r="AH125" i="25"/>
  <c r="AH145" i="25" s="1"/>
  <c r="AH4" i="23" s="1"/>
  <c r="S26" i="38"/>
  <c r="AC18" i="34"/>
  <c r="AB239" i="34"/>
  <c r="AG41" i="34"/>
  <c r="X24" i="23"/>
  <c r="X25" i="23"/>
  <c r="W67" i="11"/>
  <c r="W15" i="11"/>
  <c r="X17" i="22"/>
  <c r="Y38" i="22"/>
  <c r="Y12" i="23" s="1"/>
  <c r="Y34" i="22"/>
  <c r="AK78" i="19"/>
  <c r="AK81" i="19" s="1"/>
  <c r="AI12" i="24"/>
  <c r="AI35" i="24" s="1"/>
  <c r="AK134" i="19"/>
  <c r="AK137" i="19" s="1"/>
  <c r="AI19" i="24"/>
  <c r="AI42" i="24" s="1"/>
  <c r="AK94" i="19"/>
  <c r="AK97" i="19" s="1"/>
  <c r="AI14" i="24"/>
  <c r="AI37" i="24" s="1"/>
  <c r="AK110" i="19"/>
  <c r="AK113" i="19" s="1"/>
  <c r="AI16" i="24"/>
  <c r="AI39" i="24" s="1"/>
  <c r="AK70" i="19"/>
  <c r="AK73" i="19" s="1"/>
  <c r="AI11" i="24"/>
  <c r="AI34" i="24" s="1"/>
  <c r="AK102" i="19"/>
  <c r="AK105" i="19" s="1"/>
  <c r="AI15" i="24"/>
  <c r="AI38" i="24" s="1"/>
  <c r="AK158" i="19"/>
  <c r="AK161" i="19" s="1"/>
  <c r="AI22" i="24"/>
  <c r="AI45" i="24" s="1"/>
  <c r="AL139" i="21"/>
  <c r="AL141" i="21"/>
  <c r="AL128" i="21"/>
  <c r="AK54" i="19"/>
  <c r="AK57" i="19" s="1"/>
  <c r="AI9" i="24"/>
  <c r="AI32" i="24" s="1"/>
  <c r="AL138" i="21"/>
  <c r="AL95" i="21"/>
  <c r="AL8" i="22" s="1"/>
  <c r="AL7" i="22" s="1"/>
  <c r="AL134" i="21"/>
  <c r="AK30" i="19"/>
  <c r="AK33" i="19" s="1"/>
  <c r="AI6" i="24"/>
  <c r="AI29" i="24" s="1"/>
  <c r="AK142" i="19"/>
  <c r="AK145" i="19" s="1"/>
  <c r="AI20" i="24"/>
  <c r="AI43" i="24" s="1"/>
  <c r="AK46" i="19"/>
  <c r="AK49" i="19" s="1"/>
  <c r="AI8" i="24"/>
  <c r="AI31" i="24" s="1"/>
  <c r="AK150" i="19"/>
  <c r="AK153" i="19" s="1"/>
  <c r="AI21" i="24"/>
  <c r="AI44" i="24" s="1"/>
  <c r="AK126" i="19"/>
  <c r="AK129" i="19" s="1"/>
  <c r="AI18" i="24"/>
  <c r="AI41" i="24" s="1"/>
  <c r="AK62" i="19"/>
  <c r="AK65" i="19" s="1"/>
  <c r="AI10" i="24"/>
  <c r="AI33" i="24" s="1"/>
  <c r="AK38" i="19"/>
  <c r="AK41" i="19" s="1"/>
  <c r="AI7" i="24"/>
  <c r="AI30" i="24" s="1"/>
  <c r="AL135" i="21"/>
  <c r="AL137" i="21"/>
  <c r="AK118" i="19"/>
  <c r="AK121" i="19" s="1"/>
  <c r="AI17" i="24"/>
  <c r="AI40" i="24" s="1"/>
  <c r="AK86" i="19"/>
  <c r="AK89" i="19" s="1"/>
  <c r="AI13" i="24"/>
  <c r="AI36" i="24" s="1"/>
  <c r="AL132" i="21"/>
  <c r="AK145" i="21"/>
  <c r="AK11" i="23" s="1"/>
  <c r="AL124" i="21"/>
  <c r="AL140" i="21"/>
  <c r="AL133" i="21"/>
  <c r="AL136" i="21"/>
  <c r="AH27" i="22"/>
  <c r="AI27" i="22" s="1"/>
  <c r="AL131" i="21"/>
  <c r="AK6" i="19"/>
  <c r="AK9" i="19" s="1"/>
  <c r="AJ3" i="24" s="1"/>
  <c r="AJ26" i="24" s="1"/>
  <c r="AL30" i="14"/>
  <c r="AL4" i="25" s="1"/>
  <c r="AL50" i="25" s="1"/>
  <c r="AL151" i="19"/>
  <c r="AL95" i="19"/>
  <c r="AL55" i="19"/>
  <c r="AL23" i="19"/>
  <c r="AL111" i="19"/>
  <c r="AL119" i="19"/>
  <c r="AL39" i="19"/>
  <c r="AL7" i="19"/>
  <c r="AL159" i="19"/>
  <c r="AL103" i="19"/>
  <c r="AL63" i="19"/>
  <c r="AL31" i="19"/>
  <c r="AL127" i="19"/>
  <c r="AL135" i="19"/>
  <c r="AL87" i="19"/>
  <c r="AL47" i="19"/>
  <c r="AL15" i="19"/>
  <c r="AL79" i="19"/>
  <c r="AL71" i="19"/>
  <c r="AL143" i="19"/>
  <c r="V25" i="19"/>
  <c r="U5" i="24" s="1"/>
  <c r="U28" i="24" s="1"/>
  <c r="V17" i="19"/>
  <c r="U4" i="24" s="1"/>
  <c r="U27" i="24" s="1"/>
  <c r="AK28" i="14"/>
  <c r="AL28" i="14"/>
  <c r="AH42" i="13"/>
  <c r="AL75" i="25" l="1"/>
  <c r="AL70" i="25"/>
  <c r="AK4" i="12" s="1"/>
  <c r="D4" i="41" s="1"/>
  <c r="D3" i="41" s="1"/>
  <c r="E17" i="43" s="1"/>
  <c r="E48" i="43" s="1"/>
  <c r="AJ95" i="25"/>
  <c r="AJ5" i="22" s="1"/>
  <c r="AJ4" i="22" s="1"/>
  <c r="AJ3" i="22" s="1"/>
  <c r="AJ14" i="22" s="1"/>
  <c r="AK95" i="25"/>
  <c r="AK5" i="22" s="1"/>
  <c r="AK4" i="22" s="1"/>
  <c r="AK3" i="22" s="1"/>
  <c r="AK14" i="22" s="1"/>
  <c r="U47" i="24"/>
  <c r="U7" i="12" s="1"/>
  <c r="AA31" i="13"/>
  <c r="AB241" i="34"/>
  <c r="AB5" i="23" s="1"/>
  <c r="AB3" i="23" s="1"/>
  <c r="AC21" i="34"/>
  <c r="AC235" i="34"/>
  <c r="AC16" i="23" s="1"/>
  <c r="AG44" i="34"/>
  <c r="AG42" i="34" s="1"/>
  <c r="X15" i="11"/>
  <c r="X67" i="11"/>
  <c r="Y15" i="22"/>
  <c r="Y16" i="22" s="1"/>
  <c r="Z20" i="22" s="1"/>
  <c r="AL46" i="19"/>
  <c r="AL49" i="19" s="1"/>
  <c r="AJ8" i="24"/>
  <c r="AJ31" i="24" s="1"/>
  <c r="AL102" i="19"/>
  <c r="AL105" i="19" s="1"/>
  <c r="AJ15" i="24"/>
  <c r="AJ38" i="24" s="1"/>
  <c r="AL110" i="19"/>
  <c r="AL113" i="19" s="1"/>
  <c r="AJ16" i="24"/>
  <c r="AJ39" i="24" s="1"/>
  <c r="AL30" i="19"/>
  <c r="AL33" i="19" s="1"/>
  <c r="AJ6" i="24"/>
  <c r="AJ29" i="24" s="1"/>
  <c r="AL86" i="19"/>
  <c r="AJ13" i="24"/>
  <c r="AJ36" i="24" s="1"/>
  <c r="AL126" i="19"/>
  <c r="AL129" i="19" s="1"/>
  <c r="AJ18" i="24"/>
  <c r="AJ41" i="24" s="1"/>
  <c r="AL134" i="19"/>
  <c r="AL137" i="19" s="1"/>
  <c r="AJ19" i="24"/>
  <c r="AJ42" i="24" s="1"/>
  <c r="AL150" i="19"/>
  <c r="AL153" i="19" s="1"/>
  <c r="AJ21" i="24"/>
  <c r="AJ44" i="24" s="1"/>
  <c r="AL89" i="19"/>
  <c r="AL118" i="19"/>
  <c r="AL121" i="19" s="1"/>
  <c r="AJ17" i="24"/>
  <c r="AJ40" i="24" s="1"/>
  <c r="AL158" i="19"/>
  <c r="AL161" i="19" s="1"/>
  <c r="AJ22" i="24"/>
  <c r="AJ45" i="24" s="1"/>
  <c r="AL38" i="19"/>
  <c r="AL41" i="19" s="1"/>
  <c r="AJ7" i="24"/>
  <c r="AJ30" i="24" s="1"/>
  <c r="AL145" i="21"/>
  <c r="AL11" i="23" s="1"/>
  <c r="AL54" i="19"/>
  <c r="AL57" i="19" s="1"/>
  <c r="AJ9" i="24"/>
  <c r="AJ32" i="24" s="1"/>
  <c r="AL24" i="22"/>
  <c r="AL25" i="22" s="1"/>
  <c r="AL26" i="22" s="1"/>
  <c r="AL142" i="19"/>
  <c r="AL145" i="19" s="1"/>
  <c r="AJ20" i="24"/>
  <c r="AJ43" i="24" s="1"/>
  <c r="AL94" i="19"/>
  <c r="AL97" i="19" s="1"/>
  <c r="AJ14" i="24"/>
  <c r="AJ37" i="24" s="1"/>
  <c r="AL78" i="19"/>
  <c r="AL81" i="19" s="1"/>
  <c r="AJ12" i="24"/>
  <c r="AJ35" i="24" s="1"/>
  <c r="AL62" i="19"/>
  <c r="AL65" i="19" s="1"/>
  <c r="AJ10" i="24"/>
  <c r="AJ33" i="24" s="1"/>
  <c r="AL70" i="19"/>
  <c r="AL73" i="19" s="1"/>
  <c r="AJ11" i="24"/>
  <c r="AJ34" i="24" s="1"/>
  <c r="AJ25" i="22"/>
  <c r="AJ26" i="22" s="1"/>
  <c r="AM159" i="19"/>
  <c r="AM103" i="19"/>
  <c r="AM7" i="19"/>
  <c r="AM55" i="19"/>
  <c r="AM23" i="19"/>
  <c r="AM71" i="19"/>
  <c r="AM15" i="19"/>
  <c r="AM79" i="19"/>
  <c r="AM119" i="19"/>
  <c r="AM143" i="19"/>
  <c r="AM63" i="19"/>
  <c r="AM39" i="19"/>
  <c r="AM151" i="19"/>
  <c r="AM95" i="19"/>
  <c r="AM111" i="19"/>
  <c r="AM47" i="19"/>
  <c r="AM31" i="19"/>
  <c r="AM135" i="19"/>
  <c r="AM87" i="19"/>
  <c r="AM127" i="19"/>
  <c r="AL6" i="19"/>
  <c r="AL9" i="19" s="1"/>
  <c r="AK3" i="24" s="1"/>
  <c r="AK26" i="24" s="1"/>
  <c r="W22" i="19"/>
  <c r="W14" i="19"/>
  <c r="AI42" i="13"/>
  <c r="AK125" i="25" l="1"/>
  <c r="AK145" i="25" s="1"/>
  <c r="AK4" i="23" s="1"/>
  <c r="AK120" i="25"/>
  <c r="AJ9" i="11" s="1"/>
  <c r="AL120" i="25"/>
  <c r="AL95" i="25"/>
  <c r="AL5" i="22" s="1"/>
  <c r="AL4" i="22" s="1"/>
  <c r="AL3" i="22" s="1"/>
  <c r="AL14" i="22" s="1"/>
  <c r="AJ125" i="25"/>
  <c r="AJ145" i="25" s="1"/>
  <c r="AJ4" i="23" s="1"/>
  <c r="AJ120" i="25"/>
  <c r="AI9" i="11" s="1"/>
  <c r="T26" i="38"/>
  <c r="AC19" i="34"/>
  <c r="AC238" i="34"/>
  <c r="AG43" i="34"/>
  <c r="Y17" i="22"/>
  <c r="Z38" i="22"/>
  <c r="Z12" i="23" s="1"/>
  <c r="Z10" i="23" s="1"/>
  <c r="Z34" i="22"/>
  <c r="AJ27" i="22"/>
  <c r="AK25" i="22" s="1"/>
  <c r="AK26" i="22" s="1"/>
  <c r="AM38" i="19"/>
  <c r="AM41" i="19" s="1"/>
  <c r="AL7" i="24" s="1"/>
  <c r="AL30" i="24" s="1"/>
  <c r="AK7" i="24"/>
  <c r="AK30" i="24" s="1"/>
  <c r="AM126" i="19"/>
  <c r="AM129" i="19" s="1"/>
  <c r="AL18" i="24" s="1"/>
  <c r="AL41" i="24" s="1"/>
  <c r="AK18" i="24"/>
  <c r="AK41" i="24" s="1"/>
  <c r="AM102" i="19"/>
  <c r="AK15" i="24"/>
  <c r="AK38" i="24" s="1"/>
  <c r="AM54" i="19"/>
  <c r="AM57" i="19" s="1"/>
  <c r="AL9" i="24" s="1"/>
  <c r="AL32" i="24" s="1"/>
  <c r="AK9" i="24"/>
  <c r="AK32" i="24" s="1"/>
  <c r="AM150" i="19"/>
  <c r="AM153" i="19" s="1"/>
  <c r="AL21" i="24" s="1"/>
  <c r="AL44" i="24" s="1"/>
  <c r="AK21" i="24"/>
  <c r="AK44" i="24" s="1"/>
  <c r="AM70" i="19"/>
  <c r="AM73" i="19" s="1"/>
  <c r="AL11" i="24" s="1"/>
  <c r="AL34" i="24" s="1"/>
  <c r="AK11" i="24"/>
  <c r="AK34" i="24" s="1"/>
  <c r="AM78" i="19"/>
  <c r="AM81" i="19" s="1"/>
  <c r="AL12" i="24" s="1"/>
  <c r="AL35" i="24" s="1"/>
  <c r="AK12" i="24"/>
  <c r="AK35" i="24" s="1"/>
  <c r="AM142" i="19"/>
  <c r="AM145" i="19" s="1"/>
  <c r="AL20" i="24" s="1"/>
  <c r="AL43" i="24" s="1"/>
  <c r="AK20" i="24"/>
  <c r="AK43" i="24" s="1"/>
  <c r="AM105" i="19"/>
  <c r="AL15" i="24" s="1"/>
  <c r="AL38" i="24" s="1"/>
  <c r="AM62" i="19"/>
  <c r="AM65" i="19" s="1"/>
  <c r="AL10" i="24" s="1"/>
  <c r="AL33" i="24" s="1"/>
  <c r="AK10" i="24"/>
  <c r="AK33" i="24" s="1"/>
  <c r="AM30" i="19"/>
  <c r="AM33" i="19" s="1"/>
  <c r="AL6" i="24" s="1"/>
  <c r="AL29" i="24" s="1"/>
  <c r="AK6" i="24"/>
  <c r="AK29" i="24" s="1"/>
  <c r="AM118" i="19"/>
  <c r="AM121" i="19" s="1"/>
  <c r="AL17" i="24" s="1"/>
  <c r="AL40" i="24" s="1"/>
  <c r="AK17" i="24"/>
  <c r="AK40" i="24" s="1"/>
  <c r="AM46" i="19"/>
  <c r="AM49" i="19" s="1"/>
  <c r="AL8" i="24" s="1"/>
  <c r="AL31" i="24" s="1"/>
  <c r="AK8" i="24"/>
  <c r="AK31" i="24" s="1"/>
  <c r="AM94" i="19"/>
  <c r="AM97" i="19" s="1"/>
  <c r="AL14" i="24" s="1"/>
  <c r="AL37" i="24" s="1"/>
  <c r="AK14" i="24"/>
  <c r="AK37" i="24" s="1"/>
  <c r="AM110" i="19"/>
  <c r="AM113" i="19" s="1"/>
  <c r="AL16" i="24" s="1"/>
  <c r="AL39" i="24" s="1"/>
  <c r="AK16" i="24"/>
  <c r="AK39" i="24" s="1"/>
  <c r="AM158" i="19"/>
  <c r="AM161" i="19" s="1"/>
  <c r="AL22" i="24" s="1"/>
  <c r="AL45" i="24" s="1"/>
  <c r="AK22" i="24"/>
  <c r="AK45" i="24" s="1"/>
  <c r="AM134" i="19"/>
  <c r="AM137" i="19" s="1"/>
  <c r="AL19" i="24" s="1"/>
  <c r="AL42" i="24" s="1"/>
  <c r="AK19" i="24"/>
  <c r="AK42" i="24" s="1"/>
  <c r="AM86" i="19"/>
  <c r="AM89" i="19" s="1"/>
  <c r="AL13" i="24" s="1"/>
  <c r="AL36" i="24" s="1"/>
  <c r="AK13" i="24"/>
  <c r="AK36" i="24" s="1"/>
  <c r="AM6" i="19"/>
  <c r="AM9" i="19" s="1"/>
  <c r="AL3" i="24" s="1"/>
  <c r="AL26" i="24" s="1"/>
  <c r="W25" i="19"/>
  <c r="V5" i="24" s="1"/>
  <c r="V28" i="24" s="1"/>
  <c r="W17" i="19"/>
  <c r="V4" i="24" s="1"/>
  <c r="V27" i="24" s="1"/>
  <c r="AJ42" i="13"/>
  <c r="D9" i="40" l="1"/>
  <c r="AK9" i="11"/>
  <c r="AL125" i="25"/>
  <c r="AL145" i="25" s="1"/>
  <c r="AL4" i="23" s="1"/>
  <c r="V47" i="24"/>
  <c r="V7" i="12" s="1"/>
  <c r="AC20" i="34"/>
  <c r="AC236" i="34"/>
  <c r="AG45" i="34"/>
  <c r="Z25" i="23"/>
  <c r="Z24" i="23"/>
  <c r="Y15" i="11"/>
  <c r="C15" i="40" s="1"/>
  <c r="C14" i="40" s="1"/>
  <c r="Y67" i="11"/>
  <c r="C67" i="40" s="1"/>
  <c r="C66" i="40" s="1"/>
  <c r="Z15" i="22"/>
  <c r="Z16" i="22" s="1"/>
  <c r="AA20" i="22" s="1"/>
  <c r="AK27" i="22"/>
  <c r="AL27" i="22" s="1"/>
  <c r="X22" i="19"/>
  <c r="X14" i="19"/>
  <c r="AK42" i="13"/>
  <c r="D42" i="42" s="1"/>
  <c r="U26" i="38" l="1"/>
  <c r="AC22" i="34"/>
  <c r="AC237" i="34"/>
  <c r="AH41" i="34"/>
  <c r="AA38" i="22"/>
  <c r="AA12" i="23" s="1"/>
  <c r="AA10" i="23" s="1"/>
  <c r="AA34" i="22"/>
  <c r="Z17" i="22"/>
  <c r="X25" i="19"/>
  <c r="W5" i="24" s="1"/>
  <c r="W28" i="24" s="1"/>
  <c r="X17" i="19"/>
  <c r="W4" i="24" s="1"/>
  <c r="W27" i="24" s="1"/>
  <c r="W47" i="24" l="1"/>
  <c r="W7" i="12" s="1"/>
  <c r="AD18" i="34"/>
  <c r="AC239" i="34"/>
  <c r="AH44" i="34"/>
  <c r="AH42" i="34" s="1"/>
  <c r="AA24" i="23"/>
  <c r="AA25" i="23"/>
  <c r="AA15" i="22"/>
  <c r="AA16" i="22" s="1"/>
  <c r="AB20" i="22" s="1"/>
  <c r="Z15" i="11"/>
  <c r="Z67" i="11"/>
  <c r="Y22" i="19"/>
  <c r="Y14" i="19"/>
  <c r="AB17" i="12"/>
  <c r="AA44" i="11"/>
  <c r="Z35" i="11"/>
  <c r="C4" i="13"/>
  <c r="C32" i="13" s="1"/>
  <c r="C30" i="13" s="1"/>
  <c r="D4" i="13"/>
  <c r="D32" i="13" s="1"/>
  <c r="D30" i="13" s="1"/>
  <c r="E4" i="13"/>
  <c r="E32" i="13" s="1"/>
  <c r="E30" i="13" s="1"/>
  <c r="F4" i="13"/>
  <c r="F32" i="13" s="1"/>
  <c r="F30" i="13" s="1"/>
  <c r="G4" i="13"/>
  <c r="G32" i="13" s="1"/>
  <c r="G30" i="13" s="1"/>
  <c r="H4" i="13"/>
  <c r="H32" i="13" s="1"/>
  <c r="H30" i="13" s="1"/>
  <c r="I4" i="13"/>
  <c r="I32" i="13" s="1"/>
  <c r="I30" i="13" s="1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C63" i="12"/>
  <c r="E63" i="12"/>
  <c r="F63" i="12"/>
  <c r="H63" i="12"/>
  <c r="I63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63" i="12"/>
  <c r="B59" i="12"/>
  <c r="B41" i="12"/>
  <c r="B17" i="12"/>
  <c r="B15" i="12"/>
  <c r="C11" i="11"/>
  <c r="D11" i="11"/>
  <c r="E11" i="11"/>
  <c r="F11" i="11"/>
  <c r="G11" i="11"/>
  <c r="H11" i="11"/>
  <c r="I11" i="11"/>
  <c r="C17" i="11"/>
  <c r="D17" i="11"/>
  <c r="E11" i="13" s="1"/>
  <c r="E17" i="11"/>
  <c r="F17" i="11"/>
  <c r="G17" i="11"/>
  <c r="H17" i="11"/>
  <c r="I11" i="13" s="1"/>
  <c r="I17" i="11"/>
  <c r="J17" i="11"/>
  <c r="K17" i="11"/>
  <c r="L17" i="11"/>
  <c r="M17" i="11"/>
  <c r="N17" i="11"/>
  <c r="O17" i="11"/>
  <c r="P17" i="11"/>
  <c r="Q11" i="13" s="1"/>
  <c r="Q17" i="11"/>
  <c r="R17" i="11"/>
  <c r="S17" i="11"/>
  <c r="T17" i="11"/>
  <c r="U11" i="13" s="1"/>
  <c r="U17" i="11"/>
  <c r="V17" i="11"/>
  <c r="W17" i="11"/>
  <c r="X17" i="11"/>
  <c r="Y11" i="13" s="1"/>
  <c r="Y17" i="11"/>
  <c r="Z17" i="11"/>
  <c r="AA17" i="11"/>
  <c r="AB17" i="11"/>
  <c r="AC11" i="13" s="1"/>
  <c r="AC17" i="11"/>
  <c r="AD17" i="11"/>
  <c r="AE17" i="11"/>
  <c r="AF17" i="11"/>
  <c r="AG11" i="13" s="1"/>
  <c r="AG17" i="11"/>
  <c r="AH17" i="11"/>
  <c r="AI17" i="11"/>
  <c r="AJ17" i="11"/>
  <c r="AK11" i="13" s="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E44" i="11"/>
  <c r="F44" i="11"/>
  <c r="G44" i="11"/>
  <c r="H44" i="11"/>
  <c r="H51" i="12" s="1"/>
  <c r="H24" i="38" s="1"/>
  <c r="I44" i="11"/>
  <c r="J44" i="11"/>
  <c r="K44" i="11"/>
  <c r="L44" i="11"/>
  <c r="L51" i="12" s="1"/>
  <c r="L24" i="38" s="1"/>
  <c r="M44" i="11"/>
  <c r="O44" i="11"/>
  <c r="O51" i="12" s="1"/>
  <c r="O24" i="38" s="1"/>
  <c r="P44" i="11"/>
  <c r="Q44" i="11"/>
  <c r="Q51" i="12" s="1"/>
  <c r="Q24" i="38" s="1"/>
  <c r="R44" i="11"/>
  <c r="S44" i="11"/>
  <c r="T44" i="11"/>
  <c r="U44" i="11"/>
  <c r="U51" i="12" s="1"/>
  <c r="U24" i="38" s="1"/>
  <c r="V44" i="11"/>
  <c r="W44" i="11"/>
  <c r="X44" i="11"/>
  <c r="Y44" i="11"/>
  <c r="Y51" i="12" s="1"/>
  <c r="Y24" i="38" s="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75" i="11"/>
  <c r="D75" i="11"/>
  <c r="E75" i="11"/>
  <c r="F75" i="11"/>
  <c r="G75" i="11"/>
  <c r="H75" i="11"/>
  <c r="I75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X51" i="12" l="1"/>
  <c r="X24" i="38" s="1"/>
  <c r="T51" i="12"/>
  <c r="T24" i="38" s="1"/>
  <c r="P51" i="12"/>
  <c r="P24" i="38" s="1"/>
  <c r="K51" i="12"/>
  <c r="K24" i="38" s="1"/>
  <c r="G51" i="12"/>
  <c r="G24" i="38" s="1"/>
  <c r="D51" i="12"/>
  <c r="D24" i="38" s="1"/>
  <c r="M11" i="13"/>
  <c r="AH11" i="13"/>
  <c r="AD11" i="13"/>
  <c r="Z11" i="13"/>
  <c r="V11" i="13"/>
  <c r="R11" i="13"/>
  <c r="N11" i="13"/>
  <c r="J11" i="13"/>
  <c r="AI11" i="13"/>
  <c r="AE11" i="13"/>
  <c r="AA11" i="13"/>
  <c r="W11" i="13"/>
  <c r="S11" i="13"/>
  <c r="O11" i="13"/>
  <c r="K11" i="13"/>
  <c r="G11" i="13"/>
  <c r="AJ11" i="13"/>
  <c r="AF11" i="13"/>
  <c r="AB11" i="13"/>
  <c r="X11" i="13"/>
  <c r="T11" i="13"/>
  <c r="P11" i="13"/>
  <c r="L11" i="13"/>
  <c r="H11" i="13"/>
  <c r="F11" i="13"/>
  <c r="D11" i="13"/>
  <c r="B32" i="13"/>
  <c r="V26" i="38"/>
  <c r="Z51" i="12"/>
  <c r="V51" i="12"/>
  <c r="V24" i="38" s="1"/>
  <c r="R51" i="12"/>
  <c r="R24" i="38" s="1"/>
  <c r="I51" i="12"/>
  <c r="I24" i="38" s="1"/>
  <c r="E51" i="12"/>
  <c r="E24" i="38" s="1"/>
  <c r="M51" i="12"/>
  <c r="M24" i="38" s="1"/>
  <c r="N51" i="12"/>
  <c r="AA51" i="12"/>
  <c r="AA24" i="38" s="1"/>
  <c r="Z24" i="38"/>
  <c r="W51" i="12"/>
  <c r="W24" i="38" s="1"/>
  <c r="S51" i="12"/>
  <c r="S24" i="38" s="1"/>
  <c r="J51" i="12"/>
  <c r="J24" i="38" s="1"/>
  <c r="F51" i="12"/>
  <c r="F24" i="38" s="1"/>
  <c r="AB31" i="13"/>
  <c r="AC241" i="34"/>
  <c r="AC5" i="23" s="1"/>
  <c r="AC3" i="23" s="1"/>
  <c r="AD21" i="34"/>
  <c r="AD238" i="34" s="1"/>
  <c r="AD235" i="34"/>
  <c r="AD16" i="23" s="1"/>
  <c r="AH43" i="34"/>
  <c r="AA17" i="22"/>
  <c r="AB15" i="22" s="1"/>
  <c r="AB16" i="22" s="1"/>
  <c r="AC20" i="22" s="1"/>
  <c r="AB38" i="22"/>
  <c r="AB12" i="23" s="1"/>
  <c r="AB10" i="23" s="1"/>
  <c r="AB34" i="22"/>
  <c r="Y25" i="19"/>
  <c r="X5" i="24" s="1"/>
  <c r="X28" i="24" s="1"/>
  <c r="Y17" i="19"/>
  <c r="X4" i="24" s="1"/>
  <c r="X27" i="24" s="1"/>
  <c r="AI44" i="13"/>
  <c r="AE44" i="13"/>
  <c r="AA44" i="13"/>
  <c r="W44" i="13"/>
  <c r="S44" i="13"/>
  <c r="O44" i="13"/>
  <c r="K44" i="13"/>
  <c r="G44" i="13"/>
  <c r="AH44" i="13"/>
  <c r="AD44" i="13"/>
  <c r="Z44" i="13"/>
  <c r="V44" i="13"/>
  <c r="R44" i="13"/>
  <c r="N44" i="13"/>
  <c r="J44" i="13"/>
  <c r="F44" i="13"/>
  <c r="AJ44" i="13"/>
  <c r="AF44" i="13"/>
  <c r="AB44" i="13"/>
  <c r="X44" i="13"/>
  <c r="T44" i="13"/>
  <c r="P44" i="13"/>
  <c r="L44" i="13"/>
  <c r="H44" i="13"/>
  <c r="D44" i="13"/>
  <c r="AK44" i="13"/>
  <c r="AG44" i="13"/>
  <c r="AC44" i="13"/>
  <c r="Y44" i="13"/>
  <c r="U44" i="13"/>
  <c r="Q44" i="13"/>
  <c r="M44" i="13"/>
  <c r="I44" i="13"/>
  <c r="E44" i="13"/>
  <c r="AD36" i="13"/>
  <c r="R36" i="13"/>
  <c r="B36" i="13"/>
  <c r="AI36" i="13"/>
  <c r="AE36" i="13"/>
  <c r="AA36" i="13"/>
  <c r="W36" i="13"/>
  <c r="S36" i="13"/>
  <c r="O36" i="13"/>
  <c r="K36" i="13"/>
  <c r="G36" i="13"/>
  <c r="C36" i="13"/>
  <c r="AH36" i="13"/>
  <c r="Z36" i="13"/>
  <c r="V36" i="13"/>
  <c r="N36" i="13"/>
  <c r="J36" i="13"/>
  <c r="F36" i="13"/>
  <c r="AK36" i="13"/>
  <c r="AG36" i="13"/>
  <c r="AC36" i="13"/>
  <c r="Y36" i="13"/>
  <c r="U36" i="13"/>
  <c r="Q36" i="13"/>
  <c r="M36" i="13"/>
  <c r="I36" i="13"/>
  <c r="E36" i="13"/>
  <c r="AJ36" i="13"/>
  <c r="AF36" i="13"/>
  <c r="AB36" i="13"/>
  <c r="X36" i="13"/>
  <c r="T36" i="13"/>
  <c r="P36" i="13"/>
  <c r="L36" i="13"/>
  <c r="H36" i="13"/>
  <c r="D36" i="13"/>
  <c r="AB41" i="12"/>
  <c r="H17" i="13"/>
  <c r="F17" i="13"/>
  <c r="AC17" i="12"/>
  <c r="AC15" i="12"/>
  <c r="D17" i="13"/>
  <c r="I17" i="13"/>
  <c r="G17" i="13"/>
  <c r="E17" i="13"/>
  <c r="AB44" i="11"/>
  <c r="AB51" i="12" s="1"/>
  <c r="AB24" i="38" s="1"/>
  <c r="AA35" i="1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J24" i="13" s="1"/>
  <c r="AJ23" i="13" s="1"/>
  <c r="AF25" i="13"/>
  <c r="AF24" i="13" s="1"/>
  <c r="AF23" i="13" s="1"/>
  <c r="AB25" i="13"/>
  <c r="AB24" i="13" s="1"/>
  <c r="AB23" i="13" s="1"/>
  <c r="X25" i="13"/>
  <c r="X24" i="13" s="1"/>
  <c r="X23" i="13" s="1"/>
  <c r="T25" i="13"/>
  <c r="T24" i="13" s="1"/>
  <c r="T23" i="13" s="1"/>
  <c r="P25" i="13"/>
  <c r="P24" i="13" s="1"/>
  <c r="P23" i="13" s="1"/>
  <c r="O25" i="13"/>
  <c r="O24" i="13" s="1"/>
  <c r="O23" i="13" s="1"/>
  <c r="K25" i="13"/>
  <c r="K24" i="13" s="1"/>
  <c r="K23" i="13" s="1"/>
  <c r="G25" i="13"/>
  <c r="G24" i="13" s="1"/>
  <c r="G23" i="13" s="1"/>
  <c r="AH25" i="13"/>
  <c r="AH24" i="13" s="1"/>
  <c r="AH23" i="13" s="1"/>
  <c r="AD25" i="13"/>
  <c r="AD24" i="13" s="1"/>
  <c r="AD23" i="13" s="1"/>
  <c r="Z25" i="13"/>
  <c r="V25" i="13"/>
  <c r="V24" i="13" s="1"/>
  <c r="V23" i="13" s="1"/>
  <c r="R25" i="13"/>
  <c r="R24" i="13" s="1"/>
  <c r="R23" i="13" s="1"/>
  <c r="M25" i="13"/>
  <c r="M24" i="13" s="1"/>
  <c r="M23" i="13" s="1"/>
  <c r="I25" i="13"/>
  <c r="I24" i="13" s="1"/>
  <c r="I23" i="13" s="1"/>
  <c r="E25" i="13"/>
  <c r="E24" i="13" s="1"/>
  <c r="E23" i="13" s="1"/>
  <c r="AK25" i="13"/>
  <c r="AK24" i="13" s="1"/>
  <c r="AK23" i="13" s="1"/>
  <c r="AG25" i="13"/>
  <c r="AG24" i="13" s="1"/>
  <c r="AG23" i="13" s="1"/>
  <c r="AC25" i="13"/>
  <c r="AC24" i="13" s="1"/>
  <c r="AC23" i="13" s="1"/>
  <c r="Y25" i="13"/>
  <c r="Y24" i="13" s="1"/>
  <c r="Y23" i="13" s="1"/>
  <c r="U25" i="13"/>
  <c r="U24" i="13" s="1"/>
  <c r="U23" i="13" s="1"/>
  <c r="Q25" i="13"/>
  <c r="Q24" i="13" s="1"/>
  <c r="Q23" i="13" s="1"/>
  <c r="L25" i="13"/>
  <c r="L24" i="13" s="1"/>
  <c r="L23" i="13" s="1"/>
  <c r="H25" i="13"/>
  <c r="H24" i="13" s="1"/>
  <c r="H23" i="13" s="1"/>
  <c r="D25" i="13"/>
  <c r="D24" i="13" s="1"/>
  <c r="D23" i="13" s="1"/>
  <c r="AI25" i="13"/>
  <c r="AI24" i="13" s="1"/>
  <c r="AI23" i="13" s="1"/>
  <c r="AE25" i="13"/>
  <c r="AE24" i="13" s="1"/>
  <c r="AE23" i="13" s="1"/>
  <c r="AA25" i="13"/>
  <c r="AA24" i="13" s="1"/>
  <c r="AA23" i="13" s="1"/>
  <c r="W25" i="13"/>
  <c r="W24" i="13" s="1"/>
  <c r="W23" i="13" s="1"/>
  <c r="S25" i="13"/>
  <c r="S24" i="13" s="1"/>
  <c r="S23" i="13" s="1"/>
  <c r="N25" i="13"/>
  <c r="J25" i="13"/>
  <c r="J24" i="13" s="1"/>
  <c r="J23" i="13" s="1"/>
  <c r="F25" i="13"/>
  <c r="F24" i="13" s="1"/>
  <c r="F23" i="13" s="1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Z14" i="12"/>
  <c r="V14" i="12"/>
  <c r="R14" i="12"/>
  <c r="N14" i="12"/>
  <c r="J14" i="12"/>
  <c r="F14" i="12"/>
  <c r="B14" i="12"/>
  <c r="B84" i="11"/>
  <c r="B44" i="13" s="1"/>
  <c r="B75" i="11"/>
  <c r="B70" i="11"/>
  <c r="B35" i="11"/>
  <c r="B32" i="11"/>
  <c r="B28" i="11"/>
  <c r="B17" i="11"/>
  <c r="B11" i="11"/>
  <c r="C44" i="42" l="1"/>
  <c r="D44" i="42"/>
  <c r="C11" i="42"/>
  <c r="D11" i="42"/>
  <c r="C11" i="13"/>
  <c r="B11" i="13"/>
  <c r="B30" i="13"/>
  <c r="X47" i="24"/>
  <c r="X7" i="12" s="1"/>
  <c r="C25" i="42"/>
  <c r="C24" i="42" s="1"/>
  <c r="C23" i="42" s="1"/>
  <c r="D25" i="42"/>
  <c r="D24" i="42" s="1"/>
  <c r="D23" i="42" s="1"/>
  <c r="C51" i="41"/>
  <c r="N24" i="38"/>
  <c r="AD19" i="34"/>
  <c r="AD20" i="34" s="1"/>
  <c r="AH45" i="34"/>
  <c r="AB25" i="23"/>
  <c r="AB24" i="23"/>
  <c r="AC38" i="22"/>
  <c r="AC12" i="23" s="1"/>
  <c r="AC10" i="23" s="1"/>
  <c r="AC34" i="22"/>
  <c r="AA67" i="11"/>
  <c r="AA15" i="11"/>
  <c r="AB17" i="22"/>
  <c r="Z22" i="19"/>
  <c r="Z14" i="19"/>
  <c r="B41" i="13"/>
  <c r="C44" i="13"/>
  <c r="B44" i="42" s="1"/>
  <c r="AC14" i="12"/>
  <c r="Z24" i="13"/>
  <c r="Z23" i="13" s="1"/>
  <c r="N24" i="13"/>
  <c r="N23" i="13" s="1"/>
  <c r="AB39" i="11"/>
  <c r="AC41" i="12"/>
  <c r="AD17" i="12"/>
  <c r="AD15" i="12"/>
  <c r="C17" i="13"/>
  <c r="B17" i="13"/>
  <c r="AC44" i="11"/>
  <c r="AC51" i="12" s="1"/>
  <c r="AC24" i="38" s="1"/>
  <c r="AB35" i="11"/>
  <c r="B44" i="11"/>
  <c r="B51" i="12" s="1"/>
  <c r="B40" i="11"/>
  <c r="B25" i="13" s="1"/>
  <c r="B11" i="42" l="1"/>
  <c r="W26" i="38"/>
  <c r="C49" i="41"/>
  <c r="C51" i="12"/>
  <c r="C24" i="38" s="1"/>
  <c r="AD236" i="34"/>
  <c r="AD22" i="34"/>
  <c r="AD237" i="34"/>
  <c r="AI41" i="34"/>
  <c r="G49" i="12"/>
  <c r="E49" i="12"/>
  <c r="H49" i="12"/>
  <c r="I49" i="12"/>
  <c r="D49" i="12"/>
  <c r="F49" i="12"/>
  <c r="AC25" i="23"/>
  <c r="AC24" i="23"/>
  <c r="AB15" i="11"/>
  <c r="AB67" i="11"/>
  <c r="AC15" i="22"/>
  <c r="AC16" i="22" s="1"/>
  <c r="AD20" i="22" s="1"/>
  <c r="Z25" i="19"/>
  <c r="Y5" i="24" s="1"/>
  <c r="Y28" i="24" s="1"/>
  <c r="Z17" i="19"/>
  <c r="Y4" i="24" s="1"/>
  <c r="Y27" i="24" s="1"/>
  <c r="B24" i="13"/>
  <c r="B23" i="13" s="1"/>
  <c r="D63" i="12"/>
  <c r="D35" i="13"/>
  <c r="G63" i="12"/>
  <c r="G35" i="13"/>
  <c r="AD41" i="12"/>
  <c r="AD14" i="12"/>
  <c r="AE17" i="12"/>
  <c r="AE15" i="12"/>
  <c r="AC39" i="11"/>
  <c r="AD44" i="11"/>
  <c r="AD51" i="12" s="1"/>
  <c r="AC35" i="11"/>
  <c r="C25" i="13"/>
  <c r="C24" i="13" s="1"/>
  <c r="C23" i="13" s="1"/>
  <c r="B39" i="11"/>
  <c r="Y47" i="24" l="1"/>
  <c r="Y7" i="12" s="1"/>
  <c r="B51" i="41"/>
  <c r="B24" i="38"/>
  <c r="B25" i="42"/>
  <c r="B24" i="42" s="1"/>
  <c r="B23" i="42" s="1"/>
  <c r="AD24" i="38"/>
  <c r="AE18" i="34"/>
  <c r="AD239" i="34"/>
  <c r="AI44" i="34"/>
  <c r="AI42" i="34" s="1"/>
  <c r="AD38" i="22"/>
  <c r="AD12" i="23" s="1"/>
  <c r="AD10" i="23" s="1"/>
  <c r="AD34" i="22"/>
  <c r="AC17" i="22"/>
  <c r="AA22" i="19"/>
  <c r="AA14" i="19"/>
  <c r="C49" i="12"/>
  <c r="AE41" i="12"/>
  <c r="AE14" i="12"/>
  <c r="AF17" i="12"/>
  <c r="AF15" i="12"/>
  <c r="AD39" i="11"/>
  <c r="AE44" i="11"/>
  <c r="AE51" i="12" s="1"/>
  <c r="AE24" i="38" s="1"/>
  <c r="AD35" i="11"/>
  <c r="B49" i="12"/>
  <c r="X26" i="38" l="1"/>
  <c r="B49" i="41"/>
  <c r="AD241" i="34"/>
  <c r="AD5" i="23" s="1"/>
  <c r="AD3" i="23" s="1"/>
  <c r="AD24" i="23" s="1"/>
  <c r="AC31" i="13"/>
  <c r="AE21" i="34"/>
  <c r="AE235" i="34"/>
  <c r="AE16" i="23" s="1"/>
  <c r="AI43" i="34"/>
  <c r="AD15" i="22"/>
  <c r="AD16" i="22" s="1"/>
  <c r="AE20" i="22" s="1"/>
  <c r="AC15" i="11"/>
  <c r="AC67" i="11"/>
  <c r="AA25" i="19"/>
  <c r="Z5" i="24" s="1"/>
  <c r="Z28" i="24" s="1"/>
  <c r="AA17" i="19"/>
  <c r="Z4" i="24" s="1"/>
  <c r="Z27" i="24" s="1"/>
  <c r="AF41" i="12"/>
  <c r="AF14" i="12"/>
  <c r="AG17" i="12"/>
  <c r="AG15" i="12"/>
  <c r="AE39" i="11"/>
  <c r="AF44" i="11"/>
  <c r="AF51" i="12" s="1"/>
  <c r="AF24" i="38" s="1"/>
  <c r="AE35" i="11"/>
  <c r="AD25" i="23" l="1"/>
  <c r="Z47" i="24"/>
  <c r="Z7" i="12" s="1"/>
  <c r="AE19" i="34"/>
  <c r="AE238" i="34"/>
  <c r="AI45" i="34"/>
  <c r="AE38" i="22"/>
  <c r="AE12" i="23" s="1"/>
  <c r="AE10" i="23" s="1"/>
  <c r="AE34" i="22"/>
  <c r="AD17" i="22"/>
  <c r="AB22" i="19"/>
  <c r="AB14" i="19"/>
  <c r="AG41" i="12"/>
  <c r="AG14" i="12"/>
  <c r="AH17" i="12"/>
  <c r="AH15" i="12"/>
  <c r="AF39" i="11"/>
  <c r="AG44" i="11"/>
  <c r="AG51" i="12" s="1"/>
  <c r="AG24" i="38" s="1"/>
  <c r="AF35" i="11"/>
  <c r="C9" i="41" l="1"/>
  <c r="D7" i="41" s="1"/>
  <c r="Y26" i="38"/>
  <c r="AE20" i="34"/>
  <c r="AE236" i="34"/>
  <c r="AJ41" i="34"/>
  <c r="AE15" i="22"/>
  <c r="AE16" i="22" s="1"/>
  <c r="AF20" i="22" s="1"/>
  <c r="AD67" i="11"/>
  <c r="AD15" i="11"/>
  <c r="AB25" i="19"/>
  <c r="AA5" i="24" s="1"/>
  <c r="AA28" i="24" s="1"/>
  <c r="AB17" i="19"/>
  <c r="AA4" i="24" s="1"/>
  <c r="AA27" i="24" s="1"/>
  <c r="AH41" i="12"/>
  <c r="AI17" i="12"/>
  <c r="AH14" i="12"/>
  <c r="AI15" i="12"/>
  <c r="AG39" i="11"/>
  <c r="AH44" i="11"/>
  <c r="AH51" i="12" s="1"/>
  <c r="AH24" i="38" s="1"/>
  <c r="AG35" i="11"/>
  <c r="AA47" i="24" l="1"/>
  <c r="AA7" i="12" s="1"/>
  <c r="C6" i="41"/>
  <c r="C11" i="41" s="1"/>
  <c r="C22" i="41" s="1"/>
  <c r="AE22" i="34"/>
  <c r="AE237" i="34"/>
  <c r="AJ44" i="34"/>
  <c r="AJ42" i="34" s="1"/>
  <c r="AE17" i="22"/>
  <c r="AF15" i="22" s="1"/>
  <c r="AF16" i="22" s="1"/>
  <c r="AG20" i="22" s="1"/>
  <c r="AF38" i="22"/>
  <c r="AF12" i="23" s="1"/>
  <c r="AF34" i="22"/>
  <c r="AC22" i="19"/>
  <c r="AC14" i="19"/>
  <c r="B18" i="13"/>
  <c r="AI41" i="12"/>
  <c r="AI14" i="12"/>
  <c r="AJ17" i="12"/>
  <c r="AJ15" i="12"/>
  <c r="AH39" i="11"/>
  <c r="AI44" i="11"/>
  <c r="AI51" i="12" s="1"/>
  <c r="AI24" i="38" s="1"/>
  <c r="AH35" i="11"/>
  <c r="Z26" i="38" l="1"/>
  <c r="AF18" i="34"/>
  <c r="AE239" i="34"/>
  <c r="AJ43" i="34"/>
  <c r="AF17" i="22"/>
  <c r="AG15" i="22" s="1"/>
  <c r="AG16" i="22" s="1"/>
  <c r="AH20" i="22" s="1"/>
  <c r="AE67" i="11"/>
  <c r="AE15" i="11"/>
  <c r="AG38" i="22"/>
  <c r="AG12" i="23" s="1"/>
  <c r="AG34" i="22"/>
  <c r="AC25" i="19"/>
  <c r="AB5" i="24" s="1"/>
  <c r="AB28" i="24" s="1"/>
  <c r="AC17" i="19"/>
  <c r="AB4" i="24" s="1"/>
  <c r="AB27" i="24" s="1"/>
  <c r="AJ41" i="12"/>
  <c r="AJ14" i="12"/>
  <c r="AI39" i="11"/>
  <c r="AJ44" i="11"/>
  <c r="AJ51" i="12" s="1"/>
  <c r="AJ24" i="38" s="1"/>
  <c r="AI35" i="11"/>
  <c r="AB47" i="24" l="1"/>
  <c r="AB7" i="12" s="1"/>
  <c r="AD31" i="13"/>
  <c r="AE241" i="34"/>
  <c r="AE5" i="23" s="1"/>
  <c r="AE3" i="23" s="1"/>
  <c r="AF21" i="34"/>
  <c r="AF238" i="34" s="1"/>
  <c r="AF235" i="34"/>
  <c r="AF16" i="23" s="1"/>
  <c r="AJ45" i="34"/>
  <c r="AF67" i="11"/>
  <c r="AF15" i="11"/>
  <c r="AH38" i="22"/>
  <c r="AH12" i="23" s="1"/>
  <c r="AH34" i="22"/>
  <c r="AG17" i="22"/>
  <c r="AD22" i="19"/>
  <c r="AD14" i="19"/>
  <c r="AK15" i="12"/>
  <c r="AK17" i="12"/>
  <c r="AK44" i="11"/>
  <c r="AK51" i="12" s="1"/>
  <c r="AK41" i="12"/>
  <c r="AJ39" i="11"/>
  <c r="AJ35" i="11"/>
  <c r="AA26" i="38" l="1"/>
  <c r="AK24" i="38"/>
  <c r="D51" i="41"/>
  <c r="AE25" i="23"/>
  <c r="AE24" i="23"/>
  <c r="AF19" i="34"/>
  <c r="AF20" i="34" s="1"/>
  <c r="AF236" i="34"/>
  <c r="AK41" i="34"/>
  <c r="AG67" i="11"/>
  <c r="AG15" i="11"/>
  <c r="AH15" i="22"/>
  <c r="AH16" i="22" s="1"/>
  <c r="AI20" i="22" s="1"/>
  <c r="AD25" i="19"/>
  <c r="AC5" i="24" s="1"/>
  <c r="AC28" i="24" s="1"/>
  <c r="AD17" i="19"/>
  <c r="AC4" i="24" s="1"/>
  <c r="AC27" i="24" s="1"/>
  <c r="AK14" i="12"/>
  <c r="AK39" i="11"/>
  <c r="AC47" i="24" l="1"/>
  <c r="AC7" i="12" s="1"/>
  <c r="D49" i="41"/>
  <c r="AF22" i="34"/>
  <c r="AF237" i="34"/>
  <c r="AK44" i="34"/>
  <c r="AH17" i="22"/>
  <c r="AI38" i="22"/>
  <c r="AI12" i="23" s="1"/>
  <c r="AI34" i="22"/>
  <c r="AE22" i="19"/>
  <c r="AE14" i="19"/>
  <c r="AK35" i="11"/>
  <c r="AB26" i="38" l="1"/>
  <c r="AG18" i="34"/>
  <c r="AF239" i="34"/>
  <c r="AK42" i="34"/>
  <c r="AH15" i="11"/>
  <c r="AH67" i="11"/>
  <c r="AI15" i="22"/>
  <c r="AI16" i="22" s="1"/>
  <c r="AJ20" i="22" s="1"/>
  <c r="AE25" i="19"/>
  <c r="AD5" i="24" s="1"/>
  <c r="AD28" i="24" s="1"/>
  <c r="AE17" i="19"/>
  <c r="AD4" i="24" s="1"/>
  <c r="AD27" i="24" s="1"/>
  <c r="AD47" i="24" l="1"/>
  <c r="AD7" i="12" s="1"/>
  <c r="AE31" i="13"/>
  <c r="AF241" i="34"/>
  <c r="AF5" i="23" s="1"/>
  <c r="AF3" i="23" s="1"/>
  <c r="AG21" i="34"/>
  <c r="AG235" i="34"/>
  <c r="AG16" i="23" s="1"/>
  <c r="AG10" i="23" s="1"/>
  <c r="AK43" i="34"/>
  <c r="AJ38" i="22"/>
  <c r="AJ12" i="23" s="1"/>
  <c r="AJ34" i="22"/>
  <c r="AI17" i="22"/>
  <c r="AF22" i="19"/>
  <c r="AF14" i="19"/>
  <c r="B6" i="12"/>
  <c r="B24" i="11"/>
  <c r="B22" i="11" s="1"/>
  <c r="B14" i="13"/>
  <c r="B61" i="11"/>
  <c r="AC26" i="38" l="1"/>
  <c r="AG19" i="34"/>
  <c r="AG238" i="34"/>
  <c r="AK45" i="34"/>
  <c r="AJ15" i="22"/>
  <c r="AJ16" i="22" s="1"/>
  <c r="AK20" i="22" s="1"/>
  <c r="AI15" i="11"/>
  <c r="AI67" i="11"/>
  <c r="AF25" i="19"/>
  <c r="AE5" i="24" s="1"/>
  <c r="AE28" i="24" s="1"/>
  <c r="AF17" i="19"/>
  <c r="AE4" i="24" s="1"/>
  <c r="AE27" i="24" s="1"/>
  <c r="B13" i="13"/>
  <c r="AE47" i="24" l="1"/>
  <c r="AE7" i="12" s="1"/>
  <c r="AG20" i="34"/>
  <c r="AG236" i="34"/>
  <c r="AL41" i="34"/>
  <c r="AK38" i="22"/>
  <c r="AK12" i="23" s="1"/>
  <c r="AK34" i="22"/>
  <c r="AJ17" i="22"/>
  <c r="AG22" i="19"/>
  <c r="AG14" i="19"/>
  <c r="C6" i="12"/>
  <c r="C61" i="11"/>
  <c r="C14" i="13"/>
  <c r="C24" i="11"/>
  <c r="C22" i="11" s="1"/>
  <c r="AD26" i="38" l="1"/>
  <c r="AG22" i="34"/>
  <c r="AG237" i="34"/>
  <c r="AL44" i="34"/>
  <c r="AL42" i="34" s="1"/>
  <c r="AK15" i="22"/>
  <c r="AK16" i="22" s="1"/>
  <c r="AL20" i="22" s="1"/>
  <c r="AJ67" i="11"/>
  <c r="AJ15" i="11"/>
  <c r="AG25" i="19"/>
  <c r="AF5" i="24" s="1"/>
  <c r="AF28" i="24" s="1"/>
  <c r="AG17" i="19"/>
  <c r="AF4" i="24" s="1"/>
  <c r="AF27" i="24" s="1"/>
  <c r="C13" i="13"/>
  <c r="D14" i="13"/>
  <c r="AF47" i="24" l="1"/>
  <c r="AF7" i="12" s="1"/>
  <c r="AH18" i="34"/>
  <c r="AG239" i="34"/>
  <c r="AL43" i="34"/>
  <c r="AL38" i="22"/>
  <c r="AL12" i="23" s="1"/>
  <c r="AL34" i="22"/>
  <c r="AK17" i="22"/>
  <c r="AH22" i="19"/>
  <c r="AH14" i="19"/>
  <c r="D6" i="12"/>
  <c r="D61" i="11"/>
  <c r="D24" i="11"/>
  <c r="D22" i="11" s="1"/>
  <c r="AE26" i="38" l="1"/>
  <c r="AF31" i="13"/>
  <c r="AG241" i="34"/>
  <c r="AG5" i="23" s="1"/>
  <c r="AG3" i="23" s="1"/>
  <c r="AH21" i="34"/>
  <c r="AH238" i="34" s="1"/>
  <c r="AH235" i="34"/>
  <c r="AH16" i="23" s="1"/>
  <c r="AH10" i="23" s="1"/>
  <c r="AL45" i="34"/>
  <c r="AL15" i="22"/>
  <c r="AL16" i="22" s="1"/>
  <c r="AK15" i="11"/>
  <c r="D15" i="40" s="1"/>
  <c r="D14" i="40" s="1"/>
  <c r="AK67" i="11"/>
  <c r="D67" i="40" s="1"/>
  <c r="D66" i="40" s="1"/>
  <c r="AH25" i="19"/>
  <c r="AG5" i="24" s="1"/>
  <c r="AG28" i="24" s="1"/>
  <c r="AH17" i="19"/>
  <c r="AG4" i="24" s="1"/>
  <c r="AG27" i="24" s="1"/>
  <c r="D13" i="13"/>
  <c r="AG47" i="24" l="1"/>
  <c r="AG7" i="12" s="1"/>
  <c r="AG24" i="23"/>
  <c r="AG25" i="23"/>
  <c r="AH19" i="34"/>
  <c r="AM41" i="34"/>
  <c r="AL17" i="22"/>
  <c r="AI22" i="19"/>
  <c r="AI14" i="19"/>
  <c r="E6" i="12"/>
  <c r="E24" i="11"/>
  <c r="E22" i="11" s="1"/>
  <c r="AF26" i="38" l="1"/>
  <c r="AH20" i="34"/>
  <c r="AH236" i="34"/>
  <c r="AM44" i="34"/>
  <c r="AM42" i="34" s="1"/>
  <c r="AI25" i="19"/>
  <c r="AH5" i="24" s="1"/>
  <c r="AH28" i="24" s="1"/>
  <c r="AI17" i="19"/>
  <c r="AH4" i="24" s="1"/>
  <c r="AH27" i="24" s="1"/>
  <c r="E13" i="13"/>
  <c r="E61" i="11"/>
  <c r="E14" i="13"/>
  <c r="AH47" i="24" l="1"/>
  <c r="AH7" i="12" s="1"/>
  <c r="AH22" i="34"/>
  <c r="AH237" i="34"/>
  <c r="AM43" i="34"/>
  <c r="AJ22" i="19"/>
  <c r="AJ14" i="19"/>
  <c r="F6" i="12"/>
  <c r="F14" i="13"/>
  <c r="F61" i="11"/>
  <c r="F24" i="11"/>
  <c r="F22" i="11" s="1"/>
  <c r="AG26" i="38" l="1"/>
  <c r="AI18" i="34"/>
  <c r="AH239" i="34"/>
  <c r="AM45" i="34"/>
  <c r="AJ25" i="19"/>
  <c r="AI5" i="24" s="1"/>
  <c r="AI28" i="24" s="1"/>
  <c r="AJ17" i="19"/>
  <c r="AI4" i="24" s="1"/>
  <c r="AI27" i="24" s="1"/>
  <c r="F13" i="13"/>
  <c r="G6" i="12"/>
  <c r="AH241" i="34" l="1"/>
  <c r="AH5" i="23" s="1"/>
  <c r="AH3" i="23" s="1"/>
  <c r="AG31" i="13"/>
  <c r="AI21" i="34"/>
  <c r="AI235" i="34"/>
  <c r="AI16" i="23" s="1"/>
  <c r="AI10" i="23" s="1"/>
  <c r="AN41" i="34"/>
  <c r="AI47" i="24"/>
  <c r="AK22" i="19"/>
  <c r="AK14" i="19"/>
  <c r="G24" i="11"/>
  <c r="G22" i="11" s="1"/>
  <c r="G61" i="11"/>
  <c r="G14" i="13"/>
  <c r="AI7" i="12" l="1"/>
  <c r="AH26" i="38"/>
  <c r="AH24" i="23"/>
  <c r="AH25" i="23"/>
  <c r="AI19" i="34"/>
  <c r="AI238" i="34"/>
  <c r="AN44" i="34"/>
  <c r="AK25" i="19"/>
  <c r="AJ5" i="24" s="1"/>
  <c r="AJ28" i="24" s="1"/>
  <c r="AK17" i="19"/>
  <c r="AJ4" i="24" s="1"/>
  <c r="AJ27" i="24" s="1"/>
  <c r="G13" i="13"/>
  <c r="H6" i="12"/>
  <c r="AJ47" i="24" l="1"/>
  <c r="AJ7" i="12" s="1"/>
  <c r="AI20" i="34"/>
  <c r="AI236" i="34"/>
  <c r="AN42" i="34"/>
  <c r="AL22" i="19"/>
  <c r="AL14" i="19"/>
  <c r="H24" i="11"/>
  <c r="H22" i="11" s="1"/>
  <c r="H61" i="11"/>
  <c r="H14" i="13"/>
  <c r="AI26" i="38" l="1"/>
  <c r="AI22" i="34"/>
  <c r="AI237" i="34"/>
  <c r="AN43" i="34"/>
  <c r="AL25" i="19"/>
  <c r="AK5" i="24" s="1"/>
  <c r="AK28" i="24" s="1"/>
  <c r="AL17" i="19"/>
  <c r="AK4" i="24" s="1"/>
  <c r="AK27" i="24" s="1"/>
  <c r="H13" i="13"/>
  <c r="I61" i="11"/>
  <c r="I6" i="12"/>
  <c r="AK47" i="24" l="1"/>
  <c r="AK7" i="12" s="1"/>
  <c r="AJ18" i="34"/>
  <c r="AI239" i="34"/>
  <c r="AN45" i="34"/>
  <c r="AM22" i="19"/>
  <c r="AM14" i="19"/>
  <c r="I14" i="13"/>
  <c r="I24" i="11"/>
  <c r="I22" i="11" s="1"/>
  <c r="AJ26" i="38" l="1"/>
  <c r="AH31" i="13"/>
  <c r="AI241" i="34"/>
  <c r="AI5" i="23" s="1"/>
  <c r="AI3" i="23" s="1"/>
  <c r="AJ21" i="34"/>
  <c r="AJ238" i="34" s="1"/>
  <c r="AJ235" i="34"/>
  <c r="AJ16" i="23" s="1"/>
  <c r="AJ10" i="23" s="1"/>
  <c r="AO41" i="34"/>
  <c r="AM25" i="19"/>
  <c r="AL5" i="24" s="1"/>
  <c r="AL28" i="24" s="1"/>
  <c r="AM17" i="19"/>
  <c r="AL4" i="24" s="1"/>
  <c r="AL27" i="24" s="1"/>
  <c r="I13" i="13"/>
  <c r="AI24" i="23" l="1"/>
  <c r="AI25" i="23"/>
  <c r="AJ19" i="34"/>
  <c r="AO44" i="34"/>
  <c r="AO42" i="34" s="1"/>
  <c r="AL47" i="24"/>
  <c r="D9" i="41" l="1"/>
  <c r="D6" i="41" s="1"/>
  <c r="D11" i="41" s="1"/>
  <c r="D22" i="41" s="1"/>
  <c r="AK26" i="38"/>
  <c r="AJ20" i="34"/>
  <c r="AJ236" i="34"/>
  <c r="AO43" i="34"/>
  <c r="B3" i="12"/>
  <c r="B11" i="12" l="1"/>
  <c r="B22" i="12" s="1"/>
  <c r="B12" i="38"/>
  <c r="B10" i="38" s="1"/>
  <c r="AJ22" i="34"/>
  <c r="AJ237" i="34"/>
  <c r="AO45" i="34"/>
  <c r="AK18" i="34" l="1"/>
  <c r="AJ239" i="34"/>
  <c r="AP41" i="34"/>
  <c r="C3" i="12"/>
  <c r="B9" i="13"/>
  <c r="C9" i="13"/>
  <c r="C11" i="12" l="1"/>
  <c r="C22" i="12" s="1"/>
  <c r="C12" i="38"/>
  <c r="C10" i="38" s="1"/>
  <c r="AI31" i="13"/>
  <c r="AJ241" i="34"/>
  <c r="AJ5" i="23" s="1"/>
  <c r="AJ3" i="23" s="1"/>
  <c r="AK21" i="34"/>
  <c r="AK235" i="34"/>
  <c r="AK16" i="23" s="1"/>
  <c r="AP44" i="34"/>
  <c r="AP42" i="34" s="1"/>
  <c r="C18" i="13"/>
  <c r="D9" i="13"/>
  <c r="D3" i="12"/>
  <c r="B57" i="11"/>
  <c r="B14" i="11"/>
  <c r="B8" i="11" s="1"/>
  <c r="D11" i="12" l="1"/>
  <c r="D22" i="12" s="1"/>
  <c r="D12" i="38"/>
  <c r="D10" i="38" s="1"/>
  <c r="AJ25" i="23"/>
  <c r="AJ24" i="23"/>
  <c r="AK19" i="34"/>
  <c r="AK238" i="34"/>
  <c r="AP43" i="34"/>
  <c r="D18" i="13"/>
  <c r="E3" i="12"/>
  <c r="B66" i="11"/>
  <c r="B60" i="11" s="1"/>
  <c r="B10" i="13"/>
  <c r="B49" i="13"/>
  <c r="B8" i="13" l="1"/>
  <c r="E11" i="12"/>
  <c r="E22" i="12" s="1"/>
  <c r="E12" i="38"/>
  <c r="E10" i="38" s="1"/>
  <c r="AK20" i="34"/>
  <c r="AK236" i="34"/>
  <c r="AP45" i="34"/>
  <c r="E18" i="13"/>
  <c r="C57" i="11"/>
  <c r="C66" i="11"/>
  <c r="C60" i="11" s="1"/>
  <c r="C14" i="11"/>
  <c r="F3" i="12"/>
  <c r="E9" i="13"/>
  <c r="F9" i="13"/>
  <c r="F11" i="12" l="1"/>
  <c r="F22" i="12" s="1"/>
  <c r="F12" i="38"/>
  <c r="F10" i="38" s="1"/>
  <c r="AK22" i="34"/>
  <c r="AK237" i="34"/>
  <c r="AQ41" i="34"/>
  <c r="C49" i="13"/>
  <c r="F18" i="13"/>
  <c r="G3" i="12"/>
  <c r="C10" i="13"/>
  <c r="C8" i="11"/>
  <c r="C53" i="11" s="1"/>
  <c r="C8" i="13" l="1"/>
  <c r="G11" i="12"/>
  <c r="G22" i="12" s="1"/>
  <c r="G12" i="38"/>
  <c r="G10" i="38" s="1"/>
  <c r="AL18" i="34"/>
  <c r="AK239" i="34"/>
  <c r="AQ44" i="34"/>
  <c r="AQ42" i="34" s="1"/>
  <c r="D57" i="11"/>
  <c r="D14" i="11"/>
  <c r="D8" i="11" s="1"/>
  <c r="D53" i="11" s="1"/>
  <c r="G18" i="13"/>
  <c r="G9" i="13"/>
  <c r="H3" i="12"/>
  <c r="H11" i="12" l="1"/>
  <c r="H22" i="12" s="1"/>
  <c r="H12" i="38"/>
  <c r="H10" i="38" s="1"/>
  <c r="AJ31" i="13"/>
  <c r="AK241" i="34"/>
  <c r="AK5" i="23" s="1"/>
  <c r="AK3" i="23" s="1"/>
  <c r="AL21" i="34"/>
  <c r="AL238" i="34" s="1"/>
  <c r="AL235" i="34"/>
  <c r="AL16" i="23" s="1"/>
  <c r="AL10" i="23" s="1"/>
  <c r="AQ43" i="34"/>
  <c r="D66" i="11"/>
  <c r="D60" i="11" s="1"/>
  <c r="I3" i="12"/>
  <c r="H9" i="13"/>
  <c r="I9" i="13"/>
  <c r="D49" i="13"/>
  <c r="H18" i="13"/>
  <c r="I11" i="12" l="1"/>
  <c r="I22" i="12" s="1"/>
  <c r="I12" i="38"/>
  <c r="I10" i="38" s="1"/>
  <c r="AL19" i="34"/>
  <c r="AL20" i="34" s="1"/>
  <c r="AQ45" i="34"/>
  <c r="D10" i="13"/>
  <c r="I18" i="13"/>
  <c r="E14" i="11"/>
  <c r="E8" i="11" s="1"/>
  <c r="E53" i="11" s="1"/>
  <c r="D8" i="13" l="1"/>
  <c r="AL236" i="34"/>
  <c r="AL22" i="34"/>
  <c r="AL237" i="34"/>
  <c r="AR41" i="34"/>
  <c r="E66" i="11"/>
  <c r="E60" i="11" s="1"/>
  <c r="E10" i="13"/>
  <c r="E8" i="13" s="1"/>
  <c r="E57" i="11"/>
  <c r="AM18" i="34" l="1"/>
  <c r="AL239" i="34"/>
  <c r="AR44" i="34"/>
  <c r="AR42" i="34" s="1"/>
  <c r="F57" i="11"/>
  <c r="E49" i="13"/>
  <c r="F14" i="11"/>
  <c r="F8" i="11" s="1"/>
  <c r="F53" i="11" s="1"/>
  <c r="AK31" i="13" l="1"/>
  <c r="D31" i="42" s="1"/>
  <c r="AL241" i="34"/>
  <c r="AL5" i="23" s="1"/>
  <c r="AL3" i="23" s="1"/>
  <c r="AM21" i="34"/>
  <c r="AM238" i="34" s="1"/>
  <c r="AM235" i="34"/>
  <c r="AR43" i="34"/>
  <c r="F66" i="11"/>
  <c r="F60" i="11" s="1"/>
  <c r="F10" i="13"/>
  <c r="F49" i="13"/>
  <c r="F8" i="13" l="1"/>
  <c r="AL25" i="23"/>
  <c r="AL24" i="23"/>
  <c r="AM19" i="34"/>
  <c r="AM20" i="34" s="1"/>
  <c r="AR45" i="34"/>
  <c r="G57" i="11"/>
  <c r="G66" i="11"/>
  <c r="G60" i="11" s="1"/>
  <c r="G14" i="11"/>
  <c r="AM236" i="34" l="1"/>
  <c r="AM22" i="34"/>
  <c r="AM237" i="34"/>
  <c r="AS41" i="34"/>
  <c r="G10" i="13"/>
  <c r="G8" i="11"/>
  <c r="G53" i="11" s="1"/>
  <c r="H14" i="11"/>
  <c r="H8" i="11" s="1"/>
  <c r="H53" i="11" s="1"/>
  <c r="H57" i="11"/>
  <c r="G8" i="13" l="1"/>
  <c r="AN18" i="34"/>
  <c r="AM239" i="34"/>
  <c r="AM241" i="34" s="1"/>
  <c r="AS44" i="34"/>
  <c r="AS42" i="34" s="1"/>
  <c r="H49" i="13"/>
  <c r="H66" i="11"/>
  <c r="H60" i="11" s="1"/>
  <c r="H10" i="13"/>
  <c r="H8" i="13" s="1"/>
  <c r="G49" i="13"/>
  <c r="AN21" i="34" l="1"/>
  <c r="AN238" i="34" s="1"/>
  <c r="AN235" i="34"/>
  <c r="AS43" i="34"/>
  <c r="I14" i="11"/>
  <c r="I8" i="11" s="1"/>
  <c r="I53" i="11" s="1"/>
  <c r="I57" i="11"/>
  <c r="AN19" i="34" l="1"/>
  <c r="AN20" i="34" s="1"/>
  <c r="AS45" i="34"/>
  <c r="I49" i="13"/>
  <c r="I66" i="11"/>
  <c r="I60" i="11" s="1"/>
  <c r="I10" i="13"/>
  <c r="I8" i="13" s="1"/>
  <c r="AN236" i="34" l="1"/>
  <c r="AN22" i="34"/>
  <c r="AN237" i="34"/>
  <c r="AT41" i="34"/>
  <c r="AO18" i="34" l="1"/>
  <c r="AN239" i="34"/>
  <c r="AN241" i="34" s="1"/>
  <c r="AT44" i="34"/>
  <c r="AT42" i="34" s="1"/>
  <c r="J9" i="13"/>
  <c r="AO21" i="34" l="1"/>
  <c r="AO235" i="34"/>
  <c r="AT43" i="34"/>
  <c r="J18" i="13"/>
  <c r="J3" i="12"/>
  <c r="J12" i="38" s="1"/>
  <c r="J10" i="38" s="1"/>
  <c r="AO19" i="34" l="1"/>
  <c r="AO238" i="34"/>
  <c r="AT45" i="34"/>
  <c r="K9" i="13"/>
  <c r="AO20" i="34" l="1"/>
  <c r="AO236" i="34"/>
  <c r="AU41" i="34"/>
  <c r="J24" i="11"/>
  <c r="J22" i="11" s="1"/>
  <c r="K18" i="13"/>
  <c r="K3" i="12"/>
  <c r="K12" i="38" s="1"/>
  <c r="K10" i="38" s="1"/>
  <c r="AO22" i="34" l="1"/>
  <c r="AO237" i="34"/>
  <c r="AU44" i="34"/>
  <c r="J61" i="11"/>
  <c r="J6" i="12"/>
  <c r="J11" i="12" s="1"/>
  <c r="J22" i="12" s="1"/>
  <c r="L9" i="13"/>
  <c r="L18" i="13"/>
  <c r="J13" i="13"/>
  <c r="L3" i="12"/>
  <c r="L12" i="38" s="1"/>
  <c r="L10" i="38" s="1"/>
  <c r="AP18" i="34" l="1"/>
  <c r="AO239" i="34"/>
  <c r="AO241" i="34" s="1"/>
  <c r="AU42" i="34"/>
  <c r="J14" i="13"/>
  <c r="K6" i="12"/>
  <c r="K11" i="12" s="1"/>
  <c r="K22" i="12" s="1"/>
  <c r="K24" i="11"/>
  <c r="K22" i="11" s="1"/>
  <c r="M3" i="12"/>
  <c r="M12" i="38" s="1"/>
  <c r="M10" i="38" s="1"/>
  <c r="AP21" i="34" l="1"/>
  <c r="AP235" i="34"/>
  <c r="AU43" i="34"/>
  <c r="K14" i="13"/>
  <c r="K61" i="11"/>
  <c r="L24" i="11"/>
  <c r="L22" i="11" s="1"/>
  <c r="O9" i="13"/>
  <c r="J14" i="11"/>
  <c r="K13" i="13"/>
  <c r="M18" i="13"/>
  <c r="B18" i="42" s="1"/>
  <c r="N18" i="13"/>
  <c r="N9" i="13"/>
  <c r="M9" i="13"/>
  <c r="B9" i="42" s="1"/>
  <c r="L6" i="12"/>
  <c r="L11" i="12" s="1"/>
  <c r="L22" i="12" s="1"/>
  <c r="N3" i="12"/>
  <c r="N12" i="38" s="1"/>
  <c r="N10" i="38" s="1"/>
  <c r="AP19" i="34" l="1"/>
  <c r="AP238" i="34"/>
  <c r="AU45" i="34"/>
  <c r="L13" i="13"/>
  <c r="O3" i="12"/>
  <c r="O12" i="38" s="1"/>
  <c r="O10" i="38" s="1"/>
  <c r="O18" i="13"/>
  <c r="J66" i="11"/>
  <c r="J10" i="13"/>
  <c r="AP20" i="34" l="1"/>
  <c r="AP236" i="34"/>
  <c r="AV41" i="34"/>
  <c r="M24" i="11"/>
  <c r="B24" i="40" s="1"/>
  <c r="B22" i="40" s="1"/>
  <c r="N24" i="11"/>
  <c r="N22" i="11" s="1"/>
  <c r="P18" i="13"/>
  <c r="Q3" i="12"/>
  <c r="Q12" i="38" s="1"/>
  <c r="Q10" i="38" s="1"/>
  <c r="M6" i="12"/>
  <c r="M11" i="12" s="1"/>
  <c r="M22" i="12" s="1"/>
  <c r="Q9" i="13"/>
  <c r="P9" i="13"/>
  <c r="L14" i="13"/>
  <c r="L61" i="11"/>
  <c r="K14" i="11"/>
  <c r="P3" i="12"/>
  <c r="P12" i="38" s="1"/>
  <c r="P10" i="38" s="1"/>
  <c r="Q18" i="13"/>
  <c r="AP22" i="34" l="1"/>
  <c r="AP237" i="34"/>
  <c r="AV44" i="34"/>
  <c r="R18" i="13"/>
  <c r="S9" i="13"/>
  <c r="O24" i="11"/>
  <c r="O22" i="11" s="1"/>
  <c r="R3" i="12"/>
  <c r="R12" i="38" s="1"/>
  <c r="R10" i="38" s="1"/>
  <c r="K10" i="13"/>
  <c r="K66" i="11"/>
  <c r="R9" i="13"/>
  <c r="M22" i="11"/>
  <c r="N6" i="12"/>
  <c r="N11" i="12" s="1"/>
  <c r="N22" i="12" s="1"/>
  <c r="AQ18" i="34" l="1"/>
  <c r="AP239" i="34"/>
  <c r="AP241" i="34" s="1"/>
  <c r="AV42" i="34"/>
  <c r="O13" i="13"/>
  <c r="L14" i="11"/>
  <c r="T9" i="13"/>
  <c r="N13" i="13"/>
  <c r="M13" i="13"/>
  <c r="B13" i="42" s="1"/>
  <c r="S3" i="12"/>
  <c r="S12" i="38" s="1"/>
  <c r="S10" i="38" s="1"/>
  <c r="N14" i="13"/>
  <c r="N61" i="11"/>
  <c r="P24" i="11"/>
  <c r="P22" i="11" s="1"/>
  <c r="M14" i="13"/>
  <c r="B14" i="42" s="1"/>
  <c r="M61" i="11"/>
  <c r="O6" i="12"/>
  <c r="O11" i="12" s="1"/>
  <c r="O22" i="12" s="1"/>
  <c r="S18" i="13"/>
  <c r="AQ21" i="34" l="1"/>
  <c r="AQ238" i="34" s="1"/>
  <c r="AQ235" i="34"/>
  <c r="AV43" i="34"/>
  <c r="L66" i="11"/>
  <c r="P14" i="13"/>
  <c r="P61" i="11"/>
  <c r="O14" i="13"/>
  <c r="O61" i="11"/>
  <c r="R24" i="11"/>
  <c r="R22" i="11" s="1"/>
  <c r="T18" i="13"/>
  <c r="P13" i="13"/>
  <c r="Q24" i="11"/>
  <c r="Q22" i="11" s="1"/>
  <c r="P6" i="12"/>
  <c r="P11" i="12" s="1"/>
  <c r="P22" i="12" s="1"/>
  <c r="T3" i="12"/>
  <c r="T12" i="38" s="1"/>
  <c r="T10" i="38" s="1"/>
  <c r="W9" i="13"/>
  <c r="V3" i="12"/>
  <c r="V12" i="38" s="1"/>
  <c r="V10" i="38" s="1"/>
  <c r="Q6" i="12"/>
  <c r="Q11" i="12" s="1"/>
  <c r="Q22" i="12" s="1"/>
  <c r="AQ19" i="34" l="1"/>
  <c r="AV45" i="34"/>
  <c r="L10" i="13"/>
  <c r="M14" i="11"/>
  <c r="Q14" i="13"/>
  <c r="Q61" i="11"/>
  <c r="W18" i="13"/>
  <c r="R13" i="13"/>
  <c r="S6" i="12"/>
  <c r="S11" i="12" s="1"/>
  <c r="S22" i="12" s="1"/>
  <c r="Q13" i="13"/>
  <c r="U18" i="13"/>
  <c r="X3" i="12"/>
  <c r="X12" i="38" s="1"/>
  <c r="X10" i="38" s="1"/>
  <c r="R6" i="12"/>
  <c r="R11" i="12" s="1"/>
  <c r="R22" i="12" s="1"/>
  <c r="S24" i="11"/>
  <c r="S22" i="11" s="1"/>
  <c r="W3" i="12"/>
  <c r="W12" i="38" s="1"/>
  <c r="W10" i="38" s="1"/>
  <c r="U3" i="12"/>
  <c r="U12" i="38" s="1"/>
  <c r="U10" i="38" s="1"/>
  <c r="AQ20" i="34" l="1"/>
  <c r="AQ236" i="34"/>
  <c r="AW41" i="34"/>
  <c r="S13" i="13"/>
  <c r="M66" i="11"/>
  <c r="M10" i="13"/>
  <c r="B10" i="42" s="1"/>
  <c r="V18" i="13"/>
  <c r="X18" i="13"/>
  <c r="S14" i="13"/>
  <c r="S61" i="11"/>
  <c r="Y9" i="13"/>
  <c r="X9" i="13"/>
  <c r="Z9" i="13"/>
  <c r="Y3" i="12"/>
  <c r="Y12" i="38" s="1"/>
  <c r="Y10" i="38" s="1"/>
  <c r="R14" i="13"/>
  <c r="R61" i="11"/>
  <c r="V9" i="13"/>
  <c r="U9" i="13"/>
  <c r="T24" i="11"/>
  <c r="T22" i="11" s="1"/>
  <c r="C9" i="42" l="1"/>
  <c r="AQ22" i="34"/>
  <c r="AQ237" i="34"/>
  <c r="AW44" i="34"/>
  <c r="T13" i="13"/>
  <c r="Z18" i="13"/>
  <c r="AA9" i="13"/>
  <c r="Y18" i="13"/>
  <c r="C18" i="42" s="1"/>
  <c r="T6" i="12"/>
  <c r="T11" i="12" s="1"/>
  <c r="T22" i="12" s="1"/>
  <c r="Z3" i="12"/>
  <c r="Z12" i="38" s="1"/>
  <c r="Z10" i="38" s="1"/>
  <c r="T14" i="13"/>
  <c r="T61" i="11"/>
  <c r="AR18" i="34" l="1"/>
  <c r="AQ239" i="34"/>
  <c r="AQ241" i="34" s="1"/>
  <c r="AW42" i="34"/>
  <c r="AA18" i="13"/>
  <c r="N14" i="11"/>
  <c r="AA3" i="12"/>
  <c r="AA12" i="38" s="1"/>
  <c r="AA10" i="38" s="1"/>
  <c r="O14" i="11"/>
  <c r="U24" i="11"/>
  <c r="U22" i="11" s="1"/>
  <c r="U6" i="12"/>
  <c r="U11" i="12" s="1"/>
  <c r="U22" i="12" s="1"/>
  <c r="AR21" i="34" l="1"/>
  <c r="AR235" i="34"/>
  <c r="AW43" i="34"/>
  <c r="V24" i="1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AB12" i="38" s="1"/>
  <c r="AB10" i="38" s="1"/>
  <c r="P14" i="11"/>
  <c r="AR19" i="34" l="1"/>
  <c r="AR238" i="34"/>
  <c r="AW45" i="34"/>
  <c r="V13" i="13"/>
  <c r="W24" i="11"/>
  <c r="W22" i="11" s="1"/>
  <c r="W13" i="13" s="1"/>
  <c r="W6" i="12"/>
  <c r="W11" i="12" s="1"/>
  <c r="W22" i="12" s="1"/>
  <c r="Z61" i="11"/>
  <c r="AC18" i="13"/>
  <c r="U14" i="13"/>
  <c r="U61" i="11"/>
  <c r="P10" i="13"/>
  <c r="P66" i="11"/>
  <c r="V14" i="13"/>
  <c r="V61" i="11"/>
  <c r="AC3" i="12"/>
  <c r="AC12" i="38" s="1"/>
  <c r="AC10" i="38" s="1"/>
  <c r="Q14" i="11"/>
  <c r="W14" i="13"/>
  <c r="W61" i="11"/>
  <c r="AR20" i="34" l="1"/>
  <c r="AR236" i="34"/>
  <c r="AX41" i="34"/>
  <c r="AA14" i="13"/>
  <c r="AA61" i="11"/>
  <c r="X24" i="11"/>
  <c r="X22" i="11" s="1"/>
  <c r="X13" i="13" s="1"/>
  <c r="X6" i="12"/>
  <c r="X11" i="12" s="1"/>
  <c r="X22" i="12" s="1"/>
  <c r="AD18" i="13"/>
  <c r="Y14" i="13"/>
  <c r="C14" i="42" s="1"/>
  <c r="Y61" i="11"/>
  <c r="Z14" i="13"/>
  <c r="Q10" i="13"/>
  <c r="Q66" i="11"/>
  <c r="AD3" i="12"/>
  <c r="AD12" i="38" s="1"/>
  <c r="AD10" i="38" s="1"/>
  <c r="R14" i="11"/>
  <c r="AD9" i="13"/>
  <c r="AR22" i="34" l="1"/>
  <c r="AR237" i="34"/>
  <c r="AX44" i="34"/>
  <c r="AE18" i="13"/>
  <c r="R10" i="13"/>
  <c r="R66" i="11"/>
  <c r="AE3" i="12"/>
  <c r="AE12" i="38" s="1"/>
  <c r="AE10" i="38" s="1"/>
  <c r="AS18" i="34" l="1"/>
  <c r="AR239" i="34"/>
  <c r="AR241" i="34" s="1"/>
  <c r="AX42" i="34"/>
  <c r="Z24" i="11"/>
  <c r="Z22" i="11" s="1"/>
  <c r="AH9" i="13"/>
  <c r="AI9" i="13"/>
  <c r="AF3" i="12"/>
  <c r="AF12" i="38" s="1"/>
  <c r="AF10" i="38" s="1"/>
  <c r="S14" i="11"/>
  <c r="AE9" i="13"/>
  <c r="AB14" i="13"/>
  <c r="AB61" i="11"/>
  <c r="AH3" i="12"/>
  <c r="AH12" i="38" s="1"/>
  <c r="AH10" i="38" s="1"/>
  <c r="AC14" i="13"/>
  <c r="AC61" i="11"/>
  <c r="AF18" i="13"/>
  <c r="Y24" i="11"/>
  <c r="C24" i="40" s="1"/>
  <c r="C22" i="40" s="1"/>
  <c r="Y6" i="12"/>
  <c r="Y11" i="12" s="1"/>
  <c r="Y22" i="12" s="1"/>
  <c r="AS21" i="34" l="1"/>
  <c r="AS235" i="34"/>
  <c r="AX43" i="34"/>
  <c r="AI18" i="13"/>
  <c r="AG3" i="12"/>
  <c r="AG12" i="38" s="1"/>
  <c r="AG10" i="38" s="1"/>
  <c r="AI3" i="12"/>
  <c r="AI12" i="38" s="1"/>
  <c r="AI10" i="38" s="1"/>
  <c r="Y22" i="11"/>
  <c r="AG9" i="13"/>
  <c r="AG18" i="13"/>
  <c r="AF9" i="13"/>
  <c r="S10" i="13"/>
  <c r="S66" i="11"/>
  <c r="AA24" i="11"/>
  <c r="AA22" i="11" s="1"/>
  <c r="AA6" i="12"/>
  <c r="AA11" i="12" s="1"/>
  <c r="AA22" i="12" s="1"/>
  <c r="Z6" i="12"/>
  <c r="Z11" i="12" s="1"/>
  <c r="Z22" i="12" s="1"/>
  <c r="AS19" i="34" l="1"/>
  <c r="AS238" i="34"/>
  <c r="AX45" i="34"/>
  <c r="AA13" i="13"/>
  <c r="Z13" i="13"/>
  <c r="Y13" i="13"/>
  <c r="C13" i="42" s="1"/>
  <c r="AB24" i="11"/>
  <c r="AB22" i="11" s="1"/>
  <c r="AB6" i="12"/>
  <c r="AB11" i="12" s="1"/>
  <c r="AB22" i="12" s="1"/>
  <c r="T14" i="11"/>
  <c r="AJ18" i="13"/>
  <c r="AH18" i="13"/>
  <c r="AJ3" i="12"/>
  <c r="AJ12" i="38" s="1"/>
  <c r="AJ10" i="38" s="1"/>
  <c r="AD14" i="13"/>
  <c r="AD61" i="11"/>
  <c r="AS20" i="34" l="1"/>
  <c r="AS236" i="34"/>
  <c r="AB13" i="13"/>
  <c r="AC24" i="11"/>
  <c r="AC22" i="11" s="1"/>
  <c r="AC13" i="13" s="1"/>
  <c r="AC6" i="12"/>
  <c r="AC11" i="12" s="1"/>
  <c r="AC22" i="12" s="1"/>
  <c r="AJ9" i="13"/>
  <c r="AE14" i="13"/>
  <c r="AE61" i="11"/>
  <c r="AK3" i="12"/>
  <c r="AK12" i="38" s="1"/>
  <c r="AK10" i="38" s="1"/>
  <c r="T66" i="11"/>
  <c r="T10" i="13"/>
  <c r="U14" i="11"/>
  <c r="AS22" i="34" l="1"/>
  <c r="AS237" i="34"/>
  <c r="AI61" i="11"/>
  <c r="U10" i="13"/>
  <c r="U66" i="11"/>
  <c r="AD24" i="11"/>
  <c r="AD22" i="11" s="1"/>
  <c r="AD6" i="12"/>
  <c r="AD11" i="12" s="1"/>
  <c r="AD22" i="12" s="1"/>
  <c r="AK9" i="13"/>
  <c r="D9" i="42" s="1"/>
  <c r="AK18" i="13"/>
  <c r="D18" i="42" s="1"/>
  <c r="AF14" i="13"/>
  <c r="AF61" i="11"/>
  <c r="AT18" i="34" l="1"/>
  <c r="AS239" i="34"/>
  <c r="AS241" i="34" s="1"/>
  <c r="AD13" i="13"/>
  <c r="AE24" i="11"/>
  <c r="AE22" i="11" s="1"/>
  <c r="AE6" i="12"/>
  <c r="AE11" i="12" s="1"/>
  <c r="AE22" i="12" s="1"/>
  <c r="AJ14" i="13"/>
  <c r="AJ61" i="11"/>
  <c r="AG14" i="13"/>
  <c r="AG61" i="11"/>
  <c r="V14" i="11"/>
  <c r="AT21" i="34" l="1"/>
  <c r="AT238" i="34" s="1"/>
  <c r="AT235" i="34"/>
  <c r="AE13" i="13"/>
  <c r="W14" i="11"/>
  <c r="AH14" i="13"/>
  <c r="AH61" i="11"/>
  <c r="AI14" i="13"/>
  <c r="V66" i="11"/>
  <c r="V10" i="13"/>
  <c r="AF24" i="11"/>
  <c r="AF22" i="11" s="1"/>
  <c r="AF6" i="12"/>
  <c r="AF11" i="12" s="1"/>
  <c r="AF22" i="12" s="1"/>
  <c r="AT19" i="34" l="1"/>
  <c r="AT20" i="34" s="1"/>
  <c r="X14" i="11"/>
  <c r="W66" i="11"/>
  <c r="W10" i="13"/>
  <c r="AF13" i="13"/>
  <c r="AG24" i="11"/>
  <c r="AG22" i="11" s="1"/>
  <c r="AG6" i="12"/>
  <c r="AG11" i="12" s="1"/>
  <c r="AG22" i="12" s="1"/>
  <c r="AT236" i="34" l="1"/>
  <c r="AT22" i="34"/>
  <c r="AT237" i="34"/>
  <c r="X66" i="11"/>
  <c r="X10" i="13"/>
  <c r="AH24" i="11"/>
  <c r="AH22" i="11" s="1"/>
  <c r="AH6" i="12"/>
  <c r="AH11" i="12" s="1"/>
  <c r="AH22" i="12" s="1"/>
  <c r="AK14" i="13"/>
  <c r="D14" i="42" s="1"/>
  <c r="AK61" i="11"/>
  <c r="AG13" i="13"/>
  <c r="AU18" i="34" l="1"/>
  <c r="AT239" i="34"/>
  <c r="AT241" i="34" s="1"/>
  <c r="AH13" i="13"/>
  <c r="AI24" i="11"/>
  <c r="AI22" i="11" s="1"/>
  <c r="AI6" i="12"/>
  <c r="AI11" i="12" s="1"/>
  <c r="AI22" i="12" s="1"/>
  <c r="AU21" i="34" l="1"/>
  <c r="AU235" i="34"/>
  <c r="AI13" i="13"/>
  <c r="AJ24" i="11"/>
  <c r="AJ22" i="11" s="1"/>
  <c r="AJ6" i="12"/>
  <c r="AJ11" i="12" s="1"/>
  <c r="AJ22" i="12" s="1"/>
  <c r="Y66" i="11"/>
  <c r="Y14" i="11"/>
  <c r="AU19" i="34" l="1"/>
  <c r="AU238" i="34"/>
  <c r="AJ13" i="13"/>
  <c r="Y10" i="13"/>
  <c r="C10" i="42" s="1"/>
  <c r="AU20" i="34" l="1"/>
  <c r="AU236" i="34"/>
  <c r="AK24" i="11"/>
  <c r="D24" i="40" s="1"/>
  <c r="D22" i="40" s="1"/>
  <c r="AK6" i="12"/>
  <c r="AK11" i="12" s="1"/>
  <c r="AK22" i="12" s="1"/>
  <c r="Z14" i="11"/>
  <c r="AU22" i="34" l="1"/>
  <c r="AU237" i="34"/>
  <c r="AA14" i="11"/>
  <c r="AK22" i="11"/>
  <c r="Z10" i="13"/>
  <c r="Z66" i="11"/>
  <c r="AV18" i="34" l="1"/>
  <c r="AU239" i="34"/>
  <c r="AU241" i="34" s="1"/>
  <c r="AB14" i="11"/>
  <c r="AK13" i="13"/>
  <c r="D13" i="42" s="1"/>
  <c r="AA66" i="11"/>
  <c r="AA10" i="13"/>
  <c r="AV21" i="34" l="1"/>
  <c r="AV235" i="34"/>
  <c r="AB10" i="13"/>
  <c r="AB66" i="11"/>
  <c r="AV19" i="34" l="1"/>
  <c r="AV238" i="34"/>
  <c r="AC14" i="11"/>
  <c r="AV20" i="34" l="1"/>
  <c r="AV236" i="34"/>
  <c r="AC66" i="11"/>
  <c r="AC10" i="13"/>
  <c r="AV22" i="34" l="1"/>
  <c r="AV237" i="34"/>
  <c r="AD14" i="11"/>
  <c r="AW18" i="34" l="1"/>
  <c r="AV239" i="34"/>
  <c r="AV241" i="34" s="1"/>
  <c r="AD66" i="11"/>
  <c r="AD10" i="13"/>
  <c r="AW21" i="34" l="1"/>
  <c r="AW235" i="34"/>
  <c r="AE14" i="11"/>
  <c r="AW19" i="34" l="1"/>
  <c r="AW238" i="34"/>
  <c r="AE66" i="11"/>
  <c r="AE10" i="13"/>
  <c r="AF14" i="11"/>
  <c r="AW20" i="34" l="1"/>
  <c r="AW236" i="34"/>
  <c r="AF10" i="13"/>
  <c r="AF66" i="11"/>
  <c r="AG14" i="11"/>
  <c r="AW22" i="34" l="1"/>
  <c r="AW237" i="34"/>
  <c r="AH14" i="11"/>
  <c r="AG10" i="13"/>
  <c r="AG66" i="11"/>
  <c r="AX18" i="34" l="1"/>
  <c r="AW239" i="34"/>
  <c r="AW241" i="34" s="1"/>
  <c r="AH66" i="11"/>
  <c r="AH10" i="13"/>
  <c r="AX21" i="34" l="1"/>
  <c r="AX235" i="34"/>
  <c r="AI14" i="11"/>
  <c r="AX19" i="34" l="1"/>
  <c r="AX238" i="34"/>
  <c r="AI66" i="11"/>
  <c r="AI10" i="13"/>
  <c r="AX20" i="34" l="1"/>
  <c r="AX236" i="34"/>
  <c r="AJ14" i="11"/>
  <c r="AX22" i="34" l="1"/>
  <c r="AX239" i="34" s="1"/>
  <c r="AX241" i="34" s="1"/>
  <c r="AX237" i="34"/>
  <c r="AJ10" i="13"/>
  <c r="AJ66" i="11"/>
  <c r="AK66" i="11" l="1"/>
  <c r="AK14" i="11"/>
  <c r="AK10" i="13" l="1"/>
  <c r="D10" i="42" s="1"/>
  <c r="K4" i="13" l="1"/>
  <c r="K49" i="12"/>
  <c r="J49" i="12" l="1"/>
  <c r="K16" i="13"/>
  <c r="L4" i="13"/>
  <c r="J16" i="13"/>
  <c r="J4" i="13"/>
  <c r="L16" i="13" l="1"/>
  <c r="J11" i="11"/>
  <c r="J60" i="11"/>
  <c r="J32" i="13"/>
  <c r="J30" i="13" l="1"/>
  <c r="L49" i="12"/>
  <c r="K11" i="11"/>
  <c r="K8" i="11" s="1"/>
  <c r="K53" i="11" s="1"/>
  <c r="K60" i="11"/>
  <c r="J8" i="11"/>
  <c r="J53" i="11" s="1"/>
  <c r="J17" i="13"/>
  <c r="K32" i="13"/>
  <c r="K30" i="13" s="1"/>
  <c r="K75" i="11"/>
  <c r="M16" i="13" l="1"/>
  <c r="B16" i="42" s="1"/>
  <c r="O4" i="13"/>
  <c r="K17" i="13"/>
  <c r="K8" i="13" s="1"/>
  <c r="L11" i="11"/>
  <c r="L60" i="11"/>
  <c r="J8" i="13"/>
  <c r="L32" i="13"/>
  <c r="L30" i="13" s="1"/>
  <c r="M4" i="13"/>
  <c r="B4" i="42" s="1"/>
  <c r="M49" i="12" l="1"/>
  <c r="M32" i="13"/>
  <c r="L17" i="13"/>
  <c r="L8" i="11"/>
  <c r="L53" i="11" s="1"/>
  <c r="N4" i="13"/>
  <c r="O16" i="13"/>
  <c r="O49" i="12"/>
  <c r="N16" i="13"/>
  <c r="N49" i="12"/>
  <c r="M30" i="13" l="1"/>
  <c r="B32" i="42"/>
  <c r="B30" i="42" s="1"/>
  <c r="Q4" i="13"/>
  <c r="N11" i="11"/>
  <c r="L8" i="13"/>
  <c r="M11" i="11"/>
  <c r="N32" i="13"/>
  <c r="Q49" i="12"/>
  <c r="N30" i="13" l="1"/>
  <c r="P16" i="13"/>
  <c r="N17" i="13"/>
  <c r="M17" i="13"/>
  <c r="B17" i="42" s="1"/>
  <c r="B8" i="42" s="1"/>
  <c r="O32" i="13"/>
  <c r="O30" i="13" s="1"/>
  <c r="O11" i="11"/>
  <c r="O17" i="13" s="1"/>
  <c r="O8" i="13" s="1"/>
  <c r="P4" i="13"/>
  <c r="R4" i="13" l="1"/>
  <c r="P49" i="12"/>
  <c r="M8" i="13"/>
  <c r="N8" i="13"/>
  <c r="Q16" i="13"/>
  <c r="R16" i="13" l="1"/>
  <c r="R49" i="12"/>
  <c r="T4" i="13"/>
  <c r="S4" i="13"/>
  <c r="P32" i="13"/>
  <c r="U4" i="13"/>
  <c r="V4" i="13"/>
  <c r="S16" i="13"/>
  <c r="P11" i="11"/>
  <c r="T16" i="13"/>
  <c r="P30" i="13" l="1"/>
  <c r="W4" i="13"/>
  <c r="S49" i="12"/>
  <c r="Q11" i="11"/>
  <c r="V49" i="12"/>
  <c r="Q32" i="13"/>
  <c r="Q30" i="13" s="1"/>
  <c r="P17" i="13"/>
  <c r="T49" i="12"/>
  <c r="X4" i="13"/>
  <c r="Q17" i="13" l="1"/>
  <c r="Q8" i="13" s="1"/>
  <c r="V16" i="13"/>
  <c r="P8" i="13"/>
  <c r="R11" i="11"/>
  <c r="R32" i="13"/>
  <c r="R30" i="13" s="1"/>
  <c r="U16" i="13"/>
  <c r="W49" i="12"/>
  <c r="U49" i="12"/>
  <c r="R17" i="13" l="1"/>
  <c r="R8" i="13" s="1"/>
  <c r="S11" i="11"/>
  <c r="S32" i="13"/>
  <c r="S30" i="13" s="1"/>
  <c r="S17" i="13" l="1"/>
  <c r="S8" i="13" s="1"/>
  <c r="W16" i="13"/>
  <c r="Y49" i="12"/>
  <c r="T11" i="11"/>
  <c r="T17" i="13" s="1"/>
  <c r="T8" i="13" s="1"/>
  <c r="X49" i="12"/>
  <c r="T32" i="13"/>
  <c r="T30" i="13" s="1"/>
  <c r="Y4" i="13"/>
  <c r="C4" i="42" s="1"/>
  <c r="AA49" i="12" l="1"/>
  <c r="AA4" i="13"/>
  <c r="Y16" i="13"/>
  <c r="Z16" i="13"/>
  <c r="U11" i="11"/>
  <c r="X16" i="13"/>
  <c r="U32" i="13"/>
  <c r="U30" i="13" s="1"/>
  <c r="Z4" i="13"/>
  <c r="C16" i="42" l="1"/>
  <c r="U17" i="13"/>
  <c r="U8" i="13" s="1"/>
  <c r="V11" i="11"/>
  <c r="AB4" i="13" l="1"/>
  <c r="AB49" i="12"/>
  <c r="Z49" i="12"/>
  <c r="AB16" i="13"/>
  <c r="W11" i="11"/>
  <c r="AA16" i="13"/>
  <c r="V17" i="13"/>
  <c r="V8" i="13" s="1"/>
  <c r="V32" i="13"/>
  <c r="V30" i="13" s="1"/>
  <c r="AD4" i="13" l="1"/>
  <c r="AD49" i="12"/>
  <c r="W32" i="13"/>
  <c r="W30" i="13" s="1"/>
  <c r="X11" i="11"/>
  <c r="W17" i="13"/>
  <c r="W8" i="13" s="1"/>
  <c r="AE4" i="13" l="1"/>
  <c r="AD16" i="13"/>
  <c r="AC16" i="13"/>
  <c r="AC4" i="13"/>
  <c r="X17" i="13"/>
  <c r="X8" i="13" s="1"/>
  <c r="X32" i="13"/>
  <c r="X30" i="13" s="1"/>
  <c r="AC49" i="12"/>
  <c r="AE49" i="12" l="1"/>
  <c r="Y11" i="11"/>
  <c r="AH4" i="13"/>
  <c r="Z11" i="11"/>
  <c r="Y32" i="13"/>
  <c r="AE16" i="13"/>
  <c r="Y30" i="13" l="1"/>
  <c r="C32" i="42"/>
  <c r="C30" i="42" s="1"/>
  <c r="AA11" i="11"/>
  <c r="AF4" i="13"/>
  <c r="AI4" i="13"/>
  <c r="Z32" i="13"/>
  <c r="Z17" i="13"/>
  <c r="Y17" i="13"/>
  <c r="C17" i="42" s="1"/>
  <c r="C8" i="42" s="1"/>
  <c r="AH49" i="12"/>
  <c r="Z30" i="13" l="1"/>
  <c r="AG4" i="13"/>
  <c r="AF16" i="13"/>
  <c r="AI49" i="12"/>
  <c r="AJ4" i="13"/>
  <c r="AA32" i="13"/>
  <c r="AA30" i="13" s="1"/>
  <c r="AB11" i="11"/>
  <c r="AA17" i="13"/>
  <c r="AA8" i="13" s="1"/>
  <c r="Y8" i="13"/>
  <c r="Z8" i="13"/>
  <c r="AG16" i="13" l="1"/>
  <c r="AB32" i="13"/>
  <c r="AB30" i="13" s="1"/>
  <c r="AC11" i="11"/>
  <c r="AJ49" i="12"/>
  <c r="AF49" i="12"/>
  <c r="AG49" i="12"/>
  <c r="AB17" i="13"/>
  <c r="AC17" i="13" l="1"/>
  <c r="AB8" i="13"/>
  <c r="AC32" i="13"/>
  <c r="AC30" i="13" s="1"/>
  <c r="AH16" i="13"/>
  <c r="AK4" i="13"/>
  <c r="D4" i="42" s="1"/>
  <c r="AD11" i="11"/>
  <c r="AC8" i="13" l="1"/>
  <c r="AI16" i="13"/>
  <c r="AE11" i="11"/>
  <c r="AE17" i="13" s="1"/>
  <c r="AE8" i="13" s="1"/>
  <c r="AD32" i="13"/>
  <c r="AD30" i="13" s="1"/>
  <c r="AD17" i="13"/>
  <c r="AJ16" i="13" l="1"/>
  <c r="AD8" i="13"/>
  <c r="AE32" i="13"/>
  <c r="AF11" i="11"/>
  <c r="AK49" i="12"/>
  <c r="AE30" i="13" l="1"/>
  <c r="AF17" i="13"/>
  <c r="AF8" i="13" s="1"/>
  <c r="AG11" i="11"/>
  <c r="AG17" i="13" s="1"/>
  <c r="AG8" i="13" s="1"/>
  <c r="AK16" i="13"/>
  <c r="D16" i="42" s="1"/>
  <c r="AF32" i="13"/>
  <c r="AF30" i="13" s="1"/>
  <c r="AH11" i="11" l="1"/>
  <c r="AG32" i="13"/>
  <c r="AG30" i="13" s="1"/>
  <c r="AH17" i="13" l="1"/>
  <c r="AH8" i="13" s="1"/>
  <c r="AI11" i="11"/>
  <c r="AI17" i="13" l="1"/>
  <c r="AI8" i="13" s="1"/>
  <c r="AJ11" i="11"/>
  <c r="AH32" i="13"/>
  <c r="AH30" i="13" s="1"/>
  <c r="AJ17" i="13" l="1"/>
  <c r="AJ8" i="13" s="1"/>
  <c r="AI32" i="13"/>
  <c r="AI30" i="13" s="1"/>
  <c r="AK32" i="13" l="1"/>
  <c r="AK75" i="11"/>
  <c r="AJ32" i="13"/>
  <c r="AJ30" i="13" s="1"/>
  <c r="AK11" i="11"/>
  <c r="AK30" i="13" l="1"/>
  <c r="D32" i="42"/>
  <c r="D30" i="42" s="1"/>
  <c r="AK17" i="13"/>
  <c r="D17" i="42" s="1"/>
  <c r="D8" i="42" s="1"/>
  <c r="AK8" i="13" l="1"/>
  <c r="J35" i="13" l="1"/>
  <c r="J63" i="12"/>
  <c r="L35" i="13"/>
  <c r="L63" i="12"/>
  <c r="K63" i="12" l="1"/>
  <c r="K35" i="13"/>
  <c r="J75" i="11"/>
  <c r="J57" i="11" l="1"/>
  <c r="K57" i="11" l="1"/>
  <c r="J49" i="13"/>
  <c r="K49" i="13" l="1"/>
  <c r="M63" i="12" l="1"/>
  <c r="M35" i="13"/>
  <c r="B35" i="42" s="1"/>
  <c r="L75" i="11"/>
  <c r="L57" i="11" l="1"/>
  <c r="L49" i="13" l="1"/>
  <c r="N35" i="13" l="1"/>
  <c r="N63" i="12"/>
  <c r="M75" i="11"/>
  <c r="M49" i="13" l="1"/>
  <c r="M57" i="11"/>
  <c r="O35" i="13" l="1"/>
  <c r="O63" i="12"/>
  <c r="N75" i="11"/>
  <c r="N57" i="11" l="1"/>
  <c r="N49" i="13" l="1"/>
  <c r="P35" i="13" l="1"/>
  <c r="P63" i="12"/>
  <c r="O75" i="11"/>
  <c r="O57" i="11" l="1"/>
  <c r="O49" i="13" l="1"/>
  <c r="P75" i="11" l="1"/>
  <c r="Q63" i="12"/>
  <c r="Q35" i="13"/>
  <c r="P57" i="11" l="1"/>
  <c r="P49" i="13" l="1"/>
  <c r="R35" i="13" l="1"/>
  <c r="R63" i="12"/>
  <c r="Q75" i="11"/>
  <c r="Q57" i="11" l="1"/>
  <c r="Q49" i="13" l="1"/>
  <c r="S35" i="13" l="1"/>
  <c r="S63" i="12"/>
  <c r="R75" i="11"/>
  <c r="R57" i="11" l="1"/>
  <c r="R49" i="13" l="1"/>
  <c r="T35" i="13" l="1"/>
  <c r="T63" i="12"/>
  <c r="S75" i="11"/>
  <c r="U35" i="13" l="1"/>
  <c r="U63" i="12"/>
  <c r="T75" i="11"/>
  <c r="U75" i="11" l="1"/>
  <c r="V35" i="13"/>
  <c r="V63" i="12"/>
  <c r="V75" i="11" l="1"/>
  <c r="W35" i="13"/>
  <c r="W63" i="12"/>
  <c r="W75" i="11" l="1"/>
  <c r="X35" i="13"/>
  <c r="X63" i="12"/>
  <c r="Y35" i="13" l="1"/>
  <c r="C35" i="42" s="1"/>
  <c r="Y63" i="12"/>
  <c r="X75" i="11"/>
  <c r="Z35" i="13" l="1"/>
  <c r="Z63" i="12"/>
  <c r="Y75" i="11"/>
  <c r="Z75" i="11" l="1"/>
  <c r="AA35" i="13"/>
  <c r="AA63" i="12"/>
  <c r="AB35" i="13" l="1"/>
  <c r="AB63" i="12"/>
  <c r="AA75" i="11"/>
  <c r="AB75" i="11" l="1"/>
  <c r="AC35" i="13"/>
  <c r="AC63" i="12"/>
  <c r="AD63" i="12" l="1"/>
  <c r="AD35" i="13"/>
  <c r="AC75" i="11"/>
  <c r="AD75" i="11" l="1"/>
  <c r="AE35" i="13"/>
  <c r="AE63" i="12"/>
  <c r="AF63" i="12" l="1"/>
  <c r="AF35" i="13"/>
  <c r="AE75" i="11"/>
  <c r="AF75" i="11" l="1"/>
  <c r="AG35" i="13"/>
  <c r="AG63" i="12"/>
  <c r="AG75" i="11" l="1"/>
  <c r="AH35" i="13"/>
  <c r="AH63" i="12"/>
  <c r="AI35" i="13" l="1"/>
  <c r="AI63" i="12"/>
  <c r="AH75" i="11"/>
  <c r="AI75" i="11" l="1"/>
  <c r="AJ35" i="13"/>
  <c r="AJ63" i="12"/>
  <c r="AJ75" i="11" l="1"/>
  <c r="AK35" i="13"/>
  <c r="D35" i="42" s="1"/>
  <c r="AK63" i="12"/>
  <c r="F24" i="27" l="1"/>
  <c r="F29" i="27"/>
  <c r="AY5" i="27" s="1"/>
  <c r="G5" i="27" s="1"/>
  <c r="G24" i="27" s="1"/>
  <c r="G29" i="27" l="1"/>
  <c r="G48" i="27" s="1"/>
  <c r="F48" i="27"/>
  <c r="B30" i="11"/>
  <c r="B26" i="12" s="1"/>
  <c r="B27" i="11" l="1"/>
  <c r="AZ5" i="27"/>
  <c r="H5" i="27" s="1"/>
  <c r="C30" i="11"/>
  <c r="H24" i="27" l="1"/>
  <c r="H29" i="27"/>
  <c r="C26" i="12"/>
  <c r="C27" i="11"/>
  <c r="B25" i="38"/>
  <c r="B5" i="13"/>
  <c r="B25" i="12"/>
  <c r="B24" i="12" s="1"/>
  <c r="H48" i="27" l="1"/>
  <c r="D30" i="11"/>
  <c r="BA5" i="27"/>
  <c r="I5" i="27" s="1"/>
  <c r="C25" i="38"/>
  <c r="C5" i="13"/>
  <c r="C25" i="12"/>
  <c r="C24" i="12" s="1"/>
  <c r="B22" i="38"/>
  <c r="B19" i="38" s="1"/>
  <c r="B30" i="38" s="1"/>
  <c r="B57" i="12"/>
  <c r="C22" i="38" l="1"/>
  <c r="C19" i="38" s="1"/>
  <c r="C30" i="38" s="1"/>
  <c r="C57" i="12"/>
  <c r="B3" i="13"/>
  <c r="B68" i="12"/>
  <c r="D26" i="12"/>
  <c r="D27" i="11"/>
  <c r="I24" i="27"/>
  <c r="I29" i="27"/>
  <c r="B6" i="13" l="1"/>
  <c r="B21" i="13" s="1"/>
  <c r="B28" i="13" s="1"/>
  <c r="B47" i="13" s="1"/>
  <c r="B51" i="13" s="1"/>
  <c r="D25" i="38"/>
  <c r="D5" i="13"/>
  <c r="D25" i="12"/>
  <c r="D24" i="12" s="1"/>
  <c r="C3" i="13"/>
  <c r="C6" i="13" s="1"/>
  <c r="C21" i="13" s="1"/>
  <c r="C28" i="13" s="1"/>
  <c r="C68" i="12"/>
  <c r="E30" i="11"/>
  <c r="BB5" i="27"/>
  <c r="J5" i="27" s="1"/>
  <c r="I48" i="27"/>
  <c r="B72" i="12"/>
  <c r="B89" i="11" s="1"/>
  <c r="B9" i="39"/>
  <c r="B12" i="39" s="1"/>
  <c r="B81" i="11" l="1"/>
  <c r="B91" i="11" s="1"/>
  <c r="B95" i="11" s="1"/>
  <c r="C9" i="39"/>
  <c r="C12" i="39" s="1"/>
  <c r="C72" i="12"/>
  <c r="J24" i="27"/>
  <c r="J29" i="27"/>
  <c r="E26" i="12"/>
  <c r="E27" i="11"/>
  <c r="D22" i="38"/>
  <c r="D19" i="38" s="1"/>
  <c r="D30" i="38" s="1"/>
  <c r="D57" i="12"/>
  <c r="F30" i="11" l="1"/>
  <c r="BC5" i="27"/>
  <c r="K5" i="27" s="1"/>
  <c r="K24" i="27" s="1"/>
  <c r="J48" i="27"/>
  <c r="E25" i="38"/>
  <c r="E5" i="13"/>
  <c r="E25" i="12"/>
  <c r="E24" i="12" s="1"/>
  <c r="C45" i="13"/>
  <c r="C81" i="11"/>
  <c r="C91" i="11" s="1"/>
  <c r="C95" i="11" s="1"/>
  <c r="D68" i="12"/>
  <c r="D3" i="13"/>
  <c r="D9" i="39" l="1"/>
  <c r="D12" i="39" s="1"/>
  <c r="D72" i="12"/>
  <c r="K29" i="27"/>
  <c r="E22" i="38"/>
  <c r="E19" i="38" s="1"/>
  <c r="E30" i="38" s="1"/>
  <c r="E57" i="12"/>
  <c r="D45" i="13"/>
  <c r="D41" i="13" s="1"/>
  <c r="C41" i="13"/>
  <c r="C47" i="13" s="1"/>
  <c r="C51" i="13" s="1"/>
  <c r="D6" i="13"/>
  <c r="D21" i="13" s="1"/>
  <c r="D28" i="13" s="1"/>
  <c r="F26" i="12"/>
  <c r="F27" i="11"/>
  <c r="E88" i="11" l="1"/>
  <c r="E45" i="13" s="1"/>
  <c r="E41" i="13" s="1"/>
  <c r="D81" i="11"/>
  <c r="D91" i="11" s="1"/>
  <c r="D95" i="11" s="1"/>
  <c r="D47" i="13"/>
  <c r="D51" i="13" s="1"/>
  <c r="G30" i="11"/>
  <c r="K48" i="27"/>
  <c r="BD5" i="27"/>
  <c r="L5" i="27" s="1"/>
  <c r="L24" i="27" s="1"/>
  <c r="E68" i="12"/>
  <c r="E3" i="13"/>
  <c r="F25" i="38"/>
  <c r="F5" i="13"/>
  <c r="F25" i="12"/>
  <c r="F24" i="12" s="1"/>
  <c r="E6" i="13" l="1"/>
  <c r="E21" i="13" s="1"/>
  <c r="E28" i="13" s="1"/>
  <c r="E47" i="13" s="1"/>
  <c r="E51" i="13" s="1"/>
  <c r="F22" i="38"/>
  <c r="F19" i="38" s="1"/>
  <c r="F30" i="38" s="1"/>
  <c r="F57" i="12"/>
  <c r="E9" i="39"/>
  <c r="E12" i="39" s="1"/>
  <c r="E72" i="12"/>
  <c r="L29" i="27"/>
  <c r="G26" i="12"/>
  <c r="G27" i="11"/>
  <c r="F3" i="13" l="1"/>
  <c r="F68" i="12"/>
  <c r="F88" i="11"/>
  <c r="E81" i="11"/>
  <c r="E91" i="11" s="1"/>
  <c r="E95" i="11" s="1"/>
  <c r="H30" i="11"/>
  <c r="L48" i="27"/>
  <c r="BE5" i="27"/>
  <c r="M5" i="27" s="1"/>
  <c r="M24" i="27" s="1"/>
  <c r="G25" i="38"/>
  <c r="G5" i="13"/>
  <c r="G25" i="12"/>
  <c r="G24" i="12" s="1"/>
  <c r="H26" i="12" l="1"/>
  <c r="H27" i="11"/>
  <c r="F9" i="39"/>
  <c r="F12" i="39" s="1"/>
  <c r="F72" i="12"/>
  <c r="G22" i="38"/>
  <c r="G19" i="38" s="1"/>
  <c r="G30" i="38" s="1"/>
  <c r="G57" i="12"/>
  <c r="F45" i="13"/>
  <c r="M29" i="27"/>
  <c r="F6" i="13"/>
  <c r="F21" i="13" s="1"/>
  <c r="F28" i="13" s="1"/>
  <c r="G88" i="11" l="1"/>
  <c r="G45" i="13" s="1"/>
  <c r="G41" i="13" s="1"/>
  <c r="F81" i="11"/>
  <c r="F91" i="11" s="1"/>
  <c r="F95" i="11" s="1"/>
  <c r="I30" i="11"/>
  <c r="M48" i="27"/>
  <c r="BF5" i="27"/>
  <c r="N5" i="27" s="1"/>
  <c r="N24" i="27" s="1"/>
  <c r="H25" i="38"/>
  <c r="H5" i="13"/>
  <c r="H25" i="12"/>
  <c r="H24" i="12" s="1"/>
  <c r="F41" i="13"/>
  <c r="F47" i="13" s="1"/>
  <c r="F51" i="13" s="1"/>
  <c r="G68" i="12"/>
  <c r="G3" i="13"/>
  <c r="G6" i="13" s="1"/>
  <c r="G21" i="13" s="1"/>
  <c r="G28" i="13" s="1"/>
  <c r="G47" i="13" l="1"/>
  <c r="G51" i="13" s="1"/>
  <c r="N29" i="27"/>
  <c r="N48" i="27" s="1"/>
  <c r="H22" i="38"/>
  <c r="H19" i="38" s="1"/>
  <c r="H30" i="38" s="1"/>
  <c r="H57" i="12"/>
  <c r="G9" i="39"/>
  <c r="G12" i="39" s="1"/>
  <c r="G72" i="12"/>
  <c r="J30" i="11"/>
  <c r="I26" i="12"/>
  <c r="I27" i="11"/>
  <c r="BG5" i="27" l="1"/>
  <c r="O5" i="27" s="1"/>
  <c r="O24" i="27" s="1"/>
  <c r="H88" i="11"/>
  <c r="G81" i="11"/>
  <c r="G91" i="11" s="1"/>
  <c r="G95" i="11" s="1"/>
  <c r="I25" i="38"/>
  <c r="I5" i="13"/>
  <c r="I25" i="12"/>
  <c r="I24" i="12" s="1"/>
  <c r="H68" i="12"/>
  <c r="H3" i="13"/>
  <c r="H6" i="13" s="1"/>
  <c r="H21" i="13" s="1"/>
  <c r="H28" i="13" s="1"/>
  <c r="J26" i="12"/>
  <c r="J27" i="11"/>
  <c r="O29" i="27" l="1"/>
  <c r="J25" i="38"/>
  <c r="J5" i="13"/>
  <c r="J25" i="12"/>
  <c r="J24" i="12" s="1"/>
  <c r="H9" i="39"/>
  <c r="H12" i="39" s="1"/>
  <c r="H72" i="12"/>
  <c r="H45" i="13"/>
  <c r="H41" i="13" s="1"/>
  <c r="H47" i="13" s="1"/>
  <c r="H51" i="13" s="1"/>
  <c r="I22" i="38"/>
  <c r="I19" i="38" s="1"/>
  <c r="I30" i="38" s="1"/>
  <c r="I57" i="12"/>
  <c r="I88" i="11" l="1"/>
  <c r="I45" i="13" s="1"/>
  <c r="I41" i="13" s="1"/>
  <c r="K30" i="11"/>
  <c r="BH5" i="27"/>
  <c r="P5" i="27" s="1"/>
  <c r="P24" i="27" s="1"/>
  <c r="O48" i="27"/>
  <c r="H81" i="11"/>
  <c r="H91" i="11" s="1"/>
  <c r="H95" i="11" s="1"/>
  <c r="I3" i="13"/>
  <c r="I6" i="13" s="1"/>
  <c r="I21" i="13" s="1"/>
  <c r="I28" i="13" s="1"/>
  <c r="I68" i="12"/>
  <c r="J22" i="38"/>
  <c r="J19" i="38" s="1"/>
  <c r="J30" i="38" s="1"/>
  <c r="J57" i="12"/>
  <c r="P29" i="27" l="1"/>
  <c r="K26" i="12"/>
  <c r="K27" i="11"/>
  <c r="I47" i="13"/>
  <c r="I51" i="13" s="1"/>
  <c r="I9" i="39"/>
  <c r="I12" i="39" s="1"/>
  <c r="I72" i="12"/>
  <c r="J3" i="13"/>
  <c r="J6" i="13" s="1"/>
  <c r="J21" i="13" s="1"/>
  <c r="J28" i="13" s="1"/>
  <c r="J68" i="12"/>
  <c r="K25" i="12" l="1"/>
  <c r="K24" i="12" s="1"/>
  <c r="K25" i="38"/>
  <c r="K5" i="13"/>
  <c r="L30" i="11"/>
  <c r="P48" i="27"/>
  <c r="BI5" i="27"/>
  <c r="Q5" i="27" s="1"/>
  <c r="Q24" i="27" s="1"/>
  <c r="J9" i="39"/>
  <c r="J12" i="39" s="1"/>
  <c r="J72" i="12"/>
  <c r="J88" i="11"/>
  <c r="I81" i="11"/>
  <c r="I91" i="11" s="1"/>
  <c r="I95" i="11" s="1"/>
  <c r="Q29" i="27" l="1"/>
  <c r="Q48" i="27" s="1"/>
  <c r="L26" i="12"/>
  <c r="L27" i="11"/>
  <c r="K22" i="38"/>
  <c r="K19" i="38" s="1"/>
  <c r="K30" i="38" s="1"/>
  <c r="K57" i="12"/>
  <c r="K88" i="11"/>
  <c r="J45" i="13"/>
  <c r="J41" i="13" s="1"/>
  <c r="J47" i="13" s="1"/>
  <c r="J51" i="13" s="1"/>
  <c r="J81" i="11"/>
  <c r="J91" i="11" s="1"/>
  <c r="J95" i="11" s="1"/>
  <c r="B31" i="40" l="1"/>
  <c r="B30" i="40" s="1"/>
  <c r="B27" i="40" s="1"/>
  <c r="C4" i="43" s="1"/>
  <c r="BJ5" i="27"/>
  <c r="R5" i="27" s="1"/>
  <c r="K3" i="13"/>
  <c r="K6" i="13" s="1"/>
  <c r="K21" i="13" s="1"/>
  <c r="K28" i="13" s="1"/>
  <c r="K68" i="12"/>
  <c r="R24" i="27"/>
  <c r="R29" i="27"/>
  <c r="L25" i="12"/>
  <c r="L24" i="12" s="1"/>
  <c r="L25" i="38"/>
  <c r="L5" i="13"/>
  <c r="K45" i="13"/>
  <c r="K41" i="13" s="1"/>
  <c r="M30" i="11" l="1"/>
  <c r="M26" i="12" s="1"/>
  <c r="K47" i="13"/>
  <c r="K51" i="13" s="1"/>
  <c r="L22" i="38"/>
  <c r="L19" i="38" s="1"/>
  <c r="L30" i="38" s="1"/>
  <c r="L57" i="12"/>
  <c r="N30" i="11"/>
  <c r="R48" i="27"/>
  <c r="BK5" i="27"/>
  <c r="S5" i="27" s="1"/>
  <c r="S24" i="27" s="1"/>
  <c r="K9" i="39"/>
  <c r="K12" i="39" s="1"/>
  <c r="K72" i="12"/>
  <c r="M27" i="11" l="1"/>
  <c r="M25" i="38"/>
  <c r="M5" i="13"/>
  <c r="B5" i="42" s="1"/>
  <c r="B26" i="41"/>
  <c r="M25" i="12"/>
  <c r="M24" i="12" s="1"/>
  <c r="N26" i="12"/>
  <c r="N27" i="11"/>
  <c r="K81" i="11"/>
  <c r="K91" i="11" s="1"/>
  <c r="K95" i="11" s="1"/>
  <c r="L88" i="11"/>
  <c r="S29" i="27"/>
  <c r="L3" i="13"/>
  <c r="L6" i="13" s="1"/>
  <c r="L21" i="13" s="1"/>
  <c r="L28" i="13" s="1"/>
  <c r="L68" i="12"/>
  <c r="M22" i="38" l="1"/>
  <c r="M19" i="38" s="1"/>
  <c r="M30" i="38" s="1"/>
  <c r="M31" i="38" s="1"/>
  <c r="M35" i="38" s="1"/>
  <c r="M57" i="12"/>
  <c r="L72" i="12"/>
  <c r="L9" i="39"/>
  <c r="L12" i="39" s="1"/>
  <c r="B25" i="41"/>
  <c r="B24" i="41" s="1"/>
  <c r="C24" i="43"/>
  <c r="L45" i="13"/>
  <c r="O30" i="11"/>
  <c r="BL5" i="27"/>
  <c r="T5" i="27" s="1"/>
  <c r="T24" i="27" s="1"/>
  <c r="S48" i="27"/>
  <c r="N25" i="38"/>
  <c r="N5" i="13"/>
  <c r="N25" i="12"/>
  <c r="N24" i="12" s="1"/>
  <c r="L81" i="11" l="1"/>
  <c r="L91" i="11" s="1"/>
  <c r="L95" i="11" s="1"/>
  <c r="T29" i="27"/>
  <c r="P30" i="11" s="1"/>
  <c r="N22" i="38"/>
  <c r="N19" i="38" s="1"/>
  <c r="N30" i="38" s="1"/>
  <c r="N57" i="12"/>
  <c r="L41" i="13"/>
  <c r="L47" i="13" s="1"/>
  <c r="L51" i="13" s="1"/>
  <c r="O26" i="12"/>
  <c r="O27" i="11"/>
  <c r="M68" i="12"/>
  <c r="M9" i="39" s="1"/>
  <c r="M12" i="39" s="1"/>
  <c r="M13" i="39" s="1"/>
  <c r="M17" i="39" s="1"/>
  <c r="P26" i="39" s="1"/>
  <c r="M3" i="13"/>
  <c r="B57" i="41"/>
  <c r="B68" i="41" s="1"/>
  <c r="C18" i="43"/>
  <c r="C19" i="43" s="1"/>
  <c r="N44" i="38"/>
  <c r="Q44" i="38"/>
  <c r="S37" i="38"/>
  <c r="O43" i="38"/>
  <c r="P43" i="38"/>
  <c r="S38" i="38"/>
  <c r="M71" i="12"/>
  <c r="B71" i="41" s="1"/>
  <c r="Q43" i="38"/>
  <c r="O44" i="38"/>
  <c r="X39" i="38"/>
  <c r="X40" i="38" s="1"/>
  <c r="Y19" i="23" s="1"/>
  <c r="M44" i="38"/>
  <c r="M43" i="38"/>
  <c r="P44" i="38"/>
  <c r="R43" i="38"/>
  <c r="R44" i="38"/>
  <c r="N43" i="38"/>
  <c r="M88" i="11" l="1"/>
  <c r="M45" i="13" s="1"/>
  <c r="M41" i="13" s="1"/>
  <c r="Q25" i="39"/>
  <c r="Q68" i="11" s="1"/>
  <c r="N26" i="39"/>
  <c r="N13" i="11" s="1"/>
  <c r="N8" i="11" s="1"/>
  <c r="N53" i="11" s="1"/>
  <c r="T48" i="27"/>
  <c r="BM5" i="27"/>
  <c r="U5" i="27" s="1"/>
  <c r="P13" i="11"/>
  <c r="P8" i="11" s="1"/>
  <c r="P53" i="11" s="1"/>
  <c r="P25" i="39"/>
  <c r="P68" i="11" s="1"/>
  <c r="P60" i="11" s="1"/>
  <c r="R26" i="39"/>
  <c r="R13" i="11" s="1"/>
  <c r="R8" i="11" s="1"/>
  <c r="R53" i="11" s="1"/>
  <c r="Q26" i="39"/>
  <c r="Q13" i="11" s="1"/>
  <c r="Q8" i="11" s="1"/>
  <c r="Q53" i="11" s="1"/>
  <c r="M25" i="39"/>
  <c r="M68" i="11" s="1"/>
  <c r="B68" i="40" s="1"/>
  <c r="B60" i="40" s="1"/>
  <c r="C10" i="43" s="1"/>
  <c r="O25" i="39"/>
  <c r="O68" i="11" s="1"/>
  <c r="O60" i="11" s="1"/>
  <c r="R25" i="39"/>
  <c r="R68" i="11" s="1"/>
  <c r="R60" i="11" s="1"/>
  <c r="M26" i="39"/>
  <c r="S19" i="39"/>
  <c r="X21" i="39"/>
  <c r="X22" i="39" s="1"/>
  <c r="Y18" i="23" s="1"/>
  <c r="Y10" i="23" s="1"/>
  <c r="Y25" i="23" s="1"/>
  <c r="S40" i="38"/>
  <c r="S43" i="38" s="1"/>
  <c r="M70" i="12"/>
  <c r="M37" i="13" s="1"/>
  <c r="M14" i="39"/>
  <c r="M6" i="13"/>
  <c r="M21" i="13" s="1"/>
  <c r="M28" i="13" s="1"/>
  <c r="B3" i="42"/>
  <c r="B6" i="42" s="1"/>
  <c r="B21" i="42" s="1"/>
  <c r="B28" i="42" s="1"/>
  <c r="M13" i="11"/>
  <c r="M8" i="11" s="1"/>
  <c r="M53" i="11" s="1"/>
  <c r="N25" i="39"/>
  <c r="N68" i="11" s="1"/>
  <c r="N60" i="11" s="1"/>
  <c r="O26" i="39"/>
  <c r="O13" i="11" s="1"/>
  <c r="O8" i="11" s="1"/>
  <c r="O53" i="11" s="1"/>
  <c r="S20" i="39"/>
  <c r="U24" i="27"/>
  <c r="U29" i="27"/>
  <c r="N68" i="12"/>
  <c r="N3" i="13"/>
  <c r="N6" i="13" s="1"/>
  <c r="N21" i="13" s="1"/>
  <c r="N28" i="13" s="1"/>
  <c r="C49" i="43"/>
  <c r="C22" i="43"/>
  <c r="C25" i="43" s="1"/>
  <c r="P26" i="12"/>
  <c r="P27" i="11"/>
  <c r="O5" i="13"/>
  <c r="O25" i="12"/>
  <c r="O24" i="12" s="1"/>
  <c r="O25" i="38"/>
  <c r="B45" i="42" l="1"/>
  <c r="B41" i="42" s="1"/>
  <c r="B70" i="41"/>
  <c r="C33" i="43" s="1"/>
  <c r="M60" i="11"/>
  <c r="V44" i="38"/>
  <c r="C28" i="43"/>
  <c r="C31" i="43" s="1"/>
  <c r="T44" i="38"/>
  <c r="U44" i="38"/>
  <c r="U43" i="38"/>
  <c r="X43" i="38"/>
  <c r="S44" i="38"/>
  <c r="Q39" i="13"/>
  <c r="Q60" i="11"/>
  <c r="T19" i="23"/>
  <c r="R39" i="13"/>
  <c r="N39" i="13"/>
  <c r="M72" i="12"/>
  <c r="S45" i="38"/>
  <c r="T45" i="38" s="1"/>
  <c r="U45" i="38" s="1"/>
  <c r="V45" i="38" s="1"/>
  <c r="W45" i="38" s="1"/>
  <c r="X45" i="38" s="1"/>
  <c r="Y45" i="38" s="1"/>
  <c r="Z45" i="38" s="1"/>
  <c r="AA45" i="38" s="1"/>
  <c r="AB45" i="38" s="1"/>
  <c r="AC45" i="38" s="1"/>
  <c r="AD45" i="38" s="1"/>
  <c r="S22" i="39"/>
  <c r="W26" i="39" s="1"/>
  <c r="T43" i="38"/>
  <c r="P39" i="13"/>
  <c r="O39" i="13"/>
  <c r="Y24" i="23"/>
  <c r="M39" i="13"/>
  <c r="B39" i="42" s="1"/>
  <c r="V43" i="38"/>
  <c r="W44" i="38"/>
  <c r="X44" i="38"/>
  <c r="W43" i="38"/>
  <c r="N72" i="12"/>
  <c r="N9" i="39"/>
  <c r="N12" i="39" s="1"/>
  <c r="B13" i="40"/>
  <c r="B8" i="40" s="1"/>
  <c r="C5" i="43" s="1"/>
  <c r="Q30" i="11"/>
  <c r="BN5" i="27"/>
  <c r="V5" i="27" s="1"/>
  <c r="V24" i="27" s="1"/>
  <c r="U48" i="27"/>
  <c r="O22" i="38"/>
  <c r="O19" i="38" s="1"/>
  <c r="O30" i="38" s="1"/>
  <c r="O57" i="12"/>
  <c r="V29" i="27"/>
  <c r="R30" i="11" s="1"/>
  <c r="R27" i="11" s="1"/>
  <c r="P25" i="38"/>
  <c r="P5" i="13"/>
  <c r="P25" i="12"/>
  <c r="P24" i="12" s="1"/>
  <c r="B37" i="42"/>
  <c r="V48" i="27"/>
  <c r="B89" i="40" l="1"/>
  <c r="B72" i="41"/>
  <c r="C8" i="44" s="1"/>
  <c r="X26" i="39"/>
  <c r="X13" i="11" s="1"/>
  <c r="X8" i="11" s="1"/>
  <c r="X25" i="39"/>
  <c r="X68" i="11" s="1"/>
  <c r="X60" i="11" s="1"/>
  <c r="U25" i="39"/>
  <c r="U68" i="11" s="1"/>
  <c r="U60" i="11" s="1"/>
  <c r="S25" i="39"/>
  <c r="S68" i="11" s="1"/>
  <c r="S60" i="11" s="1"/>
  <c r="S26" i="39"/>
  <c r="S13" i="11" s="1"/>
  <c r="S8" i="11" s="1"/>
  <c r="T18" i="23"/>
  <c r="T10" i="23" s="1"/>
  <c r="T25" i="39"/>
  <c r="T68" i="11" s="1"/>
  <c r="T60" i="11" s="1"/>
  <c r="U26" i="39"/>
  <c r="U13" i="11" s="1"/>
  <c r="U8" i="11" s="1"/>
  <c r="C34" i="43"/>
  <c r="S27" i="39"/>
  <c r="T27" i="39" s="1"/>
  <c r="U27" i="39" s="1"/>
  <c r="V27" i="39" s="1"/>
  <c r="W27" i="39" s="1"/>
  <c r="X27" i="39" s="1"/>
  <c r="Y27" i="39" s="1"/>
  <c r="Z27" i="39" s="1"/>
  <c r="AA27" i="39" s="1"/>
  <c r="AB27" i="39" s="1"/>
  <c r="AC27" i="39" s="1"/>
  <c r="AD27" i="39" s="1"/>
  <c r="W25" i="39"/>
  <c r="W68" i="11" s="1"/>
  <c r="W60" i="11" s="1"/>
  <c r="M81" i="11"/>
  <c r="M91" i="11" s="1"/>
  <c r="M95" i="11" s="1"/>
  <c r="N88" i="11"/>
  <c r="O88" i="11" s="1"/>
  <c r="W13" i="11"/>
  <c r="W8" i="11" s="1"/>
  <c r="B53" i="40"/>
  <c r="V26" i="39"/>
  <c r="V13" i="11" s="1"/>
  <c r="V8" i="11" s="1"/>
  <c r="T26" i="39"/>
  <c r="T13" i="11" s="1"/>
  <c r="T8" i="11" s="1"/>
  <c r="V25" i="39"/>
  <c r="V68" i="11" s="1"/>
  <c r="V60" i="11" s="1"/>
  <c r="M47" i="13"/>
  <c r="M51" i="13" s="1"/>
  <c r="B47" i="42"/>
  <c r="Q26" i="12"/>
  <c r="Q27" i="11"/>
  <c r="BO5" i="27"/>
  <c r="W5" i="27" s="1"/>
  <c r="W24" i="27" s="1"/>
  <c r="R26" i="12"/>
  <c r="R25" i="12" s="1"/>
  <c r="R24" i="12" s="1"/>
  <c r="P22" i="38"/>
  <c r="P19" i="38" s="1"/>
  <c r="P30" i="38" s="1"/>
  <c r="P57" i="12"/>
  <c r="O68" i="12"/>
  <c r="O3" i="13"/>
  <c r="O6" i="13" s="1"/>
  <c r="O21" i="13" s="1"/>
  <c r="O28" i="13" s="1"/>
  <c r="N81" i="11"/>
  <c r="N91" i="11" s="1"/>
  <c r="N95" i="11" s="1"/>
  <c r="C58" i="43"/>
  <c r="C56" i="43"/>
  <c r="C55" i="43"/>
  <c r="C57" i="43"/>
  <c r="C6" i="43"/>
  <c r="C42" i="43" s="1"/>
  <c r="C88" i="40" l="1"/>
  <c r="B81" i="40"/>
  <c r="B91" i="40" s="1"/>
  <c r="B94" i="40" s="1"/>
  <c r="N45" i="13"/>
  <c r="N41" i="13" s="1"/>
  <c r="N47" i="13" s="1"/>
  <c r="N51" i="13" s="1"/>
  <c r="S39" i="13"/>
  <c r="T24" i="23"/>
  <c r="T25" i="23"/>
  <c r="R5" i="13"/>
  <c r="U39" i="13"/>
  <c r="R25" i="38"/>
  <c r="T39" i="13"/>
  <c r="X39" i="13"/>
  <c r="W39" i="13"/>
  <c r="V39" i="13"/>
  <c r="O72" i="12"/>
  <c r="O9" i="39"/>
  <c r="O12" i="39" s="1"/>
  <c r="W29" i="27"/>
  <c r="S30" i="11" s="1"/>
  <c r="S26" i="12" s="1"/>
  <c r="P3" i="13"/>
  <c r="P6" i="13" s="1"/>
  <c r="P21" i="13" s="1"/>
  <c r="P28" i="13" s="1"/>
  <c r="P68" i="12"/>
  <c r="Q5" i="13"/>
  <c r="Q25" i="38"/>
  <c r="Q25" i="12"/>
  <c r="Q24" i="12" s="1"/>
  <c r="R22" i="38"/>
  <c r="R57" i="12"/>
  <c r="O45" i="13"/>
  <c r="O41" i="13" s="1"/>
  <c r="O47" i="13" s="1"/>
  <c r="O51" i="13" s="1"/>
  <c r="W48" i="27"/>
  <c r="C8" i="43" l="1"/>
  <c r="C40" i="43" s="1"/>
  <c r="P88" i="11"/>
  <c r="P45" i="13" s="1"/>
  <c r="P41" i="13" s="1"/>
  <c r="P47" i="13" s="1"/>
  <c r="P51" i="13" s="1"/>
  <c r="T27" i="23"/>
  <c r="S27" i="11"/>
  <c r="R19" i="38"/>
  <c r="R30" i="38" s="1"/>
  <c r="O81" i="11"/>
  <c r="O91" i="11" s="1"/>
  <c r="O95" i="11" s="1"/>
  <c r="Q22" i="38"/>
  <c r="Q19" i="38" s="1"/>
  <c r="Q30" i="38" s="1"/>
  <c r="Q57" i="12"/>
  <c r="BP5" i="27"/>
  <c r="X5" i="27" s="1"/>
  <c r="X24" i="27" s="1"/>
  <c r="P9" i="39"/>
  <c r="P12" i="39" s="1"/>
  <c r="P72" i="12"/>
  <c r="S25" i="38"/>
  <c r="S5" i="13"/>
  <c r="S25" i="12"/>
  <c r="S24" i="12" s="1"/>
  <c r="R3" i="13"/>
  <c r="R68" i="12"/>
  <c r="C41" i="43" l="1"/>
  <c r="C11" i="43"/>
  <c r="P81" i="11"/>
  <c r="P91" i="11" s="1"/>
  <c r="P95" i="11" s="1"/>
  <c r="U27" i="23"/>
  <c r="S5" i="11"/>
  <c r="S53" i="11" s="1"/>
  <c r="S58" i="11"/>
  <c r="S57" i="11" s="1"/>
  <c r="Q88" i="11"/>
  <c r="Q45" i="13" s="1"/>
  <c r="Q41" i="13" s="1"/>
  <c r="X29" i="27"/>
  <c r="T30" i="11" s="1"/>
  <c r="T27" i="11" s="1"/>
  <c r="Q68" i="12"/>
  <c r="Q3" i="13"/>
  <c r="Q6" i="13" s="1"/>
  <c r="Q21" i="13" s="1"/>
  <c r="Q28" i="13" s="1"/>
  <c r="R9" i="39"/>
  <c r="R12" i="39" s="1"/>
  <c r="R72" i="12"/>
  <c r="R6" i="13"/>
  <c r="R21" i="13" s="1"/>
  <c r="R28" i="13" s="1"/>
  <c r="S22" i="38"/>
  <c r="S19" i="38" s="1"/>
  <c r="S30" i="38" s="1"/>
  <c r="S57" i="12"/>
  <c r="S49" i="13" l="1"/>
  <c r="V27" i="23"/>
  <c r="T58" i="11"/>
  <c r="T57" i="11" s="1"/>
  <c r="T5" i="11"/>
  <c r="T53" i="11" s="1"/>
  <c r="BQ5" i="27"/>
  <c r="Y5" i="27" s="1"/>
  <c r="Y24" i="27" s="1"/>
  <c r="X48" i="27"/>
  <c r="Q47" i="13"/>
  <c r="Q51" i="13" s="1"/>
  <c r="T26" i="12"/>
  <c r="T25" i="12" s="1"/>
  <c r="T24" i="12" s="1"/>
  <c r="Q9" i="39"/>
  <c r="Q12" i="39" s="1"/>
  <c r="Q72" i="12"/>
  <c r="S3" i="13"/>
  <c r="S6" i="13" s="1"/>
  <c r="S21" i="13" s="1"/>
  <c r="S28" i="13" s="1"/>
  <c r="S68" i="12"/>
  <c r="T5" i="13" l="1"/>
  <c r="T25" i="38"/>
  <c r="T49" i="13"/>
  <c r="U58" i="11"/>
  <c r="U57" i="11" s="1"/>
  <c r="U5" i="11"/>
  <c r="U53" i="11" s="1"/>
  <c r="W27" i="23"/>
  <c r="Y29" i="27"/>
  <c r="U30" i="11" s="1"/>
  <c r="U27" i="11" s="1"/>
  <c r="R88" i="11"/>
  <c r="Q81" i="11"/>
  <c r="Q91" i="11" s="1"/>
  <c r="Q95" i="11" s="1"/>
  <c r="T22" i="38"/>
  <c r="T19" i="38" s="1"/>
  <c r="T30" i="38" s="1"/>
  <c r="T57" i="12"/>
  <c r="S9" i="39"/>
  <c r="S12" i="39" s="1"/>
  <c r="S72" i="12"/>
  <c r="Y48" i="27"/>
  <c r="BR5" i="27"/>
  <c r="Z5" i="27" s="1"/>
  <c r="Z24" i="27" s="1"/>
  <c r="X27" i="23" l="1"/>
  <c r="V5" i="11"/>
  <c r="V53" i="11" s="1"/>
  <c r="V58" i="11"/>
  <c r="V57" i="11" s="1"/>
  <c r="U49" i="13"/>
  <c r="U26" i="12"/>
  <c r="U25" i="38" s="1"/>
  <c r="R45" i="13"/>
  <c r="R41" i="13" s="1"/>
  <c r="R47" i="13" s="1"/>
  <c r="R51" i="13" s="1"/>
  <c r="S88" i="11"/>
  <c r="S45" i="13" s="1"/>
  <c r="S41" i="13" s="1"/>
  <c r="S47" i="13" s="1"/>
  <c r="S51" i="13" s="1"/>
  <c r="R81" i="11"/>
  <c r="R91" i="11" s="1"/>
  <c r="R95" i="11" s="1"/>
  <c r="T3" i="13"/>
  <c r="T6" i="13" s="1"/>
  <c r="T21" i="13" s="1"/>
  <c r="T28" i="13" s="1"/>
  <c r="T68" i="12"/>
  <c r="Z29" i="27"/>
  <c r="V30" i="11" s="1"/>
  <c r="T88" i="11" l="1"/>
  <c r="T45" i="13" s="1"/>
  <c r="V49" i="13"/>
  <c r="Y27" i="23"/>
  <c r="W58" i="11"/>
  <c r="W57" i="11" s="1"/>
  <c r="W5" i="11"/>
  <c r="W53" i="11" s="1"/>
  <c r="S81" i="11"/>
  <c r="S91" i="11" s="1"/>
  <c r="S95" i="11" s="1"/>
  <c r="U25" i="12"/>
  <c r="U24" i="12" s="1"/>
  <c r="U57" i="12" s="1"/>
  <c r="U5" i="13"/>
  <c r="V26" i="12"/>
  <c r="V27" i="11"/>
  <c r="T9" i="39"/>
  <c r="T12" i="39" s="1"/>
  <c r="T72" i="12"/>
  <c r="BS5" i="27"/>
  <c r="AA5" i="27" s="1"/>
  <c r="AA24" i="27" s="1"/>
  <c r="Z48" i="27"/>
  <c r="U88" i="11" l="1"/>
  <c r="U45" i="13" s="1"/>
  <c r="U41" i="13" s="1"/>
  <c r="W49" i="13"/>
  <c r="Z27" i="23"/>
  <c r="X58" i="11"/>
  <c r="X57" i="11" s="1"/>
  <c r="X5" i="11"/>
  <c r="X53" i="11" s="1"/>
  <c r="U22" i="38"/>
  <c r="U19" i="38" s="1"/>
  <c r="U30" i="38" s="1"/>
  <c r="T81" i="11"/>
  <c r="T91" i="11" s="1"/>
  <c r="T95" i="11" s="1"/>
  <c r="U3" i="13"/>
  <c r="U6" i="13" s="1"/>
  <c r="U21" i="13" s="1"/>
  <c r="U28" i="13" s="1"/>
  <c r="U68" i="12"/>
  <c r="T41" i="13"/>
  <c r="T47" i="13" s="1"/>
  <c r="T51" i="13" s="1"/>
  <c r="V25" i="38"/>
  <c r="V5" i="13"/>
  <c r="V25" i="12"/>
  <c r="V24" i="12" s="1"/>
  <c r="AA29" i="27"/>
  <c r="W30" i="11" s="1"/>
  <c r="X49" i="13" l="1"/>
  <c r="AA27" i="23"/>
  <c r="Y58" i="11"/>
  <c r="Y5" i="11"/>
  <c r="U47" i="13"/>
  <c r="U51" i="13" s="1"/>
  <c r="W26" i="12"/>
  <c r="W27" i="11"/>
  <c r="V22" i="38"/>
  <c r="V19" i="38" s="1"/>
  <c r="V30" i="38" s="1"/>
  <c r="V57" i="12"/>
  <c r="U9" i="39"/>
  <c r="U12" i="39" s="1"/>
  <c r="U72" i="12"/>
  <c r="BT5" i="27"/>
  <c r="AB5" i="27" s="1"/>
  <c r="AB24" i="27" s="1"/>
  <c r="AA48" i="27"/>
  <c r="C5" i="40" l="1"/>
  <c r="Y49" i="13"/>
  <c r="Y57" i="11"/>
  <c r="C58" i="40"/>
  <c r="C57" i="40" s="1"/>
  <c r="Z5" i="11"/>
  <c r="AB27" i="23"/>
  <c r="Z58" i="11"/>
  <c r="Z57" i="11" s="1"/>
  <c r="V88" i="11"/>
  <c r="U81" i="11"/>
  <c r="U91" i="11" s="1"/>
  <c r="U95" i="11" s="1"/>
  <c r="V3" i="13"/>
  <c r="V6" i="13" s="1"/>
  <c r="V21" i="13" s="1"/>
  <c r="V28" i="13" s="1"/>
  <c r="V68" i="12"/>
  <c r="W25" i="38"/>
  <c r="W5" i="13"/>
  <c r="W25" i="12"/>
  <c r="W24" i="12" s="1"/>
  <c r="AB29" i="27"/>
  <c r="X30" i="11" s="1"/>
  <c r="AA58" i="11" l="1"/>
  <c r="AA57" i="11" s="1"/>
  <c r="AC27" i="23"/>
  <c r="AA5" i="11"/>
  <c r="Z49" i="13"/>
  <c r="C49" i="42"/>
  <c r="X26" i="12"/>
  <c r="X27" i="11"/>
  <c r="W22" i="38"/>
  <c r="W19" i="38" s="1"/>
  <c r="W30" i="38" s="1"/>
  <c r="W57" i="12"/>
  <c r="V9" i="39"/>
  <c r="V12" i="39" s="1"/>
  <c r="V72" i="12"/>
  <c r="V45" i="13"/>
  <c r="V41" i="13" s="1"/>
  <c r="V47" i="13" s="1"/>
  <c r="V51" i="13" s="1"/>
  <c r="AB48" i="27"/>
  <c r="BU5" i="27"/>
  <c r="AC5" i="27" s="1"/>
  <c r="AC24" i="27" s="1"/>
  <c r="W88" i="11" l="1"/>
  <c r="W45" i="13" s="1"/>
  <c r="W41" i="13" s="1"/>
  <c r="AA49" i="13"/>
  <c r="AB58" i="11"/>
  <c r="AB57" i="11" s="1"/>
  <c r="AB5" i="11"/>
  <c r="AD27" i="23"/>
  <c r="W3" i="13"/>
  <c r="W6" i="13" s="1"/>
  <c r="W21" i="13" s="1"/>
  <c r="W28" i="13" s="1"/>
  <c r="W68" i="12"/>
  <c r="V81" i="11"/>
  <c r="V91" i="11" s="1"/>
  <c r="V95" i="11" s="1"/>
  <c r="X25" i="38"/>
  <c r="X5" i="13"/>
  <c r="X25" i="12"/>
  <c r="X24" i="12" s="1"/>
  <c r="AC29" i="27"/>
  <c r="AB49" i="13" l="1"/>
  <c r="AC5" i="11"/>
  <c r="AE27" i="23"/>
  <c r="AC58" i="11"/>
  <c r="AC57" i="11" s="1"/>
  <c r="W47" i="13"/>
  <c r="W51" i="13" s="1"/>
  <c r="C31" i="40"/>
  <c r="C30" i="40" s="1"/>
  <c r="C27" i="40" s="1"/>
  <c r="Y30" i="11"/>
  <c r="W9" i="39"/>
  <c r="W12" i="39" s="1"/>
  <c r="W72" i="12"/>
  <c r="X22" i="38"/>
  <c r="X19" i="38" s="1"/>
  <c r="X30" i="38" s="1"/>
  <c r="X57" i="12"/>
  <c r="AC48" i="27"/>
  <c r="BV5" i="27"/>
  <c r="AD5" i="27" s="1"/>
  <c r="AD24" i="27" s="1"/>
  <c r="AD5" i="11" l="1"/>
  <c r="AD58" i="11"/>
  <c r="AD57" i="11" s="1"/>
  <c r="AC49" i="13"/>
  <c r="X3" i="13"/>
  <c r="X6" i="13" s="1"/>
  <c r="X21" i="13" s="1"/>
  <c r="X28" i="13" s="1"/>
  <c r="X68" i="12"/>
  <c r="X88" i="11"/>
  <c r="W81" i="11"/>
  <c r="W91" i="11" s="1"/>
  <c r="W95" i="11" s="1"/>
  <c r="Y26" i="12"/>
  <c r="Y27" i="11"/>
  <c r="D4" i="43"/>
  <c r="AD29" i="27"/>
  <c r="Z30" i="11" s="1"/>
  <c r="AD49" i="13" l="1"/>
  <c r="Z26" i="12"/>
  <c r="Z27" i="11"/>
  <c r="Y25" i="38"/>
  <c r="Y5" i="13"/>
  <c r="C5" i="42" s="1"/>
  <c r="Y25" i="12"/>
  <c r="Y24" i="12" s="1"/>
  <c r="C26" i="41"/>
  <c r="X9" i="39"/>
  <c r="X12" i="39" s="1"/>
  <c r="X72" i="12"/>
  <c r="X45" i="13"/>
  <c r="X41" i="13" s="1"/>
  <c r="X47" i="13" s="1"/>
  <c r="X51" i="13" s="1"/>
  <c r="AD48" i="27"/>
  <c r="BW5" i="27"/>
  <c r="AE5" i="27" s="1"/>
  <c r="AE24" i="27" s="1"/>
  <c r="Y88" i="11" l="1"/>
  <c r="Y45" i="13" s="1"/>
  <c r="C25" i="41"/>
  <c r="C24" i="41" s="1"/>
  <c r="D24" i="43"/>
  <c r="Y22" i="38"/>
  <c r="Y19" i="38" s="1"/>
  <c r="Y30" i="38" s="1"/>
  <c r="Y31" i="38" s="1"/>
  <c r="Y35" i="38" s="1"/>
  <c r="Y57" i="12"/>
  <c r="Z25" i="38"/>
  <c r="Z5" i="13"/>
  <c r="Z25" i="12"/>
  <c r="Z24" i="12" s="1"/>
  <c r="AE29" i="27"/>
  <c r="AA30" i="11" s="1"/>
  <c r="X81" i="11" l="1"/>
  <c r="X91" i="11" s="1"/>
  <c r="X95" i="11" s="1"/>
  <c r="Y41" i="13"/>
  <c r="C45" i="42"/>
  <c r="C41" i="42" s="1"/>
  <c r="Y71" i="12"/>
  <c r="C71" i="41" s="1"/>
  <c r="AE38" i="38"/>
  <c r="AE37" i="38"/>
  <c r="AJ39" i="38"/>
  <c r="AJ40" i="38" s="1"/>
  <c r="AK19" i="23" s="1"/>
  <c r="AD44" i="38"/>
  <c r="AA44" i="38"/>
  <c r="Z43" i="38"/>
  <c r="AC44" i="38"/>
  <c r="AD43" i="38"/>
  <c r="AC43" i="38"/>
  <c r="Y44" i="38"/>
  <c r="Z44" i="38"/>
  <c r="AA43" i="38"/>
  <c r="Y43" i="38"/>
  <c r="AB44" i="38"/>
  <c r="AB43" i="38"/>
  <c r="D18" i="43"/>
  <c r="D19" i="43" s="1"/>
  <c r="C57" i="41"/>
  <c r="C68" i="41" s="1"/>
  <c r="AA26" i="12"/>
  <c r="AA27" i="11"/>
  <c r="Z22" i="38"/>
  <c r="Z19" i="38" s="1"/>
  <c r="Z30" i="38" s="1"/>
  <c r="Z57" i="12"/>
  <c r="Y3" i="13"/>
  <c r="Y68" i="12"/>
  <c r="AE48" i="27"/>
  <c r="BX5" i="27"/>
  <c r="AF5" i="27" s="1"/>
  <c r="AF24" i="27" s="1"/>
  <c r="Y9" i="39" l="1"/>
  <c r="Y12" i="39" s="1"/>
  <c r="Y6" i="13"/>
  <c r="Y21" i="13" s="1"/>
  <c r="Y28" i="13" s="1"/>
  <c r="C3" i="42"/>
  <c r="C6" i="42" s="1"/>
  <c r="C21" i="42" s="1"/>
  <c r="C28" i="42" s="1"/>
  <c r="Z3" i="13"/>
  <c r="Z68" i="12"/>
  <c r="AA25" i="38"/>
  <c r="AA5" i="13"/>
  <c r="AA25" i="12"/>
  <c r="AA24" i="12" s="1"/>
  <c r="D49" i="43"/>
  <c r="D22" i="43"/>
  <c r="D25" i="43" s="1"/>
  <c r="AE40" i="38"/>
  <c r="AF29" i="27"/>
  <c r="AB30" i="11" s="1"/>
  <c r="AB26" i="12" l="1"/>
  <c r="AB27" i="11"/>
  <c r="AF19" i="23"/>
  <c r="AE45" i="38"/>
  <c r="AF45" i="38" s="1"/>
  <c r="AG45" i="38" s="1"/>
  <c r="AH45" i="38" s="1"/>
  <c r="AI45" i="38" s="1"/>
  <c r="AJ45" i="38" s="1"/>
  <c r="AK45" i="38" s="1"/>
  <c r="AF44" i="38"/>
  <c r="AG43" i="38"/>
  <c r="AH43" i="38"/>
  <c r="AJ44" i="38"/>
  <c r="AE44" i="38"/>
  <c r="AI43" i="38"/>
  <c r="AF43" i="38"/>
  <c r="AH44" i="38"/>
  <c r="AE43" i="38"/>
  <c r="AG44" i="38"/>
  <c r="AI44" i="38"/>
  <c r="AJ43" i="38"/>
  <c r="AA57" i="12"/>
  <c r="AA22" i="38"/>
  <c r="AA19" i="38" s="1"/>
  <c r="AA30" i="38" s="1"/>
  <c r="Z9" i="39"/>
  <c r="Z12" i="39" s="1"/>
  <c r="Z72" i="12"/>
  <c r="D28" i="43"/>
  <c r="D31" i="43" s="1"/>
  <c r="Z6" i="13"/>
  <c r="Z21" i="13" s="1"/>
  <c r="Z28" i="13" s="1"/>
  <c r="Y13" i="39"/>
  <c r="Y17" i="39" s="1"/>
  <c r="BY5" i="27"/>
  <c r="AG5" i="27" s="1"/>
  <c r="AG24" i="27" s="1"/>
  <c r="AF48" i="27"/>
  <c r="Y14" i="39" l="1"/>
  <c r="AE20" i="39"/>
  <c r="Y70" i="12"/>
  <c r="AE19" i="39"/>
  <c r="AJ21" i="39"/>
  <c r="AJ22" i="39" s="1"/>
  <c r="AK18" i="23" s="1"/>
  <c r="AK10" i="23" s="1"/>
  <c r="AC26" i="39"/>
  <c r="AA26" i="39"/>
  <c r="Z25" i="39"/>
  <c r="Z26" i="39"/>
  <c r="AD25" i="39"/>
  <c r="AD68" i="11" s="1"/>
  <c r="AA25" i="39"/>
  <c r="AA68" i="11" s="1"/>
  <c r="Y25" i="39"/>
  <c r="Y68" i="11" s="1"/>
  <c r="Y26" i="39"/>
  <c r="Y13" i="11" s="1"/>
  <c r="AD26" i="39"/>
  <c r="AB26" i="39"/>
  <c r="AC25" i="39"/>
  <c r="AC68" i="11" s="1"/>
  <c r="AB25" i="39"/>
  <c r="AB68" i="11" s="1"/>
  <c r="AA3" i="13"/>
  <c r="AA68" i="12"/>
  <c r="AB25" i="38"/>
  <c r="AB5" i="13"/>
  <c r="AB25" i="12"/>
  <c r="AB24" i="12" s="1"/>
  <c r="AG29" i="27"/>
  <c r="AC30" i="11" s="1"/>
  <c r="AD13" i="11" l="1"/>
  <c r="AD8" i="11" s="1"/>
  <c r="AD53" i="11" s="1"/>
  <c r="C68" i="40"/>
  <c r="C60" i="40" s="1"/>
  <c r="D10" i="43" s="1"/>
  <c r="D56" i="43" s="1"/>
  <c r="Y60" i="11"/>
  <c r="Y39" i="13"/>
  <c r="C39" i="42" s="1"/>
  <c r="AD60" i="11"/>
  <c r="AC13" i="11"/>
  <c r="C70" i="41"/>
  <c r="Y37" i="13"/>
  <c r="Y72" i="12"/>
  <c r="C13" i="40"/>
  <c r="C8" i="40" s="1"/>
  <c r="Y8" i="11"/>
  <c r="Y53" i="11" s="1"/>
  <c r="AA9" i="39"/>
  <c r="AA12" i="39" s="1"/>
  <c r="AA72" i="12"/>
  <c r="AB60" i="11"/>
  <c r="Z13" i="11"/>
  <c r="Z8" i="11" s="1"/>
  <c r="Z53" i="11" s="1"/>
  <c r="Z68" i="11"/>
  <c r="AK25" i="23"/>
  <c r="AK24" i="23"/>
  <c r="AB13" i="11"/>
  <c r="AB8" i="11" s="1"/>
  <c r="AB53" i="11" s="1"/>
  <c r="AC26" i="12"/>
  <c r="AC27" i="11"/>
  <c r="AB22" i="38"/>
  <c r="AB19" i="38" s="1"/>
  <c r="AB30" i="38" s="1"/>
  <c r="AB57" i="12"/>
  <c r="AA6" i="13"/>
  <c r="AA21" i="13" s="1"/>
  <c r="AA28" i="13" s="1"/>
  <c r="AC60" i="11"/>
  <c r="AA60" i="11"/>
  <c r="AA13" i="11"/>
  <c r="AB39" i="13" s="1"/>
  <c r="AE22" i="39"/>
  <c r="AG48" i="27"/>
  <c r="BZ5" i="27"/>
  <c r="AH5" i="27" s="1"/>
  <c r="AH24" i="27" s="1"/>
  <c r="AD39" i="13" l="1"/>
  <c r="Z39" i="13"/>
  <c r="AC39" i="13"/>
  <c r="AC8" i="11"/>
  <c r="AC53" i="11" s="1"/>
  <c r="AF18" i="23"/>
  <c r="AF10" i="23" s="1"/>
  <c r="AE27" i="39"/>
  <c r="AF27" i="39" s="1"/>
  <c r="AG27" i="39" s="1"/>
  <c r="AH27" i="39" s="1"/>
  <c r="AI27" i="39" s="1"/>
  <c r="AJ27" i="39" s="1"/>
  <c r="AK27" i="39" s="1"/>
  <c r="AF25" i="39"/>
  <c r="AF68" i="11" s="1"/>
  <c r="AI26" i="39"/>
  <c r="AG25" i="39"/>
  <c r="AG68" i="11" s="1"/>
  <c r="AH26" i="39"/>
  <c r="AH13" i="11" s="1"/>
  <c r="AH8" i="11" s="1"/>
  <c r="AJ26" i="39"/>
  <c r="AJ25" i="39"/>
  <c r="AJ68" i="11" s="1"/>
  <c r="AH25" i="39"/>
  <c r="AH68" i="11" s="1"/>
  <c r="AE25" i="39"/>
  <c r="AE68" i="11" s="1"/>
  <c r="AI25" i="39"/>
  <c r="AI68" i="11" s="1"/>
  <c r="AF26" i="39"/>
  <c r="AF13" i="11" s="1"/>
  <c r="AF8" i="11" s="1"/>
  <c r="AE26" i="39"/>
  <c r="AE13" i="11" s="1"/>
  <c r="AE8" i="11" s="1"/>
  <c r="AG26" i="39"/>
  <c r="AG13" i="11" s="1"/>
  <c r="AG8" i="11" s="1"/>
  <c r="C37" i="42"/>
  <c r="C47" i="42" s="1"/>
  <c r="Y47" i="13"/>
  <c r="Y51" i="13" s="1"/>
  <c r="AB3" i="13"/>
  <c r="AB68" i="12"/>
  <c r="AA8" i="11"/>
  <c r="AA53" i="11" s="1"/>
  <c r="Z60" i="11"/>
  <c r="D5" i="43"/>
  <c r="C53" i="40"/>
  <c r="AC25" i="38"/>
  <c r="AC5" i="13"/>
  <c r="AC25" i="12"/>
  <c r="AC24" i="12" s="1"/>
  <c r="D33" i="43"/>
  <c r="D34" i="43" s="1"/>
  <c r="C72" i="41"/>
  <c r="D8" i="44" s="1"/>
  <c r="AA39" i="13"/>
  <c r="Z88" i="11"/>
  <c r="Y81" i="11"/>
  <c r="Y91" i="11" s="1"/>
  <c r="Y95" i="11" s="1"/>
  <c r="AH29" i="27"/>
  <c r="AD30" i="11" s="1"/>
  <c r="AE60" i="11" l="1"/>
  <c r="AE39" i="13"/>
  <c r="C89" i="40"/>
  <c r="AH60" i="11"/>
  <c r="AH39" i="13"/>
  <c r="AG60" i="11"/>
  <c r="AG39" i="13"/>
  <c r="AF25" i="23"/>
  <c r="AF24" i="23"/>
  <c r="Z45" i="13"/>
  <c r="Z81" i="11"/>
  <c r="Z91" i="11" s="1"/>
  <c r="Z95" i="11" s="1"/>
  <c r="AA88" i="11"/>
  <c r="AB6" i="13"/>
  <c r="AB21" i="13" s="1"/>
  <c r="AB28" i="13" s="1"/>
  <c r="AJ60" i="11"/>
  <c r="AI13" i="11"/>
  <c r="AC22" i="38"/>
  <c r="AC19" i="38" s="1"/>
  <c r="AC30" i="38" s="1"/>
  <c r="AC57" i="12"/>
  <c r="D57" i="43"/>
  <c r="D58" i="43"/>
  <c r="D55" i="43"/>
  <c r="D6" i="43"/>
  <c r="D42" i="43" s="1"/>
  <c r="AB9" i="39"/>
  <c r="AB12" i="39" s="1"/>
  <c r="AB72" i="12"/>
  <c r="AD26" i="12"/>
  <c r="AD27" i="11"/>
  <c r="AI60" i="11"/>
  <c r="AI39" i="13"/>
  <c r="AJ13" i="11"/>
  <c r="AJ8" i="11" s="1"/>
  <c r="AF60" i="11"/>
  <c r="AF39" i="13"/>
  <c r="CA5" i="27"/>
  <c r="AI5" i="27" s="1"/>
  <c r="AI24" i="27" s="1"/>
  <c r="AH48" i="27"/>
  <c r="AJ39" i="13" l="1"/>
  <c r="AF27" i="23"/>
  <c r="AG27" i="23" s="1"/>
  <c r="AD25" i="38"/>
  <c r="AD5" i="13"/>
  <c r="AD25" i="12"/>
  <c r="AD24" i="12" s="1"/>
  <c r="AI8" i="11"/>
  <c r="Z41" i="13"/>
  <c r="Z47" i="13" s="1"/>
  <c r="Z51" i="13" s="1"/>
  <c r="C81" i="40"/>
  <c r="D88" i="40"/>
  <c r="AA45" i="13"/>
  <c r="AA41" i="13" s="1"/>
  <c r="AA47" i="13" s="1"/>
  <c r="AA51" i="13" s="1"/>
  <c r="AA81" i="11"/>
  <c r="AA91" i="11" s="1"/>
  <c r="AA95" i="11" s="1"/>
  <c r="AB88" i="11"/>
  <c r="AC88" i="11" s="1"/>
  <c r="AC3" i="13"/>
  <c r="AC68" i="12"/>
  <c r="AI29" i="27"/>
  <c r="AE30" i="11" s="1"/>
  <c r="AE5" i="11" l="1"/>
  <c r="AE53" i="11" s="1"/>
  <c r="AE58" i="11"/>
  <c r="AE57" i="11" s="1"/>
  <c r="AC45" i="13"/>
  <c r="AC41" i="13" s="1"/>
  <c r="AF58" i="11"/>
  <c r="AF57" i="11" s="1"/>
  <c r="AF5" i="11"/>
  <c r="AF53" i="11" s="1"/>
  <c r="AH27" i="23"/>
  <c r="AE26" i="12"/>
  <c r="AE27" i="11"/>
  <c r="AC6" i="13"/>
  <c r="AC21" i="13" s="1"/>
  <c r="AC28" i="13" s="1"/>
  <c r="AD22" i="38"/>
  <c r="AD19" i="38" s="1"/>
  <c r="AD30" i="38" s="1"/>
  <c r="AD57" i="12"/>
  <c r="AC9" i="39"/>
  <c r="AC12" i="39" s="1"/>
  <c r="AC72" i="12"/>
  <c r="AB45" i="13"/>
  <c r="AB41" i="13" s="1"/>
  <c r="AB47" i="13" s="1"/>
  <c r="AB51" i="13" s="1"/>
  <c r="AB81" i="11"/>
  <c r="AB91" i="11" s="1"/>
  <c r="AB95" i="11" s="1"/>
  <c r="D8" i="43"/>
  <c r="D40" i="43" s="1"/>
  <c r="C91" i="40"/>
  <c r="C94" i="40" s="1"/>
  <c r="AI48" i="27"/>
  <c r="CB5" i="27"/>
  <c r="AJ5" i="27" s="1"/>
  <c r="AJ24" i="27" s="1"/>
  <c r="AD88" i="11" l="1"/>
  <c r="AD45" i="13" s="1"/>
  <c r="AD41" i="13" s="1"/>
  <c r="AE49" i="13"/>
  <c r="AC47" i="13"/>
  <c r="AC51" i="13" s="1"/>
  <c r="D11" i="43"/>
  <c r="D41" i="43"/>
  <c r="AG58" i="11"/>
  <c r="AG57" i="11" s="1"/>
  <c r="AG5" i="11"/>
  <c r="AG53" i="11" s="1"/>
  <c r="AI27" i="23"/>
  <c r="AF49" i="13"/>
  <c r="AD3" i="13"/>
  <c r="AD68" i="12"/>
  <c r="AE25" i="38"/>
  <c r="AE5" i="13"/>
  <c r="AE25" i="12"/>
  <c r="AE24" i="12" s="1"/>
  <c r="AJ29" i="27"/>
  <c r="AF30" i="11" s="1"/>
  <c r="AC81" i="11" l="1"/>
  <c r="AC91" i="11" s="1"/>
  <c r="AC95" i="11" s="1"/>
  <c r="AE22" i="38"/>
  <c r="AE19" i="38" s="1"/>
  <c r="AE30" i="38" s="1"/>
  <c r="AE57" i="12"/>
  <c r="AD9" i="39"/>
  <c r="AD12" i="39" s="1"/>
  <c r="AD72" i="12"/>
  <c r="AH5" i="11"/>
  <c r="AH53" i="11" s="1"/>
  <c r="AH58" i="11"/>
  <c r="AH57" i="11" s="1"/>
  <c r="AJ27" i="23"/>
  <c r="AD6" i="13"/>
  <c r="AD21" i="13" s="1"/>
  <c r="AD28" i="13" s="1"/>
  <c r="AD47" i="13" s="1"/>
  <c r="AD51" i="13" s="1"/>
  <c r="AG49" i="13"/>
  <c r="AF26" i="12"/>
  <c r="AF27" i="11"/>
  <c r="AJ48" i="27"/>
  <c r="CC5" i="27"/>
  <c r="AK5" i="27" s="1"/>
  <c r="AK24" i="27" s="1"/>
  <c r="AI58" i="11" l="1"/>
  <c r="AI57" i="11" s="1"/>
  <c r="AI5" i="11"/>
  <c r="AI53" i="11" s="1"/>
  <c r="AK27" i="23"/>
  <c r="AE3" i="13"/>
  <c r="AE6" i="13" s="1"/>
  <c r="AE21" i="13" s="1"/>
  <c r="AE28" i="13" s="1"/>
  <c r="AE68" i="12"/>
  <c r="AF25" i="38"/>
  <c r="AF5" i="13"/>
  <c r="AF25" i="12"/>
  <c r="AF24" i="12" s="1"/>
  <c r="AH49" i="13"/>
  <c r="AE88" i="11"/>
  <c r="AD81" i="11"/>
  <c r="AD91" i="11" s="1"/>
  <c r="AD95" i="11" s="1"/>
  <c r="AK29" i="27"/>
  <c r="AG30" i="11" s="1"/>
  <c r="AE9" i="39" l="1"/>
  <c r="AE12" i="39" s="1"/>
  <c r="AE72" i="12"/>
  <c r="AF22" i="38"/>
  <c r="AF19" i="38" s="1"/>
  <c r="AF30" i="38" s="1"/>
  <c r="AF57" i="12"/>
  <c r="AI49" i="13"/>
  <c r="AG26" i="12"/>
  <c r="AG27" i="11"/>
  <c r="AJ5" i="11"/>
  <c r="AJ53" i="11" s="1"/>
  <c r="AJ58" i="11"/>
  <c r="AJ57" i="11" s="1"/>
  <c r="AL27" i="23"/>
  <c r="AE45" i="13"/>
  <c r="CD5" i="27"/>
  <c r="AL5" i="27" s="1"/>
  <c r="AL24" i="27" s="1"/>
  <c r="AK48" i="27"/>
  <c r="AF88" i="11" l="1"/>
  <c r="AF45" i="13" s="1"/>
  <c r="AF41" i="13" s="1"/>
  <c r="AK5" i="11"/>
  <c r="AK58" i="11"/>
  <c r="AF3" i="13"/>
  <c r="AF6" i="13" s="1"/>
  <c r="AF21" i="13" s="1"/>
  <c r="AF28" i="13" s="1"/>
  <c r="AF68" i="12"/>
  <c r="AJ49" i="13"/>
  <c r="AG25" i="38"/>
  <c r="AG5" i="13"/>
  <c r="AG25" i="12"/>
  <c r="AG24" i="12" s="1"/>
  <c r="AE41" i="13"/>
  <c r="AE47" i="13" s="1"/>
  <c r="AE51" i="13" s="1"/>
  <c r="AL29" i="27"/>
  <c r="AH30" i="11" s="1"/>
  <c r="AE81" i="11" l="1"/>
  <c r="AE91" i="11" s="1"/>
  <c r="AE95" i="11" s="1"/>
  <c r="AF9" i="39"/>
  <c r="AF12" i="39" s="1"/>
  <c r="AF72" i="12"/>
  <c r="AG22" i="38"/>
  <c r="AG19" i="38" s="1"/>
  <c r="AG30" i="38" s="1"/>
  <c r="AG57" i="12"/>
  <c r="D58" i="40"/>
  <c r="D57" i="40" s="1"/>
  <c r="AK57" i="11"/>
  <c r="AH26" i="12"/>
  <c r="AH27" i="11"/>
  <c r="AF47" i="13"/>
  <c r="AF51" i="13" s="1"/>
  <c r="D5" i="40"/>
  <c r="AK49" i="13"/>
  <c r="AL48" i="27"/>
  <c r="CE5" i="27"/>
  <c r="AM5" i="27" s="1"/>
  <c r="AM24" i="27" s="1"/>
  <c r="AG88" i="11" l="1"/>
  <c r="AF81" i="11"/>
  <c r="AF91" i="11" s="1"/>
  <c r="AF95" i="11" s="1"/>
  <c r="AH25" i="38"/>
  <c r="AH5" i="13"/>
  <c r="AH25" i="12"/>
  <c r="AH24" i="12" s="1"/>
  <c r="D49" i="42"/>
  <c r="AG3" i="13"/>
  <c r="AG6" i="13" s="1"/>
  <c r="AG21" i="13" s="1"/>
  <c r="AG28" i="13" s="1"/>
  <c r="AG68" i="12"/>
  <c r="AM29" i="27"/>
  <c r="AI30" i="11" s="1"/>
  <c r="AI26" i="12" l="1"/>
  <c r="AI27" i="11"/>
  <c r="AG9" i="39"/>
  <c r="AG12" i="39" s="1"/>
  <c r="AG72" i="12"/>
  <c r="AH22" i="38"/>
  <c r="AH19" i="38" s="1"/>
  <c r="AH30" i="38" s="1"/>
  <c r="AH57" i="12"/>
  <c r="AG45" i="13"/>
  <c r="AG41" i="13" s="1"/>
  <c r="AG47" i="13" s="1"/>
  <c r="AG51" i="13" s="1"/>
  <c r="CF5" i="27"/>
  <c r="AN5" i="27" s="1"/>
  <c r="AN24" i="27" s="1"/>
  <c r="AM48" i="27"/>
  <c r="AH88" i="11" l="1"/>
  <c r="AH45" i="13" s="1"/>
  <c r="AH41" i="13" s="1"/>
  <c r="AH3" i="13"/>
  <c r="AH6" i="13" s="1"/>
  <c r="AH21" i="13" s="1"/>
  <c r="AH28" i="13" s="1"/>
  <c r="AH68" i="12"/>
  <c r="AI25" i="38"/>
  <c r="AI5" i="13"/>
  <c r="AI25" i="12"/>
  <c r="AI24" i="12" s="1"/>
  <c r="AN29" i="27"/>
  <c r="AJ30" i="11" s="1"/>
  <c r="AG81" i="11" l="1"/>
  <c r="AG91" i="11" s="1"/>
  <c r="AG95" i="11" s="1"/>
  <c r="AH9" i="39"/>
  <c r="AH12" i="39" s="1"/>
  <c r="AH72" i="12"/>
  <c r="AJ26" i="12"/>
  <c r="AJ27" i="11"/>
  <c r="AI22" i="38"/>
  <c r="AI19" i="38" s="1"/>
  <c r="AI30" i="38" s="1"/>
  <c r="AI57" i="12"/>
  <c r="AH47" i="13"/>
  <c r="AH51" i="13" s="1"/>
  <c r="AN48" i="27"/>
  <c r="CG5" i="27"/>
  <c r="AO5" i="27" s="1"/>
  <c r="AO24" i="27" s="1"/>
  <c r="AJ25" i="38" l="1"/>
  <c r="AJ5" i="13"/>
  <c r="AJ25" i="12"/>
  <c r="AJ24" i="12" s="1"/>
  <c r="AI3" i="13"/>
  <c r="AI6" i="13" s="1"/>
  <c r="AI21" i="13" s="1"/>
  <c r="AI28" i="13" s="1"/>
  <c r="AI68" i="12"/>
  <c r="AI88" i="11"/>
  <c r="AH81" i="11"/>
  <c r="AH91" i="11" s="1"/>
  <c r="AH95" i="11" s="1"/>
  <c r="AO29" i="27"/>
  <c r="AJ22" i="38" l="1"/>
  <c r="AJ19" i="38" s="1"/>
  <c r="AJ30" i="38" s="1"/>
  <c r="AJ57" i="12"/>
  <c r="AI45" i="13"/>
  <c r="AI41" i="13" s="1"/>
  <c r="AI47" i="13" s="1"/>
  <c r="AI51" i="13" s="1"/>
  <c r="AI9" i="39"/>
  <c r="AI12" i="39" s="1"/>
  <c r="AI72" i="12"/>
  <c r="D31" i="40"/>
  <c r="D30" i="40" s="1"/>
  <c r="D27" i="40" s="1"/>
  <c r="AK30" i="11"/>
  <c r="AO48" i="27"/>
  <c r="CH5" i="27"/>
  <c r="AJ88" i="11" l="1"/>
  <c r="AJ45" i="13" s="1"/>
  <c r="AJ41" i="13" s="1"/>
  <c r="AJ3" i="13"/>
  <c r="AJ6" i="13" s="1"/>
  <c r="AJ21" i="13" s="1"/>
  <c r="AJ28" i="13" s="1"/>
  <c r="AJ68" i="12"/>
  <c r="AK26" i="12"/>
  <c r="AK27" i="11"/>
  <c r="E4" i="43"/>
  <c r="AI81" i="11" l="1"/>
  <c r="AI91" i="11" s="1"/>
  <c r="AI95" i="11" s="1"/>
  <c r="AJ9" i="39"/>
  <c r="AJ12" i="39" s="1"/>
  <c r="AJ72" i="12"/>
  <c r="AK25" i="38"/>
  <c r="AK5" i="13"/>
  <c r="D5" i="42" s="1"/>
  <c r="AK25" i="12"/>
  <c r="AK24" i="12" s="1"/>
  <c r="D26" i="41"/>
  <c r="AJ47" i="13"/>
  <c r="AJ51" i="13" s="1"/>
  <c r="AK88" i="11" l="1"/>
  <c r="AK45" i="13" s="1"/>
  <c r="D25" i="41"/>
  <c r="D24" i="41" s="1"/>
  <c r="E24" i="43"/>
  <c r="AK22" i="38"/>
  <c r="AK19" i="38" s="1"/>
  <c r="AK30" i="38" s="1"/>
  <c r="AK31" i="38" s="1"/>
  <c r="AK35" i="38" s="1"/>
  <c r="AK57" i="12"/>
  <c r="AJ81" i="11" l="1"/>
  <c r="AJ91" i="11" s="1"/>
  <c r="AJ95" i="11" s="1"/>
  <c r="AK41" i="13"/>
  <c r="D45" i="42"/>
  <c r="D41" i="42" s="1"/>
  <c r="AK3" i="13"/>
  <c r="AK68" i="12"/>
  <c r="AK71" i="12"/>
  <c r="D71" i="41" s="1"/>
  <c r="AK43" i="38"/>
  <c r="AK44" i="38"/>
  <c r="E18" i="43"/>
  <c r="E19" i="43" s="1"/>
  <c r="D57" i="41"/>
  <c r="D68" i="41" s="1"/>
  <c r="AK6" i="13" l="1"/>
  <c r="AK21" i="13" s="1"/>
  <c r="AK28" i="13" s="1"/>
  <c r="D3" i="42"/>
  <c r="D6" i="42" s="1"/>
  <c r="D21" i="42" s="1"/>
  <c r="D28" i="42" s="1"/>
  <c r="E49" i="43"/>
  <c r="E22" i="43"/>
  <c r="E25" i="43" s="1"/>
  <c r="AK9" i="39"/>
  <c r="AK12" i="39" s="1"/>
  <c r="AK13" i="39" l="1"/>
  <c r="AK17" i="39" s="1"/>
  <c r="E28" i="43"/>
  <c r="E31" i="43" s="1"/>
  <c r="AK14" i="39" l="1"/>
  <c r="AK70" i="12"/>
  <c r="AK26" i="39"/>
  <c r="AK13" i="11" s="1"/>
  <c r="AK25" i="39"/>
  <c r="AK68" i="11" s="1"/>
  <c r="D13" i="40" l="1"/>
  <c r="D8" i="40" s="1"/>
  <c r="AK8" i="11"/>
  <c r="AK53" i="11" s="1"/>
  <c r="D70" i="41"/>
  <c r="AK37" i="13"/>
  <c r="AK72" i="12"/>
  <c r="D68" i="40"/>
  <c r="D60" i="40" s="1"/>
  <c r="E10" i="43" s="1"/>
  <c r="E56" i="43" s="1"/>
  <c r="AK60" i="11"/>
  <c r="AK39" i="13"/>
  <c r="D39" i="42" s="1"/>
  <c r="AK81" i="11" l="1"/>
  <c r="AK91" i="11" s="1"/>
  <c r="AK95" i="11" s="1"/>
  <c r="D37" i="42"/>
  <c r="D47" i="42" s="1"/>
  <c r="AK47" i="13"/>
  <c r="AK51" i="13" s="1"/>
  <c r="E33" i="43"/>
  <c r="E34" i="43" s="1"/>
  <c r="D72" i="41"/>
  <c r="E8" i="44" s="1"/>
  <c r="E5" i="43"/>
  <c r="D53" i="40"/>
  <c r="D89" i="40" l="1"/>
  <c r="D81" i="40" s="1"/>
  <c r="E58" i="43"/>
  <c r="E57" i="43"/>
  <c r="E55" i="43"/>
  <c r="E6" i="43"/>
  <c r="E42" i="43" s="1"/>
  <c r="E8" i="43" l="1"/>
  <c r="E40" i="43" s="1"/>
  <c r="D91" i="40"/>
  <c r="D94" i="40" s="1"/>
  <c r="E11" i="43" l="1"/>
  <c r="E41" i="43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<sst xmlns="http://schemas.openxmlformats.org/spreadsheetml/2006/main" count="2882" uniqueCount="744">
  <si>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</si>
  <si>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</si>
  <si>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</si>
  <si>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</si>
  <si>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</si>
  <si>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</si>
  <si>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</si>
  <si>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</si>
  <si>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</si>
  <si>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</si>
  <si>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</si>
  <si>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</si>
  <si>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</si>
  <si>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</si>
  <si>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</si>
  <si>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</si>
  <si>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</si>
  <si>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</si>
  <si>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</si>
  <si>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</si>
  <si>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</si>
  <si>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</si>
  <si>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</si>
  <si>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</si>
  <si>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</si>
  <si>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</si>
  <si>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</si>
  <si>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</si>
  <si>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</si>
  <si>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</si>
  <si>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</si>
  <si>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</si>
  <si>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</si>
  <si>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</si>
  <si>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</si>
  <si>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</si>
  <si>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</si>
  <si>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</si>
  <si>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</si>
  <si>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</si>
  <si>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</si>
  <si>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</si>
  <si>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</si>
  <si>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</si>
  <si>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</si>
  <si>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</si>
  <si>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</si>
  <si>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</si>
  <si>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</si>
  <si>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</si>
  <si>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</si>
  <si>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</si>
  <si>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</si>
  <si>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</si>
  <si>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</si>
  <si>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</si>
  <si>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</si>
  <si>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</si>
  <si>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</si>
  <si>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</si>
  <si>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</si>
  <si>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</si>
  <si>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</si>
  <si>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</si>
  <si>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</si>
  <si>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</si>
  <si>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</si>
  <si>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</si>
  <si>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</si>
  <si>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</si>
  <si>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</si>
  <si>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</si>
  <si>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</si>
  <si>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</si>
  <si>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</si>
  <si>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</si>
  <si>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</si>
  <si>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</si>
  <si>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</si>
  <si>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</si>
  <si>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</si>
  <si>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</si>
  <si>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</si>
  <si>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</si>
  <si>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</si>
  <si>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</si>
  <si>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</si>
  <si>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</si>
  <si>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</si>
  <si>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</si>
  <si>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</si>
  <si>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</si>
  <si>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</si>
  <si>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4) spese varie</t>
  </si>
  <si>
    <t xml:space="preserve">         5) royalties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</si>
  <si>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</si>
  <si>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</si>
  <si>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</si>
  <si>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</si>
  <si>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</si>
  <si>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</si>
  <si>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</si>
  <si>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</si>
  <si>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</si>
  <si>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</si>
  <si>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</si>
  <si>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</si>
  <si>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</si>
  <si>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</si>
  <si>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</si>
  <si>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</si>
  <si>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</si>
  <si>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</si>
  <si>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</si>
  <si>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</si>
  <si>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</si>
  <si>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</si>
  <si>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</si>
  <si>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</si>
  <si>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</si>
  <si>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</si>
  <si>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</si>
  <si>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</si>
  <si>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</si>
  <si>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</si>
  <si>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</si>
  <si>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</si>
  <si>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</si>
  <si>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</si>
  <si>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</si>
  <si>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</si>
  <si>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</si>
  <si>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</si>
  <si>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</si>
  <si>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</si>
  <si>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</si>
  <si>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</si>
  <si>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</si>
  <si>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</si>
  <si>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</si>
  <si>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</si>
  <si>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</si>
  <si>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</si>
  <si>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</si>
  <si>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</si>
  <si>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</si>
  <si>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</si>
  <si>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</si>
  <si>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</si>
  <si>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</si>
  <si>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</si>
  <si>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</si>
  <si>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</si>
  <si>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</si>
  <si>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</si>
  <si>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</si>
  <si>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</si>
  <si>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</si>
  <si>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-Investimenti Pregressi</t>
  </si>
  <si>
    <t xml:space="preserve">  -Fondo ammortamento</t>
  </si>
  <si>
    <t>Immobilizzaziono Pregresse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</si>
  <si>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</si>
  <si>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</si>
  <si>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</si>
  <si>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</si>
  <si>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</si>
  <si>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</si>
  <si>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</si>
  <si>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</si>
  <si>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</si>
  <si>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</si>
  <si>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</si>
  <si>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</si>
  <si>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</si>
  <si>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</si>
  <si>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</si>
  <si>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</si>
  <si>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</si>
  <si>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</si>
  <si>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</si>
  <si>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</si>
  <si>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</si>
  <si>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</si>
  <si>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</si>
  <si>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</si>
  <si>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</si>
  <si>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</si>
  <si>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</si>
  <si>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</si>
  <si>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</si>
  <si>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</si>
  <si>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</si>
  <si>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</si>
  <si>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</si>
  <si>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</si>
  <si>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</si>
  <si>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</si>
  <si>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</si>
  <si>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</si>
  <si>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</si>
  <si>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</si>
  <si>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</si>
  <si>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</si>
  <si>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</si>
  <si>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</si>
  <si>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</si>
  <si>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</si>
  <si>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</si>
  <si>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</si>
  <si>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</si>
  <si>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</si>
  <si>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</si>
  <si>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</si>
  <si>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</si>
  <si>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</si>
  <si>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</si>
  <si>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</si>
  <si>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</si>
  <si>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</si>
  <si>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</si>
  <si>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</si>
  <si>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</si>
  <si>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</si>
  <si>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</si>
  <si>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</si>
  <si>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</si>
  <si>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</si>
  <si>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</si>
  <si>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</si>
  <si>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</si>
  <si>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</si>
  <si>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</si>
  <si>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</si>
  <si>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</si>
  <si>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</si>
  <si>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</si>
  <si>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</si>
  <si>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</si>
  <si>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</si>
  <si>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</si>
  <si>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</si>
  <si>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</si>
  <si>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</si>
  <si>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</si>
  <si>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</si>
  <si>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</si>
  <si>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</si>
  <si>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</si>
  <si>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</si>
  <si>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</si>
  <si>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</si>
  <si>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</si>
  <si>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</si>
  <si>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</si>
  <si>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</si>
  <si>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</si>
  <si>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</si>
  <si>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</si>
  <si>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</si>
  <si>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</si>
  <si>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</si>
  <si>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</si>
  <si>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</si>
  <si>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</si>
  <si>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</si>
  <si>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</si>
  <si>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</si>
  <si>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</si>
  <si>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</si>
  <si>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</si>
  <si>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</si>
  <si>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</si>
  <si>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</si>
  <si>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</si>
  <si>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</si>
  <si>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</si>
  <si>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</si>
  <si>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</si>
  <si>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</si>
  <si>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</si>
  <si>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</si>
  <si>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</si>
  <si>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</si>
  <si>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</si>
  <si>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</si>
  <si>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</si>
  <si>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</si>
  <si>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</si>
  <si>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</si>
  <si>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</si>
  <si>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</si>
  <si>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</si>
  <si>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</si>
  <si>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</si>
  <si>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</si>
  <si>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</si>
  <si>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</si>
  <si>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</si>
  <si>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</si>
  <si>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</si>
  <si>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</si>
  <si>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</si>
  <si>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</si>
  <si>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</si>
  <si>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</si>
  <si>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</si>
  <si>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</si>
  <si>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</si>
  <si>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</si>
  <si>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</si>
  <si>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</si>
  <si>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</si>
  <si>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</si>
  <si>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</si>
  <si>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</si>
  <si>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</si>
  <si>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</si>
  <si>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</si>
  <si>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</si>
  <si>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</si>
  <si>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</si>
  <si>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</si>
  <si>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</si>
  <si>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Input</t>
  </si>
  <si>
    <t>Debiti Commerciali</t>
  </si>
  <si>
    <t>Saldo Iva</t>
  </si>
  <si>
    <t>Iva a Debito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</si>
  <si>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</si>
  <si>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</si>
  <si>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</si>
  <si>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</si>
  <si>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</si>
  <si>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</si>
  <si>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</si>
  <si>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</si>
  <si>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</si>
  <si>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</si>
  <si>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</si>
  <si>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</si>
  <si>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</si>
  <si>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</si>
  <si>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</si>
  <si>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</si>
  <si>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</si>
  <si>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</si>
  <si>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</si>
  <si>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</si>
  <si>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</si>
  <si>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</si>
  <si>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</si>
  <si>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</si>
  <si>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>Vendite</t>
  </si>
  <si>
    <t>Vendite (qt)</t>
  </si>
  <si>
    <t>Prezzo Unitario</t>
  </si>
  <si>
    <t>Crediti Commerciali</t>
  </si>
  <si>
    <t>Incassi</t>
  </si>
  <si>
    <t>Iva a Credito acquisti</t>
  </si>
  <si>
    <t>Iva s Debito Vendite</t>
  </si>
  <si>
    <t>Incassi Clienti</t>
  </si>
  <si>
    <t>Pagamento Fornitori comm.li</t>
  </si>
  <si>
    <t>Anagrafica Distinta Base e Prodotti</t>
  </si>
  <si>
    <t>Investimenti</t>
  </si>
  <si>
    <t>Ammortamento</t>
  </si>
  <si>
    <t>Tipologia</t>
  </si>
  <si>
    <t>Aliquota iva</t>
  </si>
  <si>
    <t>Anni amm.to</t>
  </si>
  <si>
    <t>Altre immobilizzazioni immateriali</t>
  </si>
  <si>
    <t>Attrezzature Industriali e commerciali</t>
  </si>
  <si>
    <t>Costi d'impianto e ampliamento</t>
  </si>
  <si>
    <t>Fabbricati</t>
  </si>
  <si>
    <t>Impianti e Macchinari</t>
  </si>
  <si>
    <t>Ricerca&amp; Sviluppo</t>
  </si>
  <si>
    <t>Brevetti</t>
  </si>
  <si>
    <t>inserire importo investimento al netto iva</t>
  </si>
  <si>
    <t>WWW.BPEXCEL.IT</t>
  </si>
  <si>
    <t>inserire pagamenti cespiti comprensivi di iva</t>
  </si>
  <si>
    <t>Pagamento Imm.ni</t>
  </si>
  <si>
    <t>Acquisto Imm.ni</t>
  </si>
  <si>
    <t>Credito Iva</t>
  </si>
  <si>
    <t>Debito V/Fornitori Immobilizzazioni</t>
  </si>
  <si>
    <t>Fabbricato 1</t>
  </si>
  <si>
    <t>Fondo Ammortamento</t>
  </si>
  <si>
    <t>Descrizione</t>
  </si>
  <si>
    <t>Controllo</t>
  </si>
  <si>
    <t>Impianti 1</t>
  </si>
  <si>
    <t>Costi Impianto 1</t>
  </si>
  <si>
    <t>Arredamenti</t>
  </si>
  <si>
    <t>R&amp;S</t>
  </si>
  <si>
    <t>Immateriali</t>
  </si>
  <si>
    <t>Iva a Credito Immobilizzazioni</t>
  </si>
  <si>
    <t>Pagamento Fornitori iimm.ni</t>
  </si>
  <si>
    <t>Personale</t>
  </si>
  <si>
    <t>Retribuzione lorda media  mensile</t>
  </si>
  <si>
    <t>INPS (in % retr.ne lorda media)</t>
  </si>
  <si>
    <t>INAIL (in % retr.ne lorda media)</t>
  </si>
  <si>
    <t>TFR/Fondo  (in % retr.ne lorda media)</t>
  </si>
  <si>
    <t>13 ° mensilita</t>
  </si>
  <si>
    <t>14 ° mensilita</t>
  </si>
  <si>
    <t>15 ° mensilita</t>
  </si>
  <si>
    <t>16 ° mensilita</t>
  </si>
  <si>
    <t>Numero mensilita</t>
  </si>
  <si>
    <t>m5</t>
  </si>
  <si>
    <t>m6</t>
  </si>
  <si>
    <t>Incremento annuo stipendi</t>
  </si>
  <si>
    <t>Dilazione Pagamento Contributi</t>
  </si>
  <si>
    <t>Numero dipendenti</t>
  </si>
  <si>
    <t>Figura Professionale</t>
  </si>
  <si>
    <t>Figura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</si>
  <si>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</si>
  <si>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</si>
  <si>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</si>
  <si>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</si>
  <si>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</si>
  <si>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</si>
  <si>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</si>
  <si>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</si>
  <si>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</si>
  <si>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</si>
  <si>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</si>
  <si>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</si>
  <si>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m7</t>
  </si>
  <si>
    <t>m8</t>
  </si>
  <si>
    <t>Figura 2</t>
  </si>
  <si>
    <t>Organico</t>
  </si>
  <si>
    <t xml:space="preserve">Numero Dipendenti </t>
  </si>
  <si>
    <t>Conto Economico</t>
  </si>
  <si>
    <t>Costo Manodopera</t>
  </si>
  <si>
    <t>Retribuzione</t>
  </si>
  <si>
    <t>INPS</t>
  </si>
  <si>
    <t>INAIL</t>
  </si>
  <si>
    <t>TFR</t>
  </si>
  <si>
    <t>Totale</t>
  </si>
  <si>
    <t>m1</t>
  </si>
  <si>
    <t>m2</t>
  </si>
  <si>
    <t>m3</t>
  </si>
  <si>
    <t>m4</t>
  </si>
  <si>
    <t>m9</t>
  </si>
  <si>
    <t>m10</t>
  </si>
  <si>
    <t>m11</t>
  </si>
  <si>
    <t>m12</t>
  </si>
  <si>
    <t>Uscite Manodopera</t>
  </si>
  <si>
    <t>mensilita aggiuntiva</t>
  </si>
  <si>
    <t>UTILIZZO TFR</t>
  </si>
  <si>
    <t>FONDO TFR</t>
  </si>
  <si>
    <t>+ DEBITO / - CREDITI V DIPENDENTI</t>
  </si>
  <si>
    <t>+ DEBITO / - CREDITI V ERARIO DIPENDENTI</t>
  </si>
  <si>
    <t>BANCA/CASSA</t>
  </si>
  <si>
    <t xml:space="preserve">Figura Professionale </t>
  </si>
  <si>
    <t>Figura 3</t>
  </si>
  <si>
    <t>RIEPILOGO</t>
  </si>
  <si>
    <t>COSTO PERSONALE NETTO TFR</t>
  </si>
  <si>
    <t>Pagamento Dipendenti</t>
  </si>
  <si>
    <t>Altri Costi</t>
  </si>
  <si>
    <t>Costi diversi</t>
  </si>
  <si>
    <t>Oneri Bancari</t>
  </si>
  <si>
    <t>Premi assicurativi</t>
  </si>
  <si>
    <t>Spese energia elettrica, gas, acqua</t>
  </si>
  <si>
    <t>Spese di rappresentanza</t>
  </si>
  <si>
    <t>Spese di pubblicità e promozioni</t>
  </si>
  <si>
    <t>Altri costi variabili</t>
  </si>
  <si>
    <t>Spese di trasporto</t>
  </si>
  <si>
    <t>Lavorazioni presso terzi</t>
  </si>
  <si>
    <t>Consulenze tecnico-produttive</t>
  </si>
  <si>
    <t>Manutenzioni industriali</t>
  </si>
  <si>
    <t>Servizi vari</t>
  </si>
  <si>
    <t>Provvigioni</t>
  </si>
  <si>
    <t>Canoni per affitto d'azienda</t>
  </si>
  <si>
    <t>Spese varie</t>
  </si>
  <si>
    <t>Royalties</t>
  </si>
  <si>
    <t>Consulenze legali, fiscali, notarili, ecc…</t>
  </si>
  <si>
    <t>Compensi amministratori</t>
  </si>
  <si>
    <t>Spese postali</t>
  </si>
  <si>
    <t>Utenze</t>
  </si>
  <si>
    <t>Affitti e locazioni passive</t>
  </si>
  <si>
    <t>Altri costi amministrativi</t>
  </si>
  <si>
    <t>Costi gestione</t>
  </si>
  <si>
    <t>Beni strumentali non ammortizzabili</t>
  </si>
  <si>
    <t xml:space="preserve">         3) altre spese commerciali</t>
  </si>
  <si>
    <t>Altre spese commerciali</t>
  </si>
  <si>
    <t>Pagamento Altri costi</t>
  </si>
  <si>
    <t>Iva a Credito altri costi</t>
  </si>
  <si>
    <t>Finanziamenti m/l termine</t>
  </si>
  <si>
    <t>Leasing</t>
  </si>
  <si>
    <t>PARAMETRI</t>
  </si>
  <si>
    <t>Data Stipula Contratto (mmm-aa)</t>
  </si>
  <si>
    <t>A1 m9</t>
  </si>
  <si>
    <t>Tasso di interesse annuale</t>
  </si>
  <si>
    <t>Finanziamento</t>
  </si>
  <si>
    <t>Durata (numero rate totali)</t>
  </si>
  <si>
    <t>Finanziamento 1</t>
  </si>
  <si>
    <t>Finanziamento 2</t>
  </si>
  <si>
    <t>Finanziamento 3</t>
  </si>
  <si>
    <t>Finanziamento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</si>
  <si>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</si>
  <si>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</si>
  <si>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</si>
  <si>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</si>
  <si>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</si>
  <si>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</si>
  <si>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Data Stipula Contratto</t>
  </si>
  <si>
    <t>A1 m12</t>
  </si>
  <si>
    <t>Valore del Bene</t>
  </si>
  <si>
    <t>Valore di Riscatto (% Valorre del Bene)</t>
  </si>
  <si>
    <t>MaxiCanone Iniziale (% Valore del Bene)</t>
  </si>
  <si>
    <t>Leasing 1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</si>
  <si>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</si>
  <si>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</si>
  <si>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</si>
  <si>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</si>
  <si>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</si>
  <si>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</si>
  <si>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</si>
  <si>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</si>
  <si>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</si>
  <si>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FINANZIAMENTO  1</t>
  </si>
  <si>
    <t>A1 m1</t>
  </si>
  <si>
    <t>A1 m2</t>
  </si>
  <si>
    <t>A1 m3</t>
  </si>
  <si>
    <t>A1 m4</t>
  </si>
  <si>
    <t>A1 m5</t>
  </si>
  <si>
    <t>A1 m6</t>
  </si>
  <si>
    <t>Tasso di interesse effettivo</t>
  </si>
  <si>
    <t>mensile</t>
  </si>
  <si>
    <t>A1 m7</t>
  </si>
  <si>
    <t>A1 m8</t>
  </si>
  <si>
    <t>Rata (quota capitale + oneri finanziari)</t>
  </si>
  <si>
    <t>A1 m10</t>
  </si>
  <si>
    <t>A1 m11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</si>
  <si>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</si>
  <si>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</si>
  <si>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</si>
  <si>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</si>
  <si>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</si>
  <si>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</si>
  <si>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</si>
  <si>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</si>
  <si>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</si>
  <si>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</si>
  <si>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</si>
  <si>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</si>
  <si>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</si>
  <si>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</si>
  <si>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</si>
  <si>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</si>
  <si>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</si>
  <si>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</si>
  <si>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</si>
  <si>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</si>
  <si>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</si>
  <si>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</si>
  <si>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</si>
  <si>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</si>
  <si>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A4 m1</t>
  </si>
  <si>
    <t>A4 m2</t>
  </si>
  <si>
    <t>A4 m3</t>
  </si>
  <si>
    <t>A4 m4</t>
  </si>
  <si>
    <t>A4 m5</t>
  </si>
  <si>
    <t>A4 m6</t>
  </si>
  <si>
    <t>A4 m7</t>
  </si>
  <si>
    <t>A4 m8</t>
  </si>
  <si>
    <t>A4 m9</t>
  </si>
  <si>
    <t>A4 m10</t>
  </si>
  <si>
    <t>A4 m11</t>
  </si>
  <si>
    <t>A4 m12</t>
  </si>
  <si>
    <t>Rata</t>
  </si>
  <si>
    <t>Quota Capitale Rata</t>
  </si>
  <si>
    <t>Quota Capitale Cumulata</t>
  </si>
  <si>
    <t>Oneri Finanziari Rata</t>
  </si>
  <si>
    <t>Debito Residuo</t>
  </si>
  <si>
    <t>FINANZIAMENTO  2</t>
  </si>
  <si>
    <t>A4 m13</t>
  </si>
  <si>
    <t>FINANZIAMENTO  3</t>
  </si>
  <si>
    <t>FINANZIAMENTO  4</t>
  </si>
  <si>
    <t>FINANZIAMENTO 5</t>
  </si>
  <si>
    <t>FINANZIAMENTO 6</t>
  </si>
  <si>
    <t>FINANZIAMENTO 7</t>
  </si>
  <si>
    <t>FINANZIAMENTO 8</t>
  </si>
  <si>
    <t>FINANZIAMENTO 9</t>
  </si>
  <si>
    <t>FINANZIAMENTO 10</t>
  </si>
  <si>
    <t>Riepilogo Totale</t>
  </si>
  <si>
    <t>RATA</t>
  </si>
  <si>
    <t>QUOTA CAPITALE RATA</t>
  </si>
  <si>
    <t>QUOTA CAPITALE CUMULATA</t>
  </si>
  <si>
    <t>ONERI FINANZIARI RATA</t>
  </si>
  <si>
    <t>DEBITO RESIDUO</t>
  </si>
  <si>
    <t>ENTRATE</t>
  </si>
  <si>
    <t>Entrate Finanziamento</t>
  </si>
  <si>
    <t>Uscite Rimborso rate finanziamento</t>
  </si>
  <si>
    <t>LEASING 1</t>
  </si>
  <si>
    <t>Costo Leasing</t>
  </si>
  <si>
    <t>MaxiCanone Iniziale</t>
  </si>
  <si>
    <t>Valore di riscatto</t>
  </si>
  <si>
    <t>Totale Rata di Leasing</t>
  </si>
  <si>
    <t>LEASING 2</t>
  </si>
  <si>
    <t>LEASING 3</t>
  </si>
  <si>
    <t>LEASING 4</t>
  </si>
  <si>
    <t>LEASING 5</t>
  </si>
  <si>
    <t>LEASING 6</t>
  </si>
  <si>
    <t>LEASING 7</t>
  </si>
  <si>
    <t>LEASING 8</t>
  </si>
  <si>
    <t>LEASING 9</t>
  </si>
  <si>
    <t>LEASING 10</t>
  </si>
  <si>
    <t>CE</t>
  </si>
  <si>
    <t>MAXI CANONE INIZIALE</t>
  </si>
  <si>
    <t>SP</t>
  </si>
  <si>
    <t>RISCONTO MAXI CANONE</t>
  </si>
  <si>
    <t>VALORE DI RISCATTO</t>
  </si>
  <si>
    <t>CANONE LEASING</t>
  </si>
  <si>
    <t>Uscite canone leasing</t>
  </si>
  <si>
    <t>Aliquota IRES</t>
  </si>
  <si>
    <t>Importo minimo acconto per rateizzazione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</si>
  <si>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</si>
  <si>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</si>
  <si>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</si>
  <si>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</si>
  <si>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</si>
  <si>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</si>
  <si>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</si>
  <si>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</si>
  <si>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</si>
  <si>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</si>
  <si>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</si>
  <si>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</si>
  <si>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Reddito Anteimposte</t>
  </si>
  <si>
    <t>Imponibile anno</t>
  </si>
  <si>
    <t>Riporto perdita</t>
  </si>
  <si>
    <t>Imposta IRES</t>
  </si>
  <si>
    <t>Saldo</t>
  </si>
  <si>
    <t>1° Acconto</t>
  </si>
  <si>
    <t>2° Acconto</t>
  </si>
  <si>
    <t>VERSAMENTO</t>
  </si>
  <si>
    <t>Debiti Tributari</t>
  </si>
  <si>
    <t>Erario c/imposte</t>
  </si>
  <si>
    <t>Imponibile IRES</t>
  </si>
  <si>
    <t>Aliquota Ires</t>
  </si>
  <si>
    <t>Aliquota Irap</t>
  </si>
  <si>
    <t>Uscite pagamento Ires</t>
  </si>
  <si>
    <t>A) Valore della Produzione</t>
  </si>
  <si>
    <t>1) ricavi delle vendite e delle prestazioni;</t>
  </si>
  <si>
    <t>2) variazioni delle rimanenze di prodotti in corso di lavorazione, semilavorati e finiti;</t>
  </si>
  <si>
    <t>3) variazione dei lavori in corso su ordinazione;</t>
  </si>
  <si>
    <t>4) incrementi di immobilizzazioni per lavori interni;</t>
  </si>
  <si>
    <t>5) altri ricavi e proventi, con separata indicazione dei contributi in conto esercizio;</t>
  </si>
  <si>
    <t>B) Costi della Produzione</t>
  </si>
  <si>
    <t>6) per materie prime, sussidiarie, di consumo e di merci;</t>
  </si>
  <si>
    <t>7) per servizi;</t>
  </si>
  <si>
    <t>8) per godimento di beni  terzi (tranne gli interessi di leasing);</t>
  </si>
  <si>
    <t>10 a) ammortamento delle immobilizzazioni immateriali;</t>
  </si>
  <si>
    <t>10 b) ammortamento delle immobilizzazioni materiali;</t>
  </si>
  <si>
    <t>11) variazione delle rimanenze di materie prime, sussidiarie, di consumo e merci;</t>
  </si>
  <si>
    <t>14) oneri diversi di gestione</t>
  </si>
  <si>
    <t>Imponibile Fiscale IRAP</t>
  </si>
  <si>
    <t>Imposta IRAP</t>
  </si>
  <si>
    <t>Uscite Tributarie</t>
  </si>
  <si>
    <t>IRAP DEDUCIBILE AI FINI IRES</t>
  </si>
  <si>
    <t>Per Costo del lavoro</t>
  </si>
  <si>
    <t>10% in presenza oneri finanziari</t>
  </si>
  <si>
    <t>TOTALE DEDUCIBILE</t>
  </si>
  <si>
    <t>Uscite pagamento Irap</t>
  </si>
  <si>
    <t>Stato patrimoniale mese</t>
  </si>
  <si>
    <t>Conto Economico mese</t>
  </si>
  <si>
    <t>Cash Flow mese</t>
  </si>
  <si>
    <t xml:space="preserve">A1 </t>
  </si>
  <si>
    <t>A2</t>
  </si>
  <si>
    <t>A3</t>
  </si>
  <si>
    <t>RICLASSIFICAZION SP</t>
  </si>
  <si>
    <t>ATTIVITA</t>
  </si>
  <si>
    <t>Blocco 1 :  Attività Fisse</t>
  </si>
  <si>
    <t>Blocco 2 :  Attività Correnti</t>
  </si>
  <si>
    <t>PASSIVITA'</t>
  </si>
  <si>
    <t>Blocco 3 :  Capitale Proprio</t>
  </si>
  <si>
    <t>Blocco 4 :  Debiti a medio lungo termine</t>
  </si>
  <si>
    <t>Blocco 5 :  Passivià correnti</t>
  </si>
  <si>
    <t>RICLASSIFICAZIONE CE</t>
  </si>
  <si>
    <t>Blocco 1 Valore della Produzione</t>
  </si>
  <si>
    <t>Blocco 2 Costi della Produzione</t>
  </si>
  <si>
    <t xml:space="preserve">1° Margine -&gt;Valore aggiunto (Blocco 1 – Blocco 2): </t>
  </si>
  <si>
    <t>Blocco 3 Costo del Lavoro</t>
  </si>
  <si>
    <t xml:space="preserve">2° Margine -&gt; Margine Operativo Lordo  </t>
  </si>
  <si>
    <t>Blocco 4 Ammortamenti e accantonamenti</t>
  </si>
  <si>
    <t>3° Margine -&gt; Reddito Operativo (Ebit)</t>
  </si>
  <si>
    <t>Blocco 5 Saldo gestione finanziaria</t>
  </si>
  <si>
    <t>4° Margine -&gt; Reddito Corrente</t>
  </si>
  <si>
    <t>Blocco 6 Saldo gestione straordinaria</t>
  </si>
  <si>
    <t>5° Margine -&gt; Reddito prima delle imposte</t>
  </si>
  <si>
    <t>Blocco 7 Imposte ed onere tributari</t>
  </si>
  <si>
    <t>6° Margine -&gt; Risultato netto</t>
  </si>
  <si>
    <t>Indicatori di Redditività</t>
  </si>
  <si>
    <t>ROI</t>
  </si>
  <si>
    <t>ROE</t>
  </si>
  <si>
    <t>ROTA</t>
  </si>
  <si>
    <t>Indicatori Produttività</t>
  </si>
  <si>
    <t>Ricavi Pro Capite</t>
  </si>
  <si>
    <t>Valore aggiunto pro-capite</t>
  </si>
  <si>
    <t>Costo del lavoro Pro-Capite</t>
  </si>
  <si>
    <t>Indicatori di Liquidità</t>
  </si>
  <si>
    <t>Capitale circolante netto</t>
  </si>
  <si>
    <t>Margine di tesoreria</t>
  </si>
  <si>
    <t>Current ratio</t>
  </si>
  <si>
    <t>Quick Ratio</t>
  </si>
  <si>
    <t>Capitale sociale</t>
  </si>
  <si>
    <t>Aumento Capitale sociale</t>
  </si>
  <si>
    <t>Capitale Sociale</t>
  </si>
  <si>
    <t>Stato Patrimoniale anno</t>
  </si>
  <si>
    <t>Conto Economico anno</t>
  </si>
  <si>
    <t>Cash Flow anno</t>
  </si>
  <si>
    <t>Indicatori</t>
  </si>
  <si>
    <t>Distribuzione Utili</t>
  </si>
  <si>
    <t>Reddito Netto</t>
  </si>
  <si>
    <t>Distribuzione utili</t>
  </si>
  <si>
    <t xml:space="preserve">  - Immobilizzazioni Finanziarie (crediti comm.li incagliati)</t>
  </si>
  <si>
    <t>Bani in Leasing</t>
  </si>
  <si>
    <t xml:space="preserve">    - Banche </t>
  </si>
  <si>
    <t xml:space="preserve"> '  - Finaziamento Leasing</t>
  </si>
  <si>
    <t>Periodo Stipula</t>
  </si>
  <si>
    <t>Finanziamento Residuo</t>
  </si>
  <si>
    <t>Durata residua (numero rate totali)</t>
  </si>
  <si>
    <t>Costo Storico</t>
  </si>
  <si>
    <t>Mesi residui</t>
  </si>
  <si>
    <t>Impianti  Macchinari e Attrezzature</t>
  </si>
  <si>
    <t>Attrezzature industriali e commerciali</t>
  </si>
  <si>
    <t>Fondo ammortamento</t>
  </si>
  <si>
    <t>Ricavi</t>
  </si>
  <si>
    <t>Variazioni Rimanenze</t>
  </si>
  <si>
    <t>Ammortamenti Materiali</t>
  </si>
  <si>
    <t>Ammortamenti Immateriali</t>
  </si>
  <si>
    <t>Oneri Finanziari m/l termine</t>
  </si>
  <si>
    <t>Costi</t>
  </si>
  <si>
    <t>Utile</t>
  </si>
  <si>
    <t>Variazione Flussi Cassa</t>
  </si>
  <si>
    <t>Incassi crediti</t>
  </si>
  <si>
    <t>Incassi Ratei Attivi</t>
  </si>
  <si>
    <t>Totale Entrate</t>
  </si>
  <si>
    <t>Pagamento Debiti</t>
  </si>
  <si>
    <t>Rimborso Rata</t>
  </si>
  <si>
    <t>Totale Usicite</t>
  </si>
  <si>
    <t>Banca Finale</t>
  </si>
  <si>
    <t>Incassi Crediti Pregressi</t>
  </si>
  <si>
    <t>Incassi Ratei attivi Pregressi</t>
  </si>
  <si>
    <t>Pagamento Debiti Pregressi</t>
  </si>
  <si>
    <t>Rimoborso Rata Finanziamenti Pregressi</t>
  </si>
  <si>
    <t>mese iniziale</t>
  </si>
  <si>
    <t>Utenze (Risonti attivi)</t>
  </si>
  <si>
    <t>Immobilizzazioni Finanziarie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</si>
</sst>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68" formatCode="[$€-2]\ #,##0"/>
    <numFmt numFmtId="169" formatCode="[$-410]mmm\-yy;@"/>
    <numFmt numFmtId="170" formatCode="&quot;€&quot;\ #,##0.0"/>
    <numFmt numFmtId="171" formatCode="_-* #,##0_-;\-* #,##0_-;_-* &quot;-&quot;??_-;_-@_-"/>
    <numFmt numFmtId="172" formatCode="0.0%"/>
    <numFmt numFmtId="173" formatCode="0.000"/>
    <numFmt numFmtId="174" formatCode="dd/mm/yy;@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28"/>
      <color theme="10"/>
      <name val="Arial"/>
      <family val="2"/>
    </font>
    <font>
      <sz val="2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27"/>
      <name val="Calibri"/>
      <family val="2"/>
    </font>
    <font>
      <sz val="10"/>
      <color theme="0"/>
      <name val="Arial"/>
      <family val="2"/>
    </font>
    <font>
      <b/>
      <sz val="9"/>
      <name val="Book Antiqua"/>
      <family val="1"/>
    </font>
    <font>
      <b/>
      <sz val="8"/>
      <name val="Book Antiqua"/>
      <family val="1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9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63377788628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ck">
        <color theme="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/>
      <diagonal/>
    </border>
  </borders>
  <cellStyleXfs count="19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03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68" fontId="0" fillId="0" borderId="0" xfId="0" applyNumberFormat="1"/>
    <xf numFmtId="169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  <xf numFmtId="170" fontId="0" fillId="0" borderId="0" xfId="0" applyNumberFormat="1"/>
    <xf numFmtId="164" fontId="3" fillId="0" borderId="0" xfId="0" applyNumberFormat="1" applyFont="1" applyFill="1" applyBorder="1" applyAlignment="1" applyProtection="1">
      <alignment horizontal="left"/>
      <protection locked="0" hidden="1"/>
    </xf>
    <xf numFmtId="165" fontId="24" fillId="0" borderId="0" xfId="0" applyNumberFormat="1" applyFont="1" applyFill="1" applyBorder="1" applyAlignment="1" applyProtection="1">
      <alignment horizontal="right"/>
      <protection hidden="1"/>
    </xf>
    <xf numFmtId="1" fontId="0" fillId="0" borderId="0" xfId="0" applyNumberFormat="1"/>
    <xf numFmtId="165" fontId="2" fillId="4" borderId="10" xfId="15" applyNumberFormat="1" applyFont="1" applyFill="1" applyBorder="1" applyAlignment="1">
      <alignment horizontal="center"/>
    </xf>
    <xf numFmtId="165" fontId="15" fillId="0" borderId="0" xfId="0" applyNumberFormat="1" applyFont="1" applyFill="1" applyAlignment="1" applyProtection="1">
      <alignment horizontal="center"/>
      <protection hidden="1"/>
    </xf>
    <xf numFmtId="167" fontId="24" fillId="0" borderId="0" xfId="0" applyFont="1" applyFill="1"/>
    <xf numFmtId="165" fontId="15" fillId="0" borderId="0" xfId="0" applyNumberFormat="1" applyFont="1" applyFill="1" applyAlignment="1" applyProtection="1">
      <alignment horizontal="left"/>
      <protection hidden="1"/>
    </xf>
    <xf numFmtId="1" fontId="24" fillId="0" borderId="0" xfId="0" applyNumberFormat="1" applyFont="1" applyFill="1" applyAlignment="1" applyProtection="1">
      <alignment horizontal="center"/>
      <protection locked="0" hidden="1"/>
    </xf>
    <xf numFmtId="165" fontId="15" fillId="0" borderId="0" xfId="0" applyNumberFormat="1" applyFont="1" applyFill="1" applyAlignment="1" applyProtection="1">
      <alignment horizontal="center" wrapText="1"/>
      <protection hidden="1"/>
    </xf>
    <xf numFmtId="167" fontId="0" fillId="8" borderId="0" xfId="0" applyFill="1"/>
    <xf numFmtId="1" fontId="0" fillId="0" borderId="0" xfId="0" applyNumberFormat="1" applyAlignment="1">
      <alignment horizontal="center"/>
    </xf>
    <xf numFmtId="167" fontId="11" fillId="6" borderId="0" xfId="0" applyFont="1" applyFill="1" applyAlignment="1">
      <alignment horizontal="center" wrapText="1"/>
    </xf>
    <xf numFmtId="167" fontId="11" fillId="6" borderId="0" xfId="0" applyFont="1" applyFill="1" applyAlignment="1">
      <alignment horizontal="left" wrapText="1"/>
    </xf>
    <xf numFmtId="167" fontId="11" fillId="6" borderId="0" xfId="0" applyFont="1" applyFill="1" applyAlignment="1">
      <alignment horizontal="left"/>
    </xf>
    <xf numFmtId="9" fontId="2" fillId="4" borderId="10" xfId="15" applyNumberFormat="1" applyFont="1" applyFill="1" applyBorder="1" applyAlignment="1">
      <alignment horizontal="center"/>
    </xf>
    <xf numFmtId="1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center" wrapText="1"/>
    </xf>
    <xf numFmtId="49" fontId="15" fillId="0" borderId="0" xfId="0" applyNumberFormat="1" applyFont="1" applyFill="1" applyAlignment="1" applyProtection="1">
      <alignment horizontal="center"/>
      <protection hidden="1"/>
    </xf>
    <xf numFmtId="9" fontId="15" fillId="0" borderId="0" xfId="15" applyFont="1" applyFill="1" applyAlignment="1" applyProtection="1">
      <alignment horizontal="center"/>
      <protection hidden="1"/>
    </xf>
    <xf numFmtId="2" fontId="25" fillId="0" borderId="0" xfId="0" applyNumberFormat="1" applyFont="1" applyFill="1" applyProtection="1">
      <protection locked="0" hidden="1"/>
    </xf>
    <xf numFmtId="2" fontId="15" fillId="0" borderId="0" xfId="0" applyNumberFormat="1" applyFont="1" applyFill="1" applyAlignment="1" applyProtection="1">
      <alignment horizontal="center"/>
      <protection hidden="1"/>
    </xf>
    <xf numFmtId="165" fontId="24" fillId="0" borderId="0" xfId="0" applyNumberFormat="1" applyFont="1" applyFill="1" applyAlignment="1" applyProtection="1">
      <alignment horizontal="left"/>
      <protection hidden="1"/>
    </xf>
    <xf numFmtId="165" fontId="24" fillId="0" borderId="0" xfId="0" applyNumberFormat="1" applyFont="1" applyFill="1" applyAlignment="1" applyProtection="1">
      <alignment horizontal="center"/>
      <protection hidden="1"/>
    </xf>
    <xf numFmtId="165" fontId="26" fillId="0" borderId="0" xfId="0" applyNumberFormat="1" applyFont="1" applyFill="1" applyAlignment="1" applyProtection="1">
      <alignment horizontal="left"/>
      <protection hidden="1"/>
    </xf>
    <xf numFmtId="165" fontId="26" fillId="0" borderId="0" xfId="0" applyNumberFormat="1" applyFont="1" applyFill="1" applyAlignment="1" applyProtection="1">
      <alignment horizontal="center"/>
      <protection hidden="1"/>
    </xf>
    <xf numFmtId="0" fontId="19" fillId="0" borderId="0" xfId="0" applyNumberFormat="1" applyFont="1" applyFill="1" applyAlignment="1" applyProtection="1">
      <alignment horizontal="center"/>
      <protection hidden="1"/>
    </xf>
    <xf numFmtId="165" fontId="19" fillId="0" borderId="0" xfId="0" applyNumberFormat="1" applyFont="1" applyFill="1" applyAlignment="1" applyProtection="1">
      <alignment horizontal="center"/>
      <protection hidden="1"/>
    </xf>
    <xf numFmtId="167" fontId="25" fillId="0" borderId="0" xfId="0" applyFont="1" applyFill="1" applyProtection="1">
      <protection locked="0" hidden="1"/>
    </xf>
    <xf numFmtId="3" fontId="11" fillId="6" borderId="11" xfId="0" applyNumberFormat="1" applyFont="1" applyFill="1" applyBorder="1" applyAlignment="1">
      <alignment horizontal="left"/>
    </xf>
    <xf numFmtId="164" fontId="15" fillId="0" borderId="0" xfId="0" applyNumberFormat="1" applyFont="1" applyFill="1" applyAlignment="1" applyProtection="1">
      <alignment horizontal="center"/>
      <protection hidden="1"/>
    </xf>
    <xf numFmtId="10" fontId="15" fillId="0" borderId="0" xfId="15" applyNumberFormat="1" applyFont="1" applyFill="1" applyAlignment="1" applyProtection="1">
      <alignment horizontal="center"/>
      <protection hidden="1"/>
    </xf>
    <xf numFmtId="1" fontId="15" fillId="0" borderId="0" xfId="0" applyNumberFormat="1" applyFont="1" applyFill="1" applyAlignment="1" applyProtection="1">
      <alignment horizontal="center"/>
      <protection hidden="1"/>
    </xf>
    <xf numFmtId="3" fontId="11" fillId="6" borderId="15" xfId="0" applyNumberFormat="1" applyFont="1" applyFill="1" applyBorder="1" applyAlignment="1">
      <alignment horizontal="center"/>
    </xf>
    <xf numFmtId="171" fontId="15" fillId="0" borderId="0" xfId="18" applyNumberFormat="1" applyFont="1" applyFill="1" applyAlignment="1" applyProtection="1">
      <alignment horizontal="center"/>
      <protection hidden="1"/>
    </xf>
    <xf numFmtId="165" fontId="4" fillId="0" borderId="0" xfId="0" applyNumberFormat="1" applyFont="1" applyFill="1" applyAlignment="1" applyProtection="1">
      <alignment horizontal="left"/>
      <protection hidden="1"/>
    </xf>
    <xf numFmtId="9" fontId="0" fillId="0" borderId="0" xfId="15" applyFont="1" applyAlignment="1">
      <alignment horizontal="center"/>
    </xf>
    <xf numFmtId="3" fontId="2" fillId="0" borderId="10" xfId="15" applyNumberFormat="1" applyFont="1" applyFill="1" applyBorder="1" applyAlignment="1">
      <alignment horizontal="center"/>
    </xf>
    <xf numFmtId="9" fontId="12" fillId="0" borderId="0" xfId="15" applyFont="1" applyAlignment="1">
      <alignment horizontal="center"/>
    </xf>
    <xf numFmtId="3" fontId="27" fillId="0" borderId="10" xfId="15" applyNumberFormat="1" applyFont="1" applyFill="1" applyBorder="1" applyAlignment="1">
      <alignment horizontal="center"/>
    </xf>
    <xf numFmtId="167" fontId="12" fillId="0" borderId="0" xfId="0" applyFont="1"/>
    <xf numFmtId="3" fontId="27" fillId="0" borderId="0" xfId="15" applyNumberFormat="1" applyFont="1" applyFill="1" applyBorder="1" applyAlignment="1">
      <alignment horizontal="center"/>
    </xf>
    <xf numFmtId="167" fontId="28" fillId="0" borderId="6" xfId="0" applyFont="1" applyFill="1" applyBorder="1" applyAlignment="1" applyProtection="1">
      <alignment vertical="center"/>
      <protection hidden="1"/>
    </xf>
    <xf numFmtId="165" fontId="0" fillId="0" borderId="0" xfId="0" applyNumberFormat="1" applyFill="1" applyAlignment="1">
      <alignment horizontal="center"/>
    </xf>
    <xf numFmtId="167" fontId="28" fillId="0" borderId="16" xfId="0" applyFont="1" applyFill="1" applyBorder="1" applyAlignment="1" applyProtection="1">
      <alignment vertical="center"/>
      <protection hidden="1"/>
    </xf>
    <xf numFmtId="167" fontId="29" fillId="0" borderId="16" xfId="0" applyFont="1" applyFill="1" applyBorder="1" applyAlignment="1" applyProtection="1">
      <alignment vertical="center"/>
      <protection hidden="1"/>
    </xf>
    <xf numFmtId="167" fontId="29" fillId="0" borderId="18" xfId="0" applyFont="1" applyFill="1" applyBorder="1" applyAlignment="1" applyProtection="1">
      <alignment vertical="center" wrapText="1"/>
      <protection hidden="1"/>
    </xf>
    <xf numFmtId="10" fontId="2" fillId="4" borderId="10" xfId="15" applyNumberFormat="1" applyFont="1" applyFill="1" applyBorder="1" applyAlignment="1">
      <alignment horizontal="center"/>
    </xf>
    <xf numFmtId="167" fontId="11" fillId="6" borderId="14" xfId="0" applyFont="1" applyFill="1" applyBorder="1" applyAlignment="1">
      <alignment horizontal="left"/>
    </xf>
    <xf numFmtId="165" fontId="30" fillId="0" borderId="0" xfId="0" applyNumberFormat="1" applyFont="1" applyFill="1" applyAlignment="1">
      <alignment horizontal="center"/>
    </xf>
    <xf numFmtId="167" fontId="0" fillId="0" borderId="0" xfId="0" applyFill="1"/>
    <xf numFmtId="167" fontId="0" fillId="0" borderId="0" xfId="0" applyFill="1" applyAlignment="1"/>
    <xf numFmtId="165" fontId="0" fillId="0" borderId="0" xfId="0" applyNumberFormat="1" applyFill="1" applyAlignment="1"/>
    <xf numFmtId="167" fontId="0" fillId="0" borderId="0" xfId="0" applyFill="1" applyAlignment="1">
      <alignment horizontal="center"/>
    </xf>
    <xf numFmtId="1" fontId="28" fillId="0" borderId="6" xfId="0" quotePrefix="1" applyNumberFormat="1" applyFont="1" applyFill="1" applyBorder="1" applyAlignment="1" applyProtection="1">
      <alignment horizontal="center" vertical="center" wrapText="1"/>
      <protection hidden="1"/>
    </xf>
    <xf numFmtId="10" fontId="28" fillId="0" borderId="6" xfId="15" applyNumberFormat="1" applyFont="1" applyFill="1" applyBorder="1" applyAlignment="1" applyProtection="1">
      <alignment horizontal="center" vertical="center"/>
      <protection hidden="1"/>
    </xf>
    <xf numFmtId="165" fontId="0" fillId="0" borderId="6" xfId="0" applyNumberFormat="1" applyFill="1" applyBorder="1" applyAlignment="1">
      <alignment horizontal="center"/>
    </xf>
    <xf numFmtId="167" fontId="28" fillId="0" borderId="6" xfId="0" applyFont="1" applyFill="1" applyBorder="1" applyAlignment="1" applyProtection="1">
      <alignment horizontal="center" vertical="center" wrapText="1"/>
      <protection hidden="1"/>
    </xf>
    <xf numFmtId="17" fontId="28" fillId="0" borderId="17" xfId="0" quotePrefix="1" applyNumberFormat="1" applyFont="1" applyFill="1" applyBorder="1" applyAlignment="1" applyProtection="1">
      <alignment horizontal="center" vertical="center" wrapText="1"/>
      <protection hidden="1"/>
    </xf>
    <xf numFmtId="167" fontId="29" fillId="0" borderId="18" xfId="0" applyFont="1" applyFill="1" applyBorder="1" applyAlignment="1" applyProtection="1">
      <alignment vertical="center"/>
      <protection hidden="1"/>
    </xf>
    <xf numFmtId="165" fontId="31" fillId="0" borderId="0" xfId="0" applyNumberFormat="1" applyFont="1" applyFill="1" applyAlignment="1">
      <alignment horizontal="center"/>
    </xf>
    <xf numFmtId="165" fontId="17" fillId="0" borderId="0" xfId="0" applyNumberFormat="1" applyFont="1" applyFill="1" applyAlignment="1">
      <alignment horizontal="center"/>
    </xf>
    <xf numFmtId="167" fontId="17" fillId="0" borderId="0" xfId="0" applyFont="1" applyFill="1" applyAlignment="1">
      <alignment horizontal="center"/>
    </xf>
    <xf numFmtId="3" fontId="0" fillId="0" borderId="0" xfId="0" applyNumberFormat="1" applyFill="1" applyAlignment="1"/>
    <xf numFmtId="2" fontId="0" fillId="0" borderId="0" xfId="0" applyNumberFormat="1" applyFill="1" applyAlignment="1"/>
    <xf numFmtId="167" fontId="17" fillId="0" borderId="0" xfId="0" applyFont="1" applyFill="1" applyAlignment="1"/>
    <xf numFmtId="169" fontId="28" fillId="0" borderId="17" xfId="0" applyNumberFormat="1" applyFont="1" applyFill="1" applyBorder="1" applyAlignment="1" applyProtection="1">
      <alignment horizontal="center" vertical="center" wrapText="1"/>
      <protection hidden="1"/>
    </xf>
    <xf numFmtId="167" fontId="28" fillId="0" borderId="18" xfId="0" applyFont="1" applyFill="1" applyBorder="1" applyAlignment="1" applyProtection="1">
      <alignment vertical="center"/>
      <protection hidden="1"/>
    </xf>
    <xf numFmtId="9" fontId="28" fillId="0" borderId="17" xfId="15" applyFont="1" applyFill="1" applyBorder="1" applyAlignment="1" applyProtection="1">
      <alignment horizontal="center" vertical="center" wrapText="1"/>
      <protection hidden="1"/>
    </xf>
    <xf numFmtId="3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/>
    <xf numFmtId="167" fontId="17" fillId="0" borderId="0" xfId="0" applyFont="1" applyFill="1"/>
    <xf numFmtId="164" fontId="17" fillId="0" borderId="0" xfId="0" applyNumberFormat="1" applyFont="1" applyFill="1"/>
    <xf numFmtId="10" fontId="28" fillId="0" borderId="17" xfId="15" applyNumberFormat="1" applyFont="1" applyFill="1" applyBorder="1" applyAlignment="1" applyProtection="1">
      <alignment horizontal="center" vertical="center" wrapText="1"/>
      <protection hidden="1"/>
    </xf>
    <xf numFmtId="165" fontId="4" fillId="0" borderId="6" xfId="0" applyNumberFormat="1" applyFont="1" applyFill="1" applyBorder="1" applyAlignment="1">
      <alignment horizontal="center"/>
    </xf>
    <xf numFmtId="10" fontId="3" fillId="0" borderId="0" xfId="15" applyNumberFormat="1" applyFont="1" applyFill="1" applyAlignment="1" applyProtection="1">
      <alignment horizontal="center"/>
      <protection locked="0" hidden="1"/>
    </xf>
    <xf numFmtId="164" fontId="3" fillId="0" borderId="0" xfId="0" applyNumberFormat="1" applyFont="1" applyFill="1" applyAlignment="1" applyProtection="1">
      <alignment horizontal="center"/>
      <protection locked="0"/>
    </xf>
    <xf numFmtId="164" fontId="3" fillId="0" borderId="0" xfId="0" applyNumberFormat="1" applyFont="1" applyFill="1"/>
    <xf numFmtId="167" fontId="3" fillId="0" borderId="0" xfId="0" applyFont="1" applyFill="1" applyAlignment="1">
      <alignment horizontal="left" wrapText="1"/>
    </xf>
    <xf numFmtId="167" fontId="32" fillId="0" borderId="0" xfId="0" applyFont="1" applyFill="1" applyProtection="1">
      <protection locked="0" hidden="1"/>
    </xf>
    <xf numFmtId="165" fontId="3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72" fontId="0" fillId="4" borderId="0" xfId="15" applyNumberFormat="1" applyFont="1" applyFill="1" applyAlignment="1">
      <alignment horizontal="center"/>
    </xf>
    <xf numFmtId="172" fontId="0" fillId="4" borderId="19" xfId="15" applyNumberFormat="1" applyFont="1" applyFill="1" applyBorder="1" applyAlignment="1">
      <alignment horizontal="center"/>
    </xf>
    <xf numFmtId="167" fontId="12" fillId="6" borderId="0" xfId="0" applyFont="1" applyFill="1" applyAlignment="1">
      <alignment horizontal="left"/>
    </xf>
    <xf numFmtId="10" fontId="6" fillId="0" borderId="0" xfId="15" applyNumberFormat="1" applyFont="1" applyFill="1" applyAlignment="1" applyProtection="1">
      <alignment horizontal="center"/>
      <protection locked="0" hidden="1"/>
    </xf>
    <xf numFmtId="164" fontId="0" fillId="0" borderId="0" xfId="0" applyNumberFormat="1" applyFill="1" applyAlignment="1" applyProtection="1">
      <alignment horizontal="center"/>
      <protection locked="0"/>
    </xf>
    <xf numFmtId="167" fontId="1" fillId="0" borderId="0" xfId="0" applyFont="1" applyFill="1" applyAlignment="1">
      <alignment horizontal="center"/>
    </xf>
    <xf numFmtId="167" fontId="0" fillId="0" borderId="0" xfId="0" applyFill="1" applyAlignment="1">
      <alignment horizontal="left" wrapText="1"/>
    </xf>
    <xf numFmtId="167" fontId="1" fillId="0" borderId="0" xfId="0" applyFont="1" applyFill="1"/>
    <xf numFmtId="164" fontId="1" fillId="0" borderId="0" xfId="0" applyNumberFormat="1" applyFont="1" applyFill="1"/>
    <xf numFmtId="165" fontId="1" fillId="0" borderId="0" xfId="0" applyNumberFormat="1" applyFont="1" applyFill="1" applyAlignment="1" applyProtection="1">
      <alignment horizontal="left"/>
      <protection hidden="1"/>
    </xf>
    <xf numFmtId="167" fontId="1" fillId="0" borderId="0" xfId="0" applyFont="1" applyAlignment="1">
      <alignment horizontal="center"/>
    </xf>
    <xf numFmtId="165" fontId="1" fillId="0" borderId="0" xfId="0" applyNumberFormat="1" applyFont="1"/>
    <xf numFmtId="167" fontId="14" fillId="0" borderId="0" xfId="0" applyFont="1" applyAlignment="1">
      <alignment vertical="center"/>
    </xf>
    <xf numFmtId="167" fontId="14" fillId="0" borderId="0" xfId="0" applyFont="1"/>
    <xf numFmtId="167" fontId="13" fillId="0" borderId="0" xfId="0" applyFont="1"/>
    <xf numFmtId="173" fontId="0" fillId="0" borderId="0" xfId="0" applyNumberFormat="1"/>
    <xf numFmtId="9" fontId="6" fillId="0" borderId="0" xfId="15" applyFont="1" applyAlignment="1">
      <alignment horizontal="center"/>
    </xf>
    <xf numFmtId="172" fontId="6" fillId="0" borderId="0" xfId="15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Alignment="1">
      <alignment horizontal="center"/>
    </xf>
    <xf numFmtId="174" fontId="4" fillId="0" borderId="0" xfId="0" applyNumberFormat="1" applyFont="1" applyFill="1" applyAlignment="1">
      <alignment horizontal="center"/>
    </xf>
    <xf numFmtId="165" fontId="3" fillId="0" borderId="0" xfId="0" quotePrefix="1" applyNumberFormat="1" applyFont="1" applyFill="1"/>
    <xf numFmtId="3" fontId="0" fillId="0" borderId="0" xfId="0" applyNumberFormat="1" applyFill="1" applyAlignment="1">
      <alignment horizontal="center"/>
    </xf>
    <xf numFmtId="171" fontId="0" fillId="0" borderId="0" xfId="18" applyNumberFormat="1" applyFont="1" applyFill="1" applyAlignment="1"/>
    <xf numFmtId="9" fontId="0" fillId="0" borderId="0" xfId="15" applyFont="1" applyFill="1" applyAlignment="1">
      <alignment horizontal="center"/>
    </xf>
    <xf numFmtId="10" fontId="0" fillId="0" borderId="0" xfId="15" applyNumberFormat="1" applyFont="1" applyFill="1" applyAlignment="1">
      <alignment horizontal="center"/>
    </xf>
    <xf numFmtId="167" fontId="0" fillId="0" borderId="0" xfId="0" applyAlignment="1">
      <alignment horizontal="center" wrapText="1"/>
    </xf>
    <xf numFmtId="169" fontId="4" fillId="2" borderId="0" xfId="0" quotePrefix="1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4" fillId="2" borderId="0" xfId="0" quotePrefix="1" applyNumberFormat="1" applyFont="1" applyFill="1" applyAlignment="1">
      <alignment horizontal="center"/>
    </xf>
    <xf numFmtId="164" fontId="0" fillId="0" borderId="0" xfId="0" applyNumberFormat="1"/>
    <xf numFmtId="169" fontId="0" fillId="9" borderId="0" xfId="0" applyNumberFormat="1" applyFill="1" applyAlignment="1">
      <alignment horizontal="center"/>
    </xf>
    <xf numFmtId="169" fontId="4" fillId="0" borderId="0" xfId="0" applyNumberFormat="1" applyFont="1" applyFill="1" applyAlignment="1">
      <alignment horizontal="center"/>
    </xf>
    <xf numFmtId="167" fontId="22" fillId="0" borderId="0" xfId="16" applyNumberFormat="1" applyFont="1" applyAlignment="1">
      <alignment horizontal="center"/>
    </xf>
    <xf numFmtId="167" fontId="23" fillId="0" borderId="0" xfId="0" applyFont="1" applyAlignment="1">
      <alignment horizontal="center"/>
    </xf>
    <xf numFmtId="169" fontId="11" fillId="6" borderId="0" xfId="0" applyNumberFormat="1" applyFont="1" applyFill="1" applyAlignment="1">
      <alignment horizontal="center"/>
    </xf>
  </cellXfs>
  <cellStyles count="19">
    <cellStyle name="Comma" xfId="18" builtinId="3"/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strutturazione%20debiti%20step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Clienti/Losa/Noleggio%20autovetture/Easy_Business_Plan_PRO_Noleggio_autovetture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Clienti/Pepe%20caffe/defintivi/Business_Plan_Pepe_car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anluca.imperiale/Documents/Gianluca/Progetto%20Blog/Analisi%20Bilancio/bp%20base%202%20corretto%20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"/>
      <sheetName val="Indicatori Liquidità"/>
      <sheetName val="Finanziamenti"/>
      <sheetName val="Immobilizzazioni"/>
      <sheetName val="Variazioni Economiche"/>
      <sheetName val="Variazioni Finanziarie"/>
    </sheetNames>
    <sheetDataSet>
      <sheetData sheetId="0"/>
      <sheetData sheetId="1"/>
      <sheetData sheetId="2"/>
      <sheetData sheetId="3"/>
      <sheetData sheetId="4">
        <row r="15">
          <cell r="C15">
            <v>-43032.688664855385</v>
          </cell>
          <cell r="D15">
            <v>-43567.35311439378</v>
          </cell>
          <cell r="E15">
            <v>-38009.971381496442</v>
          </cell>
          <cell r="F15">
            <v>-8998.5432780104093</v>
          </cell>
          <cell r="G15">
            <v>-8987.06861501616</v>
          </cell>
          <cell r="H15">
            <v>-8975.5472028244967</v>
          </cell>
          <cell r="I15">
            <v>-8963.9788509734026</v>
          </cell>
          <cell r="J15">
            <v>-8952.3633682248947</v>
          </cell>
          <cell r="K15">
            <v>-8940.7005625618604</v>
          </cell>
          <cell r="L15">
            <v>-8928.9902411848925</v>
          </cell>
          <cell r="M15">
            <v>-8917.232210509088</v>
          </cell>
          <cell r="N15">
            <v>-8905.426276160857</v>
          </cell>
          <cell r="O15">
            <v>-7226.9055763080441</v>
          </cell>
          <cell r="P15">
            <v>-7215.0032483233617</v>
          </cell>
          <cell r="Q15">
            <v>-7203.0524287811568</v>
          </cell>
          <cell r="R15">
            <v>-7191.0529201208201</v>
          </cell>
          <cell r="S15">
            <v>-7179.0045239768588</v>
          </cell>
          <cell r="T15">
            <v>-7166.907041175612</v>
          </cell>
          <cell r="U15">
            <v>-7154.7602717319623</v>
          </cell>
          <cell r="V15">
            <v>-7142.5640148460288</v>
          </cell>
          <cell r="W15">
            <v>-7130.3180688998436</v>
          </cell>
          <cell r="X15">
            <v>-7118.022231454027</v>
          </cell>
          <cell r="Y15">
            <v>-7105.6762992444319</v>
          </cell>
          <cell r="Z15">
            <v>-7093.2800681787903</v>
          </cell>
          <cell r="AA15">
            <v>-5433.333333333333</v>
          </cell>
          <cell r="AB15">
            <v>-5433.333333333333</v>
          </cell>
          <cell r="AC15">
            <v>-5433.333333333333</v>
          </cell>
          <cell r="AD15">
            <v>-5433.333333333333</v>
          </cell>
          <cell r="AE15">
            <v>-5433.333333333333</v>
          </cell>
          <cell r="AF15">
            <v>-5433.333333333333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"/>
      <sheetName val="app"/>
      <sheetName val="Input-&gt;"/>
      <sheetName val="Parametri"/>
      <sheetName val="Fatturato mese"/>
      <sheetName val="Personale"/>
      <sheetName val="Altri_costi"/>
      <sheetName val="Investimenti"/>
      <sheetName val="Fin Banca"/>
      <sheetName val="Leasing"/>
      <sheetName val="Elaborati -&gt;"/>
      <sheetName val="Im Irap"/>
      <sheetName val="Im Ires"/>
      <sheetName val="E_Vendite"/>
      <sheetName val="E_Personale"/>
      <sheetName val="Ammortamento"/>
      <sheetName val="Liq iva"/>
      <sheetName val="Banca"/>
      <sheetName val="CEm"/>
      <sheetName val="SPm"/>
      <sheetName val="Cash Flow"/>
      <sheetName val="Sp annuo"/>
      <sheetName val="Ce annuo"/>
      <sheetName val="Cash Flow annuo"/>
      <sheetName val="Indicatori Princip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B2">
            <v>41275</v>
          </cell>
          <cell r="C2">
            <v>41306</v>
          </cell>
          <cell r="D2">
            <v>41336</v>
          </cell>
          <cell r="E2">
            <v>41367</v>
          </cell>
          <cell r="F2">
            <v>41397</v>
          </cell>
          <cell r="G2">
            <v>41428</v>
          </cell>
          <cell r="H2">
            <v>41458</v>
          </cell>
          <cell r="I2">
            <v>41489</v>
          </cell>
          <cell r="J2">
            <v>41519</v>
          </cell>
          <cell r="K2">
            <v>41550</v>
          </cell>
          <cell r="L2">
            <v>41580</v>
          </cell>
          <cell r="M2">
            <v>41611</v>
          </cell>
          <cell r="N2">
            <v>41641</v>
          </cell>
          <cell r="O2">
            <v>41672</v>
          </cell>
          <cell r="P2">
            <v>41702</v>
          </cell>
          <cell r="Q2">
            <v>41733</v>
          </cell>
          <cell r="R2">
            <v>41763</v>
          </cell>
          <cell r="S2">
            <v>41794</v>
          </cell>
          <cell r="T2">
            <v>41824</v>
          </cell>
          <cell r="U2">
            <v>41855</v>
          </cell>
          <cell r="V2">
            <v>41885</v>
          </cell>
          <cell r="W2">
            <v>41916</v>
          </cell>
          <cell r="X2">
            <v>41946</v>
          </cell>
          <cell r="Y2">
            <v>41977</v>
          </cell>
          <cell r="Z2">
            <v>42007</v>
          </cell>
          <cell r="AA2">
            <v>42038</v>
          </cell>
          <cell r="AB2">
            <v>42068</v>
          </cell>
          <cell r="AC2">
            <v>42099</v>
          </cell>
          <cell r="AD2">
            <v>42129</v>
          </cell>
          <cell r="AE2">
            <v>42160</v>
          </cell>
          <cell r="AF2">
            <v>42190</v>
          </cell>
          <cell r="AG2">
            <v>42221</v>
          </cell>
          <cell r="AH2">
            <v>42251</v>
          </cell>
          <cell r="AI2">
            <v>42282</v>
          </cell>
          <cell r="AJ2">
            <v>42312</v>
          </cell>
          <cell r="AK2">
            <v>42343</v>
          </cell>
          <cell r="AL2">
            <v>42373</v>
          </cell>
          <cell r="AM2">
            <v>42404</v>
          </cell>
          <cell r="AN2">
            <v>42434</v>
          </cell>
          <cell r="AO2">
            <v>42465</v>
          </cell>
          <cell r="AP2">
            <v>42495</v>
          </cell>
          <cell r="AQ2">
            <v>42526</v>
          </cell>
          <cell r="AR2">
            <v>42556</v>
          </cell>
          <cell r="AS2">
            <v>42587</v>
          </cell>
          <cell r="AT2">
            <v>42617</v>
          </cell>
          <cell r="AU2">
            <v>42648</v>
          </cell>
          <cell r="AV2">
            <v>42678</v>
          </cell>
          <cell r="AW2">
            <v>42709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EW"/>
      <sheetName val="appoggio"/>
      <sheetName val="Input-&gt;"/>
      <sheetName val="Par In"/>
      <sheetName val="Distinta"/>
      <sheetName val="Magazzino"/>
      <sheetName val="In mat prime"/>
      <sheetName val="Inp_ven"/>
      <sheetName val="Inp_Riv"/>
      <sheetName val="Inp_Inv"/>
      <sheetName val="Inv_ pregr"/>
      <sheetName val="Inp_Pers"/>
      <sheetName val="Inp_altri costi"/>
      <sheetName val="Nuovo fin"/>
      <sheetName val="Nuovo Leas"/>
      <sheetName val="Finanziamento"/>
      <sheetName val="Leasing_pregr"/>
      <sheetName val="Imp_Ires"/>
      <sheetName val="Imp_Irap"/>
      <sheetName val="Fin soc_cap soc"/>
      <sheetName val="Elaborati-&gt;"/>
      <sheetName val="amm.to"/>
      <sheetName val="Banca"/>
      <sheetName val="Produzione"/>
      <sheetName val="Liq_iva"/>
      <sheetName val="report"/>
      <sheetName val="SPm"/>
      <sheetName val="CEm"/>
      <sheetName val="Cash Flow"/>
      <sheetName val="Sp anno"/>
      <sheetName val="Ce annuo"/>
      <sheetName val="Cash Floe annuo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G4">
            <v>8.1288343558282208E-3</v>
          </cell>
          <cell r="H4">
            <v>8.1288343558282208E-3</v>
          </cell>
          <cell r="I4">
            <v>8.1288343558282208E-3</v>
          </cell>
          <cell r="J4">
            <v>8.1288343558282208E-3</v>
          </cell>
          <cell r="K4">
            <v>8.1288343558282208E-3</v>
          </cell>
          <cell r="L4">
            <v>8.1288343558282208E-3</v>
          </cell>
          <cell r="M4">
            <v>8.1288343558282208E-3</v>
          </cell>
          <cell r="N4">
            <v>8.1288343558282208E-3</v>
          </cell>
          <cell r="O4">
            <v>8.1288343558282208E-3</v>
          </cell>
          <cell r="P4">
            <v>8.1288343558282208E-3</v>
          </cell>
          <cell r="Q4">
            <v>8.1288343558282208E-3</v>
          </cell>
          <cell r="R4">
            <v>8.1288343558282208E-3</v>
          </cell>
          <cell r="S4">
            <v>8.1288343558282208E-3</v>
          </cell>
          <cell r="T4">
            <v>8.1288343558282208E-3</v>
          </cell>
          <cell r="U4">
            <v>8.1288343558282208E-3</v>
          </cell>
          <cell r="V4">
            <v>8.1288343558282208E-3</v>
          </cell>
          <cell r="W4">
            <v>8.1288343558282208E-3</v>
          </cell>
          <cell r="X4">
            <v>8.1288343558282208E-3</v>
          </cell>
          <cell r="Y4">
            <v>8.1288343558282208E-3</v>
          </cell>
          <cell r="Z4">
            <v>8.1288343558282208E-3</v>
          </cell>
          <cell r="AA4">
            <v>8.1288343558282208E-3</v>
          </cell>
          <cell r="AB4">
            <v>8.1288343558282208E-3</v>
          </cell>
          <cell r="AC4">
            <v>8.1288343558282208E-3</v>
          </cell>
          <cell r="AD4">
            <v>8.1288343558282208E-3</v>
          </cell>
          <cell r="AE4">
            <v>8.1288343558282208E-3</v>
          </cell>
          <cell r="AF4">
            <v>8.1288343558282208E-3</v>
          </cell>
          <cell r="AG4">
            <v>8.1288343558282208E-3</v>
          </cell>
          <cell r="AH4">
            <v>8.1288343558282208E-3</v>
          </cell>
          <cell r="AI4">
            <v>8.1288343558282208E-3</v>
          </cell>
          <cell r="AJ4">
            <v>8.1288343558282208E-3</v>
          </cell>
          <cell r="AK4">
            <v>8.1288343558282208E-3</v>
          </cell>
          <cell r="AL4">
            <v>8.1288343558282208E-3</v>
          </cell>
          <cell r="AM4">
            <v>8.1288343558282208E-3</v>
          </cell>
          <cell r="AN4">
            <v>8.1288343558282208E-3</v>
          </cell>
          <cell r="AO4">
            <v>8.1288343558282208E-3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Report -&gt;"/>
      <sheetName val="SP"/>
      <sheetName val="CE"/>
      <sheetName val="Cash Flow"/>
      <sheetName val="Indici"/>
      <sheetName val="Calcoli -&gt; "/>
      <sheetName val="MCL"/>
      <sheetName val="Inve"/>
      <sheetName val="Personale"/>
      <sheetName val="finanziamento"/>
      <sheetName val="Altri costi"/>
      <sheetName val="CFP"/>
      <sheetName val="Iva"/>
      <sheetName val="Irap"/>
      <sheetName val="Ires"/>
      <sheetName val="Banca"/>
      <sheetName val="Sheet1"/>
      <sheetName val="Sheet2"/>
    </sheetNames>
    <sheetDataSet>
      <sheetData sheetId="0">
        <row r="5">
          <cell r="D5" t="str">
            <v>Anno 1</v>
          </cell>
          <cell r="E5" t="str">
            <v>Anno 2</v>
          </cell>
          <cell r="F5" t="str">
            <v>Anno 3</v>
          </cell>
        </row>
        <row r="75">
          <cell r="E75">
            <v>3</v>
          </cell>
          <cell r="F75">
            <v>3</v>
          </cell>
          <cell r="G75">
            <v>5</v>
          </cell>
        </row>
      </sheetData>
      <sheetData sheetId="1"/>
      <sheetData sheetId="2">
        <row r="14">
          <cell r="D14">
            <v>62523.809523809527</v>
          </cell>
          <cell r="E14">
            <v>87437.142857142855</v>
          </cell>
        </row>
      </sheetData>
      <sheetData sheetId="3"/>
      <sheetData sheetId="4"/>
      <sheetData sheetId="5">
        <row r="5">
          <cell r="D5">
            <v>425048.6782792125</v>
          </cell>
          <cell r="E5">
            <v>578618.739945243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showGridLines="0" tabSelected="1" zoomScaleNormal="100" workbookViewId="0">
      <selection activeCell="F13" sqref="F13"/>
    </sheetView>
  </sheetViews>
  <sheetFormatPr defaultRowHeight="15" x14ac:dyDescent="0.25"/>
  <cols>
    <col min="2" max="2" width="30.7109375" bestFit="1" customWidth="1"/>
    <col min="3" max="3" width="25.140625" bestFit="1" customWidth="1"/>
    <col min="4" max="4" width="24.42578125" customWidth="1"/>
  </cols>
  <sheetData>
    <row r="1" spans="2:13" x14ac:dyDescent="0.25">
      <c r="B1" s="64" t="s">
        <v>230</v>
      </c>
    </row>
    <row r="3" spans="2:13" x14ac:dyDescent="0.25">
      <c r="B3" t="s">
        <v>741</v>
      </c>
      <c r="C3" s="198">
        <v>41456</v>
      </c>
    </row>
    <row r="4" spans="2:13" x14ac:dyDescent="0.25">
      <c r="B4" s="47" t="s">
        <v>306</v>
      </c>
      <c r="C4" s="47" t="s">
        <v>321</v>
      </c>
      <c r="D4" s="47" t="s">
        <v>322</v>
      </c>
    </row>
    <row r="5" spans="2:13" x14ac:dyDescent="0.25">
      <c r="B5" s="44" t="s">
        <v>360</v>
      </c>
      <c r="C5" s="44" t="s">
        <v>304</v>
      </c>
      <c r="D5" s="44" t="s">
        <v>659</v>
      </c>
    </row>
    <row r="6" spans="2:13" x14ac:dyDescent="0.25">
      <c r="B6" s="44" t="s">
        <v>303</v>
      </c>
      <c r="C6" s="44" t="s">
        <v>345</v>
      </c>
      <c r="D6" s="44" t="s">
        <v>660</v>
      </c>
    </row>
    <row r="7" spans="2:13" x14ac:dyDescent="0.25">
      <c r="B7" s="44" t="s">
        <v>305</v>
      </c>
      <c r="C7" s="44" t="s">
        <v>349</v>
      </c>
      <c r="D7" s="44" t="s">
        <v>661</v>
      </c>
      <c r="H7" s="200" t="s">
        <v>374</v>
      </c>
      <c r="I7" s="201"/>
      <c r="J7" s="201"/>
      <c r="K7" s="201"/>
      <c r="L7" s="201"/>
      <c r="M7" s="201"/>
    </row>
    <row r="8" spans="2:13" x14ac:dyDescent="0.25">
      <c r="B8" s="44" t="s">
        <v>307</v>
      </c>
      <c r="C8" s="44" t="s">
        <v>350</v>
      </c>
      <c r="H8" s="201"/>
      <c r="I8" s="201"/>
      <c r="J8" s="201"/>
      <c r="K8" s="201"/>
      <c r="L8" s="201"/>
      <c r="M8" s="201"/>
    </row>
    <row r="9" spans="2:13" x14ac:dyDescent="0.25">
      <c r="B9" s="44" t="s">
        <v>361</v>
      </c>
      <c r="C9" s="44" t="s">
        <v>351</v>
      </c>
      <c r="D9" s="44" t="s">
        <v>703</v>
      </c>
      <c r="H9" s="201"/>
      <c r="I9" s="201"/>
      <c r="J9" s="201"/>
      <c r="K9" s="201"/>
      <c r="L9" s="201"/>
      <c r="M9" s="201"/>
    </row>
    <row r="10" spans="2:13" x14ac:dyDescent="0.25">
      <c r="B10" s="44" t="s">
        <v>391</v>
      </c>
      <c r="C10" s="44" t="s">
        <v>362</v>
      </c>
      <c r="D10" s="44" t="s">
        <v>704</v>
      </c>
      <c r="H10" s="201"/>
      <c r="I10" s="201"/>
      <c r="J10" s="201"/>
      <c r="K10" s="201"/>
      <c r="L10" s="201"/>
      <c r="M10" s="201"/>
    </row>
    <row r="11" spans="2:13" x14ac:dyDescent="0.25">
      <c r="B11" s="44" t="s">
        <v>452</v>
      </c>
      <c r="C11" s="44" t="s">
        <v>391</v>
      </c>
      <c r="D11" s="44" t="s">
        <v>705</v>
      </c>
    </row>
    <row r="12" spans="2:13" x14ac:dyDescent="0.25">
      <c r="B12" s="44" t="s">
        <v>481</v>
      </c>
      <c r="C12" s="44" t="s">
        <v>452</v>
      </c>
    </row>
    <row r="13" spans="2:13" x14ac:dyDescent="0.25">
      <c r="B13" s="44" t="s">
        <v>482</v>
      </c>
      <c r="C13" s="44" t="s">
        <v>481</v>
      </c>
      <c r="D13" s="44" t="s">
        <v>706</v>
      </c>
    </row>
    <row r="14" spans="2:13" x14ac:dyDescent="0.25">
      <c r="B14" s="44" t="s">
        <v>700</v>
      </c>
      <c r="C14" s="44" t="s">
        <v>482</v>
      </c>
    </row>
    <row r="15" spans="2:13" x14ac:dyDescent="0.25">
      <c r="C15" s="44" t="s">
        <v>157</v>
      </c>
    </row>
    <row r="16" spans="2:13" x14ac:dyDescent="0.25">
      <c r="C16" s="44" t="s">
        <v>156</v>
      </c>
    </row>
    <row r="18" spans="2:3" x14ac:dyDescent="0.25">
      <c r="B18" s="47" t="s">
        <v>316</v>
      </c>
      <c r="C18" s="47"/>
    </row>
    <row r="19" spans="2:3" ht="15.75" thickBot="1" x14ac:dyDescent="0.3">
      <c r="B19" s="168" t="s">
        <v>317</v>
      </c>
      <c r="C19" s="74" t="s">
        <v>318</v>
      </c>
    </row>
    <row r="20" spans="2:3" ht="16.5" thickTop="1" thickBot="1" x14ac:dyDescent="0.3">
      <c r="B20" s="168" t="s">
        <v>634</v>
      </c>
      <c r="C20" s="166">
        <v>0.27500000000000002</v>
      </c>
    </row>
    <row r="21" spans="2:3" x14ac:dyDescent="0.25">
      <c r="B21" s="168" t="s">
        <v>635</v>
      </c>
      <c r="C21" s="167">
        <v>3.9E-2</v>
      </c>
    </row>
  </sheetData>
  <mergeCells count="1">
    <mergeCell ref="H7:M10"/>
  </mergeCells>
  <hyperlinks>
    <hyperlink ref="B5" location="'An Distinta Base'!A1" display="Anagrafica Distinta Base"/>
    <hyperlink ref="B6" location="'Distinta Base'!A1" display="Distinta Base"/>
    <hyperlink ref="B7" location="Vendite!A1" display="Pianificazione Vendite"/>
    <hyperlink ref="B8" location="magazzino!A1" display="Pianificazione Magazzino"/>
    <hyperlink ref="C5" location="E_Acquisti!A1" display="Acquisti"/>
    <hyperlink ref="C6" location="E_Magazzino!A1" display="Magazzino"/>
    <hyperlink ref="C7" location="L_Iva!A1" display="Iva"/>
    <hyperlink ref="C8" location="L_Banche!A1" display="Banche"/>
    <hyperlink ref="D5" location="SPm!A1" display="Stato patrimoniale"/>
    <hyperlink ref="D6" location="CEm!A1" display="Conto Economico "/>
    <hyperlink ref="D7" location="'Cash Flow'!A1" display="Cash Flow"/>
    <hyperlink ref="C9" location="E_Vendite!A1" display="Vendite"/>
    <hyperlink ref="B9" location="E_Investimenti!A1" display="Investimenti"/>
    <hyperlink ref="H7" r:id="rId1"/>
    <hyperlink ref="C10" location="E_Ammortamenti!A1" display="Ammortamento"/>
    <hyperlink ref="B10" location="Personale!A1" display="Personale"/>
    <hyperlink ref="C11" location="E_Personale!A1" display="Personale"/>
    <hyperlink ref="B11" location="'Altri costi'!A1" display="Altri Costi"/>
    <hyperlink ref="C12" location="'E_Altri costi'!A1" display="Altri Costi"/>
    <hyperlink ref="B12" location="Finanziamneti!A1" display="Finanziamenti m/l termine"/>
    <hyperlink ref="B13" location="Leasing!A1" display="Leasing"/>
    <hyperlink ref="C13" location="E_Finanziamenti!A1" display="Finanziamenti m/l termine"/>
    <hyperlink ref="C14" location="E_Leasing!A1" display="Leasing"/>
    <hyperlink ref="C15" location="Ires!A1" display="Ires"/>
    <hyperlink ref="C16" location="Irap!A1" display="Irap"/>
    <hyperlink ref="D9" location="'SP an'!A1" display="Stato Patrimoniale anno"/>
    <hyperlink ref="D10" location="'CE an'!A1" display="Conto Economico anno"/>
    <hyperlink ref="D11" location="'Cf an'!A1" display="Cash Flow anno"/>
    <hyperlink ref="D13" location="Indicatori!A1" display="Indicatori"/>
    <hyperlink ref="B14" location="'Capitale Sociale'!A1" display="Capitale social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topLeftCell="A24" workbookViewId="0">
      <selection activeCell="B28" sqref="B28"/>
    </sheetView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204</v>
      </c>
      <c r="B1" s="50" t="s">
        <v>228</v>
      </c>
    </row>
    <row r="2" spans="1:42" ht="13.5" thickTop="1" x14ac:dyDescent="0.2">
      <c r="B2" s="26" t="s">
        <v>205</v>
      </c>
      <c r="D2" s="26" t="s">
        <v>206</v>
      </c>
      <c r="E2" s="27"/>
      <c r="F2" s="27"/>
    </row>
    <row r="3" spans="1:42" x14ac:dyDescent="0.2">
      <c r="D3" s="40" t="s">
        <v>229</v>
      </c>
      <c r="E3" s="27"/>
      <c r="F3" s="27"/>
    </row>
    <row r="4" spans="1:42" ht="15.75" thickBot="1" x14ac:dyDescent="0.3">
      <c r="A4" s="48" t="s">
        <v>207</v>
      </c>
      <c r="B4" s="202">
        <f>+SPm!B2</f>
        <v>41456</v>
      </c>
      <c r="C4" s="28"/>
      <c r="D4" s="202">
        <f>+SPm!C2</f>
        <v>41517</v>
      </c>
      <c r="E4" s="202">
        <f>+SPm!D2</f>
        <v>41547</v>
      </c>
      <c r="F4" s="202">
        <f>+SPm!E2</f>
        <v>41578</v>
      </c>
      <c r="G4" s="202">
        <f>+SPm!F2</f>
        <v>41608</v>
      </c>
      <c r="H4" s="202">
        <f>+SPm!G2</f>
        <v>41639</v>
      </c>
      <c r="I4" s="202">
        <f>+SPm!H2</f>
        <v>41670</v>
      </c>
      <c r="J4" s="202">
        <f>+SPm!I2</f>
        <v>41698</v>
      </c>
      <c r="K4" s="202">
        <f>+SPm!J2</f>
        <v>41729</v>
      </c>
      <c r="L4" s="202">
        <f>+SPm!K2</f>
        <v>41759</v>
      </c>
      <c r="M4" s="202">
        <f>+SPm!L2</f>
        <v>41790</v>
      </c>
      <c r="N4" s="202">
        <f>+SPm!M2</f>
        <v>41820</v>
      </c>
      <c r="O4" s="202">
        <f>+SPm!N2</f>
        <v>41851</v>
      </c>
      <c r="P4" s="202">
        <f>+SPm!O2</f>
        <v>41882</v>
      </c>
      <c r="Q4" s="202">
        <f>+SPm!P2</f>
        <v>41912</v>
      </c>
      <c r="R4" s="202">
        <f>+SPm!Q2</f>
        <v>41943</v>
      </c>
      <c r="S4" s="202">
        <f>+SPm!R2</f>
        <v>41973</v>
      </c>
      <c r="T4" s="202">
        <f>+SPm!S2</f>
        <v>42004</v>
      </c>
      <c r="U4" s="202">
        <f>+SPm!T2</f>
        <v>42035</v>
      </c>
      <c r="V4" s="202">
        <f>+SPm!U2</f>
        <v>42063</v>
      </c>
      <c r="W4" s="202">
        <f>+SPm!V2</f>
        <v>42094</v>
      </c>
      <c r="X4" s="202">
        <f>+SPm!W2</f>
        <v>42124</v>
      </c>
      <c r="Y4" s="202">
        <f>+SPm!X2</f>
        <v>42155</v>
      </c>
      <c r="Z4" s="202">
        <f>+SPm!Y2</f>
        <v>42185</v>
      </c>
      <c r="AA4" s="202">
        <f>+SPm!Z2</f>
        <v>42216</v>
      </c>
      <c r="AB4" s="202">
        <f>+SPm!AA2</f>
        <v>42247</v>
      </c>
      <c r="AC4" s="202">
        <f>+SPm!AB2</f>
        <v>42277</v>
      </c>
      <c r="AD4" s="202">
        <f>+SPm!AC2</f>
        <v>42308</v>
      </c>
      <c r="AE4" s="202">
        <f>+SPm!AD2</f>
        <v>42338</v>
      </c>
      <c r="AF4" s="202">
        <f>+SPm!AE2</f>
        <v>42369</v>
      </c>
      <c r="AG4" s="202">
        <f>+SPm!AF2</f>
        <v>42400</v>
      </c>
      <c r="AH4" s="202">
        <f>+SPm!AG2</f>
        <v>42429</v>
      </c>
      <c r="AI4" s="202">
        <f>+SPm!AH2</f>
        <v>42460</v>
      </c>
      <c r="AJ4" s="202">
        <f>+SPm!AI2</f>
        <v>42490</v>
      </c>
      <c r="AK4" s="202">
        <f>+SPm!AJ2</f>
        <v>42521</v>
      </c>
      <c r="AL4" s="202">
        <f>+SPm!AK2</f>
        <v>42551</v>
      </c>
      <c r="AM4" s="29"/>
      <c r="AN4" s="29"/>
      <c r="AO4" s="29"/>
      <c r="AP4" s="29"/>
    </row>
    <row r="5" spans="1:42" ht="16.5" thickTop="1" thickBot="1" x14ac:dyDescent="0.3">
      <c r="A5" s="48" t="str">
        <f>+'An Distinta Base'!D31</f>
        <v>Prodotto 1</v>
      </c>
      <c r="B5" s="51">
        <v>30</v>
      </c>
      <c r="C5" s="2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>
        <v>0.1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>
        <v>0.1</v>
      </c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42" ht="16.5" thickTop="1" thickBot="1" x14ac:dyDescent="0.3">
      <c r="A6" s="48" t="str">
        <f>+'An Distinta Base'!D32</f>
        <v>Prodotto 2</v>
      </c>
      <c r="B6" s="51">
        <v>30</v>
      </c>
      <c r="C6" s="2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>
        <v>0.1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>
        <v>0.1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42" ht="16.5" thickTop="1" thickBot="1" x14ac:dyDescent="0.3">
      <c r="A7" s="48" t="str">
        <f>+'An Distinta Base'!D33</f>
        <v>Prodotto 3</v>
      </c>
      <c r="B7" s="51">
        <v>30</v>
      </c>
      <c r="C7" s="2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>
        <v>0.15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>
        <v>0.15</v>
      </c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</row>
    <row r="8" spans="1:42" ht="16.5" thickTop="1" thickBot="1" x14ac:dyDescent="0.3">
      <c r="A8" s="48" t="str">
        <f>+'An Distinta Base'!D34</f>
        <v>Prodotto 4</v>
      </c>
      <c r="B8" s="51">
        <v>30</v>
      </c>
      <c r="C8" s="2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>
        <v>0.1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0.1</v>
      </c>
      <c r="AC8" s="49"/>
      <c r="AD8" s="49"/>
      <c r="AE8" s="49"/>
      <c r="AF8" s="49"/>
      <c r="AG8" s="49"/>
      <c r="AH8" s="49"/>
      <c r="AI8" s="49"/>
      <c r="AJ8" s="49"/>
      <c r="AK8" s="49"/>
      <c r="AL8" s="49"/>
    </row>
    <row r="9" spans="1:42" ht="16.5" thickTop="1" thickBot="1" x14ac:dyDescent="0.3">
      <c r="A9" s="48" t="str">
        <f>+'An Distinta Base'!D35</f>
        <v>Prodotto 5</v>
      </c>
      <c r="B9" s="51">
        <v>20</v>
      </c>
      <c r="C9" s="2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>
        <v>0.1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0.1</v>
      </c>
      <c r="AC9" s="49"/>
      <c r="AD9" s="49"/>
      <c r="AE9" s="49"/>
      <c r="AF9" s="49"/>
      <c r="AG9" s="49"/>
      <c r="AH9" s="49"/>
      <c r="AI9" s="49"/>
      <c r="AJ9" s="49"/>
      <c r="AK9" s="49"/>
      <c r="AL9" s="49"/>
    </row>
    <row r="10" spans="1:42" ht="16.5" thickTop="1" thickBot="1" x14ac:dyDescent="0.3">
      <c r="A10" s="48" t="str">
        <f>+'An Distinta Base'!D36</f>
        <v>Prodotto 6</v>
      </c>
      <c r="B10" s="51">
        <v>20</v>
      </c>
      <c r="C10" s="2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>
        <v>0.1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>
        <v>0.1</v>
      </c>
      <c r="AC10" s="49"/>
      <c r="AD10" s="49"/>
      <c r="AE10" s="49"/>
      <c r="AF10" s="49"/>
      <c r="AG10" s="49"/>
      <c r="AH10" s="49"/>
      <c r="AI10" s="49"/>
      <c r="AJ10" s="49"/>
      <c r="AK10" s="49"/>
      <c r="AL10" s="49"/>
    </row>
    <row r="11" spans="1:42" ht="16.5" thickTop="1" thickBot="1" x14ac:dyDescent="0.3">
      <c r="A11" s="48" t="str">
        <f>+'An Distinta Base'!D37</f>
        <v>Prodotto 7</v>
      </c>
      <c r="B11" s="51"/>
      <c r="C11" s="2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42" ht="16.5" thickTop="1" thickBot="1" x14ac:dyDescent="0.3">
      <c r="A12" s="48" t="str">
        <f>+'An Distinta Base'!D38</f>
        <v>Prodotto 8</v>
      </c>
      <c r="B12" s="51"/>
      <c r="C12" s="2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</row>
    <row r="13" spans="1:42" ht="16.5" thickTop="1" thickBot="1" x14ac:dyDescent="0.3">
      <c r="A13" s="48" t="str">
        <f>+'An Distinta Base'!D39</f>
        <v>Prodotto 9</v>
      </c>
      <c r="B13" s="51"/>
      <c r="C13" s="2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1:42" ht="16.5" thickTop="1" thickBot="1" x14ac:dyDescent="0.3">
      <c r="A14" s="48" t="str">
        <f>+'An Distinta Base'!D40</f>
        <v>Prodotto 10</v>
      </c>
      <c r="B14" s="51"/>
      <c r="C14" s="2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</row>
    <row r="15" spans="1:42" ht="16.5" thickTop="1" thickBot="1" x14ac:dyDescent="0.3">
      <c r="A15" s="48" t="str">
        <f>+'An Distinta Base'!D41</f>
        <v>Prodotto 11</v>
      </c>
      <c r="B15" s="51"/>
      <c r="C15" s="2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</row>
    <row r="16" spans="1:42" ht="16.5" thickTop="1" thickBot="1" x14ac:dyDescent="0.3">
      <c r="A16" s="48" t="str">
        <f>+'An Distinta Base'!D42</f>
        <v>Prodotto 12</v>
      </c>
      <c r="B16" s="51"/>
      <c r="C16" s="2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</row>
    <row r="17" spans="1:42" ht="16.5" thickTop="1" thickBot="1" x14ac:dyDescent="0.3">
      <c r="A17" s="48" t="str">
        <f>+'An Distinta Base'!D43</f>
        <v>Prodotto 13</v>
      </c>
      <c r="B17" s="51"/>
      <c r="C17" s="2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</row>
    <row r="18" spans="1:42" ht="16.5" thickTop="1" thickBot="1" x14ac:dyDescent="0.3">
      <c r="A18" s="48" t="str">
        <f>+'An Distinta Base'!D44</f>
        <v>Prodotto 14</v>
      </c>
      <c r="B18" s="51"/>
      <c r="C18" s="2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</row>
    <row r="19" spans="1:42" ht="16.5" thickTop="1" thickBot="1" x14ac:dyDescent="0.3">
      <c r="A19" s="48" t="str">
        <f>+'An Distinta Base'!D45</f>
        <v>Prodotto 15</v>
      </c>
      <c r="B19" s="51"/>
      <c r="C19" s="2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</row>
    <row r="20" spans="1:42" ht="16.5" thickTop="1" thickBot="1" x14ac:dyDescent="0.3">
      <c r="A20" s="48" t="str">
        <f>+'An Distinta Base'!D46</f>
        <v>Prodotto 16</v>
      </c>
      <c r="B20" s="51"/>
      <c r="C20" s="2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1:42" ht="16.5" thickTop="1" thickBot="1" x14ac:dyDescent="0.3">
      <c r="A21" s="48" t="str">
        <f>+'An Distinta Base'!D47</f>
        <v>Prodotto 17</v>
      </c>
      <c r="B21" s="51"/>
      <c r="C21" s="2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1:42" ht="16.5" thickTop="1" thickBot="1" x14ac:dyDescent="0.3">
      <c r="A22" s="48" t="str">
        <f>+'An Distinta Base'!D48</f>
        <v>Prodotto 18</v>
      </c>
      <c r="B22" s="51"/>
      <c r="C22" s="2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</row>
    <row r="23" spans="1:42" ht="16.5" thickTop="1" thickBot="1" x14ac:dyDescent="0.3">
      <c r="A23" s="48" t="str">
        <f>+'An Distinta Base'!D49</f>
        <v>Prodotto 19</v>
      </c>
      <c r="B23" s="51"/>
      <c r="C23" s="2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1:42" ht="16.5" thickTop="1" thickBot="1" x14ac:dyDescent="0.3">
      <c r="A24" s="48" t="str">
        <f>+'An Distinta Base'!D50</f>
        <v>Prodotto 20</v>
      </c>
      <c r="B24" s="51"/>
      <c r="C24" s="2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1:42" ht="13.5" thickTop="1" x14ac:dyDescent="0.2">
      <c r="A25" s="29"/>
      <c r="B25" s="29"/>
      <c r="C25" s="29"/>
    </row>
    <row r="26" spans="1:42" x14ac:dyDescent="0.2">
      <c r="A26" s="29"/>
      <c r="B26" s="29"/>
      <c r="C26" s="29"/>
    </row>
    <row r="27" spans="1:42" x14ac:dyDescent="0.2">
      <c r="A27" s="29"/>
      <c r="B27" s="29"/>
      <c r="C27" s="29"/>
    </row>
    <row r="28" spans="1:42" ht="15.75" thickBot="1" x14ac:dyDescent="0.3">
      <c r="A28" s="48" t="str">
        <f>+A4</f>
        <v>Prodotti</v>
      </c>
      <c r="B28" s="202">
        <f>+B4</f>
        <v>41456</v>
      </c>
      <c r="C28" s="28"/>
      <c r="D28" s="202">
        <f>+D4</f>
        <v>41517</v>
      </c>
      <c r="E28" s="202">
        <f t="shared" ref="E28:AL28" si="0">+E4</f>
        <v>41547</v>
      </c>
      <c r="F28" s="202">
        <f t="shared" si="0"/>
        <v>41578</v>
      </c>
      <c r="G28" s="202">
        <f t="shared" si="0"/>
        <v>41608</v>
      </c>
      <c r="H28" s="202">
        <f t="shared" si="0"/>
        <v>41639</v>
      </c>
      <c r="I28" s="202">
        <f t="shared" si="0"/>
        <v>41670</v>
      </c>
      <c r="J28" s="202">
        <f t="shared" si="0"/>
        <v>41698</v>
      </c>
      <c r="K28" s="202">
        <f t="shared" si="0"/>
        <v>41729</v>
      </c>
      <c r="L28" s="202">
        <f t="shared" si="0"/>
        <v>41759</v>
      </c>
      <c r="M28" s="202">
        <f t="shared" si="0"/>
        <v>41790</v>
      </c>
      <c r="N28" s="202">
        <f t="shared" si="0"/>
        <v>41820</v>
      </c>
      <c r="O28" s="202">
        <f t="shared" si="0"/>
        <v>41851</v>
      </c>
      <c r="P28" s="202">
        <f t="shared" si="0"/>
        <v>41882</v>
      </c>
      <c r="Q28" s="202">
        <f t="shared" si="0"/>
        <v>41912</v>
      </c>
      <c r="R28" s="202">
        <f t="shared" si="0"/>
        <v>41943</v>
      </c>
      <c r="S28" s="202">
        <f t="shared" si="0"/>
        <v>41973</v>
      </c>
      <c r="T28" s="202">
        <f t="shared" si="0"/>
        <v>42004</v>
      </c>
      <c r="U28" s="202">
        <f t="shared" si="0"/>
        <v>42035</v>
      </c>
      <c r="V28" s="202">
        <f t="shared" si="0"/>
        <v>42063</v>
      </c>
      <c r="W28" s="202">
        <f t="shared" si="0"/>
        <v>42094</v>
      </c>
      <c r="X28" s="202">
        <f t="shared" si="0"/>
        <v>42124</v>
      </c>
      <c r="Y28" s="202">
        <f t="shared" si="0"/>
        <v>42155</v>
      </c>
      <c r="Z28" s="202">
        <f t="shared" si="0"/>
        <v>42185</v>
      </c>
      <c r="AA28" s="202">
        <f t="shared" si="0"/>
        <v>42216</v>
      </c>
      <c r="AB28" s="202">
        <f t="shared" si="0"/>
        <v>42247</v>
      </c>
      <c r="AC28" s="202">
        <f t="shared" si="0"/>
        <v>42277</v>
      </c>
      <c r="AD28" s="202">
        <f t="shared" si="0"/>
        <v>42308</v>
      </c>
      <c r="AE28" s="202">
        <f t="shared" si="0"/>
        <v>42338</v>
      </c>
      <c r="AF28" s="202">
        <f t="shared" si="0"/>
        <v>42369</v>
      </c>
      <c r="AG28" s="202">
        <f t="shared" si="0"/>
        <v>42400</v>
      </c>
      <c r="AH28" s="202">
        <f t="shared" si="0"/>
        <v>42429</v>
      </c>
      <c r="AI28" s="202">
        <f t="shared" si="0"/>
        <v>42460</v>
      </c>
      <c r="AJ28" s="202">
        <f t="shared" si="0"/>
        <v>42490</v>
      </c>
      <c r="AK28" s="202">
        <f t="shared" si="0"/>
        <v>42521</v>
      </c>
      <c r="AL28" s="202">
        <f t="shared" si="0"/>
        <v>42551</v>
      </c>
      <c r="AM28" s="29"/>
      <c r="AN28" s="29"/>
      <c r="AO28" s="29"/>
      <c r="AP28" s="29"/>
    </row>
    <row r="29" spans="1:42" ht="15" x14ac:dyDescent="0.25">
      <c r="A29" s="48" t="str">
        <f t="shared" ref="A29:B44" si="1">+A5</f>
        <v>Prodotto 1</v>
      </c>
      <c r="B29" s="31">
        <f>+B5</f>
        <v>30</v>
      </c>
      <c r="D29" s="32">
        <f t="shared" ref="D29:D48" si="2">+ROUND((B29*(1+D5)),0)</f>
        <v>30</v>
      </c>
      <c r="E29" s="33">
        <f>+ROUND((D29*(1+E5)),0)</f>
        <v>30</v>
      </c>
      <c r="F29" s="33">
        <f>+ROUND((E29*(1+F5)),0)</f>
        <v>30</v>
      </c>
      <c r="G29" s="33">
        <f>+ROUND((F29*(1+G5)),0)</f>
        <v>30</v>
      </c>
      <c r="H29" s="33">
        <f t="shared" ref="H29:AL43" si="3">+ROUND((G29*(1+H5)),0)</f>
        <v>30</v>
      </c>
      <c r="I29" s="33">
        <f t="shared" si="3"/>
        <v>30</v>
      </c>
      <c r="J29" s="33">
        <f t="shared" si="3"/>
        <v>30</v>
      </c>
      <c r="K29" s="33">
        <f t="shared" si="3"/>
        <v>30</v>
      </c>
      <c r="L29" s="33">
        <f t="shared" si="3"/>
        <v>30</v>
      </c>
      <c r="M29" s="33">
        <f t="shared" si="3"/>
        <v>30</v>
      </c>
      <c r="N29" s="33">
        <f t="shared" si="3"/>
        <v>30</v>
      </c>
      <c r="O29" s="33">
        <f t="shared" si="3"/>
        <v>33</v>
      </c>
      <c r="P29" s="33">
        <f t="shared" si="3"/>
        <v>33</v>
      </c>
      <c r="Q29" s="33">
        <f t="shared" si="3"/>
        <v>33</v>
      </c>
      <c r="R29" s="33">
        <f t="shared" si="3"/>
        <v>33</v>
      </c>
      <c r="S29" s="33">
        <f t="shared" si="3"/>
        <v>33</v>
      </c>
      <c r="T29" s="33">
        <f t="shared" si="3"/>
        <v>33</v>
      </c>
      <c r="U29" s="33">
        <f t="shared" si="3"/>
        <v>33</v>
      </c>
      <c r="V29" s="33">
        <f t="shared" si="3"/>
        <v>33</v>
      </c>
      <c r="W29" s="33">
        <f t="shared" si="3"/>
        <v>33</v>
      </c>
      <c r="X29" s="33">
        <f t="shared" si="3"/>
        <v>33</v>
      </c>
      <c r="Y29" s="33">
        <f t="shared" si="3"/>
        <v>33</v>
      </c>
      <c r="Z29" s="33">
        <f t="shared" si="3"/>
        <v>33</v>
      </c>
      <c r="AA29" s="33">
        <f t="shared" si="3"/>
        <v>36</v>
      </c>
      <c r="AB29" s="33">
        <f t="shared" si="3"/>
        <v>36</v>
      </c>
      <c r="AC29" s="33">
        <f t="shared" si="3"/>
        <v>36</v>
      </c>
      <c r="AD29" s="33">
        <f t="shared" si="3"/>
        <v>36</v>
      </c>
      <c r="AE29" s="33">
        <f t="shared" si="3"/>
        <v>36</v>
      </c>
      <c r="AF29" s="33">
        <f t="shared" si="3"/>
        <v>36</v>
      </c>
      <c r="AG29" s="33">
        <f t="shared" si="3"/>
        <v>36</v>
      </c>
      <c r="AH29" s="33">
        <f t="shared" si="3"/>
        <v>36</v>
      </c>
      <c r="AI29" s="33">
        <f t="shared" si="3"/>
        <v>36</v>
      </c>
      <c r="AJ29" s="33">
        <f t="shared" si="3"/>
        <v>36</v>
      </c>
      <c r="AK29" s="33">
        <f t="shared" si="3"/>
        <v>36</v>
      </c>
      <c r="AL29" s="33">
        <f t="shared" si="3"/>
        <v>36</v>
      </c>
    </row>
    <row r="30" spans="1:42" ht="15" x14ac:dyDescent="0.25">
      <c r="A30" s="48" t="str">
        <f t="shared" si="1"/>
        <v>Prodotto 2</v>
      </c>
      <c r="B30" s="34">
        <f t="shared" si="1"/>
        <v>30</v>
      </c>
      <c r="D30" s="35">
        <f t="shared" si="2"/>
        <v>30</v>
      </c>
      <c r="E30" s="36">
        <f t="shared" ref="E30:V44" si="4">+ROUND((D30*(1+E6)),0)</f>
        <v>30</v>
      </c>
      <c r="F30" s="36">
        <f t="shared" si="4"/>
        <v>30</v>
      </c>
      <c r="G30" s="36">
        <f t="shared" si="4"/>
        <v>30</v>
      </c>
      <c r="H30" s="36">
        <f t="shared" si="4"/>
        <v>30</v>
      </c>
      <c r="I30" s="36">
        <f t="shared" si="4"/>
        <v>30</v>
      </c>
      <c r="J30" s="36">
        <f t="shared" si="4"/>
        <v>30</v>
      </c>
      <c r="K30" s="36">
        <f t="shared" si="4"/>
        <v>30</v>
      </c>
      <c r="L30" s="36">
        <f t="shared" si="4"/>
        <v>30</v>
      </c>
      <c r="M30" s="36">
        <f t="shared" si="4"/>
        <v>30</v>
      </c>
      <c r="N30" s="36">
        <f t="shared" si="4"/>
        <v>30</v>
      </c>
      <c r="O30" s="36">
        <f t="shared" si="4"/>
        <v>33</v>
      </c>
      <c r="P30" s="36">
        <f t="shared" si="4"/>
        <v>33</v>
      </c>
      <c r="Q30" s="36">
        <f t="shared" si="4"/>
        <v>33</v>
      </c>
      <c r="R30" s="36">
        <f t="shared" si="4"/>
        <v>33</v>
      </c>
      <c r="S30" s="36">
        <f t="shared" si="4"/>
        <v>33</v>
      </c>
      <c r="T30" s="36">
        <f t="shared" si="4"/>
        <v>33</v>
      </c>
      <c r="U30" s="36">
        <f t="shared" si="4"/>
        <v>33</v>
      </c>
      <c r="V30" s="36">
        <f t="shared" si="4"/>
        <v>33</v>
      </c>
      <c r="W30" s="36">
        <f t="shared" si="3"/>
        <v>33</v>
      </c>
      <c r="X30" s="36">
        <f t="shared" si="3"/>
        <v>33</v>
      </c>
      <c r="Y30" s="36">
        <f t="shared" si="3"/>
        <v>33</v>
      </c>
      <c r="Z30" s="36">
        <f t="shared" si="3"/>
        <v>33</v>
      </c>
      <c r="AA30" s="36">
        <f t="shared" si="3"/>
        <v>36</v>
      </c>
      <c r="AB30" s="36">
        <f t="shared" si="3"/>
        <v>36</v>
      </c>
      <c r="AC30" s="36">
        <f t="shared" si="3"/>
        <v>36</v>
      </c>
      <c r="AD30" s="36">
        <f t="shared" si="3"/>
        <v>36</v>
      </c>
      <c r="AE30" s="36">
        <f t="shared" si="3"/>
        <v>36</v>
      </c>
      <c r="AF30" s="36">
        <f t="shared" si="3"/>
        <v>36</v>
      </c>
      <c r="AG30" s="36">
        <f t="shared" si="3"/>
        <v>36</v>
      </c>
      <c r="AH30" s="36">
        <f t="shared" si="3"/>
        <v>36</v>
      </c>
      <c r="AI30" s="36">
        <f t="shared" si="3"/>
        <v>36</v>
      </c>
      <c r="AJ30" s="36">
        <f t="shared" si="3"/>
        <v>36</v>
      </c>
      <c r="AK30" s="36">
        <f t="shared" si="3"/>
        <v>36</v>
      </c>
      <c r="AL30" s="36">
        <f t="shared" si="3"/>
        <v>36</v>
      </c>
    </row>
    <row r="31" spans="1:42" ht="15" x14ac:dyDescent="0.25">
      <c r="A31" s="48" t="str">
        <f t="shared" si="1"/>
        <v>Prodotto 3</v>
      </c>
      <c r="B31" s="34">
        <f t="shared" si="1"/>
        <v>30</v>
      </c>
      <c r="D31" s="35">
        <f t="shared" si="2"/>
        <v>30</v>
      </c>
      <c r="E31" s="36">
        <f t="shared" si="4"/>
        <v>30</v>
      </c>
      <c r="F31" s="36">
        <f t="shared" si="4"/>
        <v>30</v>
      </c>
      <c r="G31" s="36">
        <f t="shared" si="4"/>
        <v>30</v>
      </c>
      <c r="H31" s="36">
        <f t="shared" si="4"/>
        <v>30</v>
      </c>
      <c r="I31" s="36">
        <f t="shared" si="4"/>
        <v>30</v>
      </c>
      <c r="J31" s="36">
        <f t="shared" si="4"/>
        <v>30</v>
      </c>
      <c r="K31" s="36">
        <f t="shared" si="4"/>
        <v>30</v>
      </c>
      <c r="L31" s="36">
        <f t="shared" si="4"/>
        <v>30</v>
      </c>
      <c r="M31" s="36">
        <f t="shared" si="4"/>
        <v>30</v>
      </c>
      <c r="N31" s="36">
        <f t="shared" si="4"/>
        <v>30</v>
      </c>
      <c r="O31" s="36">
        <f t="shared" si="4"/>
        <v>35</v>
      </c>
      <c r="P31" s="36">
        <f t="shared" si="4"/>
        <v>35</v>
      </c>
      <c r="Q31" s="36">
        <f t="shared" si="4"/>
        <v>35</v>
      </c>
      <c r="R31" s="36">
        <f t="shared" si="4"/>
        <v>35</v>
      </c>
      <c r="S31" s="36">
        <f t="shared" si="4"/>
        <v>35</v>
      </c>
      <c r="T31" s="36">
        <f t="shared" si="4"/>
        <v>35</v>
      </c>
      <c r="U31" s="36">
        <f t="shared" si="4"/>
        <v>35</v>
      </c>
      <c r="V31" s="36">
        <f t="shared" si="4"/>
        <v>35</v>
      </c>
      <c r="W31" s="36">
        <f t="shared" si="3"/>
        <v>35</v>
      </c>
      <c r="X31" s="36">
        <f t="shared" si="3"/>
        <v>35</v>
      </c>
      <c r="Y31" s="36">
        <f t="shared" si="3"/>
        <v>35</v>
      </c>
      <c r="Z31" s="36">
        <f t="shared" si="3"/>
        <v>35</v>
      </c>
      <c r="AA31" s="36">
        <f t="shared" si="3"/>
        <v>40</v>
      </c>
      <c r="AB31" s="36">
        <f t="shared" si="3"/>
        <v>40</v>
      </c>
      <c r="AC31" s="36">
        <f t="shared" si="3"/>
        <v>40</v>
      </c>
      <c r="AD31" s="36">
        <f t="shared" si="3"/>
        <v>40</v>
      </c>
      <c r="AE31" s="36">
        <f t="shared" si="3"/>
        <v>40</v>
      </c>
      <c r="AF31" s="36">
        <f t="shared" si="3"/>
        <v>40</v>
      </c>
      <c r="AG31" s="36">
        <f t="shared" si="3"/>
        <v>40</v>
      </c>
      <c r="AH31" s="36">
        <f t="shared" si="3"/>
        <v>40</v>
      </c>
      <c r="AI31" s="36">
        <f t="shared" si="3"/>
        <v>40</v>
      </c>
      <c r="AJ31" s="36">
        <f t="shared" si="3"/>
        <v>40</v>
      </c>
      <c r="AK31" s="36">
        <f t="shared" si="3"/>
        <v>40</v>
      </c>
      <c r="AL31" s="36">
        <f t="shared" si="3"/>
        <v>40</v>
      </c>
    </row>
    <row r="32" spans="1:42" ht="15" x14ac:dyDescent="0.25">
      <c r="A32" s="48" t="str">
        <f t="shared" si="1"/>
        <v>Prodotto 4</v>
      </c>
      <c r="B32" s="34">
        <f t="shared" si="1"/>
        <v>30</v>
      </c>
      <c r="D32" s="35">
        <f t="shared" si="2"/>
        <v>30</v>
      </c>
      <c r="E32" s="36">
        <f t="shared" si="4"/>
        <v>30</v>
      </c>
      <c r="F32" s="36">
        <f t="shared" si="4"/>
        <v>30</v>
      </c>
      <c r="G32" s="36">
        <f t="shared" si="4"/>
        <v>30</v>
      </c>
      <c r="H32" s="36">
        <f t="shared" si="4"/>
        <v>30</v>
      </c>
      <c r="I32" s="36">
        <f t="shared" si="4"/>
        <v>30</v>
      </c>
      <c r="J32" s="36">
        <f t="shared" si="4"/>
        <v>30</v>
      </c>
      <c r="K32" s="36">
        <f t="shared" si="4"/>
        <v>30</v>
      </c>
      <c r="L32" s="36">
        <f t="shared" si="4"/>
        <v>30</v>
      </c>
      <c r="M32" s="36">
        <f t="shared" si="4"/>
        <v>30</v>
      </c>
      <c r="N32" s="36">
        <f t="shared" si="4"/>
        <v>30</v>
      </c>
      <c r="O32" s="36">
        <f t="shared" si="4"/>
        <v>30</v>
      </c>
      <c r="P32" s="36">
        <f t="shared" si="4"/>
        <v>33</v>
      </c>
      <c r="Q32" s="36">
        <f t="shared" si="4"/>
        <v>33</v>
      </c>
      <c r="R32" s="36">
        <f t="shared" si="4"/>
        <v>33</v>
      </c>
      <c r="S32" s="36">
        <f t="shared" si="4"/>
        <v>33</v>
      </c>
      <c r="T32" s="36">
        <f t="shared" si="4"/>
        <v>33</v>
      </c>
      <c r="U32" s="36">
        <f t="shared" si="4"/>
        <v>33</v>
      </c>
      <c r="V32" s="36">
        <f t="shared" si="4"/>
        <v>33</v>
      </c>
      <c r="W32" s="36">
        <f t="shared" si="3"/>
        <v>33</v>
      </c>
      <c r="X32" s="36">
        <f t="shared" si="3"/>
        <v>33</v>
      </c>
      <c r="Y32" s="36">
        <f t="shared" si="3"/>
        <v>33</v>
      </c>
      <c r="Z32" s="36">
        <f t="shared" si="3"/>
        <v>33</v>
      </c>
      <c r="AA32" s="36">
        <f t="shared" si="3"/>
        <v>33</v>
      </c>
      <c r="AB32" s="36">
        <f t="shared" si="3"/>
        <v>36</v>
      </c>
      <c r="AC32" s="36">
        <f t="shared" si="3"/>
        <v>36</v>
      </c>
      <c r="AD32" s="36">
        <f t="shared" si="3"/>
        <v>36</v>
      </c>
      <c r="AE32" s="36">
        <f t="shared" si="3"/>
        <v>36</v>
      </c>
      <c r="AF32" s="36">
        <f t="shared" si="3"/>
        <v>36</v>
      </c>
      <c r="AG32" s="36">
        <f t="shared" si="3"/>
        <v>36</v>
      </c>
      <c r="AH32" s="36">
        <f t="shared" si="3"/>
        <v>36</v>
      </c>
      <c r="AI32" s="36">
        <f t="shared" si="3"/>
        <v>36</v>
      </c>
      <c r="AJ32" s="36">
        <f t="shared" si="3"/>
        <v>36</v>
      </c>
      <c r="AK32" s="36">
        <f t="shared" si="3"/>
        <v>36</v>
      </c>
      <c r="AL32" s="36">
        <f t="shared" si="3"/>
        <v>36</v>
      </c>
    </row>
    <row r="33" spans="1:38" ht="15" x14ac:dyDescent="0.25">
      <c r="A33" s="48" t="str">
        <f t="shared" si="1"/>
        <v>Prodotto 5</v>
      </c>
      <c r="B33" s="34">
        <f t="shared" si="1"/>
        <v>20</v>
      </c>
      <c r="D33" s="35">
        <f t="shared" si="2"/>
        <v>20</v>
      </c>
      <c r="E33" s="36">
        <f t="shared" si="4"/>
        <v>20</v>
      </c>
      <c r="F33" s="36">
        <f t="shared" si="4"/>
        <v>20</v>
      </c>
      <c r="G33" s="36">
        <f t="shared" si="4"/>
        <v>20</v>
      </c>
      <c r="H33" s="36">
        <f t="shared" si="4"/>
        <v>20</v>
      </c>
      <c r="I33" s="36">
        <f t="shared" si="4"/>
        <v>20</v>
      </c>
      <c r="J33" s="36">
        <f t="shared" si="4"/>
        <v>20</v>
      </c>
      <c r="K33" s="36">
        <f t="shared" si="4"/>
        <v>20</v>
      </c>
      <c r="L33" s="36">
        <f t="shared" si="4"/>
        <v>20</v>
      </c>
      <c r="M33" s="36">
        <f t="shared" si="4"/>
        <v>20</v>
      </c>
      <c r="N33" s="36">
        <f t="shared" si="4"/>
        <v>20</v>
      </c>
      <c r="O33" s="36">
        <f t="shared" si="4"/>
        <v>20</v>
      </c>
      <c r="P33" s="36">
        <f t="shared" si="4"/>
        <v>22</v>
      </c>
      <c r="Q33" s="36">
        <f t="shared" si="4"/>
        <v>22</v>
      </c>
      <c r="R33" s="36">
        <f t="shared" si="4"/>
        <v>22</v>
      </c>
      <c r="S33" s="36">
        <f t="shared" si="4"/>
        <v>22</v>
      </c>
      <c r="T33" s="36">
        <f t="shared" si="4"/>
        <v>22</v>
      </c>
      <c r="U33" s="36">
        <f t="shared" si="4"/>
        <v>22</v>
      </c>
      <c r="V33" s="36">
        <f t="shared" si="4"/>
        <v>22</v>
      </c>
      <c r="W33" s="36">
        <f t="shared" si="3"/>
        <v>22</v>
      </c>
      <c r="X33" s="36">
        <f t="shared" si="3"/>
        <v>22</v>
      </c>
      <c r="Y33" s="36">
        <f t="shared" si="3"/>
        <v>22</v>
      </c>
      <c r="Z33" s="36">
        <f t="shared" si="3"/>
        <v>22</v>
      </c>
      <c r="AA33" s="36">
        <f t="shared" si="3"/>
        <v>22</v>
      </c>
      <c r="AB33" s="36">
        <f t="shared" si="3"/>
        <v>24</v>
      </c>
      <c r="AC33" s="36">
        <f t="shared" si="3"/>
        <v>24</v>
      </c>
      <c r="AD33" s="36">
        <f t="shared" si="3"/>
        <v>24</v>
      </c>
      <c r="AE33" s="36">
        <f t="shared" si="3"/>
        <v>24</v>
      </c>
      <c r="AF33" s="36">
        <f t="shared" si="3"/>
        <v>24</v>
      </c>
      <c r="AG33" s="36">
        <f t="shared" si="3"/>
        <v>24</v>
      </c>
      <c r="AH33" s="36">
        <f t="shared" si="3"/>
        <v>24</v>
      </c>
      <c r="AI33" s="36">
        <f t="shared" si="3"/>
        <v>24</v>
      </c>
      <c r="AJ33" s="36">
        <f t="shared" si="3"/>
        <v>24</v>
      </c>
      <c r="AK33" s="36">
        <f t="shared" si="3"/>
        <v>24</v>
      </c>
      <c r="AL33" s="36">
        <f t="shared" si="3"/>
        <v>24</v>
      </c>
    </row>
    <row r="34" spans="1:38" ht="15" x14ac:dyDescent="0.25">
      <c r="A34" s="48" t="str">
        <f t="shared" si="1"/>
        <v>Prodotto 6</v>
      </c>
      <c r="B34" s="34">
        <f t="shared" si="1"/>
        <v>20</v>
      </c>
      <c r="D34" s="35">
        <f t="shared" si="2"/>
        <v>20</v>
      </c>
      <c r="E34" s="36">
        <f t="shared" si="4"/>
        <v>20</v>
      </c>
      <c r="F34" s="36">
        <f t="shared" si="4"/>
        <v>20</v>
      </c>
      <c r="G34" s="36">
        <f t="shared" si="4"/>
        <v>20</v>
      </c>
      <c r="H34" s="36">
        <f t="shared" si="4"/>
        <v>20</v>
      </c>
      <c r="I34" s="36">
        <f t="shared" si="4"/>
        <v>20</v>
      </c>
      <c r="J34" s="36">
        <f t="shared" si="4"/>
        <v>20</v>
      </c>
      <c r="K34" s="36">
        <f t="shared" si="4"/>
        <v>20</v>
      </c>
      <c r="L34" s="36">
        <f t="shared" si="4"/>
        <v>20</v>
      </c>
      <c r="M34" s="36">
        <f t="shared" si="4"/>
        <v>20</v>
      </c>
      <c r="N34" s="36">
        <f t="shared" si="4"/>
        <v>20</v>
      </c>
      <c r="O34" s="36">
        <f t="shared" si="4"/>
        <v>20</v>
      </c>
      <c r="P34" s="36">
        <f t="shared" si="4"/>
        <v>22</v>
      </c>
      <c r="Q34" s="36">
        <f t="shared" si="4"/>
        <v>22</v>
      </c>
      <c r="R34" s="36">
        <f t="shared" si="4"/>
        <v>22</v>
      </c>
      <c r="S34" s="36">
        <f t="shared" si="4"/>
        <v>22</v>
      </c>
      <c r="T34" s="36">
        <f t="shared" si="4"/>
        <v>22</v>
      </c>
      <c r="U34" s="36">
        <f t="shared" si="4"/>
        <v>22</v>
      </c>
      <c r="V34" s="36">
        <f t="shared" si="4"/>
        <v>22</v>
      </c>
      <c r="W34" s="36">
        <f t="shared" si="3"/>
        <v>22</v>
      </c>
      <c r="X34" s="36">
        <f t="shared" si="3"/>
        <v>22</v>
      </c>
      <c r="Y34" s="36">
        <f t="shared" si="3"/>
        <v>22</v>
      </c>
      <c r="Z34" s="36">
        <f t="shared" si="3"/>
        <v>22</v>
      </c>
      <c r="AA34" s="36">
        <f t="shared" si="3"/>
        <v>22</v>
      </c>
      <c r="AB34" s="36">
        <f t="shared" si="3"/>
        <v>24</v>
      </c>
      <c r="AC34" s="36">
        <f t="shared" si="3"/>
        <v>24</v>
      </c>
      <c r="AD34" s="36">
        <f t="shared" si="3"/>
        <v>24</v>
      </c>
      <c r="AE34" s="36">
        <f t="shared" si="3"/>
        <v>24</v>
      </c>
      <c r="AF34" s="36">
        <f t="shared" si="3"/>
        <v>24</v>
      </c>
      <c r="AG34" s="36">
        <f t="shared" si="3"/>
        <v>24</v>
      </c>
      <c r="AH34" s="36">
        <f t="shared" si="3"/>
        <v>24</v>
      </c>
      <c r="AI34" s="36">
        <f t="shared" si="3"/>
        <v>24</v>
      </c>
      <c r="AJ34" s="36">
        <f t="shared" si="3"/>
        <v>24</v>
      </c>
      <c r="AK34" s="36">
        <f t="shared" si="3"/>
        <v>24</v>
      </c>
      <c r="AL34" s="36">
        <f t="shared" si="3"/>
        <v>24</v>
      </c>
    </row>
    <row r="35" spans="1:38" ht="15" x14ac:dyDescent="0.25">
      <c r="A35" s="48" t="str">
        <f t="shared" si="1"/>
        <v>Prodotto 7</v>
      </c>
      <c r="B35" s="34">
        <f t="shared" si="1"/>
        <v>0</v>
      </c>
      <c r="D35" s="35">
        <f t="shared" si="2"/>
        <v>0</v>
      </c>
      <c r="E35" s="36">
        <f t="shared" si="4"/>
        <v>0</v>
      </c>
      <c r="F35" s="36">
        <f t="shared" si="4"/>
        <v>0</v>
      </c>
      <c r="G35" s="36">
        <f t="shared" si="4"/>
        <v>0</v>
      </c>
      <c r="H35" s="36">
        <f t="shared" si="4"/>
        <v>0</v>
      </c>
      <c r="I35" s="36">
        <f t="shared" si="4"/>
        <v>0</v>
      </c>
      <c r="J35" s="36">
        <f t="shared" si="4"/>
        <v>0</v>
      </c>
      <c r="K35" s="36">
        <f t="shared" si="4"/>
        <v>0</v>
      </c>
      <c r="L35" s="36">
        <f t="shared" si="4"/>
        <v>0</v>
      </c>
      <c r="M35" s="36">
        <f t="shared" si="4"/>
        <v>0</v>
      </c>
      <c r="N35" s="36">
        <f t="shared" si="4"/>
        <v>0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6">
        <f t="shared" si="4"/>
        <v>0</v>
      </c>
      <c r="S35" s="36">
        <f t="shared" si="4"/>
        <v>0</v>
      </c>
      <c r="T35" s="36">
        <f t="shared" si="4"/>
        <v>0</v>
      </c>
      <c r="U35" s="36">
        <f t="shared" si="4"/>
        <v>0</v>
      </c>
      <c r="V35" s="36">
        <f t="shared" si="4"/>
        <v>0</v>
      </c>
      <c r="W35" s="36">
        <f t="shared" si="3"/>
        <v>0</v>
      </c>
      <c r="X35" s="36">
        <f t="shared" si="3"/>
        <v>0</v>
      </c>
      <c r="Y35" s="36">
        <f t="shared" si="3"/>
        <v>0</v>
      </c>
      <c r="Z35" s="36">
        <f t="shared" si="3"/>
        <v>0</v>
      </c>
      <c r="AA35" s="36">
        <f t="shared" si="3"/>
        <v>0</v>
      </c>
      <c r="AB35" s="36">
        <f t="shared" si="3"/>
        <v>0</v>
      </c>
      <c r="AC35" s="36">
        <f t="shared" si="3"/>
        <v>0</v>
      </c>
      <c r="AD35" s="36">
        <f t="shared" si="3"/>
        <v>0</v>
      </c>
      <c r="AE35" s="36">
        <f t="shared" si="3"/>
        <v>0</v>
      </c>
      <c r="AF35" s="36">
        <f t="shared" si="3"/>
        <v>0</v>
      </c>
      <c r="AG35" s="36">
        <f t="shared" si="3"/>
        <v>0</v>
      </c>
      <c r="AH35" s="36">
        <f t="shared" si="3"/>
        <v>0</v>
      </c>
      <c r="AI35" s="36">
        <f t="shared" si="3"/>
        <v>0</v>
      </c>
      <c r="AJ35" s="36">
        <f t="shared" si="3"/>
        <v>0</v>
      </c>
      <c r="AK35" s="36">
        <f t="shared" si="3"/>
        <v>0</v>
      </c>
      <c r="AL35" s="36">
        <f t="shared" si="3"/>
        <v>0</v>
      </c>
    </row>
    <row r="36" spans="1:38" ht="15" x14ac:dyDescent="0.25">
      <c r="A36" s="48" t="str">
        <f t="shared" si="1"/>
        <v>Prodotto 8</v>
      </c>
      <c r="B36" s="34">
        <f t="shared" si="1"/>
        <v>0</v>
      </c>
      <c r="D36" s="35">
        <f t="shared" si="2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36">
        <f t="shared" si="4"/>
        <v>0</v>
      </c>
      <c r="N36" s="36">
        <f t="shared" si="4"/>
        <v>0</v>
      </c>
      <c r="O36" s="36">
        <f t="shared" si="4"/>
        <v>0</v>
      </c>
      <c r="P36" s="36">
        <f t="shared" si="4"/>
        <v>0</v>
      </c>
      <c r="Q36" s="36">
        <f t="shared" si="4"/>
        <v>0</v>
      </c>
      <c r="R36" s="36">
        <f t="shared" si="4"/>
        <v>0</v>
      </c>
      <c r="S36" s="36">
        <f t="shared" si="4"/>
        <v>0</v>
      </c>
      <c r="T36" s="36">
        <f t="shared" si="4"/>
        <v>0</v>
      </c>
      <c r="U36" s="36">
        <f t="shared" si="4"/>
        <v>0</v>
      </c>
      <c r="V36" s="36">
        <f t="shared" si="4"/>
        <v>0</v>
      </c>
      <c r="W36" s="36">
        <f t="shared" si="3"/>
        <v>0</v>
      </c>
      <c r="X36" s="36">
        <f t="shared" si="3"/>
        <v>0</v>
      </c>
      <c r="Y36" s="36">
        <f t="shared" si="3"/>
        <v>0</v>
      </c>
      <c r="Z36" s="36">
        <f t="shared" si="3"/>
        <v>0</v>
      </c>
      <c r="AA36" s="36">
        <f t="shared" si="3"/>
        <v>0</v>
      </c>
      <c r="AB36" s="36">
        <f t="shared" si="3"/>
        <v>0</v>
      </c>
      <c r="AC36" s="36">
        <f t="shared" si="3"/>
        <v>0</v>
      </c>
      <c r="AD36" s="36">
        <f t="shared" si="3"/>
        <v>0</v>
      </c>
      <c r="AE36" s="36">
        <f t="shared" si="3"/>
        <v>0</v>
      </c>
      <c r="AF36" s="36">
        <f t="shared" si="3"/>
        <v>0</v>
      </c>
      <c r="AG36" s="36">
        <f t="shared" si="3"/>
        <v>0</v>
      </c>
      <c r="AH36" s="36">
        <f t="shared" si="3"/>
        <v>0</v>
      </c>
      <c r="AI36" s="36">
        <f t="shared" si="3"/>
        <v>0</v>
      </c>
      <c r="AJ36" s="36">
        <f t="shared" si="3"/>
        <v>0</v>
      </c>
      <c r="AK36" s="36">
        <f t="shared" si="3"/>
        <v>0</v>
      </c>
      <c r="AL36" s="36">
        <f t="shared" si="3"/>
        <v>0</v>
      </c>
    </row>
    <row r="37" spans="1:38" ht="15" x14ac:dyDescent="0.25">
      <c r="A37" s="48" t="str">
        <f t="shared" si="1"/>
        <v>Prodotto 9</v>
      </c>
      <c r="B37" s="34">
        <f t="shared" si="1"/>
        <v>0</v>
      </c>
      <c r="D37" s="35">
        <f t="shared" si="2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3"/>
        <v>0</v>
      </c>
      <c r="X37" s="36">
        <f t="shared" si="3"/>
        <v>0</v>
      </c>
      <c r="Y37" s="36">
        <f t="shared" si="3"/>
        <v>0</v>
      </c>
      <c r="Z37" s="36">
        <f t="shared" si="3"/>
        <v>0</v>
      </c>
      <c r="AA37" s="36">
        <f t="shared" si="3"/>
        <v>0</v>
      </c>
      <c r="AB37" s="36">
        <f t="shared" si="3"/>
        <v>0</v>
      </c>
      <c r="AC37" s="36">
        <f t="shared" si="3"/>
        <v>0</v>
      </c>
      <c r="AD37" s="36">
        <f t="shared" si="3"/>
        <v>0</v>
      </c>
      <c r="AE37" s="36">
        <f t="shared" si="3"/>
        <v>0</v>
      </c>
      <c r="AF37" s="36">
        <f t="shared" si="3"/>
        <v>0</v>
      </c>
      <c r="AG37" s="36">
        <f t="shared" si="3"/>
        <v>0</v>
      </c>
      <c r="AH37" s="36">
        <f t="shared" si="3"/>
        <v>0</v>
      </c>
      <c r="AI37" s="36">
        <f t="shared" si="3"/>
        <v>0</v>
      </c>
      <c r="AJ37" s="36">
        <f t="shared" si="3"/>
        <v>0</v>
      </c>
      <c r="AK37" s="36">
        <f t="shared" si="3"/>
        <v>0</v>
      </c>
      <c r="AL37" s="36">
        <f t="shared" si="3"/>
        <v>0</v>
      </c>
    </row>
    <row r="38" spans="1:38" ht="15" x14ac:dyDescent="0.25">
      <c r="A38" s="48" t="str">
        <f t="shared" si="1"/>
        <v>Prodotto 10</v>
      </c>
      <c r="B38" s="34">
        <f t="shared" si="1"/>
        <v>0</v>
      </c>
      <c r="D38" s="35">
        <f t="shared" si="2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36">
        <f t="shared" si="4"/>
        <v>0</v>
      </c>
      <c r="Q38" s="36">
        <f t="shared" si="4"/>
        <v>0</v>
      </c>
      <c r="R38" s="36">
        <f t="shared" si="4"/>
        <v>0</v>
      </c>
      <c r="S38" s="36">
        <f t="shared" si="4"/>
        <v>0</v>
      </c>
      <c r="T38" s="36">
        <f t="shared" si="4"/>
        <v>0</v>
      </c>
      <c r="U38" s="36">
        <f t="shared" si="4"/>
        <v>0</v>
      </c>
      <c r="V38" s="36">
        <f t="shared" si="4"/>
        <v>0</v>
      </c>
      <c r="W38" s="36">
        <f t="shared" si="3"/>
        <v>0</v>
      </c>
      <c r="X38" s="36">
        <f t="shared" si="3"/>
        <v>0</v>
      </c>
      <c r="Y38" s="36">
        <f t="shared" si="3"/>
        <v>0</v>
      </c>
      <c r="Z38" s="36">
        <f t="shared" si="3"/>
        <v>0</v>
      </c>
      <c r="AA38" s="36">
        <f t="shared" si="3"/>
        <v>0</v>
      </c>
      <c r="AB38" s="36">
        <f t="shared" si="3"/>
        <v>0</v>
      </c>
      <c r="AC38" s="36">
        <f t="shared" si="3"/>
        <v>0</v>
      </c>
      <c r="AD38" s="36">
        <f t="shared" si="3"/>
        <v>0</v>
      </c>
      <c r="AE38" s="36">
        <f t="shared" si="3"/>
        <v>0</v>
      </c>
      <c r="AF38" s="36">
        <f t="shared" si="3"/>
        <v>0</v>
      </c>
      <c r="AG38" s="36">
        <f t="shared" si="3"/>
        <v>0</v>
      </c>
      <c r="AH38" s="36">
        <f t="shared" si="3"/>
        <v>0</v>
      </c>
      <c r="AI38" s="36">
        <f t="shared" si="3"/>
        <v>0</v>
      </c>
      <c r="AJ38" s="36">
        <f t="shared" si="3"/>
        <v>0</v>
      </c>
      <c r="AK38" s="36">
        <f t="shared" si="3"/>
        <v>0</v>
      </c>
      <c r="AL38" s="36">
        <f t="shared" si="3"/>
        <v>0</v>
      </c>
    </row>
    <row r="39" spans="1:38" ht="15" x14ac:dyDescent="0.25">
      <c r="A39" s="48" t="str">
        <f t="shared" si="1"/>
        <v>Prodotto 11</v>
      </c>
      <c r="B39" s="34">
        <f t="shared" si="1"/>
        <v>0</v>
      </c>
      <c r="D39" s="35">
        <f t="shared" si="2"/>
        <v>0</v>
      </c>
      <c r="E39" s="36">
        <f t="shared" si="4"/>
        <v>0</v>
      </c>
      <c r="F39" s="36">
        <f t="shared" si="4"/>
        <v>0</v>
      </c>
      <c r="G39" s="36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6">
        <f t="shared" si="3"/>
        <v>0</v>
      </c>
      <c r="X39" s="36">
        <f t="shared" si="3"/>
        <v>0</v>
      </c>
      <c r="Y39" s="36">
        <f t="shared" si="3"/>
        <v>0</v>
      </c>
      <c r="Z39" s="36">
        <f t="shared" si="3"/>
        <v>0</v>
      </c>
      <c r="AA39" s="36">
        <f t="shared" si="3"/>
        <v>0</v>
      </c>
      <c r="AB39" s="36">
        <f t="shared" si="3"/>
        <v>0</v>
      </c>
      <c r="AC39" s="36">
        <f t="shared" si="3"/>
        <v>0</v>
      </c>
      <c r="AD39" s="36">
        <f t="shared" si="3"/>
        <v>0</v>
      </c>
      <c r="AE39" s="36">
        <f t="shared" si="3"/>
        <v>0</v>
      </c>
      <c r="AF39" s="36">
        <f t="shared" si="3"/>
        <v>0</v>
      </c>
      <c r="AG39" s="36">
        <f t="shared" si="3"/>
        <v>0</v>
      </c>
      <c r="AH39" s="36">
        <f t="shared" si="3"/>
        <v>0</v>
      </c>
      <c r="AI39" s="36">
        <f t="shared" si="3"/>
        <v>0</v>
      </c>
      <c r="AJ39" s="36">
        <f t="shared" si="3"/>
        <v>0</v>
      </c>
      <c r="AK39" s="36">
        <f t="shared" si="3"/>
        <v>0</v>
      </c>
      <c r="AL39" s="36">
        <f t="shared" si="3"/>
        <v>0</v>
      </c>
    </row>
    <row r="40" spans="1:38" ht="15" x14ac:dyDescent="0.25">
      <c r="A40" s="48" t="str">
        <f t="shared" si="1"/>
        <v>Prodotto 12</v>
      </c>
      <c r="B40" s="34">
        <f t="shared" si="1"/>
        <v>0</v>
      </c>
      <c r="D40" s="35">
        <f t="shared" si="2"/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  <c r="J40" s="36">
        <f t="shared" si="4"/>
        <v>0</v>
      </c>
      <c r="K40" s="36">
        <f t="shared" si="4"/>
        <v>0</v>
      </c>
      <c r="L40" s="36">
        <f t="shared" si="4"/>
        <v>0</v>
      </c>
      <c r="M40" s="36">
        <f t="shared" si="4"/>
        <v>0</v>
      </c>
      <c r="N40" s="36">
        <f t="shared" si="4"/>
        <v>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6">
        <f t="shared" si="4"/>
        <v>0</v>
      </c>
      <c r="S40" s="36">
        <f t="shared" si="4"/>
        <v>0</v>
      </c>
      <c r="T40" s="36">
        <f t="shared" si="4"/>
        <v>0</v>
      </c>
      <c r="U40" s="36">
        <f t="shared" si="4"/>
        <v>0</v>
      </c>
      <c r="V40" s="36">
        <f t="shared" si="4"/>
        <v>0</v>
      </c>
      <c r="W40" s="36">
        <f t="shared" si="3"/>
        <v>0</v>
      </c>
      <c r="X40" s="36">
        <f t="shared" si="3"/>
        <v>0</v>
      </c>
      <c r="Y40" s="36">
        <f t="shared" si="3"/>
        <v>0</v>
      </c>
      <c r="Z40" s="36">
        <f t="shared" si="3"/>
        <v>0</v>
      </c>
      <c r="AA40" s="36">
        <f t="shared" si="3"/>
        <v>0</v>
      </c>
      <c r="AB40" s="36">
        <f t="shared" si="3"/>
        <v>0</v>
      </c>
      <c r="AC40" s="36">
        <f t="shared" si="3"/>
        <v>0</v>
      </c>
      <c r="AD40" s="36">
        <f t="shared" si="3"/>
        <v>0</v>
      </c>
      <c r="AE40" s="36">
        <f t="shared" si="3"/>
        <v>0</v>
      </c>
      <c r="AF40" s="36">
        <f t="shared" si="3"/>
        <v>0</v>
      </c>
      <c r="AG40" s="36">
        <f t="shared" si="3"/>
        <v>0</v>
      </c>
      <c r="AH40" s="36">
        <f t="shared" si="3"/>
        <v>0</v>
      </c>
      <c r="AI40" s="36">
        <f t="shared" si="3"/>
        <v>0</v>
      </c>
      <c r="AJ40" s="36">
        <f t="shared" si="3"/>
        <v>0</v>
      </c>
      <c r="AK40" s="36">
        <f t="shared" si="3"/>
        <v>0</v>
      </c>
      <c r="AL40" s="36">
        <f t="shared" si="3"/>
        <v>0</v>
      </c>
    </row>
    <row r="41" spans="1:38" ht="15" x14ac:dyDescent="0.25">
      <c r="A41" s="48" t="str">
        <f t="shared" si="1"/>
        <v>Prodotto 13</v>
      </c>
      <c r="B41" s="34">
        <f t="shared" si="1"/>
        <v>0</v>
      </c>
      <c r="D41" s="35">
        <f t="shared" si="2"/>
        <v>0</v>
      </c>
      <c r="E41" s="36">
        <f t="shared" si="4"/>
        <v>0</v>
      </c>
      <c r="F41" s="36">
        <f t="shared" si="4"/>
        <v>0</v>
      </c>
      <c r="G41" s="36">
        <f t="shared" si="4"/>
        <v>0</v>
      </c>
      <c r="H41" s="36">
        <f t="shared" si="4"/>
        <v>0</v>
      </c>
      <c r="I41" s="36">
        <f t="shared" si="4"/>
        <v>0</v>
      </c>
      <c r="J41" s="36">
        <f t="shared" si="4"/>
        <v>0</v>
      </c>
      <c r="K41" s="36">
        <f t="shared" si="4"/>
        <v>0</v>
      </c>
      <c r="L41" s="36">
        <f t="shared" si="4"/>
        <v>0</v>
      </c>
      <c r="M41" s="36">
        <f t="shared" si="4"/>
        <v>0</v>
      </c>
      <c r="N41" s="36">
        <f t="shared" si="4"/>
        <v>0</v>
      </c>
      <c r="O41" s="36">
        <f t="shared" si="4"/>
        <v>0</v>
      </c>
      <c r="P41" s="36">
        <f t="shared" si="4"/>
        <v>0</v>
      </c>
      <c r="Q41" s="36">
        <f t="shared" si="4"/>
        <v>0</v>
      </c>
      <c r="R41" s="36">
        <f t="shared" si="4"/>
        <v>0</v>
      </c>
      <c r="S41" s="36">
        <f t="shared" si="4"/>
        <v>0</v>
      </c>
      <c r="T41" s="36">
        <f t="shared" si="4"/>
        <v>0</v>
      </c>
      <c r="U41" s="36">
        <f t="shared" si="4"/>
        <v>0</v>
      </c>
      <c r="V41" s="36">
        <f t="shared" si="4"/>
        <v>0</v>
      </c>
      <c r="W41" s="36">
        <f t="shared" si="3"/>
        <v>0</v>
      </c>
      <c r="X41" s="36">
        <f t="shared" si="3"/>
        <v>0</v>
      </c>
      <c r="Y41" s="36">
        <f t="shared" si="3"/>
        <v>0</v>
      </c>
      <c r="Z41" s="36">
        <f t="shared" si="3"/>
        <v>0</v>
      </c>
      <c r="AA41" s="36">
        <f t="shared" si="3"/>
        <v>0</v>
      </c>
      <c r="AB41" s="36">
        <f t="shared" si="3"/>
        <v>0</v>
      </c>
      <c r="AC41" s="36">
        <f t="shared" si="3"/>
        <v>0</v>
      </c>
      <c r="AD41" s="36">
        <f t="shared" si="3"/>
        <v>0</v>
      </c>
      <c r="AE41" s="36">
        <f t="shared" si="3"/>
        <v>0</v>
      </c>
      <c r="AF41" s="36">
        <f t="shared" si="3"/>
        <v>0</v>
      </c>
      <c r="AG41" s="36">
        <f t="shared" si="3"/>
        <v>0</v>
      </c>
      <c r="AH41" s="36">
        <f t="shared" si="3"/>
        <v>0</v>
      </c>
      <c r="AI41" s="36">
        <f t="shared" si="3"/>
        <v>0</v>
      </c>
      <c r="AJ41" s="36">
        <f t="shared" si="3"/>
        <v>0</v>
      </c>
      <c r="AK41" s="36">
        <f t="shared" si="3"/>
        <v>0</v>
      </c>
      <c r="AL41" s="36">
        <f t="shared" si="3"/>
        <v>0</v>
      </c>
    </row>
    <row r="42" spans="1:38" ht="15" x14ac:dyDescent="0.25">
      <c r="A42" s="48" t="str">
        <f t="shared" si="1"/>
        <v>Prodotto 14</v>
      </c>
      <c r="B42" s="34">
        <f t="shared" si="1"/>
        <v>0</v>
      </c>
      <c r="D42" s="35">
        <f t="shared" si="2"/>
        <v>0</v>
      </c>
      <c r="E42" s="36">
        <f t="shared" si="4"/>
        <v>0</v>
      </c>
      <c r="F42" s="36">
        <f t="shared" si="4"/>
        <v>0</v>
      </c>
      <c r="G42" s="36">
        <f t="shared" si="4"/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>
        <f t="shared" si="4"/>
        <v>0</v>
      </c>
      <c r="L42" s="36">
        <f t="shared" si="4"/>
        <v>0</v>
      </c>
      <c r="M42" s="36">
        <f t="shared" si="4"/>
        <v>0</v>
      </c>
      <c r="N42" s="36">
        <f t="shared" si="4"/>
        <v>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6">
        <f t="shared" si="4"/>
        <v>0</v>
      </c>
      <c r="S42" s="36">
        <f t="shared" si="4"/>
        <v>0</v>
      </c>
      <c r="T42" s="36">
        <f t="shared" si="4"/>
        <v>0</v>
      </c>
      <c r="U42" s="36">
        <f t="shared" si="4"/>
        <v>0</v>
      </c>
      <c r="V42" s="36">
        <f t="shared" si="4"/>
        <v>0</v>
      </c>
      <c r="W42" s="36">
        <f t="shared" si="3"/>
        <v>0</v>
      </c>
      <c r="X42" s="36">
        <f t="shared" si="3"/>
        <v>0</v>
      </c>
      <c r="Y42" s="36">
        <f t="shared" si="3"/>
        <v>0</v>
      </c>
      <c r="Z42" s="36">
        <f t="shared" si="3"/>
        <v>0</v>
      </c>
      <c r="AA42" s="36">
        <f t="shared" si="3"/>
        <v>0</v>
      </c>
      <c r="AB42" s="36">
        <f t="shared" si="3"/>
        <v>0</v>
      </c>
      <c r="AC42" s="36">
        <f t="shared" si="3"/>
        <v>0</v>
      </c>
      <c r="AD42" s="36">
        <f t="shared" si="3"/>
        <v>0</v>
      </c>
      <c r="AE42" s="36">
        <f t="shared" si="3"/>
        <v>0</v>
      </c>
      <c r="AF42" s="36">
        <f t="shared" si="3"/>
        <v>0</v>
      </c>
      <c r="AG42" s="36">
        <f t="shared" si="3"/>
        <v>0</v>
      </c>
      <c r="AH42" s="36">
        <f t="shared" si="3"/>
        <v>0</v>
      </c>
      <c r="AI42" s="36">
        <f t="shared" si="3"/>
        <v>0</v>
      </c>
      <c r="AJ42" s="36">
        <f t="shared" si="3"/>
        <v>0</v>
      </c>
      <c r="AK42" s="36">
        <f t="shared" si="3"/>
        <v>0</v>
      </c>
      <c r="AL42" s="36">
        <f t="shared" si="3"/>
        <v>0</v>
      </c>
    </row>
    <row r="43" spans="1:38" ht="15" x14ac:dyDescent="0.25">
      <c r="A43" s="48" t="str">
        <f t="shared" si="1"/>
        <v>Prodotto 15</v>
      </c>
      <c r="B43" s="34">
        <f t="shared" si="1"/>
        <v>0</v>
      </c>
      <c r="D43" s="35">
        <f t="shared" si="2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  <c r="T43" s="36">
        <f t="shared" si="4"/>
        <v>0</v>
      </c>
      <c r="U43" s="36">
        <f t="shared" si="4"/>
        <v>0</v>
      </c>
      <c r="V43" s="36">
        <f t="shared" si="4"/>
        <v>0</v>
      </c>
      <c r="W43" s="36">
        <f t="shared" si="3"/>
        <v>0</v>
      </c>
      <c r="X43" s="36">
        <f t="shared" si="3"/>
        <v>0</v>
      </c>
      <c r="Y43" s="36">
        <f t="shared" si="3"/>
        <v>0</v>
      </c>
      <c r="Z43" s="36">
        <f t="shared" si="3"/>
        <v>0</v>
      </c>
      <c r="AA43" s="36">
        <f t="shared" si="3"/>
        <v>0</v>
      </c>
      <c r="AB43" s="36">
        <f t="shared" si="3"/>
        <v>0</v>
      </c>
      <c r="AC43" s="36">
        <f t="shared" si="3"/>
        <v>0</v>
      </c>
      <c r="AD43" s="36">
        <f t="shared" si="3"/>
        <v>0</v>
      </c>
      <c r="AE43" s="36">
        <f t="shared" si="3"/>
        <v>0</v>
      </c>
      <c r="AF43" s="36">
        <f t="shared" si="3"/>
        <v>0</v>
      </c>
      <c r="AG43" s="36">
        <f t="shared" si="3"/>
        <v>0</v>
      </c>
      <c r="AH43" s="36">
        <f t="shared" si="3"/>
        <v>0</v>
      </c>
      <c r="AI43" s="36">
        <f t="shared" si="3"/>
        <v>0</v>
      </c>
      <c r="AJ43" s="36">
        <f t="shared" si="3"/>
        <v>0</v>
      </c>
      <c r="AK43" s="36">
        <f t="shared" si="3"/>
        <v>0</v>
      </c>
      <c r="AL43" s="36">
        <f t="shared" si="3"/>
        <v>0</v>
      </c>
    </row>
    <row r="44" spans="1:38" ht="15" x14ac:dyDescent="0.25">
      <c r="A44" s="48" t="str">
        <f t="shared" si="1"/>
        <v>Prodotto 16</v>
      </c>
      <c r="B44" s="34">
        <f t="shared" si="1"/>
        <v>0</v>
      </c>
      <c r="D44" s="35">
        <f t="shared" si="2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  <c r="H44" s="36">
        <f t="shared" ref="H44:AL48" si="5">+ROUND((G44*(1+H20)),0)</f>
        <v>0</v>
      </c>
      <c r="I44" s="36">
        <f t="shared" si="5"/>
        <v>0</v>
      </c>
      <c r="J44" s="36">
        <f t="shared" si="5"/>
        <v>0</v>
      </c>
      <c r="K44" s="36">
        <f t="shared" si="5"/>
        <v>0</v>
      </c>
      <c r="L44" s="36">
        <f t="shared" si="5"/>
        <v>0</v>
      </c>
      <c r="M44" s="36">
        <f t="shared" si="5"/>
        <v>0</v>
      </c>
      <c r="N44" s="36">
        <f t="shared" si="5"/>
        <v>0</v>
      </c>
      <c r="O44" s="36">
        <f t="shared" si="5"/>
        <v>0</v>
      </c>
      <c r="P44" s="36">
        <f t="shared" si="5"/>
        <v>0</v>
      </c>
      <c r="Q44" s="36">
        <f t="shared" si="5"/>
        <v>0</v>
      </c>
      <c r="R44" s="36">
        <f t="shared" si="5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6">
        <f t="shared" si="5"/>
        <v>0</v>
      </c>
      <c r="W44" s="36">
        <f t="shared" si="5"/>
        <v>0</v>
      </c>
      <c r="X44" s="36">
        <f t="shared" si="5"/>
        <v>0</v>
      </c>
      <c r="Y44" s="36">
        <f t="shared" si="5"/>
        <v>0</v>
      </c>
      <c r="Z44" s="36">
        <f t="shared" si="5"/>
        <v>0</v>
      </c>
      <c r="AA44" s="36">
        <f t="shared" si="5"/>
        <v>0</v>
      </c>
      <c r="AB44" s="36">
        <f t="shared" si="5"/>
        <v>0</v>
      </c>
      <c r="AC44" s="36">
        <f t="shared" si="5"/>
        <v>0</v>
      </c>
      <c r="AD44" s="36">
        <f t="shared" si="5"/>
        <v>0</v>
      </c>
      <c r="AE44" s="36">
        <f t="shared" si="5"/>
        <v>0</v>
      </c>
      <c r="AF44" s="36">
        <f t="shared" si="5"/>
        <v>0</v>
      </c>
      <c r="AG44" s="36">
        <f t="shared" si="5"/>
        <v>0</v>
      </c>
      <c r="AH44" s="36">
        <f t="shared" si="5"/>
        <v>0</v>
      </c>
      <c r="AI44" s="36">
        <f t="shared" si="5"/>
        <v>0</v>
      </c>
      <c r="AJ44" s="36">
        <f t="shared" si="5"/>
        <v>0</v>
      </c>
      <c r="AK44" s="36">
        <f t="shared" si="5"/>
        <v>0</v>
      </c>
      <c r="AL44" s="36">
        <f t="shared" si="5"/>
        <v>0</v>
      </c>
    </row>
    <row r="45" spans="1:38" ht="15" x14ac:dyDescent="0.25">
      <c r="A45" s="48" t="str">
        <f t="shared" ref="A45:B48" si="6">+A21</f>
        <v>Prodotto 17</v>
      </c>
      <c r="B45" s="34">
        <f t="shared" si="6"/>
        <v>0</v>
      </c>
      <c r="D45" s="35">
        <f t="shared" si="2"/>
        <v>0</v>
      </c>
      <c r="E45" s="36">
        <f t="shared" ref="E45:V48" si="7">+ROUND((D45*(1+E21)),0)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6">
        <f t="shared" si="7"/>
        <v>0</v>
      </c>
      <c r="P45" s="36">
        <f t="shared" si="7"/>
        <v>0</v>
      </c>
      <c r="Q45" s="36">
        <f t="shared" si="7"/>
        <v>0</v>
      </c>
      <c r="R45" s="36">
        <f t="shared" si="7"/>
        <v>0</v>
      </c>
      <c r="S45" s="36">
        <f t="shared" si="7"/>
        <v>0</v>
      </c>
      <c r="T45" s="36">
        <f t="shared" si="7"/>
        <v>0</v>
      </c>
      <c r="U45" s="36">
        <f t="shared" si="7"/>
        <v>0</v>
      </c>
      <c r="V45" s="36">
        <f t="shared" si="7"/>
        <v>0</v>
      </c>
      <c r="W45" s="36">
        <f t="shared" si="5"/>
        <v>0</v>
      </c>
      <c r="X45" s="36">
        <f t="shared" si="5"/>
        <v>0</v>
      </c>
      <c r="Y45" s="36">
        <f t="shared" si="5"/>
        <v>0</v>
      </c>
      <c r="Z45" s="36">
        <f t="shared" si="5"/>
        <v>0</v>
      </c>
      <c r="AA45" s="36">
        <f t="shared" si="5"/>
        <v>0</v>
      </c>
      <c r="AB45" s="36">
        <f t="shared" si="5"/>
        <v>0</v>
      </c>
      <c r="AC45" s="36">
        <f t="shared" si="5"/>
        <v>0</v>
      </c>
      <c r="AD45" s="36">
        <f t="shared" si="5"/>
        <v>0</v>
      </c>
      <c r="AE45" s="36">
        <f t="shared" si="5"/>
        <v>0</v>
      </c>
      <c r="AF45" s="36">
        <f t="shared" si="5"/>
        <v>0</v>
      </c>
      <c r="AG45" s="36">
        <f t="shared" si="5"/>
        <v>0</v>
      </c>
      <c r="AH45" s="36">
        <f t="shared" si="5"/>
        <v>0</v>
      </c>
      <c r="AI45" s="36">
        <f t="shared" si="5"/>
        <v>0</v>
      </c>
      <c r="AJ45" s="36">
        <f t="shared" si="5"/>
        <v>0</v>
      </c>
      <c r="AK45" s="36">
        <f t="shared" si="5"/>
        <v>0</v>
      </c>
      <c r="AL45" s="36">
        <f t="shared" si="5"/>
        <v>0</v>
      </c>
    </row>
    <row r="46" spans="1:38" ht="15" x14ac:dyDescent="0.25">
      <c r="A46" s="48" t="str">
        <f t="shared" si="6"/>
        <v>Prodotto 18</v>
      </c>
      <c r="B46" s="34">
        <f t="shared" si="6"/>
        <v>0</v>
      </c>
      <c r="D46" s="35">
        <f t="shared" si="2"/>
        <v>0</v>
      </c>
      <c r="E46" s="36">
        <f t="shared" si="7"/>
        <v>0</v>
      </c>
      <c r="F46" s="36">
        <f t="shared" si="7"/>
        <v>0</v>
      </c>
      <c r="G46" s="36">
        <f t="shared" si="7"/>
        <v>0</v>
      </c>
      <c r="H46" s="36">
        <f t="shared" si="7"/>
        <v>0</v>
      </c>
      <c r="I46" s="36">
        <f t="shared" si="7"/>
        <v>0</v>
      </c>
      <c r="J46" s="36">
        <f t="shared" si="7"/>
        <v>0</v>
      </c>
      <c r="K46" s="36">
        <f t="shared" si="7"/>
        <v>0</v>
      </c>
      <c r="L46" s="36">
        <f t="shared" si="7"/>
        <v>0</v>
      </c>
      <c r="M46" s="36">
        <f t="shared" si="7"/>
        <v>0</v>
      </c>
      <c r="N46" s="36">
        <f t="shared" si="7"/>
        <v>0</v>
      </c>
      <c r="O46" s="36">
        <f t="shared" si="7"/>
        <v>0</v>
      </c>
      <c r="P46" s="36">
        <f t="shared" si="7"/>
        <v>0</v>
      </c>
      <c r="Q46" s="36">
        <f t="shared" si="7"/>
        <v>0</v>
      </c>
      <c r="R46" s="36">
        <f t="shared" si="7"/>
        <v>0</v>
      </c>
      <c r="S46" s="36">
        <f t="shared" si="7"/>
        <v>0</v>
      </c>
      <c r="T46" s="36">
        <f t="shared" si="7"/>
        <v>0</v>
      </c>
      <c r="U46" s="36">
        <f t="shared" si="7"/>
        <v>0</v>
      </c>
      <c r="V46" s="36">
        <f t="shared" si="7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  <c r="AB46" s="36">
        <f t="shared" si="5"/>
        <v>0</v>
      </c>
      <c r="AC46" s="36">
        <f t="shared" si="5"/>
        <v>0</v>
      </c>
      <c r="AD46" s="36">
        <f t="shared" si="5"/>
        <v>0</v>
      </c>
      <c r="AE46" s="36">
        <f t="shared" si="5"/>
        <v>0</v>
      </c>
      <c r="AF46" s="36">
        <f t="shared" si="5"/>
        <v>0</v>
      </c>
      <c r="AG46" s="36">
        <f t="shared" si="5"/>
        <v>0</v>
      </c>
      <c r="AH46" s="36">
        <f t="shared" si="5"/>
        <v>0</v>
      </c>
      <c r="AI46" s="36">
        <f t="shared" si="5"/>
        <v>0</v>
      </c>
      <c r="AJ46" s="36">
        <f t="shared" si="5"/>
        <v>0</v>
      </c>
      <c r="AK46" s="36">
        <f t="shared" si="5"/>
        <v>0</v>
      </c>
      <c r="AL46" s="36">
        <f t="shared" si="5"/>
        <v>0</v>
      </c>
    </row>
    <row r="47" spans="1:38" ht="15" x14ac:dyDescent="0.25">
      <c r="A47" s="48" t="str">
        <f t="shared" si="6"/>
        <v>Prodotto 19</v>
      </c>
      <c r="B47" s="34">
        <f t="shared" si="6"/>
        <v>0</v>
      </c>
      <c r="D47" s="35">
        <f t="shared" si="2"/>
        <v>0</v>
      </c>
      <c r="E47" s="36">
        <f t="shared" si="7"/>
        <v>0</v>
      </c>
      <c r="F47" s="36">
        <f t="shared" si="7"/>
        <v>0</v>
      </c>
      <c r="G47" s="36">
        <f t="shared" si="7"/>
        <v>0</v>
      </c>
      <c r="H47" s="36">
        <f t="shared" si="7"/>
        <v>0</v>
      </c>
      <c r="I47" s="36">
        <f t="shared" si="7"/>
        <v>0</v>
      </c>
      <c r="J47" s="36">
        <f t="shared" si="7"/>
        <v>0</v>
      </c>
      <c r="K47" s="36">
        <f t="shared" si="7"/>
        <v>0</v>
      </c>
      <c r="L47" s="36">
        <f t="shared" si="7"/>
        <v>0</v>
      </c>
      <c r="M47" s="36">
        <f t="shared" si="7"/>
        <v>0</v>
      </c>
      <c r="N47" s="36">
        <f t="shared" si="7"/>
        <v>0</v>
      </c>
      <c r="O47" s="36">
        <f t="shared" si="7"/>
        <v>0</v>
      </c>
      <c r="P47" s="36">
        <f t="shared" si="7"/>
        <v>0</v>
      </c>
      <c r="Q47" s="36">
        <f t="shared" si="7"/>
        <v>0</v>
      </c>
      <c r="R47" s="36">
        <f t="shared" si="7"/>
        <v>0</v>
      </c>
      <c r="S47" s="36">
        <f t="shared" si="7"/>
        <v>0</v>
      </c>
      <c r="T47" s="36">
        <f t="shared" si="7"/>
        <v>0</v>
      </c>
      <c r="U47" s="36">
        <f t="shared" si="7"/>
        <v>0</v>
      </c>
      <c r="V47" s="36">
        <f t="shared" si="7"/>
        <v>0</v>
      </c>
      <c r="W47" s="36">
        <f t="shared" si="5"/>
        <v>0</v>
      </c>
      <c r="X47" s="36">
        <f t="shared" si="5"/>
        <v>0</v>
      </c>
      <c r="Y47" s="36">
        <f t="shared" si="5"/>
        <v>0</v>
      </c>
      <c r="Z47" s="36">
        <f t="shared" si="5"/>
        <v>0</v>
      </c>
      <c r="AA47" s="36">
        <f t="shared" si="5"/>
        <v>0</v>
      </c>
      <c r="AB47" s="36">
        <f t="shared" si="5"/>
        <v>0</v>
      </c>
      <c r="AC47" s="36">
        <f t="shared" si="5"/>
        <v>0</v>
      </c>
      <c r="AD47" s="36">
        <f t="shared" si="5"/>
        <v>0</v>
      </c>
      <c r="AE47" s="36">
        <f t="shared" si="5"/>
        <v>0</v>
      </c>
      <c r="AF47" s="36">
        <f t="shared" si="5"/>
        <v>0</v>
      </c>
      <c r="AG47" s="36">
        <f t="shared" si="5"/>
        <v>0</v>
      </c>
      <c r="AH47" s="36">
        <f t="shared" si="5"/>
        <v>0</v>
      </c>
      <c r="AI47" s="36">
        <f t="shared" si="5"/>
        <v>0</v>
      </c>
      <c r="AJ47" s="36">
        <f t="shared" si="5"/>
        <v>0</v>
      </c>
      <c r="AK47" s="36">
        <f t="shared" si="5"/>
        <v>0</v>
      </c>
      <c r="AL47" s="36">
        <f t="shared" si="5"/>
        <v>0</v>
      </c>
    </row>
    <row r="48" spans="1:38" ht="15.75" thickBot="1" x14ac:dyDescent="0.3">
      <c r="A48" s="48" t="str">
        <f t="shared" si="6"/>
        <v>Prodotto 20</v>
      </c>
      <c r="B48" s="37">
        <f t="shared" si="6"/>
        <v>0</v>
      </c>
      <c r="D48" s="38">
        <f t="shared" si="2"/>
        <v>0</v>
      </c>
      <c r="E48" s="39">
        <f t="shared" si="7"/>
        <v>0</v>
      </c>
      <c r="F48" s="39">
        <f t="shared" si="7"/>
        <v>0</v>
      </c>
      <c r="G48" s="39">
        <f t="shared" si="7"/>
        <v>0</v>
      </c>
      <c r="H48" s="39">
        <f t="shared" si="7"/>
        <v>0</v>
      </c>
      <c r="I48" s="39">
        <f t="shared" si="7"/>
        <v>0</v>
      </c>
      <c r="J48" s="39">
        <f t="shared" si="7"/>
        <v>0</v>
      </c>
      <c r="K48" s="39">
        <f t="shared" si="7"/>
        <v>0</v>
      </c>
      <c r="L48" s="39">
        <f t="shared" si="7"/>
        <v>0</v>
      </c>
      <c r="M48" s="39">
        <f t="shared" si="7"/>
        <v>0</v>
      </c>
      <c r="N48" s="39">
        <f t="shared" si="7"/>
        <v>0</v>
      </c>
      <c r="O48" s="39">
        <f t="shared" si="7"/>
        <v>0</v>
      </c>
      <c r="P48" s="39">
        <f t="shared" si="7"/>
        <v>0</v>
      </c>
      <c r="Q48" s="39">
        <f t="shared" si="7"/>
        <v>0</v>
      </c>
      <c r="R48" s="39">
        <f t="shared" si="7"/>
        <v>0</v>
      </c>
      <c r="S48" s="39">
        <f t="shared" si="7"/>
        <v>0</v>
      </c>
      <c r="T48" s="39">
        <f t="shared" si="7"/>
        <v>0</v>
      </c>
      <c r="U48" s="39">
        <f t="shared" si="7"/>
        <v>0</v>
      </c>
      <c r="V48" s="39">
        <f t="shared" si="7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  <c r="AH48" s="39">
        <f t="shared" si="5"/>
        <v>0</v>
      </c>
      <c r="AI48" s="39">
        <f t="shared" si="5"/>
        <v>0</v>
      </c>
      <c r="AJ48" s="39">
        <f t="shared" si="5"/>
        <v>0</v>
      </c>
      <c r="AK48" s="39">
        <f t="shared" si="5"/>
        <v>0</v>
      </c>
      <c r="AL48" s="39">
        <f t="shared" si="5"/>
        <v>0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showGridLines="0" topLeftCell="A3" zoomScaleNormal="100" workbookViewId="0"/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204</v>
      </c>
      <c r="B1" s="53" t="s">
        <v>308</v>
      </c>
    </row>
    <row r="2" spans="1:22" ht="13.5" thickTop="1" x14ac:dyDescent="0.2">
      <c r="B2" s="40" t="s">
        <v>297</v>
      </c>
      <c r="E2" s="28"/>
      <c r="F2" s="42"/>
    </row>
    <row r="3" spans="1:22" ht="15" x14ac:dyDescent="0.25">
      <c r="B3" s="40"/>
      <c r="C3" s="48" t="str">
        <f>+'An Distinta Base'!$E8</f>
        <v>Mp1</v>
      </c>
      <c r="D3" s="48" t="str">
        <f>+'An Distinta Base'!$E9</f>
        <v>Mp2</v>
      </c>
      <c r="E3" s="48" t="str">
        <f>+'An Distinta Base'!$E10</f>
        <v>Mp3</v>
      </c>
      <c r="F3" s="48" t="str">
        <f>+'An Distinta Base'!$E11</f>
        <v>Mp4</v>
      </c>
      <c r="G3" s="48" t="str">
        <f>+'An Distinta Base'!$E12</f>
        <v>Mp5</v>
      </c>
      <c r="H3" s="48" t="str">
        <f>+'An Distinta Base'!$E13</f>
        <v>Mp6</v>
      </c>
      <c r="I3" s="48" t="str">
        <f>+'An Distinta Base'!$E14</f>
        <v>Mp7</v>
      </c>
      <c r="J3" s="48" t="str">
        <f>+'An Distinta Base'!$E15</f>
        <v>Mp8</v>
      </c>
      <c r="K3" s="48" t="str">
        <f>+'An Distinta Base'!$E16</f>
        <v>Mp9</v>
      </c>
      <c r="L3" s="48" t="str">
        <f>+'An Distinta Base'!$E17</f>
        <v>Mp10</v>
      </c>
      <c r="M3" s="48" t="str">
        <f>+'An Distinta Base'!$E18</f>
        <v>Mp11</v>
      </c>
      <c r="N3" s="48" t="str">
        <f>+'An Distinta Base'!$E19</f>
        <v>Mp12</v>
      </c>
      <c r="O3" s="48" t="str">
        <f>+'An Distinta Base'!$E20</f>
        <v>Mp13</v>
      </c>
      <c r="P3" s="48" t="str">
        <f>+'An Distinta Base'!$E21</f>
        <v>Mp14</v>
      </c>
      <c r="Q3" s="48" t="str">
        <f>+'An Distinta Base'!$E22</f>
        <v>Mp15</v>
      </c>
      <c r="R3" s="48" t="str">
        <f>+'An Distinta Base'!$E23</f>
        <v>Mp16</v>
      </c>
      <c r="S3" s="48" t="str">
        <f>+'An Distinta Base'!$E24</f>
        <v>Mp17</v>
      </c>
      <c r="T3" s="48" t="str">
        <f>+'An Distinta Base'!$E25</f>
        <v>Mp18</v>
      </c>
      <c r="U3" s="48" t="str">
        <f>+'An Distinta Base'!$E26</f>
        <v>Mp19</v>
      </c>
      <c r="V3" s="48" t="str">
        <f>+'An Distinta Base'!$E27</f>
        <v>Mp20</v>
      </c>
    </row>
    <row r="4" spans="1:22" ht="15.75" thickBot="1" x14ac:dyDescent="0.3">
      <c r="B4" s="40"/>
      <c r="C4" s="48" t="str">
        <f>+'An Distinta Base'!$F8</f>
        <v>Lt</v>
      </c>
      <c r="D4" s="48" t="str">
        <f>+'An Distinta Base'!$F9</f>
        <v>Pz</v>
      </c>
      <c r="E4" s="48" t="str">
        <f>+'An Distinta Base'!$F10</f>
        <v>Kg</v>
      </c>
      <c r="F4" s="48" t="str">
        <f>+'An Distinta Base'!$F11</f>
        <v>Lt</v>
      </c>
      <c r="G4" s="48" t="str">
        <f>+'An Distinta Base'!$F12</f>
        <v>Lt</v>
      </c>
      <c r="H4" s="48" t="str">
        <f>+'An Distinta Base'!$F13</f>
        <v>Lt</v>
      </c>
      <c r="I4" s="48" t="str">
        <f>+'An Distinta Base'!$F14</f>
        <v>Kg</v>
      </c>
      <c r="J4" s="48" t="str">
        <f>+'An Distinta Base'!$F15</f>
        <v>Pz</v>
      </c>
      <c r="K4" s="48" t="str">
        <f>+'An Distinta Base'!$F16</f>
        <v>Pz</v>
      </c>
      <c r="L4" s="48" t="str">
        <f>+'An Distinta Base'!$F17</f>
        <v>Pz</v>
      </c>
      <c r="M4" s="48" t="str">
        <f>+'An Distinta Base'!$F18</f>
        <v>Kg</v>
      </c>
      <c r="N4" s="48" t="str">
        <f>+'An Distinta Base'!$F19</f>
        <v>Kg</v>
      </c>
      <c r="O4" s="48" t="str">
        <f>+'An Distinta Base'!$F20</f>
        <v>Lt</v>
      </c>
      <c r="P4" s="48" t="str">
        <f>+'An Distinta Base'!$F21</f>
        <v>Lt</v>
      </c>
      <c r="Q4" s="48" t="str">
        <f>+'An Distinta Base'!$F22</f>
        <v>Pz</v>
      </c>
      <c r="R4" s="48" t="str">
        <f>+'An Distinta Base'!$F23</f>
        <v>Pz</v>
      </c>
      <c r="S4" s="48" t="str">
        <f>+'An Distinta Base'!$F24</f>
        <v>Pz</v>
      </c>
      <c r="T4" s="48" t="str">
        <f>+'An Distinta Base'!$F25</f>
        <v>Kg</v>
      </c>
      <c r="U4" s="48" t="str">
        <f>+'An Distinta Base'!$F26</f>
        <v>Lt</v>
      </c>
      <c r="V4" s="48" t="str">
        <f>+'An Distinta Base'!$F27</f>
        <v>Kg</v>
      </c>
    </row>
    <row r="5" spans="1:22" ht="16.5" thickTop="1" thickBot="1" x14ac:dyDescent="0.3">
      <c r="B5" s="52" t="str">
        <f>+'An Distinta Base'!E31</f>
        <v>P1</v>
      </c>
      <c r="C5" s="53">
        <v>1</v>
      </c>
      <c r="D5" s="53">
        <v>1</v>
      </c>
      <c r="E5" s="53">
        <v>2</v>
      </c>
      <c r="F5" s="53">
        <v>1</v>
      </c>
      <c r="G5" s="53">
        <v>0.2</v>
      </c>
      <c r="H5" s="53">
        <v>0.2</v>
      </c>
      <c r="I5" s="53">
        <v>2</v>
      </c>
      <c r="J5" s="53">
        <v>3</v>
      </c>
      <c r="K5" s="53">
        <v>1</v>
      </c>
      <c r="L5" s="53">
        <v>12</v>
      </c>
      <c r="M5" s="53">
        <v>0.5</v>
      </c>
      <c r="N5" s="53">
        <v>0.5</v>
      </c>
      <c r="O5" s="53">
        <v>0.2</v>
      </c>
      <c r="P5" s="53">
        <v>0.2</v>
      </c>
      <c r="Q5" s="53">
        <v>1</v>
      </c>
      <c r="R5" s="53">
        <v>1</v>
      </c>
      <c r="S5" s="53">
        <v>1</v>
      </c>
      <c r="T5" s="53">
        <v>0.5</v>
      </c>
      <c r="U5" s="53">
        <v>0.2</v>
      </c>
      <c r="V5" s="53">
        <v>0.2</v>
      </c>
    </row>
    <row r="6" spans="1:22" ht="16.5" thickTop="1" thickBot="1" x14ac:dyDescent="0.3">
      <c r="B6" s="52" t="str">
        <f>+'An Distinta Base'!E32</f>
        <v>P2</v>
      </c>
      <c r="C6" s="53">
        <v>1</v>
      </c>
      <c r="D6" s="53">
        <v>2</v>
      </c>
      <c r="E6" s="53">
        <v>2</v>
      </c>
      <c r="F6" s="53">
        <v>1</v>
      </c>
      <c r="G6" s="53">
        <v>0.3</v>
      </c>
      <c r="H6" s="53">
        <v>0.2</v>
      </c>
      <c r="I6" s="53">
        <v>2</v>
      </c>
      <c r="J6" s="53">
        <v>3</v>
      </c>
      <c r="K6" s="53">
        <v>2</v>
      </c>
      <c r="L6" s="53">
        <v>15</v>
      </c>
      <c r="M6" s="53">
        <v>0.6</v>
      </c>
      <c r="N6" s="53">
        <v>0.2</v>
      </c>
      <c r="O6" s="53">
        <v>0.3</v>
      </c>
      <c r="P6" s="53">
        <v>0.3</v>
      </c>
      <c r="Q6" s="53">
        <v>2</v>
      </c>
      <c r="R6" s="53">
        <v>1</v>
      </c>
      <c r="S6" s="53">
        <v>2</v>
      </c>
      <c r="T6" s="53">
        <v>0.2</v>
      </c>
      <c r="U6" s="53">
        <v>0.3</v>
      </c>
      <c r="V6" s="53">
        <v>0.2</v>
      </c>
    </row>
    <row r="7" spans="1:22" ht="16.5" thickTop="1" thickBot="1" x14ac:dyDescent="0.3">
      <c r="B7" s="52" t="str">
        <f>+'An Distinta Base'!E33</f>
        <v>P3</v>
      </c>
      <c r="C7" s="53">
        <v>1</v>
      </c>
      <c r="D7" s="53">
        <v>2</v>
      </c>
      <c r="E7" s="53">
        <v>2</v>
      </c>
      <c r="F7" s="53">
        <v>1</v>
      </c>
      <c r="G7" s="53">
        <v>0.4</v>
      </c>
      <c r="H7" s="53">
        <v>0.2</v>
      </c>
      <c r="I7" s="53">
        <v>2</v>
      </c>
      <c r="J7" s="53">
        <v>3</v>
      </c>
      <c r="K7" s="53">
        <v>3</v>
      </c>
      <c r="L7" s="53">
        <v>12</v>
      </c>
      <c r="M7" s="53">
        <v>0.2</v>
      </c>
      <c r="N7" s="53">
        <v>0.4</v>
      </c>
      <c r="O7" s="53">
        <v>0.3</v>
      </c>
      <c r="P7" s="53">
        <v>0.5</v>
      </c>
      <c r="Q7" s="53">
        <v>2</v>
      </c>
      <c r="R7" s="53">
        <v>2</v>
      </c>
      <c r="S7" s="53">
        <v>2</v>
      </c>
      <c r="T7" s="53">
        <v>0.4</v>
      </c>
      <c r="U7" s="53">
        <v>0.2</v>
      </c>
      <c r="V7" s="53">
        <v>0.3</v>
      </c>
    </row>
    <row r="8" spans="1:22" ht="16.5" thickTop="1" thickBot="1" x14ac:dyDescent="0.3">
      <c r="B8" s="52" t="str">
        <f>+'An Distinta Base'!E34</f>
        <v>P4</v>
      </c>
      <c r="C8" s="53">
        <v>1</v>
      </c>
      <c r="D8" s="53">
        <v>1</v>
      </c>
      <c r="E8" s="53">
        <v>2</v>
      </c>
      <c r="F8" s="53">
        <v>1</v>
      </c>
      <c r="G8" s="53">
        <v>0.1</v>
      </c>
      <c r="H8" s="53">
        <v>0.1</v>
      </c>
      <c r="I8" s="53">
        <v>2</v>
      </c>
      <c r="J8" s="53">
        <v>3</v>
      </c>
      <c r="K8" s="53">
        <v>1</v>
      </c>
      <c r="L8" s="53">
        <v>16</v>
      </c>
      <c r="M8" s="53">
        <v>0.4</v>
      </c>
      <c r="N8" s="53">
        <v>0.4</v>
      </c>
      <c r="O8" s="53">
        <v>0.1</v>
      </c>
      <c r="P8" s="53">
        <v>0.1</v>
      </c>
      <c r="Q8" s="53">
        <v>1</v>
      </c>
      <c r="R8" s="53">
        <v>1</v>
      </c>
      <c r="S8" s="53">
        <v>1</v>
      </c>
      <c r="T8" s="53">
        <v>0.3</v>
      </c>
      <c r="U8" s="53">
        <v>0.4</v>
      </c>
      <c r="V8" s="53">
        <v>0.4</v>
      </c>
    </row>
    <row r="9" spans="1:22" ht="16.5" thickTop="1" thickBot="1" x14ac:dyDescent="0.3">
      <c r="B9" s="52" t="str">
        <f>+'An Distinta Base'!E35</f>
        <v>P5</v>
      </c>
      <c r="C9" s="53">
        <v>1</v>
      </c>
      <c r="D9" s="53">
        <v>3</v>
      </c>
      <c r="E9" s="53">
        <v>2</v>
      </c>
      <c r="F9" s="53">
        <v>1</v>
      </c>
      <c r="G9" s="53">
        <v>0.5</v>
      </c>
      <c r="H9" s="53">
        <v>0.2</v>
      </c>
      <c r="I9" s="53">
        <v>2</v>
      </c>
      <c r="J9" s="53">
        <v>3</v>
      </c>
      <c r="K9" s="53">
        <v>2</v>
      </c>
      <c r="L9" s="53">
        <v>14</v>
      </c>
      <c r="M9" s="53">
        <v>0.3</v>
      </c>
      <c r="N9" s="53">
        <v>0.2</v>
      </c>
      <c r="O9" s="53">
        <v>0.2</v>
      </c>
      <c r="P9" s="53">
        <v>0.5</v>
      </c>
      <c r="Q9" s="53">
        <v>2</v>
      </c>
      <c r="R9" s="53">
        <v>3</v>
      </c>
      <c r="S9" s="53">
        <v>2</v>
      </c>
      <c r="T9" s="53">
        <v>0.3</v>
      </c>
      <c r="U9" s="53">
        <v>0.2</v>
      </c>
      <c r="V9" s="53">
        <v>0.2</v>
      </c>
    </row>
    <row r="10" spans="1:22" ht="16.5" thickTop="1" thickBot="1" x14ac:dyDescent="0.3">
      <c r="B10" s="52" t="str">
        <f>+'An Distinta Base'!E36</f>
        <v>P6</v>
      </c>
      <c r="C10" s="53">
        <v>1</v>
      </c>
      <c r="D10" s="53">
        <v>1</v>
      </c>
      <c r="E10" s="53">
        <v>2</v>
      </c>
      <c r="F10" s="53">
        <v>1</v>
      </c>
      <c r="G10" s="53">
        <v>0.2</v>
      </c>
      <c r="H10" s="53">
        <v>0.2</v>
      </c>
      <c r="I10" s="53">
        <v>2</v>
      </c>
      <c r="J10" s="53">
        <v>3</v>
      </c>
      <c r="K10" s="53">
        <v>1</v>
      </c>
      <c r="L10" s="53">
        <v>12</v>
      </c>
      <c r="M10" s="53">
        <v>0.2</v>
      </c>
      <c r="N10" s="53">
        <v>0.3</v>
      </c>
      <c r="O10" s="53">
        <v>0.2</v>
      </c>
      <c r="P10" s="53">
        <v>0.2</v>
      </c>
      <c r="Q10" s="53">
        <v>1</v>
      </c>
      <c r="R10" s="53">
        <v>3</v>
      </c>
      <c r="S10" s="53">
        <v>1</v>
      </c>
      <c r="T10" s="53">
        <v>0.3</v>
      </c>
      <c r="U10" s="53">
        <v>0.3</v>
      </c>
      <c r="V10" s="53">
        <v>0.5</v>
      </c>
    </row>
    <row r="11" spans="1:22" ht="16.5" thickTop="1" thickBot="1" x14ac:dyDescent="0.3">
      <c r="B11" s="52" t="str">
        <f>+'An Distinta Base'!E37</f>
        <v>P7</v>
      </c>
      <c r="C11" s="53">
        <v>1</v>
      </c>
      <c r="D11" s="53">
        <v>2</v>
      </c>
      <c r="E11" s="53">
        <v>2</v>
      </c>
      <c r="F11" s="53">
        <v>1</v>
      </c>
      <c r="G11" s="53">
        <v>0.2</v>
      </c>
      <c r="H11" s="53">
        <v>0.2</v>
      </c>
      <c r="I11" s="53">
        <v>2</v>
      </c>
      <c r="J11" s="53">
        <v>3</v>
      </c>
      <c r="K11" s="53">
        <v>2</v>
      </c>
      <c r="L11" s="53">
        <v>14</v>
      </c>
      <c r="M11" s="53">
        <v>0.5</v>
      </c>
      <c r="N11" s="53">
        <v>0.5</v>
      </c>
      <c r="O11" s="53">
        <v>0.2</v>
      </c>
      <c r="P11" s="53">
        <v>0.3</v>
      </c>
      <c r="Q11" s="53">
        <v>2</v>
      </c>
      <c r="R11" s="53">
        <v>2</v>
      </c>
      <c r="S11" s="53">
        <v>2</v>
      </c>
      <c r="T11" s="53">
        <v>0.5</v>
      </c>
      <c r="U11" s="53">
        <v>0.2</v>
      </c>
      <c r="V11" s="53">
        <v>0.3</v>
      </c>
    </row>
    <row r="12" spans="1:22" ht="16.5" thickTop="1" thickBot="1" x14ac:dyDescent="0.3">
      <c r="B12" s="52" t="str">
        <f>+'An Distinta Base'!E38</f>
        <v>P8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</row>
    <row r="13" spans="1:22" ht="16.5" thickTop="1" thickBot="1" x14ac:dyDescent="0.3">
      <c r="B13" s="52" t="str">
        <f>+'An Distinta Base'!E39</f>
        <v>P9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16.5" thickTop="1" thickBot="1" x14ac:dyDescent="0.3">
      <c r="B14" s="52" t="str">
        <f>+'An Distinta Base'!E40</f>
        <v>P10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2" ht="16.5" thickTop="1" thickBot="1" x14ac:dyDescent="0.3">
      <c r="B15" s="52" t="str">
        <f>+'An Distinta Base'!E41</f>
        <v>P11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ht="16.5" thickTop="1" thickBot="1" x14ac:dyDescent="0.3">
      <c r="B16" s="52" t="str">
        <f>+'An Distinta Base'!E42</f>
        <v>P12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2:22" ht="16.5" thickTop="1" thickBot="1" x14ac:dyDescent="0.3">
      <c r="B17" s="52" t="str">
        <f>+'An Distinta Base'!E43</f>
        <v>P13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2:22" ht="16.5" thickTop="1" thickBot="1" x14ac:dyDescent="0.3">
      <c r="B18" s="52" t="str">
        <f>+'An Distinta Base'!E44</f>
        <v>P14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2:22" ht="16.5" thickTop="1" thickBot="1" x14ac:dyDescent="0.3">
      <c r="B19" s="52" t="str">
        <f>+'An Distinta Base'!E45</f>
        <v>P15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2:22" ht="16.5" thickTop="1" thickBot="1" x14ac:dyDescent="0.3">
      <c r="B20" s="52" t="str">
        <f>+'An Distinta Base'!E46</f>
        <v>P16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2:22" ht="16.5" thickTop="1" thickBot="1" x14ac:dyDescent="0.3">
      <c r="B21" s="52" t="str">
        <f>+'An Distinta Base'!E47</f>
        <v>P17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2:22" ht="16.5" thickTop="1" thickBot="1" x14ac:dyDescent="0.3">
      <c r="B22" s="52" t="str">
        <f>+'An Distinta Base'!E48</f>
        <v>P18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2:22" ht="16.5" thickTop="1" thickBot="1" x14ac:dyDescent="0.3">
      <c r="B23" s="52" t="str">
        <f>+'An Distinta Base'!E49</f>
        <v>P19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2:22" ht="16.5" thickTop="1" thickBot="1" x14ac:dyDescent="0.3">
      <c r="B24" s="52" t="str">
        <f>+'An Distinta Base'!E50</f>
        <v>P20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61"/>
  <sheetViews>
    <sheetView showGridLines="0" workbookViewId="0">
      <selection activeCell="D4" sqref="D4"/>
    </sheetView>
  </sheetViews>
  <sheetFormatPr defaultRowHeight="12.75" x14ac:dyDescent="0.2"/>
  <cols>
    <col min="1" max="1" width="9.140625" style="26"/>
    <col min="2" max="2" width="18" style="26" bestFit="1" customWidth="1"/>
    <col min="3" max="3" width="9.140625" style="26"/>
    <col min="4" max="4" width="10.140625" style="26" bestFit="1" customWidth="1"/>
    <col min="5" max="16384" width="9.140625" style="26"/>
  </cols>
  <sheetData>
    <row r="1" spans="1:39" x14ac:dyDescent="0.2">
      <c r="A1" s="25" t="s">
        <v>204</v>
      </c>
      <c r="C1" s="43" t="s">
        <v>228</v>
      </c>
    </row>
    <row r="4" spans="1:39" ht="15" x14ac:dyDescent="0.25">
      <c r="B4" s="48" t="str">
        <f>+'An Distinta Base'!E8</f>
        <v>Mp1</v>
      </c>
      <c r="D4" s="202">
        <f>+SPm!B$2</f>
        <v>41456</v>
      </c>
      <c r="E4" s="202">
        <f>+SPm!C$2</f>
        <v>41517</v>
      </c>
      <c r="F4" s="202">
        <f>+SPm!D$2</f>
        <v>41547</v>
      </c>
      <c r="G4" s="202">
        <f>+SPm!E$2</f>
        <v>41578</v>
      </c>
      <c r="H4" s="202">
        <f>+SPm!F$2</f>
        <v>41608</v>
      </c>
      <c r="I4" s="202">
        <f>+SPm!G$2</f>
        <v>41639</v>
      </c>
      <c r="J4" s="202">
        <f>+SPm!H$2</f>
        <v>41670</v>
      </c>
      <c r="K4" s="202">
        <f>+SPm!I$2</f>
        <v>41698</v>
      </c>
      <c r="L4" s="202">
        <f>+SPm!J$2</f>
        <v>41729</v>
      </c>
      <c r="M4" s="202">
        <f>+SPm!K$2</f>
        <v>41759</v>
      </c>
      <c r="N4" s="202">
        <f>+SPm!L$2</f>
        <v>41790</v>
      </c>
      <c r="O4" s="202">
        <f>+SPm!M$2</f>
        <v>41820</v>
      </c>
      <c r="P4" s="202">
        <f>+SPm!N$2</f>
        <v>41851</v>
      </c>
      <c r="Q4" s="202">
        <f>+SPm!O$2</f>
        <v>41882</v>
      </c>
      <c r="R4" s="202">
        <f>+SPm!P$2</f>
        <v>41912</v>
      </c>
      <c r="S4" s="202">
        <f>+SPm!Q$2</f>
        <v>41943</v>
      </c>
      <c r="T4" s="202">
        <f>+SPm!R$2</f>
        <v>41973</v>
      </c>
      <c r="U4" s="202">
        <f>+SPm!S$2</f>
        <v>42004</v>
      </c>
      <c r="V4" s="202">
        <f>+SPm!T$2</f>
        <v>42035</v>
      </c>
      <c r="W4" s="202">
        <f>+SPm!U$2</f>
        <v>42063</v>
      </c>
      <c r="X4" s="202">
        <f>+SPm!V$2</f>
        <v>42094</v>
      </c>
      <c r="Y4" s="202">
        <f>+SPm!W$2</f>
        <v>42124</v>
      </c>
      <c r="Z4" s="202">
        <f>+SPm!X$2</f>
        <v>42155</v>
      </c>
      <c r="AA4" s="202">
        <f>+SPm!Y$2</f>
        <v>42185</v>
      </c>
      <c r="AB4" s="202">
        <f>+SPm!Z$2</f>
        <v>42216</v>
      </c>
      <c r="AC4" s="202">
        <f>+SPm!AA$2</f>
        <v>42247</v>
      </c>
      <c r="AD4" s="202">
        <f>+SPm!AB$2</f>
        <v>42277</v>
      </c>
      <c r="AE4" s="202">
        <f>+SPm!AC$2</f>
        <v>42308</v>
      </c>
      <c r="AF4" s="202">
        <f>+SPm!AD$2</f>
        <v>42338</v>
      </c>
      <c r="AG4" s="202">
        <f>+SPm!AE$2</f>
        <v>42369</v>
      </c>
      <c r="AH4" s="202">
        <f>+SPm!AF$2</f>
        <v>42400</v>
      </c>
      <c r="AI4" s="202">
        <f>+SPm!AG$2</f>
        <v>42429</v>
      </c>
      <c r="AJ4" s="202">
        <f>+SPm!AH$2</f>
        <v>42460</v>
      </c>
      <c r="AK4" s="202">
        <f>+SPm!AI$2</f>
        <v>42490</v>
      </c>
      <c r="AL4" s="202">
        <f>+SPm!AJ$2</f>
        <v>42521</v>
      </c>
      <c r="AM4" s="202">
        <f>+SPm!AK$2</f>
        <v>42551</v>
      </c>
    </row>
    <row r="6" spans="1:39" ht="15" x14ac:dyDescent="0.25">
      <c r="B6" s="48" t="s">
        <v>299</v>
      </c>
      <c r="D6" s="46">
        <v>0</v>
      </c>
      <c r="E6" s="46">
        <f>+D9</f>
        <v>840</v>
      </c>
      <c r="F6" s="46">
        <f t="shared" ref="F6:AM6" si="0">+E9</f>
        <v>680</v>
      </c>
      <c r="G6" s="46">
        <f t="shared" si="0"/>
        <v>520</v>
      </c>
      <c r="H6" s="46">
        <f t="shared" si="0"/>
        <v>1360</v>
      </c>
      <c r="I6" s="46">
        <f t="shared" si="0"/>
        <v>1200</v>
      </c>
      <c r="J6" s="46">
        <f t="shared" si="0"/>
        <v>1040</v>
      </c>
      <c r="K6" s="46">
        <f t="shared" si="0"/>
        <v>1880</v>
      </c>
      <c r="L6" s="46">
        <f t="shared" si="0"/>
        <v>1720</v>
      </c>
      <c r="M6" s="46">
        <f t="shared" si="0"/>
        <v>1560</v>
      </c>
      <c r="N6" s="46">
        <f t="shared" si="0"/>
        <v>2400</v>
      </c>
      <c r="O6" s="46">
        <f t="shared" si="0"/>
        <v>2240</v>
      </c>
      <c r="P6" s="46">
        <f t="shared" si="0"/>
        <v>2080</v>
      </c>
      <c r="Q6" s="46">
        <f t="shared" si="0"/>
        <v>2909</v>
      </c>
      <c r="R6" s="46">
        <f t="shared" si="0"/>
        <v>2731</v>
      </c>
      <c r="S6" s="46">
        <f t="shared" si="0"/>
        <v>2553</v>
      </c>
      <c r="T6" s="46">
        <f t="shared" si="0"/>
        <v>3375</v>
      </c>
      <c r="U6" s="46">
        <f t="shared" si="0"/>
        <v>3197</v>
      </c>
      <c r="V6" s="46">
        <f t="shared" si="0"/>
        <v>3019</v>
      </c>
      <c r="W6" s="46">
        <f t="shared" si="0"/>
        <v>2841</v>
      </c>
      <c r="X6" s="46">
        <f t="shared" si="0"/>
        <v>3663</v>
      </c>
      <c r="Y6" s="46">
        <f t="shared" si="0"/>
        <v>3485</v>
      </c>
      <c r="Z6" s="46">
        <f t="shared" si="0"/>
        <v>3307</v>
      </c>
      <c r="AA6" s="46">
        <f t="shared" si="0"/>
        <v>4129</v>
      </c>
      <c r="AB6" s="46">
        <f t="shared" si="0"/>
        <v>3951</v>
      </c>
      <c r="AC6" s="46">
        <f t="shared" si="0"/>
        <v>3762</v>
      </c>
      <c r="AD6" s="46">
        <f t="shared" si="0"/>
        <v>3566</v>
      </c>
      <c r="AE6" s="46">
        <f t="shared" si="0"/>
        <v>4370</v>
      </c>
      <c r="AF6" s="46">
        <f t="shared" si="0"/>
        <v>4174</v>
      </c>
      <c r="AG6" s="46">
        <f t="shared" si="0"/>
        <v>3978</v>
      </c>
      <c r="AH6" s="46">
        <f t="shared" si="0"/>
        <v>3782</v>
      </c>
      <c r="AI6" s="46">
        <f t="shared" si="0"/>
        <v>4586</v>
      </c>
      <c r="AJ6" s="46">
        <f t="shared" si="0"/>
        <v>4390</v>
      </c>
      <c r="AK6" s="46">
        <f t="shared" si="0"/>
        <v>4194</v>
      </c>
      <c r="AL6" s="46">
        <f t="shared" si="0"/>
        <v>4998</v>
      </c>
      <c r="AM6" s="46">
        <f t="shared" si="0"/>
        <v>4802</v>
      </c>
    </row>
    <row r="7" spans="1:39" ht="15.75" thickBot="1" x14ac:dyDescent="0.3">
      <c r="B7" s="48" t="str">
        <f>+app!$G$11&amp;" in "&amp;'An Distinta Base'!F8</f>
        <v>Consumi in Lt</v>
      </c>
      <c r="D7" s="46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160</v>
      </c>
      <c r="E7" s="46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160</v>
      </c>
      <c r="F7" s="46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160</v>
      </c>
      <c r="G7" s="46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160</v>
      </c>
      <c r="H7" s="46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160</v>
      </c>
      <c r="I7" s="46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160</v>
      </c>
      <c r="J7" s="46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160</v>
      </c>
      <c r="K7" s="46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160</v>
      </c>
      <c r="L7" s="46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160</v>
      </c>
      <c r="M7" s="46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160</v>
      </c>
      <c r="N7" s="46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160</v>
      </c>
      <c r="O7" s="46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160</v>
      </c>
      <c r="P7" s="46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171</v>
      </c>
      <c r="Q7" s="46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178</v>
      </c>
      <c r="R7" s="46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178</v>
      </c>
      <c r="S7" s="46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178</v>
      </c>
      <c r="T7" s="46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178</v>
      </c>
      <c r="U7" s="46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178</v>
      </c>
      <c r="V7" s="46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178</v>
      </c>
      <c r="W7" s="46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178</v>
      </c>
      <c r="X7" s="46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178</v>
      </c>
      <c r="Y7" s="46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178</v>
      </c>
      <c r="Z7" s="46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178</v>
      </c>
      <c r="AA7" s="46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178</v>
      </c>
      <c r="AB7" s="46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189</v>
      </c>
      <c r="AC7" s="46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196</v>
      </c>
      <c r="AD7" s="46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196</v>
      </c>
      <c r="AE7" s="46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196</v>
      </c>
      <c r="AF7" s="46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196</v>
      </c>
      <c r="AG7" s="46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196</v>
      </c>
      <c r="AH7" s="46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196</v>
      </c>
      <c r="AI7" s="46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196</v>
      </c>
      <c r="AJ7" s="46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196</v>
      </c>
      <c r="AK7" s="46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196</v>
      </c>
      <c r="AL7" s="46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196</v>
      </c>
      <c r="AM7" s="46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196</v>
      </c>
    </row>
    <row r="8" spans="1:39" s="41" customFormat="1" ht="16.5" thickTop="1" thickBot="1" x14ac:dyDescent="0.3">
      <c r="B8" s="48" t="str">
        <f>+app!$G$12&amp;" in "&amp;'An Distinta Base'!F8</f>
        <v>Acquisti in Lt</v>
      </c>
      <c r="D8" s="54">
        <v>1000</v>
      </c>
      <c r="E8" s="54"/>
      <c r="F8" s="54"/>
      <c r="G8" s="54">
        <v>1000</v>
      </c>
      <c r="H8" s="54"/>
      <c r="I8" s="54"/>
      <c r="J8" s="54">
        <v>1000</v>
      </c>
      <c r="K8" s="54"/>
      <c r="L8" s="54"/>
      <c r="M8" s="54">
        <v>1000</v>
      </c>
      <c r="N8" s="54"/>
      <c r="O8" s="54"/>
      <c r="P8" s="54">
        <v>1000</v>
      </c>
      <c r="Q8" s="54"/>
      <c r="R8" s="54"/>
      <c r="S8" s="54">
        <v>1000</v>
      </c>
      <c r="T8" s="54"/>
      <c r="U8" s="54"/>
      <c r="V8" s="54"/>
      <c r="W8" s="54">
        <v>1000</v>
      </c>
      <c r="X8" s="54"/>
      <c r="Y8" s="54"/>
      <c r="Z8" s="54">
        <v>1000</v>
      </c>
      <c r="AA8" s="54"/>
      <c r="AB8" s="54"/>
      <c r="AC8" s="54"/>
      <c r="AD8" s="54">
        <v>1000</v>
      </c>
      <c r="AE8" s="54"/>
      <c r="AF8" s="54"/>
      <c r="AG8" s="54"/>
      <c r="AH8" s="54">
        <v>1000</v>
      </c>
      <c r="AI8" s="54"/>
      <c r="AJ8" s="54"/>
      <c r="AK8" s="54">
        <v>1000</v>
      </c>
      <c r="AL8" s="54"/>
      <c r="AM8" s="54"/>
    </row>
    <row r="9" spans="1:39" ht="15.75" thickTop="1" x14ac:dyDescent="0.25">
      <c r="B9" s="48" t="s">
        <v>300</v>
      </c>
      <c r="D9" s="46">
        <f>+D6-D7+D8</f>
        <v>840</v>
      </c>
      <c r="E9" s="46">
        <f>+E6-E7+E8</f>
        <v>680</v>
      </c>
      <c r="F9" s="46">
        <f t="shared" ref="F9:AM9" si="1">+F6-F7+F8</f>
        <v>520</v>
      </c>
      <c r="G9" s="46">
        <f t="shared" si="1"/>
        <v>1360</v>
      </c>
      <c r="H9" s="46">
        <f t="shared" si="1"/>
        <v>1200</v>
      </c>
      <c r="I9" s="46">
        <f t="shared" si="1"/>
        <v>1040</v>
      </c>
      <c r="J9" s="46">
        <f t="shared" si="1"/>
        <v>1880</v>
      </c>
      <c r="K9" s="46">
        <f t="shared" si="1"/>
        <v>1720</v>
      </c>
      <c r="L9" s="46">
        <f t="shared" si="1"/>
        <v>1560</v>
      </c>
      <c r="M9" s="46">
        <f t="shared" si="1"/>
        <v>2400</v>
      </c>
      <c r="N9" s="46">
        <f t="shared" si="1"/>
        <v>2240</v>
      </c>
      <c r="O9" s="46">
        <f t="shared" si="1"/>
        <v>2080</v>
      </c>
      <c r="P9" s="46">
        <f t="shared" si="1"/>
        <v>2909</v>
      </c>
      <c r="Q9" s="46">
        <f t="shared" si="1"/>
        <v>2731</v>
      </c>
      <c r="R9" s="46">
        <f t="shared" si="1"/>
        <v>2553</v>
      </c>
      <c r="S9" s="46">
        <f t="shared" si="1"/>
        <v>3375</v>
      </c>
      <c r="T9" s="46">
        <f t="shared" si="1"/>
        <v>3197</v>
      </c>
      <c r="U9" s="46">
        <f t="shared" si="1"/>
        <v>3019</v>
      </c>
      <c r="V9" s="46">
        <f t="shared" si="1"/>
        <v>2841</v>
      </c>
      <c r="W9" s="46">
        <f t="shared" si="1"/>
        <v>3663</v>
      </c>
      <c r="X9" s="46">
        <f t="shared" si="1"/>
        <v>3485</v>
      </c>
      <c r="Y9" s="46">
        <f t="shared" si="1"/>
        <v>3307</v>
      </c>
      <c r="Z9" s="46">
        <f t="shared" si="1"/>
        <v>4129</v>
      </c>
      <c r="AA9" s="46">
        <f t="shared" si="1"/>
        <v>3951</v>
      </c>
      <c r="AB9" s="46">
        <f t="shared" si="1"/>
        <v>3762</v>
      </c>
      <c r="AC9" s="46">
        <f t="shared" si="1"/>
        <v>3566</v>
      </c>
      <c r="AD9" s="46">
        <f t="shared" si="1"/>
        <v>4370</v>
      </c>
      <c r="AE9" s="46">
        <f t="shared" si="1"/>
        <v>4174</v>
      </c>
      <c r="AF9" s="46">
        <f t="shared" si="1"/>
        <v>3978</v>
      </c>
      <c r="AG9" s="46">
        <f t="shared" si="1"/>
        <v>3782</v>
      </c>
      <c r="AH9" s="46">
        <f t="shared" si="1"/>
        <v>4586</v>
      </c>
      <c r="AI9" s="46">
        <f t="shared" si="1"/>
        <v>4390</v>
      </c>
      <c r="AJ9" s="46">
        <f t="shared" si="1"/>
        <v>4194</v>
      </c>
      <c r="AK9" s="46">
        <f t="shared" si="1"/>
        <v>4998</v>
      </c>
      <c r="AL9" s="46">
        <f t="shared" si="1"/>
        <v>4802</v>
      </c>
      <c r="AM9" s="46">
        <f t="shared" si="1"/>
        <v>4606</v>
      </c>
    </row>
    <row r="12" spans="1:39" ht="15" x14ac:dyDescent="0.25">
      <c r="B12" s="48" t="str">
        <f>+'An Distinta Base'!E9</f>
        <v>Mp2</v>
      </c>
      <c r="D12" s="202">
        <f>+SPm!B$2</f>
        <v>41456</v>
      </c>
      <c r="E12" s="202">
        <f>+SPm!C$2</f>
        <v>41517</v>
      </c>
      <c r="F12" s="202">
        <f>+SPm!D$2</f>
        <v>41547</v>
      </c>
      <c r="G12" s="202">
        <f>+SPm!E$2</f>
        <v>41578</v>
      </c>
      <c r="H12" s="202">
        <f>+SPm!F$2</f>
        <v>41608</v>
      </c>
      <c r="I12" s="202">
        <f>+SPm!G$2</f>
        <v>41639</v>
      </c>
      <c r="J12" s="202">
        <f>+SPm!H$2</f>
        <v>41670</v>
      </c>
      <c r="K12" s="202">
        <f>+SPm!I$2</f>
        <v>41698</v>
      </c>
      <c r="L12" s="202">
        <f>+SPm!J$2</f>
        <v>41729</v>
      </c>
      <c r="M12" s="202">
        <f>+SPm!K$2</f>
        <v>41759</v>
      </c>
      <c r="N12" s="202">
        <f>+SPm!L$2</f>
        <v>41790</v>
      </c>
      <c r="O12" s="202">
        <f>+SPm!M$2</f>
        <v>41820</v>
      </c>
      <c r="P12" s="202">
        <f>+SPm!N$2</f>
        <v>41851</v>
      </c>
      <c r="Q12" s="202">
        <f>+SPm!O$2</f>
        <v>41882</v>
      </c>
      <c r="R12" s="202">
        <f>+SPm!P$2</f>
        <v>41912</v>
      </c>
      <c r="S12" s="202">
        <f>+SPm!Q$2</f>
        <v>41943</v>
      </c>
      <c r="T12" s="202">
        <f>+SPm!R$2</f>
        <v>41973</v>
      </c>
      <c r="U12" s="202">
        <f>+SPm!S$2</f>
        <v>42004</v>
      </c>
      <c r="V12" s="202">
        <f>+SPm!T$2</f>
        <v>42035</v>
      </c>
      <c r="W12" s="202">
        <f>+SPm!U$2</f>
        <v>42063</v>
      </c>
      <c r="X12" s="202">
        <f>+SPm!V$2</f>
        <v>42094</v>
      </c>
      <c r="Y12" s="202">
        <f>+SPm!W$2</f>
        <v>42124</v>
      </c>
      <c r="Z12" s="202">
        <f>+SPm!X$2</f>
        <v>42155</v>
      </c>
      <c r="AA12" s="202">
        <f>+SPm!Y$2</f>
        <v>42185</v>
      </c>
      <c r="AB12" s="202">
        <f>+SPm!Z$2</f>
        <v>42216</v>
      </c>
      <c r="AC12" s="202">
        <f>+SPm!AA$2</f>
        <v>42247</v>
      </c>
      <c r="AD12" s="202">
        <f>+SPm!AB$2</f>
        <v>42277</v>
      </c>
      <c r="AE12" s="202">
        <f>+SPm!AC$2</f>
        <v>42308</v>
      </c>
      <c r="AF12" s="202">
        <f>+SPm!AD$2</f>
        <v>42338</v>
      </c>
      <c r="AG12" s="202">
        <f>+SPm!AE$2</f>
        <v>42369</v>
      </c>
      <c r="AH12" s="202">
        <f>+SPm!AF$2</f>
        <v>42400</v>
      </c>
      <c r="AI12" s="202">
        <f>+SPm!AG$2</f>
        <v>42429</v>
      </c>
      <c r="AJ12" s="202">
        <f>+SPm!AH$2</f>
        <v>42460</v>
      </c>
      <c r="AK12" s="202">
        <f>+SPm!AI$2</f>
        <v>42490</v>
      </c>
      <c r="AL12" s="202">
        <f>+SPm!AJ$2</f>
        <v>42521</v>
      </c>
      <c r="AM12" s="202">
        <f>+SPm!AK$2</f>
        <v>42551</v>
      </c>
    </row>
    <row r="14" spans="1:39" ht="15" x14ac:dyDescent="0.25">
      <c r="B14" s="48" t="s">
        <v>299</v>
      </c>
      <c r="D14" s="46">
        <v>0</v>
      </c>
      <c r="E14" s="46">
        <f>+D17</f>
        <v>6740</v>
      </c>
      <c r="F14" s="46">
        <f t="shared" ref="F14:AM14" si="2">+E17</f>
        <v>6480</v>
      </c>
      <c r="G14" s="46">
        <f t="shared" si="2"/>
        <v>6220</v>
      </c>
      <c r="H14" s="46">
        <f t="shared" si="2"/>
        <v>12960</v>
      </c>
      <c r="I14" s="46">
        <f t="shared" si="2"/>
        <v>12700</v>
      </c>
      <c r="J14" s="46">
        <f t="shared" si="2"/>
        <v>12440</v>
      </c>
      <c r="K14" s="46">
        <f t="shared" si="2"/>
        <v>19180</v>
      </c>
      <c r="L14" s="46">
        <f t="shared" si="2"/>
        <v>18920</v>
      </c>
      <c r="M14" s="46">
        <f t="shared" si="2"/>
        <v>18660</v>
      </c>
      <c r="N14" s="46">
        <f t="shared" si="2"/>
        <v>25400</v>
      </c>
      <c r="O14" s="46">
        <f t="shared" si="2"/>
        <v>25140</v>
      </c>
      <c r="P14" s="46">
        <f t="shared" si="2"/>
        <v>24880</v>
      </c>
      <c r="Q14" s="46">
        <f t="shared" si="2"/>
        <v>31601</v>
      </c>
      <c r="R14" s="46">
        <f t="shared" si="2"/>
        <v>31311</v>
      </c>
      <c r="S14" s="46">
        <f t="shared" si="2"/>
        <v>31021</v>
      </c>
      <c r="T14" s="46">
        <f t="shared" si="2"/>
        <v>37731</v>
      </c>
      <c r="U14" s="46">
        <f t="shared" si="2"/>
        <v>37441</v>
      </c>
      <c r="V14" s="46">
        <f t="shared" si="2"/>
        <v>37151</v>
      </c>
      <c r="W14" s="46">
        <f t="shared" si="2"/>
        <v>43861</v>
      </c>
      <c r="X14" s="46">
        <f t="shared" si="2"/>
        <v>43571</v>
      </c>
      <c r="Y14" s="46">
        <f t="shared" si="2"/>
        <v>43281</v>
      </c>
      <c r="Z14" s="46">
        <f t="shared" si="2"/>
        <v>49991</v>
      </c>
      <c r="AA14" s="46">
        <f t="shared" si="2"/>
        <v>49701</v>
      </c>
      <c r="AB14" s="46">
        <f t="shared" si="2"/>
        <v>49411</v>
      </c>
      <c r="AC14" s="46">
        <f t="shared" si="2"/>
        <v>56102</v>
      </c>
      <c r="AD14" s="46">
        <f t="shared" si="2"/>
        <v>55782</v>
      </c>
      <c r="AE14" s="46">
        <f t="shared" si="2"/>
        <v>55462</v>
      </c>
      <c r="AF14" s="46">
        <f t="shared" si="2"/>
        <v>62142</v>
      </c>
      <c r="AG14" s="46">
        <f t="shared" si="2"/>
        <v>61822</v>
      </c>
      <c r="AH14" s="46">
        <f t="shared" si="2"/>
        <v>61502</v>
      </c>
      <c r="AI14" s="46">
        <f t="shared" si="2"/>
        <v>68182</v>
      </c>
      <c r="AJ14" s="46">
        <f t="shared" si="2"/>
        <v>67862</v>
      </c>
      <c r="AK14" s="46">
        <f t="shared" si="2"/>
        <v>67542</v>
      </c>
      <c r="AL14" s="46">
        <f t="shared" si="2"/>
        <v>67222</v>
      </c>
      <c r="AM14" s="46">
        <f t="shared" si="2"/>
        <v>66902</v>
      </c>
    </row>
    <row r="15" spans="1:39" ht="15.75" thickBot="1" x14ac:dyDescent="0.3">
      <c r="B15" s="48" t="str">
        <f>+app!$G$11&amp;" in "&amp;'An Distinta Base'!F19</f>
        <v>Consumi in Kg</v>
      </c>
      <c r="D15" s="46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260</v>
      </c>
      <c r="E15" s="46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260</v>
      </c>
      <c r="F15" s="46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260</v>
      </c>
      <c r="G15" s="46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260</v>
      </c>
      <c r="H15" s="46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260</v>
      </c>
      <c r="I15" s="46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260</v>
      </c>
      <c r="J15" s="46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260</v>
      </c>
      <c r="K15" s="46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260</v>
      </c>
      <c r="L15" s="46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260</v>
      </c>
      <c r="M15" s="46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260</v>
      </c>
      <c r="N15" s="46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260</v>
      </c>
      <c r="O15" s="46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260</v>
      </c>
      <c r="P15" s="46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279</v>
      </c>
      <c r="Q15" s="46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290</v>
      </c>
      <c r="R15" s="46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290</v>
      </c>
      <c r="S15" s="46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290</v>
      </c>
      <c r="T15" s="46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290</v>
      </c>
      <c r="U15" s="46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290</v>
      </c>
      <c r="V15" s="46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290</v>
      </c>
      <c r="W15" s="46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290</v>
      </c>
      <c r="X15" s="46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290</v>
      </c>
      <c r="Y15" s="46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290</v>
      </c>
      <c r="Z15" s="46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290</v>
      </c>
      <c r="AA15" s="46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290</v>
      </c>
      <c r="AB15" s="46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309</v>
      </c>
      <c r="AC15" s="46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320</v>
      </c>
      <c r="AD15" s="46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320</v>
      </c>
      <c r="AE15" s="46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320</v>
      </c>
      <c r="AF15" s="46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320</v>
      </c>
      <c r="AG15" s="46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320</v>
      </c>
      <c r="AH15" s="46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320</v>
      </c>
      <c r="AI15" s="46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320</v>
      </c>
      <c r="AJ15" s="46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320</v>
      </c>
      <c r="AK15" s="46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320</v>
      </c>
      <c r="AL15" s="46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320</v>
      </c>
      <c r="AM15" s="46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320</v>
      </c>
    </row>
    <row r="16" spans="1:39" s="41" customFormat="1" ht="16.5" thickTop="1" thickBot="1" x14ac:dyDescent="0.3">
      <c r="B16" s="48" t="str">
        <f>+app!$G$12&amp;" in "&amp;'An Distinta Base'!F19</f>
        <v>Acquisti in Kg</v>
      </c>
      <c r="D16" s="54">
        <v>7000</v>
      </c>
      <c r="E16" s="54"/>
      <c r="F16" s="54"/>
      <c r="G16" s="54">
        <v>7000</v>
      </c>
      <c r="H16" s="54"/>
      <c r="I16" s="54"/>
      <c r="J16" s="54">
        <v>7000</v>
      </c>
      <c r="K16" s="54"/>
      <c r="L16" s="54"/>
      <c r="M16" s="54">
        <v>7000</v>
      </c>
      <c r="N16" s="54"/>
      <c r="O16" s="54"/>
      <c r="P16" s="54">
        <v>7000</v>
      </c>
      <c r="Q16" s="54"/>
      <c r="R16" s="54"/>
      <c r="S16" s="54">
        <v>7000</v>
      </c>
      <c r="T16" s="54"/>
      <c r="U16" s="54"/>
      <c r="V16" s="54">
        <v>7000</v>
      </c>
      <c r="W16" s="54"/>
      <c r="X16" s="54"/>
      <c r="Y16" s="54">
        <v>7000</v>
      </c>
      <c r="Z16" s="54"/>
      <c r="AA16" s="54"/>
      <c r="AB16" s="54">
        <v>7000</v>
      </c>
      <c r="AC16" s="54"/>
      <c r="AD16" s="54"/>
      <c r="AE16" s="54">
        <v>7000</v>
      </c>
      <c r="AF16" s="54"/>
      <c r="AG16" s="54"/>
      <c r="AH16" s="54">
        <v>7000</v>
      </c>
      <c r="AI16" s="54"/>
      <c r="AJ16" s="54"/>
      <c r="AK16" s="54"/>
      <c r="AL16" s="54"/>
      <c r="AM16" s="54"/>
    </row>
    <row r="17" spans="2:39" ht="15.75" thickTop="1" x14ac:dyDescent="0.25">
      <c r="B17" s="48" t="s">
        <v>300</v>
      </c>
      <c r="D17" s="46">
        <f>+D14-D15+D16</f>
        <v>6740</v>
      </c>
      <c r="E17" s="46">
        <f>+E14-E15+E16</f>
        <v>6480</v>
      </c>
      <c r="F17" s="46">
        <f t="shared" ref="F17:AM17" si="3">+F14-F15+F16</f>
        <v>6220</v>
      </c>
      <c r="G17" s="46">
        <f t="shared" si="3"/>
        <v>12960</v>
      </c>
      <c r="H17" s="46">
        <f t="shared" si="3"/>
        <v>12700</v>
      </c>
      <c r="I17" s="46">
        <f t="shared" si="3"/>
        <v>12440</v>
      </c>
      <c r="J17" s="46">
        <f t="shared" si="3"/>
        <v>19180</v>
      </c>
      <c r="K17" s="46">
        <f t="shared" si="3"/>
        <v>18920</v>
      </c>
      <c r="L17" s="46">
        <f t="shared" si="3"/>
        <v>18660</v>
      </c>
      <c r="M17" s="46">
        <f t="shared" si="3"/>
        <v>25400</v>
      </c>
      <c r="N17" s="46">
        <f t="shared" si="3"/>
        <v>25140</v>
      </c>
      <c r="O17" s="46">
        <f t="shared" si="3"/>
        <v>24880</v>
      </c>
      <c r="P17" s="46">
        <f t="shared" si="3"/>
        <v>31601</v>
      </c>
      <c r="Q17" s="46">
        <f t="shared" si="3"/>
        <v>31311</v>
      </c>
      <c r="R17" s="46">
        <f t="shared" si="3"/>
        <v>31021</v>
      </c>
      <c r="S17" s="46">
        <f t="shared" si="3"/>
        <v>37731</v>
      </c>
      <c r="T17" s="46">
        <f t="shared" si="3"/>
        <v>37441</v>
      </c>
      <c r="U17" s="46">
        <f t="shared" si="3"/>
        <v>37151</v>
      </c>
      <c r="V17" s="46">
        <f t="shared" si="3"/>
        <v>43861</v>
      </c>
      <c r="W17" s="46">
        <f t="shared" si="3"/>
        <v>43571</v>
      </c>
      <c r="X17" s="46">
        <f t="shared" si="3"/>
        <v>43281</v>
      </c>
      <c r="Y17" s="46">
        <f t="shared" si="3"/>
        <v>49991</v>
      </c>
      <c r="Z17" s="46">
        <f t="shared" si="3"/>
        <v>49701</v>
      </c>
      <c r="AA17" s="46">
        <f t="shared" si="3"/>
        <v>49411</v>
      </c>
      <c r="AB17" s="46">
        <f t="shared" si="3"/>
        <v>56102</v>
      </c>
      <c r="AC17" s="46">
        <f t="shared" si="3"/>
        <v>55782</v>
      </c>
      <c r="AD17" s="46">
        <f t="shared" si="3"/>
        <v>55462</v>
      </c>
      <c r="AE17" s="46">
        <f t="shared" si="3"/>
        <v>62142</v>
      </c>
      <c r="AF17" s="46">
        <f t="shared" si="3"/>
        <v>61822</v>
      </c>
      <c r="AG17" s="46">
        <f t="shared" si="3"/>
        <v>61502</v>
      </c>
      <c r="AH17" s="46">
        <f t="shared" si="3"/>
        <v>68182</v>
      </c>
      <c r="AI17" s="46">
        <f t="shared" si="3"/>
        <v>67862</v>
      </c>
      <c r="AJ17" s="46">
        <f t="shared" si="3"/>
        <v>67542</v>
      </c>
      <c r="AK17" s="46">
        <f t="shared" si="3"/>
        <v>67222</v>
      </c>
      <c r="AL17" s="46">
        <f t="shared" si="3"/>
        <v>66902</v>
      </c>
      <c r="AM17" s="46">
        <f t="shared" si="3"/>
        <v>66582</v>
      </c>
    </row>
    <row r="20" spans="2:39" ht="15" x14ac:dyDescent="0.25">
      <c r="B20" s="48" t="str">
        <f>+'An Distinta Base'!E10</f>
        <v>Mp3</v>
      </c>
      <c r="D20" s="202">
        <f>+SPm!B$2</f>
        <v>41456</v>
      </c>
      <c r="E20" s="202">
        <f>+SPm!C$2</f>
        <v>41517</v>
      </c>
      <c r="F20" s="202">
        <f>+SPm!D$2</f>
        <v>41547</v>
      </c>
      <c r="G20" s="202">
        <f>+SPm!E$2</f>
        <v>41578</v>
      </c>
      <c r="H20" s="202">
        <f>+SPm!F$2</f>
        <v>41608</v>
      </c>
      <c r="I20" s="202">
        <f>+SPm!G$2</f>
        <v>41639</v>
      </c>
      <c r="J20" s="202">
        <f>+SPm!H$2</f>
        <v>41670</v>
      </c>
      <c r="K20" s="202">
        <f>+SPm!I$2</f>
        <v>41698</v>
      </c>
      <c r="L20" s="202">
        <f>+SPm!J$2</f>
        <v>41729</v>
      </c>
      <c r="M20" s="202">
        <f>+SPm!K$2</f>
        <v>41759</v>
      </c>
      <c r="N20" s="202">
        <f>+SPm!L$2</f>
        <v>41790</v>
      </c>
      <c r="O20" s="202">
        <f>+SPm!M$2</f>
        <v>41820</v>
      </c>
      <c r="P20" s="202">
        <f>+SPm!N$2</f>
        <v>41851</v>
      </c>
      <c r="Q20" s="202">
        <f>+SPm!O$2</f>
        <v>41882</v>
      </c>
      <c r="R20" s="202">
        <f>+SPm!P$2</f>
        <v>41912</v>
      </c>
      <c r="S20" s="202">
        <f>+SPm!Q$2</f>
        <v>41943</v>
      </c>
      <c r="T20" s="202">
        <f>+SPm!R$2</f>
        <v>41973</v>
      </c>
      <c r="U20" s="202">
        <f>+SPm!S$2</f>
        <v>42004</v>
      </c>
      <c r="V20" s="202">
        <f>+SPm!T$2</f>
        <v>42035</v>
      </c>
      <c r="W20" s="202">
        <f>+SPm!U$2</f>
        <v>42063</v>
      </c>
      <c r="X20" s="202">
        <f>+SPm!V$2</f>
        <v>42094</v>
      </c>
      <c r="Y20" s="202">
        <f>+SPm!W$2</f>
        <v>42124</v>
      </c>
      <c r="Z20" s="202">
        <f>+SPm!X$2</f>
        <v>42155</v>
      </c>
      <c r="AA20" s="202">
        <f>+SPm!Y$2</f>
        <v>42185</v>
      </c>
      <c r="AB20" s="202">
        <f>+SPm!Z$2</f>
        <v>42216</v>
      </c>
      <c r="AC20" s="202">
        <f>+SPm!AA$2</f>
        <v>42247</v>
      </c>
      <c r="AD20" s="202">
        <f>+SPm!AB$2</f>
        <v>42277</v>
      </c>
      <c r="AE20" s="202">
        <f>+SPm!AC$2</f>
        <v>42308</v>
      </c>
      <c r="AF20" s="202">
        <f>+SPm!AD$2</f>
        <v>42338</v>
      </c>
      <c r="AG20" s="202">
        <f>+SPm!AE$2</f>
        <v>42369</v>
      </c>
      <c r="AH20" s="202">
        <f>+SPm!AF$2</f>
        <v>42400</v>
      </c>
      <c r="AI20" s="202">
        <f>+SPm!AG$2</f>
        <v>42429</v>
      </c>
      <c r="AJ20" s="202">
        <f>+SPm!AH$2</f>
        <v>42460</v>
      </c>
      <c r="AK20" s="202">
        <f>+SPm!AI$2</f>
        <v>42490</v>
      </c>
      <c r="AL20" s="202">
        <f>+SPm!AJ$2</f>
        <v>42521</v>
      </c>
      <c r="AM20" s="202">
        <f>+SPm!AK$2</f>
        <v>42551</v>
      </c>
    </row>
    <row r="22" spans="2:39" ht="15" x14ac:dyDescent="0.25">
      <c r="B22" s="48" t="s">
        <v>299</v>
      </c>
      <c r="D22" s="46">
        <v>0</v>
      </c>
      <c r="E22" s="46">
        <f>+D25</f>
        <v>2680</v>
      </c>
      <c r="F22" s="46">
        <f t="shared" ref="F22:AM22" si="4">+E25</f>
        <v>2360</v>
      </c>
      <c r="G22" s="46">
        <f t="shared" si="4"/>
        <v>2040</v>
      </c>
      <c r="H22" s="46">
        <f t="shared" si="4"/>
        <v>1720</v>
      </c>
      <c r="I22" s="46">
        <f t="shared" si="4"/>
        <v>1400</v>
      </c>
      <c r="J22" s="46">
        <f t="shared" si="4"/>
        <v>1080</v>
      </c>
      <c r="K22" s="46">
        <f t="shared" si="4"/>
        <v>3760</v>
      </c>
      <c r="L22" s="46">
        <f t="shared" si="4"/>
        <v>3440</v>
      </c>
      <c r="M22" s="46">
        <f t="shared" si="4"/>
        <v>3120</v>
      </c>
      <c r="N22" s="46">
        <f t="shared" si="4"/>
        <v>2800</v>
      </c>
      <c r="O22" s="46">
        <f t="shared" si="4"/>
        <v>2480</v>
      </c>
      <c r="P22" s="46">
        <f t="shared" si="4"/>
        <v>2160</v>
      </c>
      <c r="Q22" s="46">
        <f t="shared" si="4"/>
        <v>1818</v>
      </c>
      <c r="R22" s="46">
        <f t="shared" si="4"/>
        <v>4462</v>
      </c>
      <c r="S22" s="46">
        <f t="shared" si="4"/>
        <v>4106</v>
      </c>
      <c r="T22" s="46">
        <f t="shared" si="4"/>
        <v>3750</v>
      </c>
      <c r="U22" s="46">
        <f t="shared" si="4"/>
        <v>3394</v>
      </c>
      <c r="V22" s="46">
        <f t="shared" si="4"/>
        <v>3038</v>
      </c>
      <c r="W22" s="46">
        <f t="shared" si="4"/>
        <v>2682</v>
      </c>
      <c r="X22" s="46">
        <f t="shared" si="4"/>
        <v>2326</v>
      </c>
      <c r="Y22" s="46">
        <f t="shared" si="4"/>
        <v>4970</v>
      </c>
      <c r="Z22" s="46">
        <f t="shared" si="4"/>
        <v>4614</v>
      </c>
      <c r="AA22" s="46">
        <f t="shared" si="4"/>
        <v>4258</v>
      </c>
      <c r="AB22" s="46">
        <f t="shared" si="4"/>
        <v>3902</v>
      </c>
      <c r="AC22" s="46">
        <f t="shared" si="4"/>
        <v>3524</v>
      </c>
      <c r="AD22" s="46">
        <f t="shared" si="4"/>
        <v>3132</v>
      </c>
      <c r="AE22" s="46">
        <f t="shared" si="4"/>
        <v>5740</v>
      </c>
      <c r="AF22" s="46">
        <f t="shared" si="4"/>
        <v>5348</v>
      </c>
      <c r="AG22" s="46">
        <f t="shared" si="4"/>
        <v>4956</v>
      </c>
      <c r="AH22" s="46">
        <f t="shared" si="4"/>
        <v>4564</v>
      </c>
      <c r="AI22" s="46">
        <f t="shared" si="4"/>
        <v>4172</v>
      </c>
      <c r="AJ22" s="46">
        <f t="shared" si="4"/>
        <v>3780</v>
      </c>
      <c r="AK22" s="46">
        <f t="shared" si="4"/>
        <v>3388</v>
      </c>
      <c r="AL22" s="46">
        <f t="shared" si="4"/>
        <v>5996</v>
      </c>
      <c r="AM22" s="46">
        <f t="shared" si="4"/>
        <v>5604</v>
      </c>
    </row>
    <row r="23" spans="2:39" ht="15.75" thickBot="1" x14ac:dyDescent="0.3">
      <c r="B23" s="48" t="str">
        <f>+app!$G$11&amp;" in "&amp;'An Distinta Base'!F10</f>
        <v>Consumi in Kg</v>
      </c>
      <c r="D23" s="46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320</v>
      </c>
      <c r="E23" s="46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320</v>
      </c>
      <c r="F23" s="46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320</v>
      </c>
      <c r="G23" s="46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320</v>
      </c>
      <c r="H23" s="46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320</v>
      </c>
      <c r="I23" s="46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320</v>
      </c>
      <c r="J23" s="46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320</v>
      </c>
      <c r="K23" s="46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320</v>
      </c>
      <c r="L23" s="46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320</v>
      </c>
      <c r="M23" s="46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320</v>
      </c>
      <c r="N23" s="46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320</v>
      </c>
      <c r="O23" s="46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320</v>
      </c>
      <c r="P23" s="46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342</v>
      </c>
      <c r="Q23" s="46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356</v>
      </c>
      <c r="R23" s="46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356</v>
      </c>
      <c r="S23" s="46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356</v>
      </c>
      <c r="T23" s="46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356</v>
      </c>
      <c r="U23" s="46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356</v>
      </c>
      <c r="V23" s="46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356</v>
      </c>
      <c r="W23" s="46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356</v>
      </c>
      <c r="X23" s="46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356</v>
      </c>
      <c r="Y23" s="46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356</v>
      </c>
      <c r="Z23" s="46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356</v>
      </c>
      <c r="AA23" s="46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356</v>
      </c>
      <c r="AB23" s="46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378</v>
      </c>
      <c r="AC23" s="46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392</v>
      </c>
      <c r="AD23" s="46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392</v>
      </c>
      <c r="AE23" s="46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392</v>
      </c>
      <c r="AF23" s="46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392</v>
      </c>
      <c r="AG23" s="46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392</v>
      </c>
      <c r="AH23" s="46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392</v>
      </c>
      <c r="AI23" s="46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392</v>
      </c>
      <c r="AJ23" s="46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392</v>
      </c>
      <c r="AK23" s="46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392</v>
      </c>
      <c r="AL23" s="46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392</v>
      </c>
      <c r="AM23" s="46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392</v>
      </c>
    </row>
    <row r="24" spans="2:39" s="41" customFormat="1" ht="16.5" thickTop="1" thickBot="1" x14ac:dyDescent="0.3">
      <c r="B24" s="48" t="str">
        <f>+app!$G$12&amp;" in "&amp;'An Distinta Base'!F10</f>
        <v>Acquisti in Kg</v>
      </c>
      <c r="D24" s="54">
        <v>3000</v>
      </c>
      <c r="E24" s="54"/>
      <c r="F24" s="54"/>
      <c r="G24" s="54"/>
      <c r="H24" s="54"/>
      <c r="I24" s="54"/>
      <c r="J24" s="54">
        <v>3000</v>
      </c>
      <c r="K24" s="54"/>
      <c r="L24" s="54"/>
      <c r="M24" s="54"/>
      <c r="N24" s="54"/>
      <c r="O24" s="54"/>
      <c r="P24" s="54"/>
      <c r="Q24" s="54">
        <v>3000</v>
      </c>
      <c r="R24" s="54"/>
      <c r="S24" s="54"/>
      <c r="T24" s="54"/>
      <c r="U24" s="54"/>
      <c r="V24" s="54"/>
      <c r="W24" s="54"/>
      <c r="X24" s="54">
        <v>3000</v>
      </c>
      <c r="Y24" s="54"/>
      <c r="Z24" s="54"/>
      <c r="AA24" s="54"/>
      <c r="AB24" s="54"/>
      <c r="AC24" s="54"/>
      <c r="AD24" s="54">
        <v>3000</v>
      </c>
      <c r="AE24" s="54"/>
      <c r="AF24" s="54"/>
      <c r="AG24" s="54"/>
      <c r="AH24" s="54"/>
      <c r="AI24" s="54"/>
      <c r="AJ24" s="54"/>
      <c r="AK24" s="54">
        <v>3000</v>
      </c>
      <c r="AL24" s="54"/>
      <c r="AM24" s="54"/>
    </row>
    <row r="25" spans="2:39" ht="15.75" thickTop="1" x14ac:dyDescent="0.25">
      <c r="B25" s="48" t="s">
        <v>300</v>
      </c>
      <c r="D25" s="46">
        <f>+D22-D23+D24</f>
        <v>2680</v>
      </c>
      <c r="E25" s="46">
        <f>+E22-E23+E24</f>
        <v>2360</v>
      </c>
      <c r="F25" s="46">
        <f t="shared" ref="F25:AM25" si="5">+F22-F23+F24</f>
        <v>2040</v>
      </c>
      <c r="G25" s="46">
        <f t="shared" si="5"/>
        <v>1720</v>
      </c>
      <c r="H25" s="46">
        <f t="shared" si="5"/>
        <v>1400</v>
      </c>
      <c r="I25" s="46">
        <f t="shared" si="5"/>
        <v>1080</v>
      </c>
      <c r="J25" s="46">
        <f t="shared" si="5"/>
        <v>3760</v>
      </c>
      <c r="K25" s="46">
        <f t="shared" si="5"/>
        <v>3440</v>
      </c>
      <c r="L25" s="46">
        <f t="shared" si="5"/>
        <v>3120</v>
      </c>
      <c r="M25" s="46">
        <f t="shared" si="5"/>
        <v>2800</v>
      </c>
      <c r="N25" s="46">
        <f t="shared" si="5"/>
        <v>2480</v>
      </c>
      <c r="O25" s="46">
        <f t="shared" si="5"/>
        <v>2160</v>
      </c>
      <c r="P25" s="46">
        <f t="shared" si="5"/>
        <v>1818</v>
      </c>
      <c r="Q25" s="46">
        <f t="shared" si="5"/>
        <v>4462</v>
      </c>
      <c r="R25" s="46">
        <f t="shared" si="5"/>
        <v>4106</v>
      </c>
      <c r="S25" s="46">
        <f t="shared" si="5"/>
        <v>3750</v>
      </c>
      <c r="T25" s="46">
        <f t="shared" si="5"/>
        <v>3394</v>
      </c>
      <c r="U25" s="46">
        <f t="shared" si="5"/>
        <v>3038</v>
      </c>
      <c r="V25" s="46">
        <f t="shared" si="5"/>
        <v>2682</v>
      </c>
      <c r="W25" s="46">
        <f t="shared" si="5"/>
        <v>2326</v>
      </c>
      <c r="X25" s="46">
        <f t="shared" si="5"/>
        <v>4970</v>
      </c>
      <c r="Y25" s="46">
        <f t="shared" si="5"/>
        <v>4614</v>
      </c>
      <c r="Z25" s="46">
        <f t="shared" si="5"/>
        <v>4258</v>
      </c>
      <c r="AA25" s="46">
        <f t="shared" si="5"/>
        <v>3902</v>
      </c>
      <c r="AB25" s="46">
        <f t="shared" si="5"/>
        <v>3524</v>
      </c>
      <c r="AC25" s="46">
        <f t="shared" si="5"/>
        <v>3132</v>
      </c>
      <c r="AD25" s="46">
        <f t="shared" si="5"/>
        <v>5740</v>
      </c>
      <c r="AE25" s="46">
        <f t="shared" si="5"/>
        <v>5348</v>
      </c>
      <c r="AF25" s="46">
        <f t="shared" si="5"/>
        <v>4956</v>
      </c>
      <c r="AG25" s="46">
        <f t="shared" si="5"/>
        <v>4564</v>
      </c>
      <c r="AH25" s="46">
        <f t="shared" si="5"/>
        <v>4172</v>
      </c>
      <c r="AI25" s="46">
        <f t="shared" si="5"/>
        <v>3780</v>
      </c>
      <c r="AJ25" s="46">
        <f t="shared" si="5"/>
        <v>3388</v>
      </c>
      <c r="AK25" s="46">
        <f t="shared" si="5"/>
        <v>5996</v>
      </c>
      <c r="AL25" s="46">
        <f t="shared" si="5"/>
        <v>5604</v>
      </c>
      <c r="AM25" s="46">
        <f t="shared" si="5"/>
        <v>5212</v>
      </c>
    </row>
    <row r="28" spans="2:39" ht="15" x14ac:dyDescent="0.25">
      <c r="B28" s="48" t="str">
        <f>+'An Distinta Base'!E11</f>
        <v>Mp4</v>
      </c>
      <c r="D28" s="202">
        <f>+SPm!B$2</f>
        <v>41456</v>
      </c>
      <c r="E28" s="202">
        <f>+SPm!C$2</f>
        <v>41517</v>
      </c>
      <c r="F28" s="202">
        <f>+SPm!D$2</f>
        <v>41547</v>
      </c>
      <c r="G28" s="202">
        <f>+SPm!E$2</f>
        <v>41578</v>
      </c>
      <c r="H28" s="202">
        <f>+SPm!F$2</f>
        <v>41608</v>
      </c>
      <c r="I28" s="202">
        <f>+SPm!G$2</f>
        <v>41639</v>
      </c>
      <c r="J28" s="202">
        <f>+SPm!H$2</f>
        <v>41670</v>
      </c>
      <c r="K28" s="202">
        <f>+SPm!I$2</f>
        <v>41698</v>
      </c>
      <c r="L28" s="202">
        <f>+SPm!J$2</f>
        <v>41729</v>
      </c>
      <c r="M28" s="202">
        <f>+SPm!K$2</f>
        <v>41759</v>
      </c>
      <c r="N28" s="202">
        <f>+SPm!L$2</f>
        <v>41790</v>
      </c>
      <c r="O28" s="202">
        <f>+SPm!M$2</f>
        <v>41820</v>
      </c>
      <c r="P28" s="202">
        <f>+SPm!N$2</f>
        <v>41851</v>
      </c>
      <c r="Q28" s="202">
        <f>+SPm!O$2</f>
        <v>41882</v>
      </c>
      <c r="R28" s="202">
        <f>+SPm!P$2</f>
        <v>41912</v>
      </c>
      <c r="S28" s="202">
        <f>+SPm!Q$2</f>
        <v>41943</v>
      </c>
      <c r="T28" s="202">
        <f>+SPm!R$2</f>
        <v>41973</v>
      </c>
      <c r="U28" s="202">
        <f>+SPm!S$2</f>
        <v>42004</v>
      </c>
      <c r="V28" s="202">
        <f>+SPm!T$2</f>
        <v>42035</v>
      </c>
      <c r="W28" s="202">
        <f>+SPm!U$2</f>
        <v>42063</v>
      </c>
      <c r="X28" s="202">
        <f>+SPm!V$2</f>
        <v>42094</v>
      </c>
      <c r="Y28" s="202">
        <f>+SPm!W$2</f>
        <v>42124</v>
      </c>
      <c r="Z28" s="202">
        <f>+SPm!X$2</f>
        <v>42155</v>
      </c>
      <c r="AA28" s="202">
        <f>+SPm!Y$2</f>
        <v>42185</v>
      </c>
      <c r="AB28" s="202">
        <f>+SPm!Z$2</f>
        <v>42216</v>
      </c>
      <c r="AC28" s="202">
        <f>+SPm!AA$2</f>
        <v>42247</v>
      </c>
      <c r="AD28" s="202">
        <f>+SPm!AB$2</f>
        <v>42277</v>
      </c>
      <c r="AE28" s="202">
        <f>+SPm!AC$2</f>
        <v>42308</v>
      </c>
      <c r="AF28" s="202">
        <f>+SPm!AD$2</f>
        <v>42338</v>
      </c>
      <c r="AG28" s="202">
        <f>+SPm!AE$2</f>
        <v>42369</v>
      </c>
      <c r="AH28" s="202">
        <f>+SPm!AF$2</f>
        <v>42400</v>
      </c>
      <c r="AI28" s="202">
        <f>+SPm!AG$2</f>
        <v>42429</v>
      </c>
      <c r="AJ28" s="202">
        <f>+SPm!AH$2</f>
        <v>42460</v>
      </c>
      <c r="AK28" s="202">
        <f>+SPm!AI$2</f>
        <v>42490</v>
      </c>
      <c r="AL28" s="202">
        <f>+SPm!AJ$2</f>
        <v>42521</v>
      </c>
      <c r="AM28" s="202">
        <f>+SPm!AK$2</f>
        <v>42551</v>
      </c>
    </row>
    <row r="30" spans="2:39" ht="15" x14ac:dyDescent="0.25">
      <c r="B30" s="48" t="s">
        <v>299</v>
      </c>
      <c r="D30" s="46">
        <v>0</v>
      </c>
      <c r="E30" s="46">
        <f>+D33</f>
        <v>1840</v>
      </c>
      <c r="F30" s="46">
        <f t="shared" ref="F30:AM30" si="6">+E33</f>
        <v>1680</v>
      </c>
      <c r="G30" s="46">
        <f t="shared" si="6"/>
        <v>1520</v>
      </c>
      <c r="H30" s="46">
        <f t="shared" si="6"/>
        <v>1360</v>
      </c>
      <c r="I30" s="46">
        <f t="shared" si="6"/>
        <v>1200</v>
      </c>
      <c r="J30" s="46">
        <f t="shared" si="6"/>
        <v>1040</v>
      </c>
      <c r="K30" s="46">
        <f t="shared" si="6"/>
        <v>880</v>
      </c>
      <c r="L30" s="46">
        <f t="shared" si="6"/>
        <v>2720</v>
      </c>
      <c r="M30" s="46">
        <f t="shared" si="6"/>
        <v>2560</v>
      </c>
      <c r="N30" s="46">
        <f t="shared" si="6"/>
        <v>2400</v>
      </c>
      <c r="O30" s="46">
        <f t="shared" si="6"/>
        <v>2240</v>
      </c>
      <c r="P30" s="46">
        <f t="shared" si="6"/>
        <v>2080</v>
      </c>
      <c r="Q30" s="46">
        <f t="shared" si="6"/>
        <v>1909</v>
      </c>
      <c r="R30" s="46">
        <f t="shared" si="6"/>
        <v>1731</v>
      </c>
      <c r="S30" s="46">
        <f t="shared" si="6"/>
        <v>3553</v>
      </c>
      <c r="T30" s="46">
        <f t="shared" si="6"/>
        <v>3375</v>
      </c>
      <c r="U30" s="46">
        <f t="shared" si="6"/>
        <v>3197</v>
      </c>
      <c r="V30" s="46">
        <f t="shared" si="6"/>
        <v>3019</v>
      </c>
      <c r="W30" s="46">
        <f t="shared" si="6"/>
        <v>2841</v>
      </c>
      <c r="X30" s="46">
        <f t="shared" si="6"/>
        <v>2663</v>
      </c>
      <c r="Y30" s="46">
        <f t="shared" si="6"/>
        <v>2485</v>
      </c>
      <c r="Z30" s="46">
        <f t="shared" si="6"/>
        <v>4307</v>
      </c>
      <c r="AA30" s="46">
        <f t="shared" si="6"/>
        <v>4129</v>
      </c>
      <c r="AB30" s="46">
        <f t="shared" si="6"/>
        <v>3951</v>
      </c>
      <c r="AC30" s="46">
        <f t="shared" si="6"/>
        <v>3762</v>
      </c>
      <c r="AD30" s="46">
        <f t="shared" si="6"/>
        <v>3566</v>
      </c>
      <c r="AE30" s="46">
        <f t="shared" si="6"/>
        <v>3370</v>
      </c>
      <c r="AF30" s="46">
        <f t="shared" si="6"/>
        <v>3174</v>
      </c>
      <c r="AG30" s="46">
        <f t="shared" si="6"/>
        <v>4978</v>
      </c>
      <c r="AH30" s="46">
        <f t="shared" si="6"/>
        <v>4782</v>
      </c>
      <c r="AI30" s="46">
        <f t="shared" si="6"/>
        <v>4586</v>
      </c>
      <c r="AJ30" s="46">
        <f t="shared" si="6"/>
        <v>4390</v>
      </c>
      <c r="AK30" s="46">
        <f t="shared" si="6"/>
        <v>4194</v>
      </c>
      <c r="AL30" s="46">
        <f t="shared" si="6"/>
        <v>3998</v>
      </c>
      <c r="AM30" s="46">
        <f t="shared" si="6"/>
        <v>3802</v>
      </c>
    </row>
    <row r="31" spans="2:39" ht="15.75" thickBot="1" x14ac:dyDescent="0.3">
      <c r="B31" s="48" t="str">
        <f>+app!$G$11&amp;" in "&amp;'An Distinta Base'!F11</f>
        <v>Consumi in Lt</v>
      </c>
      <c r="D31" s="46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160</v>
      </c>
      <c r="E31" s="46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160</v>
      </c>
      <c r="F31" s="46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160</v>
      </c>
      <c r="G31" s="46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160</v>
      </c>
      <c r="H31" s="46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160</v>
      </c>
      <c r="I31" s="46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160</v>
      </c>
      <c r="J31" s="46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160</v>
      </c>
      <c r="K31" s="46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160</v>
      </c>
      <c r="L31" s="46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160</v>
      </c>
      <c r="M31" s="46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160</v>
      </c>
      <c r="N31" s="46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160</v>
      </c>
      <c r="O31" s="46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160</v>
      </c>
      <c r="P31" s="46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171</v>
      </c>
      <c r="Q31" s="46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178</v>
      </c>
      <c r="R31" s="46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178</v>
      </c>
      <c r="S31" s="46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178</v>
      </c>
      <c r="T31" s="46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178</v>
      </c>
      <c r="U31" s="46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178</v>
      </c>
      <c r="V31" s="46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178</v>
      </c>
      <c r="W31" s="46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178</v>
      </c>
      <c r="X31" s="46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178</v>
      </c>
      <c r="Y31" s="46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178</v>
      </c>
      <c r="Z31" s="46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178</v>
      </c>
      <c r="AA31" s="46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178</v>
      </c>
      <c r="AB31" s="46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189</v>
      </c>
      <c r="AC31" s="46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196</v>
      </c>
      <c r="AD31" s="46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196</v>
      </c>
      <c r="AE31" s="46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196</v>
      </c>
      <c r="AF31" s="46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196</v>
      </c>
      <c r="AG31" s="46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196</v>
      </c>
      <c r="AH31" s="46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196</v>
      </c>
      <c r="AI31" s="46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196</v>
      </c>
      <c r="AJ31" s="46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196</v>
      </c>
      <c r="AK31" s="46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196</v>
      </c>
      <c r="AL31" s="46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196</v>
      </c>
      <c r="AM31" s="46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196</v>
      </c>
    </row>
    <row r="32" spans="2:39" s="41" customFormat="1" ht="16.5" thickTop="1" thickBot="1" x14ac:dyDescent="0.3">
      <c r="B32" s="48" t="str">
        <f>+app!$G$12&amp;" in "&amp;'An Distinta Base'!F11</f>
        <v>Acquisti in Lt</v>
      </c>
      <c r="D32" s="54">
        <v>2000</v>
      </c>
      <c r="E32" s="54"/>
      <c r="F32" s="54"/>
      <c r="G32" s="54"/>
      <c r="H32" s="54"/>
      <c r="I32" s="54"/>
      <c r="J32" s="54"/>
      <c r="K32" s="54">
        <v>2000</v>
      </c>
      <c r="L32" s="54"/>
      <c r="M32" s="54"/>
      <c r="N32" s="54"/>
      <c r="O32" s="54"/>
      <c r="P32" s="54"/>
      <c r="Q32" s="54"/>
      <c r="R32" s="54">
        <v>2000</v>
      </c>
      <c r="S32" s="54"/>
      <c r="T32" s="54"/>
      <c r="U32" s="54"/>
      <c r="V32" s="54"/>
      <c r="W32" s="54"/>
      <c r="X32" s="54"/>
      <c r="Y32" s="54">
        <v>2000</v>
      </c>
      <c r="Z32" s="54"/>
      <c r="AA32" s="54"/>
      <c r="AB32" s="54"/>
      <c r="AC32" s="54"/>
      <c r="AD32" s="54"/>
      <c r="AE32" s="54"/>
      <c r="AF32" s="54">
        <v>2000</v>
      </c>
      <c r="AG32" s="54"/>
      <c r="AH32" s="54"/>
      <c r="AI32" s="54"/>
      <c r="AJ32" s="54"/>
      <c r="AK32" s="54"/>
      <c r="AL32" s="54"/>
      <c r="AM32" s="54">
        <v>2000</v>
      </c>
    </row>
    <row r="33" spans="2:39" ht="15.75" thickTop="1" x14ac:dyDescent="0.25">
      <c r="B33" s="48" t="s">
        <v>300</v>
      </c>
      <c r="D33" s="46">
        <f>+D30-D31+D32</f>
        <v>1840</v>
      </c>
      <c r="E33" s="46">
        <f>+E30-E31+E32</f>
        <v>1680</v>
      </c>
      <c r="F33" s="46">
        <f t="shared" ref="F33:AM33" si="7">+F30-F31+F32</f>
        <v>1520</v>
      </c>
      <c r="G33" s="46">
        <f t="shared" si="7"/>
        <v>1360</v>
      </c>
      <c r="H33" s="46">
        <f t="shared" si="7"/>
        <v>1200</v>
      </c>
      <c r="I33" s="46">
        <f t="shared" si="7"/>
        <v>1040</v>
      </c>
      <c r="J33" s="46">
        <f t="shared" si="7"/>
        <v>880</v>
      </c>
      <c r="K33" s="46">
        <f t="shared" si="7"/>
        <v>2720</v>
      </c>
      <c r="L33" s="46">
        <f t="shared" si="7"/>
        <v>2560</v>
      </c>
      <c r="M33" s="46">
        <f t="shared" si="7"/>
        <v>2400</v>
      </c>
      <c r="N33" s="46">
        <f t="shared" si="7"/>
        <v>2240</v>
      </c>
      <c r="O33" s="46">
        <f t="shared" si="7"/>
        <v>2080</v>
      </c>
      <c r="P33" s="46">
        <f t="shared" si="7"/>
        <v>1909</v>
      </c>
      <c r="Q33" s="46">
        <f t="shared" si="7"/>
        <v>1731</v>
      </c>
      <c r="R33" s="46">
        <f t="shared" si="7"/>
        <v>3553</v>
      </c>
      <c r="S33" s="46">
        <f t="shared" si="7"/>
        <v>3375</v>
      </c>
      <c r="T33" s="46">
        <f t="shared" si="7"/>
        <v>3197</v>
      </c>
      <c r="U33" s="46">
        <f t="shared" si="7"/>
        <v>3019</v>
      </c>
      <c r="V33" s="46">
        <f t="shared" si="7"/>
        <v>2841</v>
      </c>
      <c r="W33" s="46">
        <f t="shared" si="7"/>
        <v>2663</v>
      </c>
      <c r="X33" s="46">
        <f t="shared" si="7"/>
        <v>2485</v>
      </c>
      <c r="Y33" s="46">
        <f t="shared" si="7"/>
        <v>4307</v>
      </c>
      <c r="Z33" s="46">
        <f t="shared" si="7"/>
        <v>4129</v>
      </c>
      <c r="AA33" s="46">
        <f t="shared" si="7"/>
        <v>3951</v>
      </c>
      <c r="AB33" s="46">
        <f t="shared" si="7"/>
        <v>3762</v>
      </c>
      <c r="AC33" s="46">
        <f t="shared" si="7"/>
        <v>3566</v>
      </c>
      <c r="AD33" s="46">
        <f t="shared" si="7"/>
        <v>3370</v>
      </c>
      <c r="AE33" s="46">
        <f t="shared" si="7"/>
        <v>3174</v>
      </c>
      <c r="AF33" s="46">
        <f t="shared" si="7"/>
        <v>4978</v>
      </c>
      <c r="AG33" s="46">
        <f t="shared" si="7"/>
        <v>4782</v>
      </c>
      <c r="AH33" s="46">
        <f t="shared" si="7"/>
        <v>4586</v>
      </c>
      <c r="AI33" s="46">
        <f t="shared" si="7"/>
        <v>4390</v>
      </c>
      <c r="AJ33" s="46">
        <f t="shared" si="7"/>
        <v>4194</v>
      </c>
      <c r="AK33" s="46">
        <f t="shared" si="7"/>
        <v>3998</v>
      </c>
      <c r="AL33" s="46">
        <f t="shared" si="7"/>
        <v>3802</v>
      </c>
      <c r="AM33" s="46">
        <f t="shared" si="7"/>
        <v>5606</v>
      </c>
    </row>
    <row r="36" spans="2:39" ht="15" x14ac:dyDescent="0.25">
      <c r="B36" s="48" t="str">
        <f>+'An Distinta Base'!E12</f>
        <v>Mp5</v>
      </c>
      <c r="D36" s="202">
        <f>+SPm!B$2</f>
        <v>41456</v>
      </c>
      <c r="E36" s="202">
        <f>+SPm!C$2</f>
        <v>41517</v>
      </c>
      <c r="F36" s="202">
        <f>+SPm!D$2</f>
        <v>41547</v>
      </c>
      <c r="G36" s="202">
        <f>+SPm!E$2</f>
        <v>41578</v>
      </c>
      <c r="H36" s="202">
        <f>+SPm!F$2</f>
        <v>41608</v>
      </c>
      <c r="I36" s="202">
        <f>+SPm!G$2</f>
        <v>41639</v>
      </c>
      <c r="J36" s="202">
        <f>+SPm!H$2</f>
        <v>41670</v>
      </c>
      <c r="K36" s="202">
        <f>+SPm!I$2</f>
        <v>41698</v>
      </c>
      <c r="L36" s="202">
        <f>+SPm!J$2</f>
        <v>41729</v>
      </c>
      <c r="M36" s="202">
        <f>+SPm!K$2</f>
        <v>41759</v>
      </c>
      <c r="N36" s="202">
        <f>+SPm!L$2</f>
        <v>41790</v>
      </c>
      <c r="O36" s="202">
        <f>+SPm!M$2</f>
        <v>41820</v>
      </c>
      <c r="P36" s="202">
        <f>+SPm!N$2</f>
        <v>41851</v>
      </c>
      <c r="Q36" s="202">
        <f>+SPm!O$2</f>
        <v>41882</v>
      </c>
      <c r="R36" s="202">
        <f>+SPm!P$2</f>
        <v>41912</v>
      </c>
      <c r="S36" s="202">
        <f>+SPm!Q$2</f>
        <v>41943</v>
      </c>
      <c r="T36" s="202">
        <f>+SPm!R$2</f>
        <v>41973</v>
      </c>
      <c r="U36" s="202">
        <f>+SPm!S$2</f>
        <v>42004</v>
      </c>
      <c r="V36" s="202">
        <f>+SPm!T$2</f>
        <v>42035</v>
      </c>
      <c r="W36" s="202">
        <f>+SPm!U$2</f>
        <v>42063</v>
      </c>
      <c r="X36" s="202">
        <f>+SPm!V$2</f>
        <v>42094</v>
      </c>
      <c r="Y36" s="202">
        <f>+SPm!W$2</f>
        <v>42124</v>
      </c>
      <c r="Z36" s="202">
        <f>+SPm!X$2</f>
        <v>42155</v>
      </c>
      <c r="AA36" s="202">
        <f>+SPm!Y$2</f>
        <v>42185</v>
      </c>
      <c r="AB36" s="202">
        <f>+SPm!Z$2</f>
        <v>42216</v>
      </c>
      <c r="AC36" s="202">
        <f>+SPm!AA$2</f>
        <v>42247</v>
      </c>
      <c r="AD36" s="202">
        <f>+SPm!AB$2</f>
        <v>42277</v>
      </c>
      <c r="AE36" s="202">
        <f>+SPm!AC$2</f>
        <v>42308</v>
      </c>
      <c r="AF36" s="202">
        <f>+SPm!AD$2</f>
        <v>42338</v>
      </c>
      <c r="AG36" s="202">
        <f>+SPm!AE$2</f>
        <v>42369</v>
      </c>
      <c r="AH36" s="202">
        <f>+SPm!AF$2</f>
        <v>42400</v>
      </c>
      <c r="AI36" s="202">
        <f>+SPm!AG$2</f>
        <v>42429</v>
      </c>
      <c r="AJ36" s="202">
        <f>+SPm!AH$2</f>
        <v>42460</v>
      </c>
      <c r="AK36" s="202">
        <f>+SPm!AI$2</f>
        <v>42490</v>
      </c>
      <c r="AL36" s="202">
        <f>+SPm!AJ$2</f>
        <v>42521</v>
      </c>
      <c r="AM36" s="202">
        <f>+SPm!AK$2</f>
        <v>42551</v>
      </c>
    </row>
    <row r="38" spans="2:39" ht="15" x14ac:dyDescent="0.25">
      <c r="B38" s="48"/>
      <c r="D38" s="46">
        <v>0</v>
      </c>
      <c r="E38" s="46">
        <f>+D41</f>
        <v>1956</v>
      </c>
      <c r="F38" s="46">
        <f t="shared" ref="F38:AM38" si="8">+E41</f>
        <v>1912</v>
      </c>
      <c r="G38" s="46">
        <f t="shared" si="8"/>
        <v>1868</v>
      </c>
      <c r="H38" s="46">
        <f t="shared" si="8"/>
        <v>1824</v>
      </c>
      <c r="I38" s="46">
        <f t="shared" si="8"/>
        <v>1780</v>
      </c>
      <c r="J38" s="46">
        <f t="shared" si="8"/>
        <v>3736</v>
      </c>
      <c r="K38" s="46">
        <f t="shared" si="8"/>
        <v>3692</v>
      </c>
      <c r="L38" s="46">
        <f t="shared" si="8"/>
        <v>3648</v>
      </c>
      <c r="M38" s="46">
        <f t="shared" si="8"/>
        <v>3604</v>
      </c>
      <c r="N38" s="46">
        <f t="shared" si="8"/>
        <v>3560</v>
      </c>
      <c r="O38" s="46">
        <f t="shared" si="8"/>
        <v>5516</v>
      </c>
      <c r="P38" s="46">
        <f t="shared" si="8"/>
        <v>5472</v>
      </c>
      <c r="Q38" s="46">
        <f t="shared" si="8"/>
        <v>5424.5</v>
      </c>
      <c r="R38" s="46">
        <f t="shared" si="8"/>
        <v>5375.3</v>
      </c>
      <c r="S38" s="46">
        <f t="shared" si="8"/>
        <v>5326.1</v>
      </c>
      <c r="T38" s="46">
        <f t="shared" si="8"/>
        <v>5276.9000000000005</v>
      </c>
      <c r="U38" s="46">
        <f t="shared" si="8"/>
        <v>7227.7000000000007</v>
      </c>
      <c r="V38" s="46">
        <f t="shared" si="8"/>
        <v>7178.5000000000009</v>
      </c>
      <c r="W38" s="46">
        <f t="shared" si="8"/>
        <v>7129.3000000000011</v>
      </c>
      <c r="X38" s="46">
        <f t="shared" si="8"/>
        <v>7080.1000000000013</v>
      </c>
      <c r="Y38" s="46">
        <f t="shared" si="8"/>
        <v>7030.9000000000015</v>
      </c>
      <c r="Z38" s="46">
        <f t="shared" si="8"/>
        <v>8981.7000000000007</v>
      </c>
      <c r="AA38" s="46">
        <f t="shared" si="8"/>
        <v>8932.5</v>
      </c>
      <c r="AB38" s="46">
        <f t="shared" si="8"/>
        <v>8883.2999999999993</v>
      </c>
      <c r="AC38" s="46">
        <f t="shared" si="8"/>
        <v>8830.5999999999985</v>
      </c>
      <c r="AD38" s="46">
        <f t="shared" si="8"/>
        <v>8776.1999999999989</v>
      </c>
      <c r="AE38" s="46">
        <f t="shared" si="8"/>
        <v>10721.8</v>
      </c>
      <c r="AF38" s="46">
        <f t="shared" si="8"/>
        <v>10667.4</v>
      </c>
      <c r="AG38" s="46">
        <f t="shared" si="8"/>
        <v>10613</v>
      </c>
      <c r="AH38" s="46">
        <f t="shared" si="8"/>
        <v>10558.6</v>
      </c>
      <c r="AI38" s="46">
        <f t="shared" si="8"/>
        <v>10504.2</v>
      </c>
      <c r="AJ38" s="46">
        <f t="shared" si="8"/>
        <v>12449.800000000001</v>
      </c>
      <c r="AK38" s="46">
        <f t="shared" si="8"/>
        <v>12395.400000000001</v>
      </c>
      <c r="AL38" s="46">
        <f t="shared" si="8"/>
        <v>12341.000000000002</v>
      </c>
      <c r="AM38" s="46">
        <f t="shared" si="8"/>
        <v>12286.600000000002</v>
      </c>
    </row>
    <row r="39" spans="2:39" ht="15.75" thickBot="1" x14ac:dyDescent="0.3">
      <c r="B39" s="48" t="str">
        <f>+app!$G$11&amp;" in "&amp;'An Distinta Base'!F12</f>
        <v>Consumi in Lt</v>
      </c>
      <c r="D39" s="46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44</v>
      </c>
      <c r="E39" s="46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44</v>
      </c>
      <c r="F39" s="46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44</v>
      </c>
      <c r="G39" s="46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44</v>
      </c>
      <c r="H39" s="46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44</v>
      </c>
      <c r="I39" s="46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44</v>
      </c>
      <c r="J39" s="46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44</v>
      </c>
      <c r="K39" s="46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44</v>
      </c>
      <c r="L39" s="46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44</v>
      </c>
      <c r="M39" s="46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44</v>
      </c>
      <c r="N39" s="46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44</v>
      </c>
      <c r="O39" s="46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44</v>
      </c>
      <c r="P39" s="46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47.5</v>
      </c>
      <c r="Q39" s="46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49.199999999999996</v>
      </c>
      <c r="R39" s="46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49.199999999999996</v>
      </c>
      <c r="S39" s="46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49.199999999999996</v>
      </c>
      <c r="T39" s="46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49.199999999999996</v>
      </c>
      <c r="U39" s="46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49.199999999999996</v>
      </c>
      <c r="V39" s="46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49.199999999999996</v>
      </c>
      <c r="W39" s="46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49.199999999999996</v>
      </c>
      <c r="X39" s="46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49.199999999999996</v>
      </c>
      <c r="Y39" s="46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49.199999999999996</v>
      </c>
      <c r="Z39" s="46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49.199999999999996</v>
      </c>
      <c r="AA39" s="46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49.199999999999996</v>
      </c>
      <c r="AB39" s="46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52.699999999999996</v>
      </c>
      <c r="AC39" s="46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54.400000000000006</v>
      </c>
      <c r="AD39" s="46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54.400000000000006</v>
      </c>
      <c r="AE39" s="46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54.400000000000006</v>
      </c>
      <c r="AF39" s="46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54.400000000000006</v>
      </c>
      <c r="AG39" s="46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54.400000000000006</v>
      </c>
      <c r="AH39" s="46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54.400000000000006</v>
      </c>
      <c r="AI39" s="46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54.400000000000006</v>
      </c>
      <c r="AJ39" s="46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54.400000000000006</v>
      </c>
      <c r="AK39" s="46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54.400000000000006</v>
      </c>
      <c r="AL39" s="46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54.400000000000006</v>
      </c>
      <c r="AM39" s="46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54.400000000000006</v>
      </c>
    </row>
    <row r="40" spans="2:39" s="41" customFormat="1" ht="16.5" thickTop="1" thickBot="1" x14ac:dyDescent="0.3">
      <c r="B40" s="48" t="str">
        <f>+app!$G$12&amp;" in "&amp;'An Distinta Base'!F12</f>
        <v>Acquisti in Lt</v>
      </c>
      <c r="D40" s="54">
        <v>2000</v>
      </c>
      <c r="E40" s="54"/>
      <c r="F40" s="54"/>
      <c r="G40" s="54"/>
      <c r="H40" s="54"/>
      <c r="I40" s="54">
        <v>2000</v>
      </c>
      <c r="J40" s="54"/>
      <c r="K40" s="54"/>
      <c r="L40" s="54"/>
      <c r="M40" s="54"/>
      <c r="N40" s="54">
        <v>2000</v>
      </c>
      <c r="O40" s="54"/>
      <c r="P40" s="54"/>
      <c r="Q40" s="54"/>
      <c r="R40" s="54"/>
      <c r="S40" s="54"/>
      <c r="T40" s="54">
        <v>2000</v>
      </c>
      <c r="U40" s="54"/>
      <c r="V40" s="54"/>
      <c r="W40" s="54"/>
      <c r="X40" s="54"/>
      <c r="Y40" s="54">
        <v>2000</v>
      </c>
      <c r="Z40" s="54"/>
      <c r="AA40" s="54"/>
      <c r="AB40" s="54"/>
      <c r="AC40" s="54"/>
      <c r="AD40" s="54">
        <v>2000</v>
      </c>
      <c r="AE40" s="54"/>
      <c r="AF40" s="54"/>
      <c r="AG40" s="54"/>
      <c r="AH40" s="54"/>
      <c r="AI40" s="54">
        <v>2000</v>
      </c>
      <c r="AJ40" s="54"/>
      <c r="AK40" s="54"/>
      <c r="AL40" s="54"/>
      <c r="AM40" s="54"/>
    </row>
    <row r="41" spans="2:39" ht="15.75" thickTop="1" x14ac:dyDescent="0.25">
      <c r="B41" s="48" t="s">
        <v>300</v>
      </c>
      <c r="D41" s="46">
        <f>+D38-D39+D40</f>
        <v>1956</v>
      </c>
      <c r="E41" s="46">
        <f>+E38-E39+E40</f>
        <v>1912</v>
      </c>
      <c r="F41" s="46">
        <f t="shared" ref="F41:AM41" si="9">+F38-F39+F40</f>
        <v>1868</v>
      </c>
      <c r="G41" s="46">
        <f t="shared" si="9"/>
        <v>1824</v>
      </c>
      <c r="H41" s="46">
        <f t="shared" si="9"/>
        <v>1780</v>
      </c>
      <c r="I41" s="46">
        <f t="shared" si="9"/>
        <v>3736</v>
      </c>
      <c r="J41" s="46">
        <f t="shared" si="9"/>
        <v>3692</v>
      </c>
      <c r="K41" s="46">
        <f t="shared" si="9"/>
        <v>3648</v>
      </c>
      <c r="L41" s="46">
        <f t="shared" si="9"/>
        <v>3604</v>
      </c>
      <c r="M41" s="46">
        <f t="shared" si="9"/>
        <v>3560</v>
      </c>
      <c r="N41" s="46">
        <f t="shared" si="9"/>
        <v>5516</v>
      </c>
      <c r="O41" s="46">
        <f t="shared" si="9"/>
        <v>5472</v>
      </c>
      <c r="P41" s="46">
        <f t="shared" si="9"/>
        <v>5424.5</v>
      </c>
      <c r="Q41" s="46">
        <f t="shared" si="9"/>
        <v>5375.3</v>
      </c>
      <c r="R41" s="46">
        <f t="shared" si="9"/>
        <v>5326.1</v>
      </c>
      <c r="S41" s="46">
        <f t="shared" si="9"/>
        <v>5276.9000000000005</v>
      </c>
      <c r="T41" s="46">
        <f t="shared" si="9"/>
        <v>7227.7000000000007</v>
      </c>
      <c r="U41" s="46">
        <f t="shared" si="9"/>
        <v>7178.5000000000009</v>
      </c>
      <c r="V41" s="46">
        <f t="shared" si="9"/>
        <v>7129.3000000000011</v>
      </c>
      <c r="W41" s="46">
        <f t="shared" si="9"/>
        <v>7080.1000000000013</v>
      </c>
      <c r="X41" s="46">
        <f t="shared" si="9"/>
        <v>7030.9000000000015</v>
      </c>
      <c r="Y41" s="46">
        <f t="shared" si="9"/>
        <v>8981.7000000000007</v>
      </c>
      <c r="Z41" s="46">
        <f t="shared" si="9"/>
        <v>8932.5</v>
      </c>
      <c r="AA41" s="46">
        <f t="shared" si="9"/>
        <v>8883.2999999999993</v>
      </c>
      <c r="AB41" s="46">
        <f t="shared" si="9"/>
        <v>8830.5999999999985</v>
      </c>
      <c r="AC41" s="46">
        <f t="shared" si="9"/>
        <v>8776.1999999999989</v>
      </c>
      <c r="AD41" s="46">
        <f t="shared" si="9"/>
        <v>10721.8</v>
      </c>
      <c r="AE41" s="46">
        <f t="shared" si="9"/>
        <v>10667.4</v>
      </c>
      <c r="AF41" s="46">
        <f t="shared" si="9"/>
        <v>10613</v>
      </c>
      <c r="AG41" s="46">
        <f t="shared" si="9"/>
        <v>10558.6</v>
      </c>
      <c r="AH41" s="46">
        <f t="shared" si="9"/>
        <v>10504.2</v>
      </c>
      <c r="AI41" s="46">
        <f t="shared" si="9"/>
        <v>12449.800000000001</v>
      </c>
      <c r="AJ41" s="46">
        <f t="shared" si="9"/>
        <v>12395.400000000001</v>
      </c>
      <c r="AK41" s="46">
        <f t="shared" si="9"/>
        <v>12341.000000000002</v>
      </c>
      <c r="AL41" s="46">
        <f t="shared" si="9"/>
        <v>12286.600000000002</v>
      </c>
      <c r="AM41" s="46">
        <f t="shared" si="9"/>
        <v>12232.200000000003</v>
      </c>
    </row>
    <row r="44" spans="2:39" ht="15" x14ac:dyDescent="0.25">
      <c r="B44" s="48" t="str">
        <f>+'An Distinta Base'!E13</f>
        <v>Mp6</v>
      </c>
      <c r="D44" s="202">
        <f>+SPm!B$2</f>
        <v>41456</v>
      </c>
      <c r="E44" s="202">
        <f>+SPm!C$2</f>
        <v>41517</v>
      </c>
      <c r="F44" s="202">
        <f>+SPm!D$2</f>
        <v>41547</v>
      </c>
      <c r="G44" s="202">
        <f>+SPm!E$2</f>
        <v>41578</v>
      </c>
      <c r="H44" s="202">
        <f>+SPm!F$2</f>
        <v>41608</v>
      </c>
      <c r="I44" s="202">
        <f>+SPm!G$2</f>
        <v>41639</v>
      </c>
      <c r="J44" s="202">
        <f>+SPm!H$2</f>
        <v>41670</v>
      </c>
      <c r="K44" s="202">
        <f>+SPm!I$2</f>
        <v>41698</v>
      </c>
      <c r="L44" s="202">
        <f>+SPm!J$2</f>
        <v>41729</v>
      </c>
      <c r="M44" s="202">
        <f>+SPm!K$2</f>
        <v>41759</v>
      </c>
      <c r="N44" s="202">
        <f>+SPm!L$2</f>
        <v>41790</v>
      </c>
      <c r="O44" s="202">
        <f>+SPm!M$2</f>
        <v>41820</v>
      </c>
      <c r="P44" s="202">
        <f>+SPm!N$2</f>
        <v>41851</v>
      </c>
      <c r="Q44" s="202">
        <f>+SPm!O$2</f>
        <v>41882</v>
      </c>
      <c r="R44" s="202">
        <f>+SPm!P$2</f>
        <v>41912</v>
      </c>
      <c r="S44" s="202">
        <f>+SPm!Q$2</f>
        <v>41943</v>
      </c>
      <c r="T44" s="202">
        <f>+SPm!R$2</f>
        <v>41973</v>
      </c>
      <c r="U44" s="202">
        <f>+SPm!S$2</f>
        <v>42004</v>
      </c>
      <c r="V44" s="202">
        <f>+SPm!T$2</f>
        <v>42035</v>
      </c>
      <c r="W44" s="202">
        <f>+SPm!U$2</f>
        <v>42063</v>
      </c>
      <c r="X44" s="202">
        <f>+SPm!V$2</f>
        <v>42094</v>
      </c>
      <c r="Y44" s="202">
        <f>+SPm!W$2</f>
        <v>42124</v>
      </c>
      <c r="Z44" s="202">
        <f>+SPm!X$2</f>
        <v>42155</v>
      </c>
      <c r="AA44" s="202">
        <f>+SPm!Y$2</f>
        <v>42185</v>
      </c>
      <c r="AB44" s="202">
        <f>+SPm!Z$2</f>
        <v>42216</v>
      </c>
      <c r="AC44" s="202">
        <f>+SPm!AA$2</f>
        <v>42247</v>
      </c>
      <c r="AD44" s="202">
        <f>+SPm!AB$2</f>
        <v>42277</v>
      </c>
      <c r="AE44" s="202">
        <f>+SPm!AC$2</f>
        <v>42308</v>
      </c>
      <c r="AF44" s="202">
        <f>+SPm!AD$2</f>
        <v>42338</v>
      </c>
      <c r="AG44" s="202">
        <f>+SPm!AE$2</f>
        <v>42369</v>
      </c>
      <c r="AH44" s="202">
        <f>+SPm!AF$2</f>
        <v>42400</v>
      </c>
      <c r="AI44" s="202">
        <f>+SPm!AG$2</f>
        <v>42429</v>
      </c>
      <c r="AJ44" s="202">
        <f>+SPm!AH$2</f>
        <v>42460</v>
      </c>
      <c r="AK44" s="202">
        <f>+SPm!AI$2</f>
        <v>42490</v>
      </c>
      <c r="AL44" s="202">
        <f>+SPm!AJ$2</f>
        <v>42521</v>
      </c>
      <c r="AM44" s="202">
        <f>+SPm!AK$2</f>
        <v>42551</v>
      </c>
    </row>
    <row r="46" spans="2:39" ht="15" x14ac:dyDescent="0.25">
      <c r="B46" s="48" t="s">
        <v>299</v>
      </c>
      <c r="D46" s="46">
        <v>0</v>
      </c>
      <c r="E46" s="46">
        <f>+D49</f>
        <v>1971</v>
      </c>
      <c r="F46" s="46">
        <f t="shared" ref="F46:AM46" si="10">+E49</f>
        <v>1942</v>
      </c>
      <c r="G46" s="46">
        <f t="shared" si="10"/>
        <v>1913</v>
      </c>
      <c r="H46" s="46">
        <f t="shared" si="10"/>
        <v>1884</v>
      </c>
      <c r="I46" s="46">
        <f t="shared" si="10"/>
        <v>1855</v>
      </c>
      <c r="J46" s="46">
        <f t="shared" si="10"/>
        <v>1826</v>
      </c>
      <c r="K46" s="46">
        <f t="shared" si="10"/>
        <v>1797</v>
      </c>
      <c r="L46" s="46">
        <f t="shared" si="10"/>
        <v>1768</v>
      </c>
      <c r="M46" s="46">
        <f t="shared" si="10"/>
        <v>3739</v>
      </c>
      <c r="N46" s="46">
        <f t="shared" si="10"/>
        <v>3710</v>
      </c>
      <c r="O46" s="46">
        <f t="shared" si="10"/>
        <v>3681</v>
      </c>
      <c r="P46" s="46">
        <f t="shared" si="10"/>
        <v>3652</v>
      </c>
      <c r="Q46" s="46">
        <f t="shared" si="10"/>
        <v>3620.8</v>
      </c>
      <c r="R46" s="46">
        <f t="shared" si="10"/>
        <v>3588.5</v>
      </c>
      <c r="S46" s="46">
        <f t="shared" si="10"/>
        <v>3556.2</v>
      </c>
      <c r="T46" s="46">
        <f t="shared" si="10"/>
        <v>3523.8999999999996</v>
      </c>
      <c r="U46" s="46">
        <f t="shared" si="10"/>
        <v>3491.5999999999995</v>
      </c>
      <c r="V46" s="46">
        <f t="shared" si="10"/>
        <v>5459.2999999999993</v>
      </c>
      <c r="W46" s="46">
        <f t="shared" si="10"/>
        <v>5426.9999999999991</v>
      </c>
      <c r="X46" s="46">
        <f t="shared" si="10"/>
        <v>5394.6999999999989</v>
      </c>
      <c r="Y46" s="46">
        <f t="shared" si="10"/>
        <v>5362.3999999999987</v>
      </c>
      <c r="Z46" s="46">
        <f t="shared" si="10"/>
        <v>5330.0999999999985</v>
      </c>
      <c r="AA46" s="46">
        <f t="shared" si="10"/>
        <v>5297.7999999999984</v>
      </c>
      <c r="AB46" s="46">
        <f t="shared" si="10"/>
        <v>5265.4999999999982</v>
      </c>
      <c r="AC46" s="46">
        <f t="shared" si="10"/>
        <v>5230.9999999999982</v>
      </c>
      <c r="AD46" s="46">
        <f t="shared" si="10"/>
        <v>7195.3999999999978</v>
      </c>
      <c r="AE46" s="46">
        <f t="shared" si="10"/>
        <v>7159.7999999999975</v>
      </c>
      <c r="AF46" s="46">
        <f t="shared" si="10"/>
        <v>7124.1999999999971</v>
      </c>
      <c r="AG46" s="46">
        <f t="shared" si="10"/>
        <v>7088.5999999999967</v>
      </c>
      <c r="AH46" s="46">
        <f t="shared" si="10"/>
        <v>7052.9999999999964</v>
      </c>
      <c r="AI46" s="46">
        <f t="shared" si="10"/>
        <v>7017.399999999996</v>
      </c>
      <c r="AJ46" s="46">
        <f t="shared" si="10"/>
        <v>6981.7999999999956</v>
      </c>
      <c r="AK46" s="46">
        <f t="shared" si="10"/>
        <v>6946.1999999999953</v>
      </c>
      <c r="AL46" s="46">
        <f t="shared" si="10"/>
        <v>6910.5999999999949</v>
      </c>
      <c r="AM46" s="46">
        <f t="shared" si="10"/>
        <v>8874.9999999999945</v>
      </c>
    </row>
    <row r="47" spans="2:39" ht="15.75" thickBot="1" x14ac:dyDescent="0.3">
      <c r="B47" s="48" t="str">
        <f>+app!$G$11&amp;" in "&amp;'An Distinta Base'!F13</f>
        <v>Consumi in Lt</v>
      </c>
      <c r="D47" s="46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29</v>
      </c>
      <c r="E47" s="46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29</v>
      </c>
      <c r="F47" s="46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29</v>
      </c>
      <c r="G47" s="46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29</v>
      </c>
      <c r="H47" s="46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29</v>
      </c>
      <c r="I47" s="46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29</v>
      </c>
      <c r="J47" s="46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29</v>
      </c>
      <c r="K47" s="46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29</v>
      </c>
      <c r="L47" s="46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29</v>
      </c>
      <c r="M47" s="46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29</v>
      </c>
      <c r="N47" s="46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29</v>
      </c>
      <c r="O47" s="46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29</v>
      </c>
      <c r="P47" s="46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31.200000000000003</v>
      </c>
      <c r="Q47" s="46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32.300000000000004</v>
      </c>
      <c r="R47" s="46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32.300000000000004</v>
      </c>
      <c r="S47" s="46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32.300000000000004</v>
      </c>
      <c r="T47" s="46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32.300000000000004</v>
      </c>
      <c r="U47" s="46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32.300000000000004</v>
      </c>
      <c r="V47" s="46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32.300000000000004</v>
      </c>
      <c r="W47" s="46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32.300000000000004</v>
      </c>
      <c r="X47" s="46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32.300000000000004</v>
      </c>
      <c r="Y47" s="46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32.300000000000004</v>
      </c>
      <c r="Z47" s="46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32.300000000000004</v>
      </c>
      <c r="AA47" s="46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32.300000000000004</v>
      </c>
      <c r="AB47" s="46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34.5</v>
      </c>
      <c r="AC47" s="46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35.6</v>
      </c>
      <c r="AD47" s="46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35.6</v>
      </c>
      <c r="AE47" s="46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35.6</v>
      </c>
      <c r="AF47" s="46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35.6</v>
      </c>
      <c r="AG47" s="46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35.6</v>
      </c>
      <c r="AH47" s="46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35.6</v>
      </c>
      <c r="AI47" s="46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35.6</v>
      </c>
      <c r="AJ47" s="46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35.6</v>
      </c>
      <c r="AK47" s="46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35.6</v>
      </c>
      <c r="AL47" s="46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35.6</v>
      </c>
      <c r="AM47" s="46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35.6</v>
      </c>
    </row>
    <row r="48" spans="2:39" s="41" customFormat="1" ht="16.5" thickTop="1" thickBot="1" x14ac:dyDescent="0.3">
      <c r="B48" s="48" t="str">
        <f>+app!$G$12&amp;" in "&amp;'An Distinta Base'!F13</f>
        <v>Acquisti in Lt</v>
      </c>
      <c r="D48" s="54">
        <v>2000</v>
      </c>
      <c r="E48" s="54"/>
      <c r="F48" s="54"/>
      <c r="G48" s="54"/>
      <c r="H48" s="54"/>
      <c r="I48" s="54"/>
      <c r="J48" s="54"/>
      <c r="K48" s="54"/>
      <c r="L48" s="54">
        <v>2000</v>
      </c>
      <c r="M48" s="54"/>
      <c r="N48" s="54"/>
      <c r="O48" s="54"/>
      <c r="P48" s="54"/>
      <c r="Q48" s="54"/>
      <c r="R48" s="54"/>
      <c r="S48" s="54"/>
      <c r="T48" s="54"/>
      <c r="U48" s="54">
        <v>2000</v>
      </c>
      <c r="V48" s="54"/>
      <c r="W48" s="54"/>
      <c r="X48" s="54"/>
      <c r="Y48" s="54"/>
      <c r="Z48" s="54"/>
      <c r="AA48" s="54"/>
      <c r="AB48" s="54"/>
      <c r="AC48" s="54">
        <v>2000</v>
      </c>
      <c r="AD48" s="54"/>
      <c r="AE48" s="54"/>
      <c r="AF48" s="54"/>
      <c r="AG48" s="54"/>
      <c r="AH48" s="54"/>
      <c r="AI48" s="54"/>
      <c r="AJ48" s="54"/>
      <c r="AK48" s="54"/>
      <c r="AL48" s="54">
        <v>2000</v>
      </c>
      <c r="AM48" s="54"/>
    </row>
    <row r="49" spans="2:39" ht="15.75" thickTop="1" x14ac:dyDescent="0.25">
      <c r="B49" s="48" t="s">
        <v>300</v>
      </c>
      <c r="D49" s="46">
        <f>+D46-D47+D48</f>
        <v>1971</v>
      </c>
      <c r="E49" s="46">
        <f>+E46-E47+E48</f>
        <v>1942</v>
      </c>
      <c r="F49" s="46">
        <f t="shared" ref="F49:AM49" si="11">+F46-F47+F48</f>
        <v>1913</v>
      </c>
      <c r="G49" s="46">
        <f t="shared" si="11"/>
        <v>1884</v>
      </c>
      <c r="H49" s="46">
        <f t="shared" si="11"/>
        <v>1855</v>
      </c>
      <c r="I49" s="46">
        <f t="shared" si="11"/>
        <v>1826</v>
      </c>
      <c r="J49" s="46">
        <f t="shared" si="11"/>
        <v>1797</v>
      </c>
      <c r="K49" s="46">
        <f t="shared" si="11"/>
        <v>1768</v>
      </c>
      <c r="L49" s="46">
        <f t="shared" si="11"/>
        <v>3739</v>
      </c>
      <c r="M49" s="46">
        <f t="shared" si="11"/>
        <v>3710</v>
      </c>
      <c r="N49" s="46">
        <f t="shared" si="11"/>
        <v>3681</v>
      </c>
      <c r="O49" s="46">
        <f t="shared" si="11"/>
        <v>3652</v>
      </c>
      <c r="P49" s="46">
        <f t="shared" si="11"/>
        <v>3620.8</v>
      </c>
      <c r="Q49" s="46">
        <f t="shared" si="11"/>
        <v>3588.5</v>
      </c>
      <c r="R49" s="46">
        <f t="shared" si="11"/>
        <v>3556.2</v>
      </c>
      <c r="S49" s="46">
        <f t="shared" si="11"/>
        <v>3523.8999999999996</v>
      </c>
      <c r="T49" s="46">
        <f t="shared" si="11"/>
        <v>3491.5999999999995</v>
      </c>
      <c r="U49" s="46">
        <f t="shared" si="11"/>
        <v>5459.2999999999993</v>
      </c>
      <c r="V49" s="46">
        <f t="shared" si="11"/>
        <v>5426.9999999999991</v>
      </c>
      <c r="W49" s="46">
        <f t="shared" si="11"/>
        <v>5394.6999999999989</v>
      </c>
      <c r="X49" s="46">
        <f t="shared" si="11"/>
        <v>5362.3999999999987</v>
      </c>
      <c r="Y49" s="46">
        <f t="shared" si="11"/>
        <v>5330.0999999999985</v>
      </c>
      <c r="Z49" s="46">
        <f t="shared" si="11"/>
        <v>5297.7999999999984</v>
      </c>
      <c r="AA49" s="46">
        <f t="shared" si="11"/>
        <v>5265.4999999999982</v>
      </c>
      <c r="AB49" s="46">
        <f t="shared" si="11"/>
        <v>5230.9999999999982</v>
      </c>
      <c r="AC49" s="46">
        <f t="shared" si="11"/>
        <v>7195.3999999999978</v>
      </c>
      <c r="AD49" s="46">
        <f t="shared" si="11"/>
        <v>7159.7999999999975</v>
      </c>
      <c r="AE49" s="46">
        <f t="shared" si="11"/>
        <v>7124.1999999999971</v>
      </c>
      <c r="AF49" s="46">
        <f t="shared" si="11"/>
        <v>7088.5999999999967</v>
      </c>
      <c r="AG49" s="46">
        <f t="shared" si="11"/>
        <v>7052.9999999999964</v>
      </c>
      <c r="AH49" s="46">
        <f t="shared" si="11"/>
        <v>7017.399999999996</v>
      </c>
      <c r="AI49" s="46">
        <f t="shared" si="11"/>
        <v>6981.7999999999956</v>
      </c>
      <c r="AJ49" s="46">
        <f t="shared" si="11"/>
        <v>6946.1999999999953</v>
      </c>
      <c r="AK49" s="46">
        <f t="shared" si="11"/>
        <v>6910.5999999999949</v>
      </c>
      <c r="AL49" s="46">
        <f t="shared" si="11"/>
        <v>8874.9999999999945</v>
      </c>
      <c r="AM49" s="46">
        <f t="shared" si="11"/>
        <v>8839.3999999999942</v>
      </c>
    </row>
    <row r="52" spans="2:39" ht="15" x14ac:dyDescent="0.25">
      <c r="B52" s="48" t="str">
        <f>+'An Distinta Base'!E14</f>
        <v>Mp7</v>
      </c>
      <c r="D52" s="202">
        <f>+SPm!B$2</f>
        <v>41456</v>
      </c>
      <c r="E52" s="202">
        <f>+SPm!C$2</f>
        <v>41517</v>
      </c>
      <c r="F52" s="202">
        <f>+SPm!D$2</f>
        <v>41547</v>
      </c>
      <c r="G52" s="202">
        <f>+SPm!E$2</f>
        <v>41578</v>
      </c>
      <c r="H52" s="202">
        <f>+SPm!F$2</f>
        <v>41608</v>
      </c>
      <c r="I52" s="202">
        <f>+SPm!G$2</f>
        <v>41639</v>
      </c>
      <c r="J52" s="202">
        <f>+SPm!H$2</f>
        <v>41670</v>
      </c>
      <c r="K52" s="202">
        <f>+SPm!I$2</f>
        <v>41698</v>
      </c>
      <c r="L52" s="202">
        <f>+SPm!J$2</f>
        <v>41729</v>
      </c>
      <c r="M52" s="202">
        <f>+SPm!K$2</f>
        <v>41759</v>
      </c>
      <c r="N52" s="202">
        <f>+SPm!L$2</f>
        <v>41790</v>
      </c>
      <c r="O52" s="202">
        <f>+SPm!M$2</f>
        <v>41820</v>
      </c>
      <c r="P52" s="202">
        <f>+SPm!N$2</f>
        <v>41851</v>
      </c>
      <c r="Q52" s="202">
        <f>+SPm!O$2</f>
        <v>41882</v>
      </c>
      <c r="R52" s="202">
        <f>+SPm!P$2</f>
        <v>41912</v>
      </c>
      <c r="S52" s="202">
        <f>+SPm!Q$2</f>
        <v>41943</v>
      </c>
      <c r="T52" s="202">
        <f>+SPm!R$2</f>
        <v>41973</v>
      </c>
      <c r="U52" s="202">
        <f>+SPm!S$2</f>
        <v>42004</v>
      </c>
      <c r="V52" s="202">
        <f>+SPm!T$2</f>
        <v>42035</v>
      </c>
      <c r="W52" s="202">
        <f>+SPm!U$2</f>
        <v>42063</v>
      </c>
      <c r="X52" s="202">
        <f>+SPm!V$2</f>
        <v>42094</v>
      </c>
      <c r="Y52" s="202">
        <f>+SPm!W$2</f>
        <v>42124</v>
      </c>
      <c r="Z52" s="202">
        <f>+SPm!X$2</f>
        <v>42155</v>
      </c>
      <c r="AA52" s="202">
        <f>+SPm!Y$2</f>
        <v>42185</v>
      </c>
      <c r="AB52" s="202">
        <f>+SPm!Z$2</f>
        <v>42216</v>
      </c>
      <c r="AC52" s="202">
        <f>+SPm!AA$2</f>
        <v>42247</v>
      </c>
      <c r="AD52" s="202">
        <f>+SPm!AB$2</f>
        <v>42277</v>
      </c>
      <c r="AE52" s="202">
        <f>+SPm!AC$2</f>
        <v>42308</v>
      </c>
      <c r="AF52" s="202">
        <f>+SPm!AD$2</f>
        <v>42338</v>
      </c>
      <c r="AG52" s="202">
        <f>+SPm!AE$2</f>
        <v>42369</v>
      </c>
      <c r="AH52" s="202">
        <f>+SPm!AF$2</f>
        <v>42400</v>
      </c>
      <c r="AI52" s="202">
        <f>+SPm!AG$2</f>
        <v>42429</v>
      </c>
      <c r="AJ52" s="202">
        <f>+SPm!AH$2</f>
        <v>42460</v>
      </c>
      <c r="AK52" s="202">
        <f>+SPm!AI$2</f>
        <v>42490</v>
      </c>
      <c r="AL52" s="202">
        <f>+SPm!AJ$2</f>
        <v>42521</v>
      </c>
      <c r="AM52" s="202">
        <f>+SPm!AK$2</f>
        <v>42551</v>
      </c>
    </row>
    <row r="54" spans="2:39" ht="15" x14ac:dyDescent="0.25">
      <c r="B54" s="48" t="s">
        <v>299</v>
      </c>
      <c r="D54" s="46">
        <v>0</v>
      </c>
      <c r="E54" s="46">
        <f>+D57</f>
        <v>2680</v>
      </c>
      <c r="F54" s="46">
        <f t="shared" ref="F54:AM54" si="12">+E57</f>
        <v>2360</v>
      </c>
      <c r="G54" s="46">
        <f t="shared" si="12"/>
        <v>2040</v>
      </c>
      <c r="H54" s="46">
        <f t="shared" si="12"/>
        <v>1720</v>
      </c>
      <c r="I54" s="46">
        <f t="shared" si="12"/>
        <v>1400</v>
      </c>
      <c r="J54" s="46">
        <f t="shared" si="12"/>
        <v>1080</v>
      </c>
      <c r="K54" s="46">
        <f t="shared" si="12"/>
        <v>3760</v>
      </c>
      <c r="L54" s="46">
        <f t="shared" si="12"/>
        <v>3440</v>
      </c>
      <c r="M54" s="46">
        <f t="shared" si="12"/>
        <v>3120</v>
      </c>
      <c r="N54" s="46">
        <f t="shared" si="12"/>
        <v>2800</v>
      </c>
      <c r="O54" s="46">
        <f t="shared" si="12"/>
        <v>2480</v>
      </c>
      <c r="P54" s="46">
        <f t="shared" si="12"/>
        <v>2160</v>
      </c>
      <c r="Q54" s="46">
        <f t="shared" si="12"/>
        <v>4818</v>
      </c>
      <c r="R54" s="46">
        <f t="shared" si="12"/>
        <v>4462</v>
      </c>
      <c r="S54" s="46">
        <f t="shared" si="12"/>
        <v>4106</v>
      </c>
      <c r="T54" s="46">
        <f t="shared" si="12"/>
        <v>3750</v>
      </c>
      <c r="U54" s="46">
        <f t="shared" si="12"/>
        <v>3394</v>
      </c>
      <c r="V54" s="46">
        <f t="shared" si="12"/>
        <v>3038</v>
      </c>
      <c r="W54" s="46">
        <f t="shared" si="12"/>
        <v>5682</v>
      </c>
      <c r="X54" s="46">
        <f t="shared" si="12"/>
        <v>5326</v>
      </c>
      <c r="Y54" s="46">
        <f t="shared" si="12"/>
        <v>4970</v>
      </c>
      <c r="Z54" s="46">
        <f t="shared" si="12"/>
        <v>4614</v>
      </c>
      <c r="AA54" s="46">
        <f t="shared" si="12"/>
        <v>4258</v>
      </c>
      <c r="AB54" s="46">
        <f t="shared" si="12"/>
        <v>3902</v>
      </c>
      <c r="AC54" s="46">
        <f t="shared" si="12"/>
        <v>3524</v>
      </c>
      <c r="AD54" s="46">
        <f t="shared" si="12"/>
        <v>6132</v>
      </c>
      <c r="AE54" s="46">
        <f t="shared" si="12"/>
        <v>5740</v>
      </c>
      <c r="AF54" s="46">
        <f t="shared" si="12"/>
        <v>5348</v>
      </c>
      <c r="AG54" s="46">
        <f t="shared" si="12"/>
        <v>4956</v>
      </c>
      <c r="AH54" s="46">
        <f t="shared" si="12"/>
        <v>4564</v>
      </c>
      <c r="AI54" s="46">
        <f t="shared" si="12"/>
        <v>4172</v>
      </c>
      <c r="AJ54" s="46">
        <f t="shared" si="12"/>
        <v>6780</v>
      </c>
      <c r="AK54" s="46">
        <f t="shared" si="12"/>
        <v>6388</v>
      </c>
      <c r="AL54" s="46">
        <f t="shared" si="12"/>
        <v>5996</v>
      </c>
      <c r="AM54" s="46">
        <f t="shared" si="12"/>
        <v>5604</v>
      </c>
    </row>
    <row r="55" spans="2:39" ht="15.75" thickBot="1" x14ac:dyDescent="0.3">
      <c r="B55" s="48" t="str">
        <f>+app!$G$11&amp;" in "&amp;'An Distinta Base'!F14</f>
        <v>Consumi in Kg</v>
      </c>
      <c r="D55" s="46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320</v>
      </c>
      <c r="E55" s="46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320</v>
      </c>
      <c r="F55" s="46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320</v>
      </c>
      <c r="G55" s="46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320</v>
      </c>
      <c r="H55" s="46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320</v>
      </c>
      <c r="I55" s="46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320</v>
      </c>
      <c r="J55" s="46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320</v>
      </c>
      <c r="K55" s="46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320</v>
      </c>
      <c r="L55" s="46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320</v>
      </c>
      <c r="M55" s="46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320</v>
      </c>
      <c r="N55" s="46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320</v>
      </c>
      <c r="O55" s="46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320</v>
      </c>
      <c r="P55" s="46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342</v>
      </c>
      <c r="Q55" s="46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356</v>
      </c>
      <c r="R55" s="46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356</v>
      </c>
      <c r="S55" s="46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356</v>
      </c>
      <c r="T55" s="46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356</v>
      </c>
      <c r="U55" s="46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356</v>
      </c>
      <c r="V55" s="46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356</v>
      </c>
      <c r="W55" s="46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356</v>
      </c>
      <c r="X55" s="46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356</v>
      </c>
      <c r="Y55" s="46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356</v>
      </c>
      <c r="Z55" s="46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356</v>
      </c>
      <c r="AA55" s="46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356</v>
      </c>
      <c r="AB55" s="46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378</v>
      </c>
      <c r="AC55" s="46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392</v>
      </c>
      <c r="AD55" s="46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392</v>
      </c>
      <c r="AE55" s="46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392</v>
      </c>
      <c r="AF55" s="46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392</v>
      </c>
      <c r="AG55" s="46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392</v>
      </c>
      <c r="AH55" s="46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392</v>
      </c>
      <c r="AI55" s="46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392</v>
      </c>
      <c r="AJ55" s="46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392</v>
      </c>
      <c r="AK55" s="46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392</v>
      </c>
      <c r="AL55" s="46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392</v>
      </c>
      <c r="AM55" s="46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392</v>
      </c>
    </row>
    <row r="56" spans="2:39" ht="16.5" thickTop="1" thickBot="1" x14ac:dyDescent="0.3">
      <c r="B56" s="48" t="str">
        <f>+app!$G$12&amp;" in "&amp;'An Distinta Base'!F14</f>
        <v>Acquisti in Kg</v>
      </c>
      <c r="C56" s="41"/>
      <c r="D56" s="54">
        <v>3000</v>
      </c>
      <c r="E56" s="54"/>
      <c r="F56" s="54"/>
      <c r="G56" s="54"/>
      <c r="H56" s="54"/>
      <c r="I56" s="54"/>
      <c r="J56" s="54">
        <v>3000</v>
      </c>
      <c r="K56" s="54"/>
      <c r="L56" s="54"/>
      <c r="M56" s="54"/>
      <c r="N56" s="54"/>
      <c r="O56" s="54"/>
      <c r="P56" s="54">
        <v>3000</v>
      </c>
      <c r="Q56" s="54"/>
      <c r="R56" s="54"/>
      <c r="S56" s="54"/>
      <c r="T56" s="54"/>
      <c r="U56" s="54"/>
      <c r="V56" s="54">
        <v>3000</v>
      </c>
      <c r="W56" s="54"/>
      <c r="X56" s="54"/>
      <c r="Y56" s="54"/>
      <c r="Z56" s="54"/>
      <c r="AA56" s="54"/>
      <c r="AB56" s="54"/>
      <c r="AC56" s="54">
        <v>3000</v>
      </c>
      <c r="AD56" s="54"/>
      <c r="AE56" s="54"/>
      <c r="AF56" s="54"/>
      <c r="AG56" s="54"/>
      <c r="AH56" s="54"/>
      <c r="AI56" s="54">
        <v>3000</v>
      </c>
      <c r="AJ56" s="54"/>
      <c r="AK56" s="54"/>
      <c r="AL56" s="54"/>
      <c r="AM56" s="54"/>
    </row>
    <row r="57" spans="2:39" ht="15.75" thickTop="1" x14ac:dyDescent="0.25">
      <c r="B57" s="48" t="s">
        <v>300</v>
      </c>
      <c r="D57" s="46">
        <f>+D54-D55+D56</f>
        <v>2680</v>
      </c>
      <c r="E57" s="46">
        <f>+E54-E55+E56</f>
        <v>2360</v>
      </c>
      <c r="F57" s="46">
        <f t="shared" ref="F57:AM57" si="13">+F54-F55+F56</f>
        <v>2040</v>
      </c>
      <c r="G57" s="46">
        <f t="shared" si="13"/>
        <v>1720</v>
      </c>
      <c r="H57" s="46">
        <f t="shared" si="13"/>
        <v>1400</v>
      </c>
      <c r="I57" s="46">
        <f t="shared" si="13"/>
        <v>1080</v>
      </c>
      <c r="J57" s="46">
        <f t="shared" si="13"/>
        <v>3760</v>
      </c>
      <c r="K57" s="46">
        <f t="shared" si="13"/>
        <v>3440</v>
      </c>
      <c r="L57" s="46">
        <f t="shared" si="13"/>
        <v>3120</v>
      </c>
      <c r="M57" s="46">
        <f t="shared" si="13"/>
        <v>2800</v>
      </c>
      <c r="N57" s="46">
        <f t="shared" si="13"/>
        <v>2480</v>
      </c>
      <c r="O57" s="46">
        <f t="shared" si="13"/>
        <v>2160</v>
      </c>
      <c r="P57" s="46">
        <f t="shared" si="13"/>
        <v>4818</v>
      </c>
      <c r="Q57" s="46">
        <f t="shared" si="13"/>
        <v>4462</v>
      </c>
      <c r="R57" s="46">
        <f t="shared" si="13"/>
        <v>4106</v>
      </c>
      <c r="S57" s="46">
        <f t="shared" si="13"/>
        <v>3750</v>
      </c>
      <c r="T57" s="46">
        <f t="shared" si="13"/>
        <v>3394</v>
      </c>
      <c r="U57" s="46">
        <f t="shared" si="13"/>
        <v>3038</v>
      </c>
      <c r="V57" s="46">
        <f t="shared" si="13"/>
        <v>5682</v>
      </c>
      <c r="W57" s="46">
        <f t="shared" si="13"/>
        <v>5326</v>
      </c>
      <c r="X57" s="46">
        <f t="shared" si="13"/>
        <v>4970</v>
      </c>
      <c r="Y57" s="46">
        <f t="shared" si="13"/>
        <v>4614</v>
      </c>
      <c r="Z57" s="46">
        <f t="shared" si="13"/>
        <v>4258</v>
      </c>
      <c r="AA57" s="46">
        <f t="shared" si="13"/>
        <v>3902</v>
      </c>
      <c r="AB57" s="46">
        <f t="shared" si="13"/>
        <v>3524</v>
      </c>
      <c r="AC57" s="46">
        <f t="shared" si="13"/>
        <v>6132</v>
      </c>
      <c r="AD57" s="46">
        <f t="shared" si="13"/>
        <v>5740</v>
      </c>
      <c r="AE57" s="46">
        <f t="shared" si="13"/>
        <v>5348</v>
      </c>
      <c r="AF57" s="46">
        <f t="shared" si="13"/>
        <v>4956</v>
      </c>
      <c r="AG57" s="46">
        <f t="shared" si="13"/>
        <v>4564</v>
      </c>
      <c r="AH57" s="46">
        <f t="shared" si="13"/>
        <v>4172</v>
      </c>
      <c r="AI57" s="46">
        <f t="shared" si="13"/>
        <v>6780</v>
      </c>
      <c r="AJ57" s="46">
        <f t="shared" si="13"/>
        <v>6388</v>
      </c>
      <c r="AK57" s="46">
        <f t="shared" si="13"/>
        <v>5996</v>
      </c>
      <c r="AL57" s="46">
        <f t="shared" si="13"/>
        <v>5604</v>
      </c>
      <c r="AM57" s="46">
        <f t="shared" si="13"/>
        <v>5212</v>
      </c>
    </row>
    <row r="60" spans="2:39" ht="15" x14ac:dyDescent="0.25">
      <c r="B60" s="48" t="str">
        <f>+'An Distinta Base'!E15</f>
        <v>Mp8</v>
      </c>
      <c r="D60" s="202">
        <f>+SPm!B$2</f>
        <v>41456</v>
      </c>
      <c r="E60" s="202">
        <f>+SPm!C$2</f>
        <v>41517</v>
      </c>
      <c r="F60" s="202">
        <f>+SPm!D$2</f>
        <v>41547</v>
      </c>
      <c r="G60" s="202">
        <f>+SPm!E$2</f>
        <v>41578</v>
      </c>
      <c r="H60" s="202">
        <f>+SPm!F$2</f>
        <v>41608</v>
      </c>
      <c r="I60" s="202">
        <f>+SPm!G$2</f>
        <v>41639</v>
      </c>
      <c r="J60" s="202">
        <f>+SPm!H$2</f>
        <v>41670</v>
      </c>
      <c r="K60" s="202">
        <f>+SPm!I$2</f>
        <v>41698</v>
      </c>
      <c r="L60" s="202">
        <f>+SPm!J$2</f>
        <v>41729</v>
      </c>
      <c r="M60" s="202">
        <f>+SPm!K$2</f>
        <v>41759</v>
      </c>
      <c r="N60" s="202">
        <f>+SPm!L$2</f>
        <v>41790</v>
      </c>
      <c r="O60" s="202">
        <f>+SPm!M$2</f>
        <v>41820</v>
      </c>
      <c r="P60" s="202">
        <f>+SPm!N$2</f>
        <v>41851</v>
      </c>
      <c r="Q60" s="202">
        <f>+SPm!O$2</f>
        <v>41882</v>
      </c>
      <c r="R60" s="202">
        <f>+SPm!P$2</f>
        <v>41912</v>
      </c>
      <c r="S60" s="202">
        <f>+SPm!Q$2</f>
        <v>41943</v>
      </c>
      <c r="T60" s="202">
        <f>+SPm!R$2</f>
        <v>41973</v>
      </c>
      <c r="U60" s="202">
        <f>+SPm!S$2</f>
        <v>42004</v>
      </c>
      <c r="V60" s="202">
        <f>+SPm!T$2</f>
        <v>42035</v>
      </c>
      <c r="W60" s="202">
        <f>+SPm!U$2</f>
        <v>42063</v>
      </c>
      <c r="X60" s="202">
        <f>+SPm!V$2</f>
        <v>42094</v>
      </c>
      <c r="Y60" s="202">
        <f>+SPm!W$2</f>
        <v>42124</v>
      </c>
      <c r="Z60" s="202">
        <f>+SPm!X$2</f>
        <v>42155</v>
      </c>
      <c r="AA60" s="202">
        <f>+SPm!Y$2</f>
        <v>42185</v>
      </c>
      <c r="AB60" s="202">
        <f>+SPm!Z$2</f>
        <v>42216</v>
      </c>
      <c r="AC60" s="202">
        <f>+SPm!AA$2</f>
        <v>42247</v>
      </c>
      <c r="AD60" s="202">
        <f>+SPm!AB$2</f>
        <v>42277</v>
      </c>
      <c r="AE60" s="202">
        <f>+SPm!AC$2</f>
        <v>42308</v>
      </c>
      <c r="AF60" s="202">
        <f>+SPm!AD$2</f>
        <v>42338</v>
      </c>
      <c r="AG60" s="202">
        <f>+SPm!AE$2</f>
        <v>42369</v>
      </c>
      <c r="AH60" s="202">
        <f>+SPm!AF$2</f>
        <v>42400</v>
      </c>
      <c r="AI60" s="202">
        <f>+SPm!AG$2</f>
        <v>42429</v>
      </c>
      <c r="AJ60" s="202">
        <f>+SPm!AH$2</f>
        <v>42460</v>
      </c>
      <c r="AK60" s="202">
        <f>+SPm!AI$2</f>
        <v>42490</v>
      </c>
      <c r="AL60" s="202">
        <f>+SPm!AJ$2</f>
        <v>42521</v>
      </c>
      <c r="AM60" s="202">
        <f>+SPm!AK$2</f>
        <v>42551</v>
      </c>
    </row>
    <row r="62" spans="2:39" ht="15" x14ac:dyDescent="0.25">
      <c r="B62" s="48" t="s">
        <v>299</v>
      </c>
      <c r="D62" s="46">
        <v>0</v>
      </c>
      <c r="E62" s="46">
        <f>+D65</f>
        <v>8520</v>
      </c>
      <c r="F62" s="46">
        <f t="shared" ref="F62:AM62" si="14">+E65</f>
        <v>8040</v>
      </c>
      <c r="G62" s="46">
        <f t="shared" si="14"/>
        <v>7560</v>
      </c>
      <c r="H62" s="46">
        <f t="shared" si="14"/>
        <v>7080</v>
      </c>
      <c r="I62" s="46">
        <f t="shared" si="14"/>
        <v>15600</v>
      </c>
      <c r="J62" s="46">
        <f t="shared" si="14"/>
        <v>15120</v>
      </c>
      <c r="K62" s="46">
        <f t="shared" si="14"/>
        <v>14640</v>
      </c>
      <c r="L62" s="46">
        <f t="shared" si="14"/>
        <v>14160</v>
      </c>
      <c r="M62" s="46">
        <f t="shared" si="14"/>
        <v>22680</v>
      </c>
      <c r="N62" s="46">
        <f t="shared" si="14"/>
        <v>22200</v>
      </c>
      <c r="O62" s="46">
        <f t="shared" si="14"/>
        <v>21720</v>
      </c>
      <c r="P62" s="46">
        <f t="shared" si="14"/>
        <v>21240</v>
      </c>
      <c r="Q62" s="46">
        <f t="shared" si="14"/>
        <v>20727</v>
      </c>
      <c r="R62" s="46">
        <f t="shared" si="14"/>
        <v>29193</v>
      </c>
      <c r="S62" s="46">
        <f t="shared" si="14"/>
        <v>28659</v>
      </c>
      <c r="T62" s="46">
        <f t="shared" si="14"/>
        <v>28125</v>
      </c>
      <c r="U62" s="46">
        <f t="shared" si="14"/>
        <v>27591</v>
      </c>
      <c r="V62" s="46">
        <f t="shared" si="14"/>
        <v>36057</v>
      </c>
      <c r="W62" s="46">
        <f t="shared" si="14"/>
        <v>35523</v>
      </c>
      <c r="X62" s="46">
        <f t="shared" si="14"/>
        <v>34989</v>
      </c>
      <c r="Y62" s="46">
        <f t="shared" si="14"/>
        <v>34455</v>
      </c>
      <c r="Z62" s="46">
        <f t="shared" si="14"/>
        <v>42921</v>
      </c>
      <c r="AA62" s="46">
        <f t="shared" si="14"/>
        <v>42387</v>
      </c>
      <c r="AB62" s="46">
        <f t="shared" si="14"/>
        <v>41853</v>
      </c>
      <c r="AC62" s="46">
        <f t="shared" si="14"/>
        <v>41286</v>
      </c>
      <c r="AD62" s="46">
        <f t="shared" si="14"/>
        <v>49698</v>
      </c>
      <c r="AE62" s="46">
        <f t="shared" si="14"/>
        <v>49110</v>
      </c>
      <c r="AF62" s="46">
        <f t="shared" si="14"/>
        <v>48522</v>
      </c>
      <c r="AG62" s="46">
        <f t="shared" si="14"/>
        <v>47934</v>
      </c>
      <c r="AH62" s="46">
        <f t="shared" si="14"/>
        <v>47346</v>
      </c>
      <c r="AI62" s="46">
        <f t="shared" si="14"/>
        <v>55758</v>
      </c>
      <c r="AJ62" s="46">
        <f t="shared" si="14"/>
        <v>55170</v>
      </c>
      <c r="AK62" s="46">
        <f t="shared" si="14"/>
        <v>54582</v>
      </c>
      <c r="AL62" s="46">
        <f t="shared" si="14"/>
        <v>53994</v>
      </c>
      <c r="AM62" s="46">
        <f t="shared" si="14"/>
        <v>62406</v>
      </c>
    </row>
    <row r="63" spans="2:39" ht="15.75" thickBot="1" x14ac:dyDescent="0.3">
      <c r="B63" s="48" t="str">
        <f>+app!$G$11&amp;" in "&amp;'An Distinta Base'!F15</f>
        <v>Consumi in Pz</v>
      </c>
      <c r="D63" s="46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480</v>
      </c>
      <c r="E63" s="46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480</v>
      </c>
      <c r="F63" s="46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480</v>
      </c>
      <c r="G63" s="46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480</v>
      </c>
      <c r="H63" s="46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480</v>
      </c>
      <c r="I63" s="46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480</v>
      </c>
      <c r="J63" s="46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480</v>
      </c>
      <c r="K63" s="46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480</v>
      </c>
      <c r="L63" s="46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480</v>
      </c>
      <c r="M63" s="46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480</v>
      </c>
      <c r="N63" s="46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480</v>
      </c>
      <c r="O63" s="46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480</v>
      </c>
      <c r="P63" s="46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513</v>
      </c>
      <c r="Q63" s="46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534</v>
      </c>
      <c r="R63" s="46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534</v>
      </c>
      <c r="S63" s="46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534</v>
      </c>
      <c r="T63" s="46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534</v>
      </c>
      <c r="U63" s="46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534</v>
      </c>
      <c r="V63" s="46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534</v>
      </c>
      <c r="W63" s="46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534</v>
      </c>
      <c r="X63" s="46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534</v>
      </c>
      <c r="Y63" s="46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534</v>
      </c>
      <c r="Z63" s="46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534</v>
      </c>
      <c r="AA63" s="46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534</v>
      </c>
      <c r="AB63" s="46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567</v>
      </c>
      <c r="AC63" s="46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588</v>
      </c>
      <c r="AD63" s="46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588</v>
      </c>
      <c r="AE63" s="46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588</v>
      </c>
      <c r="AF63" s="46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588</v>
      </c>
      <c r="AG63" s="46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588</v>
      </c>
      <c r="AH63" s="46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588</v>
      </c>
      <c r="AI63" s="46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588</v>
      </c>
      <c r="AJ63" s="46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588</v>
      </c>
      <c r="AK63" s="46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588</v>
      </c>
      <c r="AL63" s="46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588</v>
      </c>
      <c r="AM63" s="46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588</v>
      </c>
    </row>
    <row r="64" spans="2:39" ht="16.5" thickTop="1" thickBot="1" x14ac:dyDescent="0.3">
      <c r="B64" s="48" t="str">
        <f>+app!$G$12&amp;" in "&amp;'An Distinta Base'!F15</f>
        <v>Acquisti in Pz</v>
      </c>
      <c r="C64" s="41"/>
      <c r="D64" s="54">
        <v>9000</v>
      </c>
      <c r="E64" s="54"/>
      <c r="F64" s="54"/>
      <c r="G64" s="54"/>
      <c r="H64" s="54">
        <v>9000</v>
      </c>
      <c r="I64" s="54"/>
      <c r="J64" s="54"/>
      <c r="K64" s="54"/>
      <c r="L64" s="54">
        <v>9000</v>
      </c>
      <c r="M64" s="54"/>
      <c r="N64" s="54"/>
      <c r="O64" s="54"/>
      <c r="P64" s="54"/>
      <c r="Q64" s="54">
        <v>9000</v>
      </c>
      <c r="R64" s="54"/>
      <c r="S64" s="54"/>
      <c r="T64" s="54"/>
      <c r="U64" s="54">
        <v>9000</v>
      </c>
      <c r="V64" s="54"/>
      <c r="W64" s="54"/>
      <c r="X64" s="54"/>
      <c r="Y64" s="54">
        <v>9000</v>
      </c>
      <c r="Z64" s="54"/>
      <c r="AA64" s="54"/>
      <c r="AB64" s="54"/>
      <c r="AC64" s="54">
        <v>9000</v>
      </c>
      <c r="AD64" s="54"/>
      <c r="AE64" s="54"/>
      <c r="AF64" s="54"/>
      <c r="AG64" s="54"/>
      <c r="AH64" s="54">
        <v>9000</v>
      </c>
      <c r="AI64" s="54"/>
      <c r="AJ64" s="54"/>
      <c r="AK64" s="54"/>
      <c r="AL64" s="54">
        <v>9000</v>
      </c>
      <c r="AM64" s="54"/>
    </row>
    <row r="65" spans="2:39" ht="15.75" thickTop="1" x14ac:dyDescent="0.25">
      <c r="B65" s="48" t="s">
        <v>300</v>
      </c>
      <c r="D65" s="46">
        <f>+D62-D63+D64</f>
        <v>8520</v>
      </c>
      <c r="E65" s="46">
        <f>+E62-E63+E64</f>
        <v>8040</v>
      </c>
      <c r="F65" s="46">
        <f t="shared" ref="F65:AM65" si="15">+F62-F63+F64</f>
        <v>7560</v>
      </c>
      <c r="G65" s="46">
        <f t="shared" si="15"/>
        <v>7080</v>
      </c>
      <c r="H65" s="46">
        <f t="shared" si="15"/>
        <v>15600</v>
      </c>
      <c r="I65" s="46">
        <f t="shared" si="15"/>
        <v>15120</v>
      </c>
      <c r="J65" s="46">
        <f t="shared" si="15"/>
        <v>14640</v>
      </c>
      <c r="K65" s="46">
        <f t="shared" si="15"/>
        <v>14160</v>
      </c>
      <c r="L65" s="46">
        <f t="shared" si="15"/>
        <v>22680</v>
      </c>
      <c r="M65" s="46">
        <f t="shared" si="15"/>
        <v>22200</v>
      </c>
      <c r="N65" s="46">
        <f t="shared" si="15"/>
        <v>21720</v>
      </c>
      <c r="O65" s="46">
        <f t="shared" si="15"/>
        <v>21240</v>
      </c>
      <c r="P65" s="46">
        <f t="shared" si="15"/>
        <v>20727</v>
      </c>
      <c r="Q65" s="46">
        <f t="shared" si="15"/>
        <v>29193</v>
      </c>
      <c r="R65" s="46">
        <f t="shared" si="15"/>
        <v>28659</v>
      </c>
      <c r="S65" s="46">
        <f t="shared" si="15"/>
        <v>28125</v>
      </c>
      <c r="T65" s="46">
        <f t="shared" si="15"/>
        <v>27591</v>
      </c>
      <c r="U65" s="46">
        <f t="shared" si="15"/>
        <v>36057</v>
      </c>
      <c r="V65" s="46">
        <f t="shared" si="15"/>
        <v>35523</v>
      </c>
      <c r="W65" s="46">
        <f t="shared" si="15"/>
        <v>34989</v>
      </c>
      <c r="X65" s="46">
        <f t="shared" si="15"/>
        <v>34455</v>
      </c>
      <c r="Y65" s="46">
        <f t="shared" si="15"/>
        <v>42921</v>
      </c>
      <c r="Z65" s="46">
        <f t="shared" si="15"/>
        <v>42387</v>
      </c>
      <c r="AA65" s="46">
        <f t="shared" si="15"/>
        <v>41853</v>
      </c>
      <c r="AB65" s="46">
        <f t="shared" si="15"/>
        <v>41286</v>
      </c>
      <c r="AC65" s="46">
        <f t="shared" si="15"/>
        <v>49698</v>
      </c>
      <c r="AD65" s="46">
        <f t="shared" si="15"/>
        <v>49110</v>
      </c>
      <c r="AE65" s="46">
        <f t="shared" si="15"/>
        <v>48522</v>
      </c>
      <c r="AF65" s="46">
        <f t="shared" si="15"/>
        <v>47934</v>
      </c>
      <c r="AG65" s="46">
        <f t="shared" si="15"/>
        <v>47346</v>
      </c>
      <c r="AH65" s="46">
        <f t="shared" si="15"/>
        <v>55758</v>
      </c>
      <c r="AI65" s="46">
        <f t="shared" si="15"/>
        <v>55170</v>
      </c>
      <c r="AJ65" s="46">
        <f t="shared" si="15"/>
        <v>54582</v>
      </c>
      <c r="AK65" s="46">
        <f t="shared" si="15"/>
        <v>53994</v>
      </c>
      <c r="AL65" s="46">
        <f t="shared" si="15"/>
        <v>62406</v>
      </c>
      <c r="AM65" s="46">
        <f t="shared" si="15"/>
        <v>61818</v>
      </c>
    </row>
    <row r="68" spans="2:39" ht="15" x14ac:dyDescent="0.25">
      <c r="B68" s="48" t="str">
        <f>+'An Distinta Base'!E16</f>
        <v>Mp9</v>
      </c>
      <c r="D68" s="202">
        <f>+SPm!B$2</f>
        <v>41456</v>
      </c>
      <c r="E68" s="202">
        <f>+SPm!C$2</f>
        <v>41517</v>
      </c>
      <c r="F68" s="202">
        <f>+SPm!D$2</f>
        <v>41547</v>
      </c>
      <c r="G68" s="202">
        <f>+SPm!E$2</f>
        <v>41578</v>
      </c>
      <c r="H68" s="202">
        <f>+SPm!F$2</f>
        <v>41608</v>
      </c>
      <c r="I68" s="202">
        <f>+SPm!G$2</f>
        <v>41639</v>
      </c>
      <c r="J68" s="202">
        <f>+SPm!H$2</f>
        <v>41670</v>
      </c>
      <c r="K68" s="202">
        <f>+SPm!I$2</f>
        <v>41698</v>
      </c>
      <c r="L68" s="202">
        <f>+SPm!J$2</f>
        <v>41729</v>
      </c>
      <c r="M68" s="202">
        <f>+SPm!K$2</f>
        <v>41759</v>
      </c>
      <c r="N68" s="202">
        <f>+SPm!L$2</f>
        <v>41790</v>
      </c>
      <c r="O68" s="202">
        <f>+SPm!M$2</f>
        <v>41820</v>
      </c>
      <c r="P68" s="202">
        <f>+SPm!N$2</f>
        <v>41851</v>
      </c>
      <c r="Q68" s="202">
        <f>+SPm!O$2</f>
        <v>41882</v>
      </c>
      <c r="R68" s="202">
        <f>+SPm!P$2</f>
        <v>41912</v>
      </c>
      <c r="S68" s="202">
        <f>+SPm!Q$2</f>
        <v>41943</v>
      </c>
      <c r="T68" s="202">
        <f>+SPm!R$2</f>
        <v>41973</v>
      </c>
      <c r="U68" s="202">
        <f>+SPm!S$2</f>
        <v>42004</v>
      </c>
      <c r="V68" s="202">
        <f>+SPm!T$2</f>
        <v>42035</v>
      </c>
      <c r="W68" s="202">
        <f>+SPm!U$2</f>
        <v>42063</v>
      </c>
      <c r="X68" s="202">
        <f>+SPm!V$2</f>
        <v>42094</v>
      </c>
      <c r="Y68" s="202">
        <f>+SPm!W$2</f>
        <v>42124</v>
      </c>
      <c r="Z68" s="202">
        <f>+SPm!X$2</f>
        <v>42155</v>
      </c>
      <c r="AA68" s="202">
        <f>+SPm!Y$2</f>
        <v>42185</v>
      </c>
      <c r="AB68" s="202">
        <f>+SPm!Z$2</f>
        <v>42216</v>
      </c>
      <c r="AC68" s="202">
        <f>+SPm!AA$2</f>
        <v>42247</v>
      </c>
      <c r="AD68" s="202">
        <f>+SPm!AB$2</f>
        <v>42277</v>
      </c>
      <c r="AE68" s="202">
        <f>+SPm!AC$2</f>
        <v>42308</v>
      </c>
      <c r="AF68" s="202">
        <f>+SPm!AD$2</f>
        <v>42338</v>
      </c>
      <c r="AG68" s="202">
        <f>+SPm!AE$2</f>
        <v>42369</v>
      </c>
      <c r="AH68" s="202">
        <f>+SPm!AF$2</f>
        <v>42400</v>
      </c>
      <c r="AI68" s="202">
        <f>+SPm!AG$2</f>
        <v>42429</v>
      </c>
      <c r="AJ68" s="202">
        <f>+SPm!AH$2</f>
        <v>42460</v>
      </c>
      <c r="AK68" s="202">
        <f>+SPm!AI$2</f>
        <v>42490</v>
      </c>
      <c r="AL68" s="202">
        <f>+SPm!AJ$2</f>
        <v>42521</v>
      </c>
      <c r="AM68" s="202">
        <f>+SPm!AK$2</f>
        <v>42551</v>
      </c>
    </row>
    <row r="70" spans="2:39" ht="15" x14ac:dyDescent="0.25">
      <c r="B70" s="48" t="s">
        <v>299</v>
      </c>
      <c r="D70" s="46">
        <v>0</v>
      </c>
      <c r="E70" s="46">
        <f>+D73</f>
        <v>9730</v>
      </c>
      <c r="F70" s="46">
        <f t="shared" ref="F70:AM70" si="16">+E73</f>
        <v>9460</v>
      </c>
      <c r="G70" s="46">
        <f t="shared" si="16"/>
        <v>9190</v>
      </c>
      <c r="H70" s="46">
        <f t="shared" si="16"/>
        <v>8920</v>
      </c>
      <c r="I70" s="46">
        <f t="shared" si="16"/>
        <v>8650</v>
      </c>
      <c r="J70" s="46">
        <f t="shared" si="16"/>
        <v>18380</v>
      </c>
      <c r="K70" s="46">
        <f t="shared" si="16"/>
        <v>18110</v>
      </c>
      <c r="L70" s="46">
        <f t="shared" si="16"/>
        <v>17840</v>
      </c>
      <c r="M70" s="46">
        <f t="shared" si="16"/>
        <v>17570</v>
      </c>
      <c r="N70" s="46">
        <f t="shared" si="16"/>
        <v>17300</v>
      </c>
      <c r="O70" s="46">
        <f t="shared" si="16"/>
        <v>17030</v>
      </c>
      <c r="P70" s="46">
        <f t="shared" si="16"/>
        <v>26760</v>
      </c>
      <c r="Q70" s="46">
        <f t="shared" si="16"/>
        <v>26466</v>
      </c>
      <c r="R70" s="46">
        <f t="shared" si="16"/>
        <v>26163</v>
      </c>
      <c r="S70" s="46">
        <f t="shared" si="16"/>
        <v>25860</v>
      </c>
      <c r="T70" s="46">
        <f t="shared" si="16"/>
        <v>25557</v>
      </c>
      <c r="U70" s="46">
        <f t="shared" si="16"/>
        <v>35254</v>
      </c>
      <c r="V70" s="46">
        <f t="shared" si="16"/>
        <v>34951</v>
      </c>
      <c r="W70" s="46">
        <f t="shared" si="16"/>
        <v>34648</v>
      </c>
      <c r="X70" s="46">
        <f t="shared" si="16"/>
        <v>34345</v>
      </c>
      <c r="Y70" s="46">
        <f t="shared" si="16"/>
        <v>34042</v>
      </c>
      <c r="Z70" s="46">
        <f t="shared" si="16"/>
        <v>43739</v>
      </c>
      <c r="AA70" s="46">
        <f t="shared" si="16"/>
        <v>43436</v>
      </c>
      <c r="AB70" s="46">
        <f t="shared" si="16"/>
        <v>43133</v>
      </c>
      <c r="AC70" s="46">
        <f t="shared" si="16"/>
        <v>42806</v>
      </c>
      <c r="AD70" s="46">
        <f t="shared" si="16"/>
        <v>42470</v>
      </c>
      <c r="AE70" s="46">
        <f t="shared" si="16"/>
        <v>52134</v>
      </c>
      <c r="AF70" s="46">
        <f t="shared" si="16"/>
        <v>51798</v>
      </c>
      <c r="AG70" s="46">
        <f t="shared" si="16"/>
        <v>51462</v>
      </c>
      <c r="AH70" s="46">
        <f t="shared" si="16"/>
        <v>51126</v>
      </c>
      <c r="AI70" s="46">
        <f t="shared" si="16"/>
        <v>50790</v>
      </c>
      <c r="AJ70" s="46">
        <f t="shared" si="16"/>
        <v>50454</v>
      </c>
      <c r="AK70" s="46">
        <f t="shared" si="16"/>
        <v>60118</v>
      </c>
      <c r="AL70" s="46">
        <f t="shared" si="16"/>
        <v>59782</v>
      </c>
      <c r="AM70" s="46">
        <f t="shared" si="16"/>
        <v>59446</v>
      </c>
    </row>
    <row r="71" spans="2:39" ht="15.75" thickBot="1" x14ac:dyDescent="0.3">
      <c r="B71" s="48" t="str">
        <f>+app!$G$11&amp;" in "&amp;'An Distinta Base'!F16</f>
        <v>Consumi in Pz</v>
      </c>
      <c r="D71" s="46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270</v>
      </c>
      <c r="E71" s="46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270</v>
      </c>
      <c r="F71" s="46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270</v>
      </c>
      <c r="G71" s="46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270</v>
      </c>
      <c r="H71" s="46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270</v>
      </c>
      <c r="I71" s="46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270</v>
      </c>
      <c r="J71" s="46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270</v>
      </c>
      <c r="K71" s="46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270</v>
      </c>
      <c r="L71" s="46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270</v>
      </c>
      <c r="M71" s="46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270</v>
      </c>
      <c r="N71" s="46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270</v>
      </c>
      <c r="O71" s="46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270</v>
      </c>
      <c r="P71" s="46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294</v>
      </c>
      <c r="Q71" s="46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303</v>
      </c>
      <c r="R71" s="46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303</v>
      </c>
      <c r="S71" s="46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303</v>
      </c>
      <c r="T71" s="46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303</v>
      </c>
      <c r="U71" s="46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303</v>
      </c>
      <c r="V71" s="46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303</v>
      </c>
      <c r="W71" s="46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303</v>
      </c>
      <c r="X71" s="46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303</v>
      </c>
      <c r="Y71" s="46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303</v>
      </c>
      <c r="Z71" s="46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303</v>
      </c>
      <c r="AA71" s="46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303</v>
      </c>
      <c r="AB71" s="46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327</v>
      </c>
      <c r="AC71" s="46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336</v>
      </c>
      <c r="AD71" s="46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336</v>
      </c>
      <c r="AE71" s="46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336</v>
      </c>
      <c r="AF71" s="46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336</v>
      </c>
      <c r="AG71" s="46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336</v>
      </c>
      <c r="AH71" s="46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336</v>
      </c>
      <c r="AI71" s="46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336</v>
      </c>
      <c r="AJ71" s="46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336</v>
      </c>
      <c r="AK71" s="46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336</v>
      </c>
      <c r="AL71" s="46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336</v>
      </c>
      <c r="AM71" s="46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336</v>
      </c>
    </row>
    <row r="72" spans="2:39" ht="16.5" thickTop="1" thickBot="1" x14ac:dyDescent="0.3">
      <c r="B72" s="48" t="str">
        <f>+app!$G$12&amp;" in "&amp;'An Distinta Base'!F16</f>
        <v>Acquisti in Pz</v>
      </c>
      <c r="C72" s="41"/>
      <c r="D72" s="54">
        <v>10000</v>
      </c>
      <c r="E72" s="54"/>
      <c r="F72" s="54"/>
      <c r="G72" s="54"/>
      <c r="H72" s="54"/>
      <c r="I72" s="54">
        <v>10000</v>
      </c>
      <c r="J72" s="54"/>
      <c r="K72" s="54"/>
      <c r="L72" s="54"/>
      <c r="M72" s="54"/>
      <c r="N72" s="54"/>
      <c r="O72" s="54">
        <v>10000</v>
      </c>
      <c r="P72" s="54"/>
      <c r="Q72" s="54"/>
      <c r="R72" s="54"/>
      <c r="S72" s="54"/>
      <c r="T72" s="54">
        <v>10000</v>
      </c>
      <c r="U72" s="54"/>
      <c r="V72" s="54"/>
      <c r="W72" s="54"/>
      <c r="X72" s="54"/>
      <c r="Y72" s="54">
        <v>10000</v>
      </c>
      <c r="Z72" s="54"/>
      <c r="AA72" s="54"/>
      <c r="AB72" s="54"/>
      <c r="AC72" s="54"/>
      <c r="AD72" s="54">
        <v>10000</v>
      </c>
      <c r="AE72" s="54"/>
      <c r="AF72" s="54"/>
      <c r="AG72" s="54"/>
      <c r="AH72" s="54"/>
      <c r="AI72" s="54"/>
      <c r="AJ72" s="54">
        <v>10000</v>
      </c>
      <c r="AK72" s="54"/>
      <c r="AL72" s="54"/>
      <c r="AM72" s="54"/>
    </row>
    <row r="73" spans="2:39" ht="15.75" thickTop="1" x14ac:dyDescent="0.25">
      <c r="B73" s="48" t="s">
        <v>300</v>
      </c>
      <c r="D73" s="46">
        <f>+D70-D71+D72</f>
        <v>9730</v>
      </c>
      <c r="E73" s="46">
        <f>+E70-E71+E72</f>
        <v>9460</v>
      </c>
      <c r="F73" s="46">
        <f t="shared" ref="F73:AM73" si="17">+F70-F71+F72</f>
        <v>9190</v>
      </c>
      <c r="G73" s="46">
        <f t="shared" si="17"/>
        <v>8920</v>
      </c>
      <c r="H73" s="46">
        <f t="shared" si="17"/>
        <v>8650</v>
      </c>
      <c r="I73" s="46">
        <f t="shared" si="17"/>
        <v>18380</v>
      </c>
      <c r="J73" s="46">
        <f t="shared" si="17"/>
        <v>18110</v>
      </c>
      <c r="K73" s="46">
        <f t="shared" si="17"/>
        <v>17840</v>
      </c>
      <c r="L73" s="46">
        <f t="shared" si="17"/>
        <v>17570</v>
      </c>
      <c r="M73" s="46">
        <f t="shared" si="17"/>
        <v>17300</v>
      </c>
      <c r="N73" s="46">
        <f t="shared" si="17"/>
        <v>17030</v>
      </c>
      <c r="O73" s="46">
        <f t="shared" si="17"/>
        <v>26760</v>
      </c>
      <c r="P73" s="46">
        <f t="shared" si="17"/>
        <v>26466</v>
      </c>
      <c r="Q73" s="46">
        <f t="shared" si="17"/>
        <v>26163</v>
      </c>
      <c r="R73" s="46">
        <f t="shared" si="17"/>
        <v>25860</v>
      </c>
      <c r="S73" s="46">
        <f t="shared" si="17"/>
        <v>25557</v>
      </c>
      <c r="T73" s="46">
        <f t="shared" si="17"/>
        <v>35254</v>
      </c>
      <c r="U73" s="46">
        <f t="shared" si="17"/>
        <v>34951</v>
      </c>
      <c r="V73" s="46">
        <f t="shared" si="17"/>
        <v>34648</v>
      </c>
      <c r="W73" s="46">
        <f t="shared" si="17"/>
        <v>34345</v>
      </c>
      <c r="X73" s="46">
        <f t="shared" si="17"/>
        <v>34042</v>
      </c>
      <c r="Y73" s="46">
        <f t="shared" si="17"/>
        <v>43739</v>
      </c>
      <c r="Z73" s="46">
        <f t="shared" si="17"/>
        <v>43436</v>
      </c>
      <c r="AA73" s="46">
        <f t="shared" si="17"/>
        <v>43133</v>
      </c>
      <c r="AB73" s="46">
        <f t="shared" si="17"/>
        <v>42806</v>
      </c>
      <c r="AC73" s="46">
        <f t="shared" si="17"/>
        <v>42470</v>
      </c>
      <c r="AD73" s="46">
        <f t="shared" si="17"/>
        <v>52134</v>
      </c>
      <c r="AE73" s="46">
        <f t="shared" si="17"/>
        <v>51798</v>
      </c>
      <c r="AF73" s="46">
        <f t="shared" si="17"/>
        <v>51462</v>
      </c>
      <c r="AG73" s="46">
        <f t="shared" si="17"/>
        <v>51126</v>
      </c>
      <c r="AH73" s="46">
        <f t="shared" si="17"/>
        <v>50790</v>
      </c>
      <c r="AI73" s="46">
        <f t="shared" si="17"/>
        <v>50454</v>
      </c>
      <c r="AJ73" s="46">
        <f t="shared" si="17"/>
        <v>60118</v>
      </c>
      <c r="AK73" s="46">
        <f t="shared" si="17"/>
        <v>59782</v>
      </c>
      <c r="AL73" s="46">
        <f t="shared" si="17"/>
        <v>59446</v>
      </c>
      <c r="AM73" s="46">
        <f t="shared" si="17"/>
        <v>59110</v>
      </c>
    </row>
    <row r="76" spans="2:39" ht="15" x14ac:dyDescent="0.25">
      <c r="B76" s="48" t="str">
        <f>+'An Distinta Base'!E17</f>
        <v>Mp10</v>
      </c>
      <c r="D76" s="202">
        <f>+SPm!B$2</f>
        <v>41456</v>
      </c>
      <c r="E76" s="202">
        <f>+SPm!C$2</f>
        <v>41517</v>
      </c>
      <c r="F76" s="202">
        <f>+SPm!D$2</f>
        <v>41547</v>
      </c>
      <c r="G76" s="202">
        <f>+SPm!E$2</f>
        <v>41578</v>
      </c>
      <c r="H76" s="202">
        <f>+SPm!F$2</f>
        <v>41608</v>
      </c>
      <c r="I76" s="202">
        <f>+SPm!G$2</f>
        <v>41639</v>
      </c>
      <c r="J76" s="202">
        <f>+SPm!H$2</f>
        <v>41670</v>
      </c>
      <c r="K76" s="202">
        <f>+SPm!I$2</f>
        <v>41698</v>
      </c>
      <c r="L76" s="202">
        <f>+SPm!J$2</f>
        <v>41729</v>
      </c>
      <c r="M76" s="202">
        <f>+SPm!K$2</f>
        <v>41759</v>
      </c>
      <c r="N76" s="202">
        <f>+SPm!L$2</f>
        <v>41790</v>
      </c>
      <c r="O76" s="202">
        <f>+SPm!M$2</f>
        <v>41820</v>
      </c>
      <c r="P76" s="202">
        <f>+SPm!N$2</f>
        <v>41851</v>
      </c>
      <c r="Q76" s="202">
        <f>+SPm!O$2</f>
        <v>41882</v>
      </c>
      <c r="R76" s="202">
        <f>+SPm!P$2</f>
        <v>41912</v>
      </c>
      <c r="S76" s="202">
        <f>+SPm!Q$2</f>
        <v>41943</v>
      </c>
      <c r="T76" s="202">
        <f>+SPm!R$2</f>
        <v>41973</v>
      </c>
      <c r="U76" s="202">
        <f>+SPm!S$2</f>
        <v>42004</v>
      </c>
      <c r="V76" s="202">
        <f>+SPm!T$2</f>
        <v>42035</v>
      </c>
      <c r="W76" s="202">
        <f>+SPm!U$2</f>
        <v>42063</v>
      </c>
      <c r="X76" s="202">
        <f>+SPm!V$2</f>
        <v>42094</v>
      </c>
      <c r="Y76" s="202">
        <f>+SPm!W$2</f>
        <v>42124</v>
      </c>
      <c r="Z76" s="202">
        <f>+SPm!X$2</f>
        <v>42155</v>
      </c>
      <c r="AA76" s="202">
        <f>+SPm!Y$2</f>
        <v>42185</v>
      </c>
      <c r="AB76" s="202">
        <f>+SPm!Z$2</f>
        <v>42216</v>
      </c>
      <c r="AC76" s="202">
        <f>+SPm!AA$2</f>
        <v>42247</v>
      </c>
      <c r="AD76" s="202">
        <f>+SPm!AB$2</f>
        <v>42277</v>
      </c>
      <c r="AE76" s="202">
        <f>+SPm!AC$2</f>
        <v>42308</v>
      </c>
      <c r="AF76" s="202">
        <f>+SPm!AD$2</f>
        <v>42338</v>
      </c>
      <c r="AG76" s="202">
        <f>+SPm!AE$2</f>
        <v>42369</v>
      </c>
      <c r="AH76" s="202">
        <f>+SPm!AF$2</f>
        <v>42400</v>
      </c>
      <c r="AI76" s="202">
        <f>+SPm!AG$2</f>
        <v>42429</v>
      </c>
      <c r="AJ76" s="202">
        <f>+SPm!AH$2</f>
        <v>42460</v>
      </c>
      <c r="AK76" s="202">
        <f>+SPm!AI$2</f>
        <v>42490</v>
      </c>
      <c r="AL76" s="202">
        <f>+SPm!AJ$2</f>
        <v>42521</v>
      </c>
      <c r="AM76" s="202">
        <f>+SPm!AK$2</f>
        <v>42551</v>
      </c>
    </row>
    <row r="78" spans="2:39" ht="15" x14ac:dyDescent="0.25">
      <c r="B78" s="48" t="s">
        <v>299</v>
      </c>
      <c r="D78" s="46">
        <v>0</v>
      </c>
      <c r="E78" s="46">
        <f>+D81</f>
        <v>7830</v>
      </c>
      <c r="F78" s="46">
        <f t="shared" ref="F78:AM78" si="18">+E81</f>
        <v>5660</v>
      </c>
      <c r="G78" s="46">
        <f t="shared" si="18"/>
        <v>3490</v>
      </c>
      <c r="H78" s="46">
        <f t="shared" si="18"/>
        <v>1320</v>
      </c>
      <c r="I78" s="46">
        <f t="shared" si="18"/>
        <v>9150</v>
      </c>
      <c r="J78" s="46">
        <f t="shared" si="18"/>
        <v>6980</v>
      </c>
      <c r="K78" s="46">
        <f t="shared" si="18"/>
        <v>4810</v>
      </c>
      <c r="L78" s="46">
        <f t="shared" si="18"/>
        <v>2640</v>
      </c>
      <c r="M78" s="46">
        <f t="shared" si="18"/>
        <v>10470</v>
      </c>
      <c r="N78" s="46">
        <f t="shared" si="18"/>
        <v>8300</v>
      </c>
      <c r="O78" s="46">
        <f t="shared" si="18"/>
        <v>6130</v>
      </c>
      <c r="P78" s="46">
        <f t="shared" si="18"/>
        <v>3960</v>
      </c>
      <c r="Q78" s="46">
        <f t="shared" si="18"/>
        <v>1649</v>
      </c>
      <c r="R78" s="46">
        <f t="shared" si="18"/>
        <v>9238</v>
      </c>
      <c r="S78" s="46">
        <f t="shared" si="18"/>
        <v>6827</v>
      </c>
      <c r="T78" s="46">
        <f t="shared" si="18"/>
        <v>4416</v>
      </c>
      <c r="U78" s="46">
        <f t="shared" si="18"/>
        <v>2005</v>
      </c>
      <c r="V78" s="46">
        <f t="shared" si="18"/>
        <v>9594</v>
      </c>
      <c r="W78" s="46">
        <f t="shared" si="18"/>
        <v>7183</v>
      </c>
      <c r="X78" s="46">
        <f t="shared" si="18"/>
        <v>4772</v>
      </c>
      <c r="Y78" s="46">
        <f t="shared" si="18"/>
        <v>2361</v>
      </c>
      <c r="Z78" s="46">
        <f t="shared" si="18"/>
        <v>-50</v>
      </c>
      <c r="AA78" s="46">
        <f t="shared" si="18"/>
        <v>7539</v>
      </c>
      <c r="AB78" s="46">
        <f t="shared" si="18"/>
        <v>5128</v>
      </c>
      <c r="AC78" s="46">
        <f t="shared" si="18"/>
        <v>2576</v>
      </c>
      <c r="AD78" s="46">
        <f t="shared" si="18"/>
        <v>-76</v>
      </c>
      <c r="AE78" s="46">
        <f t="shared" si="18"/>
        <v>7272</v>
      </c>
      <c r="AF78" s="46">
        <f t="shared" si="18"/>
        <v>4620</v>
      </c>
      <c r="AG78" s="46">
        <f t="shared" si="18"/>
        <v>1968</v>
      </c>
      <c r="AH78" s="46">
        <f t="shared" si="18"/>
        <v>-684</v>
      </c>
      <c r="AI78" s="46">
        <f t="shared" si="18"/>
        <v>6664</v>
      </c>
      <c r="AJ78" s="46">
        <f t="shared" si="18"/>
        <v>4012</v>
      </c>
      <c r="AK78" s="46">
        <f t="shared" si="18"/>
        <v>1360</v>
      </c>
      <c r="AL78" s="46">
        <f t="shared" si="18"/>
        <v>-1292</v>
      </c>
      <c r="AM78" s="46">
        <f t="shared" si="18"/>
        <v>-3944</v>
      </c>
    </row>
    <row r="79" spans="2:39" ht="15.75" thickBot="1" x14ac:dyDescent="0.3">
      <c r="B79" s="48" t="str">
        <f>+app!$G$11&amp;" in "&amp;'An Distinta Base'!F17</f>
        <v>Consumi in Pz</v>
      </c>
      <c r="D79" s="46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2170</v>
      </c>
      <c r="E79" s="46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2170</v>
      </c>
      <c r="F79" s="46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2170</v>
      </c>
      <c r="G79" s="46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2170</v>
      </c>
      <c r="H79" s="46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2170</v>
      </c>
      <c r="I79" s="46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2170</v>
      </c>
      <c r="J79" s="46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2170</v>
      </c>
      <c r="K79" s="46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2170</v>
      </c>
      <c r="L79" s="46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2170</v>
      </c>
      <c r="M79" s="46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2170</v>
      </c>
      <c r="N79" s="46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2170</v>
      </c>
      <c r="O79" s="46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2170</v>
      </c>
      <c r="P79" s="46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2311</v>
      </c>
      <c r="Q79" s="46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2411</v>
      </c>
      <c r="R79" s="46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2411</v>
      </c>
      <c r="S79" s="46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2411</v>
      </c>
      <c r="T79" s="46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2411</v>
      </c>
      <c r="U79" s="46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2411</v>
      </c>
      <c r="V79" s="46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2411</v>
      </c>
      <c r="W79" s="46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2411</v>
      </c>
      <c r="X79" s="46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2411</v>
      </c>
      <c r="Y79" s="46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2411</v>
      </c>
      <c r="Z79" s="46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2411</v>
      </c>
      <c r="AA79" s="46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2411</v>
      </c>
      <c r="AB79" s="46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2552</v>
      </c>
      <c r="AC79" s="46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2652</v>
      </c>
      <c r="AD79" s="46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2652</v>
      </c>
      <c r="AE79" s="46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2652</v>
      </c>
      <c r="AF79" s="46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2652</v>
      </c>
      <c r="AG79" s="46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2652</v>
      </c>
      <c r="AH79" s="46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2652</v>
      </c>
      <c r="AI79" s="46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2652</v>
      </c>
      <c r="AJ79" s="46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2652</v>
      </c>
      <c r="AK79" s="46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2652</v>
      </c>
      <c r="AL79" s="46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2652</v>
      </c>
      <c r="AM79" s="46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2652</v>
      </c>
    </row>
    <row r="80" spans="2:39" ht="16.5" thickTop="1" thickBot="1" x14ac:dyDescent="0.3">
      <c r="B80" s="48" t="str">
        <f>+app!$G$12&amp;" in "&amp;'An Distinta Base'!F17</f>
        <v>Acquisti in Pz</v>
      </c>
      <c r="C80" s="41"/>
      <c r="D80" s="54">
        <v>10000</v>
      </c>
      <c r="E80" s="54"/>
      <c r="F80" s="54"/>
      <c r="G80" s="54"/>
      <c r="H80" s="54">
        <v>10000</v>
      </c>
      <c r="I80" s="54"/>
      <c r="J80" s="54"/>
      <c r="K80" s="54"/>
      <c r="L80" s="54">
        <v>10000</v>
      </c>
      <c r="M80" s="54"/>
      <c r="N80" s="54"/>
      <c r="O80" s="54"/>
      <c r="P80" s="54"/>
      <c r="Q80" s="54">
        <v>10000</v>
      </c>
      <c r="R80" s="54"/>
      <c r="S80" s="54"/>
      <c r="T80" s="54"/>
      <c r="U80" s="54">
        <v>10000</v>
      </c>
      <c r="V80" s="54"/>
      <c r="W80" s="54"/>
      <c r="X80" s="54"/>
      <c r="Y80" s="54"/>
      <c r="Z80" s="54">
        <v>10000</v>
      </c>
      <c r="AA80" s="54"/>
      <c r="AB80" s="54"/>
      <c r="AC80" s="54"/>
      <c r="AD80" s="54">
        <v>10000</v>
      </c>
      <c r="AE80" s="54"/>
      <c r="AF80" s="54"/>
      <c r="AG80" s="54"/>
      <c r="AH80" s="54">
        <v>10000</v>
      </c>
      <c r="AI80" s="54"/>
      <c r="AJ80" s="54"/>
      <c r="AK80" s="54"/>
      <c r="AL80" s="54"/>
      <c r="AM80" s="54">
        <v>10000</v>
      </c>
    </row>
    <row r="81" spans="2:39" ht="15.75" thickTop="1" x14ac:dyDescent="0.25">
      <c r="B81" s="48" t="s">
        <v>300</v>
      </c>
      <c r="D81" s="46">
        <f>+D78-D79+D80</f>
        <v>7830</v>
      </c>
      <c r="E81" s="46">
        <f>+E78-E79+E80</f>
        <v>5660</v>
      </c>
      <c r="F81" s="46">
        <f t="shared" ref="F81:AM81" si="19">+F78-F79+F80</f>
        <v>3490</v>
      </c>
      <c r="G81" s="46">
        <f t="shared" si="19"/>
        <v>1320</v>
      </c>
      <c r="H81" s="46">
        <f t="shared" si="19"/>
        <v>9150</v>
      </c>
      <c r="I81" s="46">
        <f t="shared" si="19"/>
        <v>6980</v>
      </c>
      <c r="J81" s="46">
        <f t="shared" si="19"/>
        <v>4810</v>
      </c>
      <c r="K81" s="46">
        <f t="shared" si="19"/>
        <v>2640</v>
      </c>
      <c r="L81" s="46">
        <f t="shared" si="19"/>
        <v>10470</v>
      </c>
      <c r="M81" s="46">
        <f t="shared" si="19"/>
        <v>8300</v>
      </c>
      <c r="N81" s="46">
        <f t="shared" si="19"/>
        <v>6130</v>
      </c>
      <c r="O81" s="46">
        <f t="shared" si="19"/>
        <v>3960</v>
      </c>
      <c r="P81" s="46">
        <f t="shared" si="19"/>
        <v>1649</v>
      </c>
      <c r="Q81" s="46">
        <f t="shared" si="19"/>
        <v>9238</v>
      </c>
      <c r="R81" s="46">
        <f t="shared" si="19"/>
        <v>6827</v>
      </c>
      <c r="S81" s="46">
        <f t="shared" si="19"/>
        <v>4416</v>
      </c>
      <c r="T81" s="46">
        <f t="shared" si="19"/>
        <v>2005</v>
      </c>
      <c r="U81" s="46">
        <f t="shared" si="19"/>
        <v>9594</v>
      </c>
      <c r="V81" s="46">
        <f t="shared" si="19"/>
        <v>7183</v>
      </c>
      <c r="W81" s="46">
        <f t="shared" si="19"/>
        <v>4772</v>
      </c>
      <c r="X81" s="46">
        <f t="shared" si="19"/>
        <v>2361</v>
      </c>
      <c r="Y81" s="46">
        <f t="shared" si="19"/>
        <v>-50</v>
      </c>
      <c r="Z81" s="46">
        <f t="shared" si="19"/>
        <v>7539</v>
      </c>
      <c r="AA81" s="46">
        <f t="shared" si="19"/>
        <v>5128</v>
      </c>
      <c r="AB81" s="46">
        <f t="shared" si="19"/>
        <v>2576</v>
      </c>
      <c r="AC81" s="46">
        <f t="shared" si="19"/>
        <v>-76</v>
      </c>
      <c r="AD81" s="46">
        <f t="shared" si="19"/>
        <v>7272</v>
      </c>
      <c r="AE81" s="46">
        <f t="shared" si="19"/>
        <v>4620</v>
      </c>
      <c r="AF81" s="46">
        <f t="shared" si="19"/>
        <v>1968</v>
      </c>
      <c r="AG81" s="46">
        <f t="shared" si="19"/>
        <v>-684</v>
      </c>
      <c r="AH81" s="46">
        <f t="shared" si="19"/>
        <v>6664</v>
      </c>
      <c r="AI81" s="46">
        <f t="shared" si="19"/>
        <v>4012</v>
      </c>
      <c r="AJ81" s="46">
        <f t="shared" si="19"/>
        <v>1360</v>
      </c>
      <c r="AK81" s="46">
        <f t="shared" si="19"/>
        <v>-1292</v>
      </c>
      <c r="AL81" s="46">
        <f t="shared" si="19"/>
        <v>-3944</v>
      </c>
      <c r="AM81" s="46">
        <f t="shared" si="19"/>
        <v>3404</v>
      </c>
    </row>
    <row r="84" spans="2:39" ht="15" x14ac:dyDescent="0.25">
      <c r="B84" s="48" t="str">
        <f>+'An Distinta Base'!E18</f>
        <v>Mp11</v>
      </c>
      <c r="D84" s="202">
        <f>+SPm!B$2</f>
        <v>41456</v>
      </c>
      <c r="E84" s="202">
        <f>+SPm!C$2</f>
        <v>41517</v>
      </c>
      <c r="F84" s="202">
        <f>+SPm!D$2</f>
        <v>41547</v>
      </c>
      <c r="G84" s="202">
        <f>+SPm!E$2</f>
        <v>41578</v>
      </c>
      <c r="H84" s="202">
        <f>+SPm!F$2</f>
        <v>41608</v>
      </c>
      <c r="I84" s="202">
        <f>+SPm!G$2</f>
        <v>41639</v>
      </c>
      <c r="J84" s="202">
        <f>+SPm!H$2</f>
        <v>41670</v>
      </c>
      <c r="K84" s="202">
        <f>+SPm!I$2</f>
        <v>41698</v>
      </c>
      <c r="L84" s="202">
        <f>+SPm!J$2</f>
        <v>41729</v>
      </c>
      <c r="M84" s="202">
        <f>+SPm!K$2</f>
        <v>41759</v>
      </c>
      <c r="N84" s="202">
        <f>+SPm!L$2</f>
        <v>41790</v>
      </c>
      <c r="O84" s="202">
        <f>+SPm!M$2</f>
        <v>41820</v>
      </c>
      <c r="P84" s="202">
        <f>+SPm!N$2</f>
        <v>41851</v>
      </c>
      <c r="Q84" s="202">
        <f>+SPm!O$2</f>
        <v>41882</v>
      </c>
      <c r="R84" s="202">
        <f>+SPm!P$2</f>
        <v>41912</v>
      </c>
      <c r="S84" s="202">
        <f>+SPm!Q$2</f>
        <v>41943</v>
      </c>
      <c r="T84" s="202">
        <f>+SPm!R$2</f>
        <v>41973</v>
      </c>
      <c r="U84" s="202">
        <f>+SPm!S$2</f>
        <v>42004</v>
      </c>
      <c r="V84" s="202">
        <f>+SPm!T$2</f>
        <v>42035</v>
      </c>
      <c r="W84" s="202">
        <f>+SPm!U$2</f>
        <v>42063</v>
      </c>
      <c r="X84" s="202">
        <f>+SPm!V$2</f>
        <v>42094</v>
      </c>
      <c r="Y84" s="202">
        <f>+SPm!W$2</f>
        <v>42124</v>
      </c>
      <c r="Z84" s="202">
        <f>+SPm!X$2</f>
        <v>42155</v>
      </c>
      <c r="AA84" s="202">
        <f>+SPm!Y$2</f>
        <v>42185</v>
      </c>
      <c r="AB84" s="202">
        <f>+SPm!Z$2</f>
        <v>42216</v>
      </c>
      <c r="AC84" s="202">
        <f>+SPm!AA$2</f>
        <v>42247</v>
      </c>
      <c r="AD84" s="202">
        <f>+SPm!AB$2</f>
        <v>42277</v>
      </c>
      <c r="AE84" s="202">
        <f>+SPm!AC$2</f>
        <v>42308</v>
      </c>
      <c r="AF84" s="202">
        <f>+SPm!AD$2</f>
        <v>42338</v>
      </c>
      <c r="AG84" s="202">
        <f>+SPm!AE$2</f>
        <v>42369</v>
      </c>
      <c r="AH84" s="202">
        <f>+SPm!AF$2</f>
        <v>42400</v>
      </c>
      <c r="AI84" s="202">
        <f>+SPm!AG$2</f>
        <v>42429</v>
      </c>
      <c r="AJ84" s="202">
        <f>+SPm!AH$2</f>
        <v>42460</v>
      </c>
      <c r="AK84" s="202">
        <f>+SPm!AI$2</f>
        <v>42490</v>
      </c>
      <c r="AL84" s="202">
        <f>+SPm!AJ$2</f>
        <v>42521</v>
      </c>
      <c r="AM84" s="202">
        <f>+SPm!AK$2</f>
        <v>42551</v>
      </c>
    </row>
    <row r="86" spans="2:39" ht="15" x14ac:dyDescent="0.25">
      <c r="B86" s="48" t="s">
        <v>299</v>
      </c>
      <c r="D86" s="46">
        <v>0</v>
      </c>
      <c r="E86" s="46">
        <f>+D89</f>
        <v>2939</v>
      </c>
      <c r="F86" s="46">
        <f t="shared" ref="F86:AM86" si="20">+E89</f>
        <v>2878</v>
      </c>
      <c r="G86" s="46">
        <f t="shared" si="20"/>
        <v>2817</v>
      </c>
      <c r="H86" s="46">
        <f t="shared" si="20"/>
        <v>2756</v>
      </c>
      <c r="I86" s="46">
        <f t="shared" si="20"/>
        <v>2695</v>
      </c>
      <c r="J86" s="46">
        <f t="shared" si="20"/>
        <v>2634</v>
      </c>
      <c r="K86" s="46">
        <f t="shared" si="20"/>
        <v>2573</v>
      </c>
      <c r="L86" s="46">
        <f t="shared" si="20"/>
        <v>5512</v>
      </c>
      <c r="M86" s="46">
        <f t="shared" si="20"/>
        <v>5451</v>
      </c>
      <c r="N86" s="46">
        <f t="shared" si="20"/>
        <v>5390</v>
      </c>
      <c r="O86" s="46">
        <f t="shared" si="20"/>
        <v>5329</v>
      </c>
      <c r="P86" s="46">
        <f t="shared" si="20"/>
        <v>5268</v>
      </c>
      <c r="Q86" s="46">
        <f t="shared" si="20"/>
        <v>5202.7</v>
      </c>
      <c r="R86" s="46">
        <f t="shared" si="20"/>
        <v>5135.2</v>
      </c>
      <c r="S86" s="46">
        <f t="shared" si="20"/>
        <v>5067.7</v>
      </c>
      <c r="T86" s="46">
        <f t="shared" si="20"/>
        <v>8000.2</v>
      </c>
      <c r="U86" s="46">
        <f t="shared" si="20"/>
        <v>7932.7</v>
      </c>
      <c r="V86" s="46">
        <f t="shared" si="20"/>
        <v>7865.2</v>
      </c>
      <c r="W86" s="46">
        <f t="shared" si="20"/>
        <v>7797.7</v>
      </c>
      <c r="X86" s="46">
        <f t="shared" si="20"/>
        <v>7730.2</v>
      </c>
      <c r="Y86" s="46">
        <f t="shared" si="20"/>
        <v>7662.7</v>
      </c>
      <c r="Z86" s="46">
        <f t="shared" si="20"/>
        <v>7595.2</v>
      </c>
      <c r="AA86" s="46">
        <f t="shared" si="20"/>
        <v>10527.7</v>
      </c>
      <c r="AB86" s="46">
        <f t="shared" si="20"/>
        <v>10460.200000000001</v>
      </c>
      <c r="AC86" s="46">
        <f t="shared" si="20"/>
        <v>10388.400000000001</v>
      </c>
      <c r="AD86" s="46">
        <f t="shared" si="20"/>
        <v>10314.400000000001</v>
      </c>
      <c r="AE86" s="46">
        <f t="shared" si="20"/>
        <v>10240.400000000001</v>
      </c>
      <c r="AF86" s="46">
        <f t="shared" si="20"/>
        <v>10166.400000000001</v>
      </c>
      <c r="AG86" s="46">
        <f t="shared" si="20"/>
        <v>10092.400000000001</v>
      </c>
      <c r="AH86" s="46">
        <f t="shared" si="20"/>
        <v>13018.400000000001</v>
      </c>
      <c r="AI86" s="46">
        <f t="shared" si="20"/>
        <v>12944.400000000001</v>
      </c>
      <c r="AJ86" s="46">
        <f t="shared" si="20"/>
        <v>12870.400000000001</v>
      </c>
      <c r="AK86" s="46">
        <f t="shared" si="20"/>
        <v>12796.400000000001</v>
      </c>
      <c r="AL86" s="46">
        <f t="shared" si="20"/>
        <v>12722.400000000001</v>
      </c>
      <c r="AM86" s="46">
        <f t="shared" si="20"/>
        <v>12648.400000000001</v>
      </c>
    </row>
    <row r="87" spans="2:39" ht="15.75" thickBot="1" x14ac:dyDescent="0.3">
      <c r="B87" s="48" t="str">
        <f>+app!$G$11&amp;" in "&amp;'An Distinta Base'!F18</f>
        <v>Consumi in Kg</v>
      </c>
      <c r="D87" s="46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61</v>
      </c>
      <c r="E87" s="46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61</v>
      </c>
      <c r="F87" s="46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61</v>
      </c>
      <c r="G87" s="46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61</v>
      </c>
      <c r="H87" s="46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61</v>
      </c>
      <c r="I87" s="46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61</v>
      </c>
      <c r="J87" s="46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61</v>
      </c>
      <c r="K87" s="46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61</v>
      </c>
      <c r="L87" s="46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61</v>
      </c>
      <c r="M87" s="46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61</v>
      </c>
      <c r="N87" s="46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61</v>
      </c>
      <c r="O87" s="46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61</v>
      </c>
      <c r="P87" s="46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65.3</v>
      </c>
      <c r="Q87" s="46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67.5</v>
      </c>
      <c r="R87" s="46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67.5</v>
      </c>
      <c r="S87" s="46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67.5</v>
      </c>
      <c r="T87" s="46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67.5</v>
      </c>
      <c r="U87" s="46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67.5</v>
      </c>
      <c r="V87" s="46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67.5</v>
      </c>
      <c r="W87" s="46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67.5</v>
      </c>
      <c r="X87" s="46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67.5</v>
      </c>
      <c r="Y87" s="46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67.5</v>
      </c>
      <c r="Z87" s="46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67.5</v>
      </c>
      <c r="AA87" s="46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67.5</v>
      </c>
      <c r="AB87" s="46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71.8</v>
      </c>
      <c r="AC87" s="46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73.999999999999986</v>
      </c>
      <c r="AD87" s="46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73.999999999999986</v>
      </c>
      <c r="AE87" s="46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73.999999999999986</v>
      </c>
      <c r="AF87" s="46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73.999999999999986</v>
      </c>
      <c r="AG87" s="46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73.999999999999986</v>
      </c>
      <c r="AH87" s="46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73.999999999999986</v>
      </c>
      <c r="AI87" s="46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73.999999999999986</v>
      </c>
      <c r="AJ87" s="46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73.999999999999986</v>
      </c>
      <c r="AK87" s="46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73.999999999999986</v>
      </c>
      <c r="AL87" s="46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73.999999999999986</v>
      </c>
      <c r="AM87" s="46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73.999999999999986</v>
      </c>
    </row>
    <row r="88" spans="2:39" ht="16.5" thickTop="1" thickBot="1" x14ac:dyDescent="0.3">
      <c r="B88" s="48" t="str">
        <f>+app!$G$12&amp;" in "&amp;'An Distinta Base'!F18</f>
        <v>Acquisti in Kg</v>
      </c>
      <c r="C88" s="41"/>
      <c r="D88" s="54">
        <v>3000</v>
      </c>
      <c r="E88" s="54"/>
      <c r="F88" s="54"/>
      <c r="G88" s="54"/>
      <c r="H88" s="54"/>
      <c r="I88" s="54"/>
      <c r="J88" s="54"/>
      <c r="K88" s="54">
        <v>3000</v>
      </c>
      <c r="L88" s="54"/>
      <c r="M88" s="54"/>
      <c r="N88" s="54"/>
      <c r="O88" s="54"/>
      <c r="P88" s="54"/>
      <c r="Q88" s="54"/>
      <c r="R88" s="54"/>
      <c r="S88" s="54">
        <v>3000</v>
      </c>
      <c r="T88" s="54"/>
      <c r="U88" s="54"/>
      <c r="V88" s="54"/>
      <c r="W88" s="54"/>
      <c r="X88" s="54"/>
      <c r="Y88" s="54"/>
      <c r="Z88" s="54">
        <v>3000</v>
      </c>
      <c r="AA88" s="54"/>
      <c r="AB88" s="54"/>
      <c r="AC88" s="54"/>
      <c r="AD88" s="54"/>
      <c r="AE88" s="54"/>
      <c r="AF88" s="54"/>
      <c r="AG88" s="54">
        <v>3000</v>
      </c>
      <c r="AH88" s="54"/>
      <c r="AI88" s="54"/>
      <c r="AJ88" s="54"/>
      <c r="AK88" s="54"/>
      <c r="AL88" s="54"/>
      <c r="AM88" s="54"/>
    </row>
    <row r="89" spans="2:39" ht="15.75" thickTop="1" x14ac:dyDescent="0.25">
      <c r="B89" s="48" t="s">
        <v>300</v>
      </c>
      <c r="D89" s="46">
        <f>+D86-D87+D88</f>
        <v>2939</v>
      </c>
      <c r="E89" s="46">
        <f>+E86-E87+E88</f>
        <v>2878</v>
      </c>
      <c r="F89" s="46">
        <f t="shared" ref="F89:AM89" si="21">+F86-F87+F88</f>
        <v>2817</v>
      </c>
      <c r="G89" s="46">
        <f t="shared" si="21"/>
        <v>2756</v>
      </c>
      <c r="H89" s="46">
        <f t="shared" si="21"/>
        <v>2695</v>
      </c>
      <c r="I89" s="46">
        <f t="shared" si="21"/>
        <v>2634</v>
      </c>
      <c r="J89" s="46">
        <f t="shared" si="21"/>
        <v>2573</v>
      </c>
      <c r="K89" s="46">
        <f t="shared" si="21"/>
        <v>5512</v>
      </c>
      <c r="L89" s="46">
        <f t="shared" si="21"/>
        <v>5451</v>
      </c>
      <c r="M89" s="46">
        <f t="shared" si="21"/>
        <v>5390</v>
      </c>
      <c r="N89" s="46">
        <f t="shared" si="21"/>
        <v>5329</v>
      </c>
      <c r="O89" s="46">
        <f t="shared" si="21"/>
        <v>5268</v>
      </c>
      <c r="P89" s="46">
        <f t="shared" si="21"/>
        <v>5202.7</v>
      </c>
      <c r="Q89" s="46">
        <f t="shared" si="21"/>
        <v>5135.2</v>
      </c>
      <c r="R89" s="46">
        <f t="shared" si="21"/>
        <v>5067.7</v>
      </c>
      <c r="S89" s="46">
        <f t="shared" si="21"/>
        <v>8000.2</v>
      </c>
      <c r="T89" s="46">
        <f t="shared" si="21"/>
        <v>7932.7</v>
      </c>
      <c r="U89" s="46">
        <f t="shared" si="21"/>
        <v>7865.2</v>
      </c>
      <c r="V89" s="46">
        <f t="shared" si="21"/>
        <v>7797.7</v>
      </c>
      <c r="W89" s="46">
        <f t="shared" si="21"/>
        <v>7730.2</v>
      </c>
      <c r="X89" s="46">
        <f t="shared" si="21"/>
        <v>7662.7</v>
      </c>
      <c r="Y89" s="46">
        <f t="shared" si="21"/>
        <v>7595.2</v>
      </c>
      <c r="Z89" s="46">
        <f t="shared" si="21"/>
        <v>10527.7</v>
      </c>
      <c r="AA89" s="46">
        <f t="shared" si="21"/>
        <v>10460.200000000001</v>
      </c>
      <c r="AB89" s="46">
        <f t="shared" si="21"/>
        <v>10388.400000000001</v>
      </c>
      <c r="AC89" s="46">
        <f t="shared" si="21"/>
        <v>10314.400000000001</v>
      </c>
      <c r="AD89" s="46">
        <f t="shared" si="21"/>
        <v>10240.400000000001</v>
      </c>
      <c r="AE89" s="46">
        <f t="shared" si="21"/>
        <v>10166.400000000001</v>
      </c>
      <c r="AF89" s="46">
        <f t="shared" si="21"/>
        <v>10092.400000000001</v>
      </c>
      <c r="AG89" s="46">
        <f t="shared" si="21"/>
        <v>13018.400000000001</v>
      </c>
      <c r="AH89" s="46">
        <f t="shared" si="21"/>
        <v>12944.400000000001</v>
      </c>
      <c r="AI89" s="46">
        <f t="shared" si="21"/>
        <v>12870.400000000001</v>
      </c>
      <c r="AJ89" s="46">
        <f t="shared" si="21"/>
        <v>12796.400000000001</v>
      </c>
      <c r="AK89" s="46">
        <f t="shared" si="21"/>
        <v>12722.400000000001</v>
      </c>
      <c r="AL89" s="46">
        <f t="shared" si="21"/>
        <v>12648.400000000001</v>
      </c>
      <c r="AM89" s="46">
        <f t="shared" si="21"/>
        <v>12574.400000000001</v>
      </c>
    </row>
    <row r="92" spans="2:39" ht="15" x14ac:dyDescent="0.25">
      <c r="B92" s="48" t="str">
        <f>+'An Distinta Base'!E19</f>
        <v>Mp12</v>
      </c>
      <c r="D92" s="202">
        <f>+SPm!B$2</f>
        <v>41456</v>
      </c>
      <c r="E92" s="202">
        <f>+SPm!C$2</f>
        <v>41517</v>
      </c>
      <c r="F92" s="202">
        <f>+SPm!D$2</f>
        <v>41547</v>
      </c>
      <c r="G92" s="202">
        <f>+SPm!E$2</f>
        <v>41578</v>
      </c>
      <c r="H92" s="202">
        <f>+SPm!F$2</f>
        <v>41608</v>
      </c>
      <c r="I92" s="202">
        <f>+SPm!G$2</f>
        <v>41639</v>
      </c>
      <c r="J92" s="202">
        <f>+SPm!H$2</f>
        <v>41670</v>
      </c>
      <c r="K92" s="202">
        <f>+SPm!I$2</f>
        <v>41698</v>
      </c>
      <c r="L92" s="202">
        <f>+SPm!J$2</f>
        <v>41729</v>
      </c>
      <c r="M92" s="202">
        <f>+SPm!K$2</f>
        <v>41759</v>
      </c>
      <c r="N92" s="202">
        <f>+SPm!L$2</f>
        <v>41790</v>
      </c>
      <c r="O92" s="202">
        <f>+SPm!M$2</f>
        <v>41820</v>
      </c>
      <c r="P92" s="202">
        <f>+SPm!N$2</f>
        <v>41851</v>
      </c>
      <c r="Q92" s="202">
        <f>+SPm!O$2</f>
        <v>41882</v>
      </c>
      <c r="R92" s="202">
        <f>+SPm!P$2</f>
        <v>41912</v>
      </c>
      <c r="S92" s="202">
        <f>+SPm!Q$2</f>
        <v>41943</v>
      </c>
      <c r="T92" s="202">
        <f>+SPm!R$2</f>
        <v>41973</v>
      </c>
      <c r="U92" s="202">
        <f>+SPm!S$2</f>
        <v>42004</v>
      </c>
      <c r="V92" s="202">
        <f>+SPm!T$2</f>
        <v>42035</v>
      </c>
      <c r="W92" s="202">
        <f>+SPm!U$2</f>
        <v>42063</v>
      </c>
      <c r="X92" s="202">
        <f>+SPm!V$2</f>
        <v>42094</v>
      </c>
      <c r="Y92" s="202">
        <f>+SPm!W$2</f>
        <v>42124</v>
      </c>
      <c r="Z92" s="202">
        <f>+SPm!X$2</f>
        <v>42155</v>
      </c>
      <c r="AA92" s="202">
        <f>+SPm!Y$2</f>
        <v>42185</v>
      </c>
      <c r="AB92" s="202">
        <f>+SPm!Z$2</f>
        <v>42216</v>
      </c>
      <c r="AC92" s="202">
        <f>+SPm!AA$2</f>
        <v>42247</v>
      </c>
      <c r="AD92" s="202">
        <f>+SPm!AB$2</f>
        <v>42277</v>
      </c>
      <c r="AE92" s="202">
        <f>+SPm!AC$2</f>
        <v>42308</v>
      </c>
      <c r="AF92" s="202">
        <f>+SPm!AD$2</f>
        <v>42338</v>
      </c>
      <c r="AG92" s="202">
        <f>+SPm!AE$2</f>
        <v>42369</v>
      </c>
      <c r="AH92" s="202">
        <f>+SPm!AF$2</f>
        <v>42400</v>
      </c>
      <c r="AI92" s="202">
        <f>+SPm!AG$2</f>
        <v>42429</v>
      </c>
      <c r="AJ92" s="202">
        <f>+SPm!AH$2</f>
        <v>42460</v>
      </c>
      <c r="AK92" s="202">
        <f>+SPm!AI$2</f>
        <v>42490</v>
      </c>
      <c r="AL92" s="202">
        <f>+SPm!AJ$2</f>
        <v>42521</v>
      </c>
      <c r="AM92" s="202">
        <f>+SPm!AK$2</f>
        <v>42551</v>
      </c>
    </row>
    <row r="94" spans="2:39" ht="15" x14ac:dyDescent="0.25">
      <c r="B94" s="48" t="s">
        <v>299</v>
      </c>
      <c r="D94" s="46">
        <v>0</v>
      </c>
      <c r="E94" s="46">
        <f>+D97</f>
        <v>4945</v>
      </c>
      <c r="F94" s="46">
        <f t="shared" ref="F94:AM94" si="22">+E97</f>
        <v>4890</v>
      </c>
      <c r="G94" s="46">
        <f t="shared" si="22"/>
        <v>4835</v>
      </c>
      <c r="H94" s="46">
        <f t="shared" si="22"/>
        <v>4780</v>
      </c>
      <c r="I94" s="46">
        <f t="shared" si="22"/>
        <v>4725</v>
      </c>
      <c r="J94" s="46">
        <f t="shared" si="22"/>
        <v>4670</v>
      </c>
      <c r="K94" s="46">
        <f t="shared" si="22"/>
        <v>4615</v>
      </c>
      <c r="L94" s="46">
        <f t="shared" si="22"/>
        <v>4560</v>
      </c>
      <c r="M94" s="46">
        <f t="shared" si="22"/>
        <v>4505</v>
      </c>
      <c r="N94" s="46">
        <f t="shared" si="22"/>
        <v>4450</v>
      </c>
      <c r="O94" s="46">
        <f t="shared" si="22"/>
        <v>4395</v>
      </c>
      <c r="P94" s="46">
        <f t="shared" si="22"/>
        <v>4340</v>
      </c>
      <c r="Q94" s="46">
        <f t="shared" si="22"/>
        <v>4280.8999999999996</v>
      </c>
      <c r="R94" s="46">
        <f t="shared" si="22"/>
        <v>9219.5999999999985</v>
      </c>
      <c r="S94" s="46">
        <f t="shared" si="22"/>
        <v>9158.2999999999993</v>
      </c>
      <c r="T94" s="46">
        <f t="shared" si="22"/>
        <v>9097</v>
      </c>
      <c r="U94" s="46">
        <f t="shared" si="22"/>
        <v>9035.7000000000007</v>
      </c>
      <c r="V94" s="46">
        <f t="shared" si="22"/>
        <v>8974.4000000000015</v>
      </c>
      <c r="W94" s="46">
        <f t="shared" si="22"/>
        <v>8913.1000000000022</v>
      </c>
      <c r="X94" s="46">
        <f t="shared" si="22"/>
        <v>8851.8000000000029</v>
      </c>
      <c r="Y94" s="46">
        <f t="shared" si="22"/>
        <v>8790.5000000000036</v>
      </c>
      <c r="Z94" s="46">
        <f t="shared" si="22"/>
        <v>8729.2000000000044</v>
      </c>
      <c r="AA94" s="46">
        <f t="shared" si="22"/>
        <v>8667.9000000000051</v>
      </c>
      <c r="AB94" s="46">
        <f t="shared" si="22"/>
        <v>8606.6000000000058</v>
      </c>
      <c r="AC94" s="46">
        <f t="shared" si="22"/>
        <v>8541.2000000000062</v>
      </c>
      <c r="AD94" s="46">
        <f t="shared" si="22"/>
        <v>13473.600000000006</v>
      </c>
      <c r="AE94" s="46">
        <f t="shared" si="22"/>
        <v>13406.000000000005</v>
      </c>
      <c r="AF94" s="46">
        <f t="shared" si="22"/>
        <v>13338.400000000005</v>
      </c>
      <c r="AG94" s="46">
        <f t="shared" si="22"/>
        <v>13270.800000000005</v>
      </c>
      <c r="AH94" s="46">
        <f t="shared" si="22"/>
        <v>13203.200000000004</v>
      </c>
      <c r="AI94" s="46">
        <f t="shared" si="22"/>
        <v>13135.600000000004</v>
      </c>
      <c r="AJ94" s="46">
        <f t="shared" si="22"/>
        <v>13068.000000000004</v>
      </c>
      <c r="AK94" s="46">
        <f t="shared" si="22"/>
        <v>13000.400000000003</v>
      </c>
      <c r="AL94" s="46">
        <f t="shared" si="22"/>
        <v>12932.800000000003</v>
      </c>
      <c r="AM94" s="46">
        <f t="shared" si="22"/>
        <v>12865.200000000003</v>
      </c>
    </row>
    <row r="95" spans="2:39" ht="15.75" thickBot="1" x14ac:dyDescent="0.3">
      <c r="B95" s="48" t="str">
        <f>+app!$G$11&amp;" in "&amp;'An Distinta Base'!F19</f>
        <v>Consumi in Kg</v>
      </c>
      <c r="D95" s="46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55</v>
      </c>
      <c r="E95" s="46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55</v>
      </c>
      <c r="F95" s="46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55</v>
      </c>
      <c r="G95" s="46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55</v>
      </c>
      <c r="H95" s="46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55</v>
      </c>
      <c r="I95" s="46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55</v>
      </c>
      <c r="J95" s="46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55</v>
      </c>
      <c r="K95" s="46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55</v>
      </c>
      <c r="L95" s="46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55</v>
      </c>
      <c r="M95" s="46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55</v>
      </c>
      <c r="N95" s="46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55</v>
      </c>
      <c r="O95" s="46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55</v>
      </c>
      <c r="P95" s="46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59.1</v>
      </c>
      <c r="Q95" s="46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61.300000000000004</v>
      </c>
      <c r="R95" s="46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61.300000000000004</v>
      </c>
      <c r="S95" s="46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61.300000000000004</v>
      </c>
      <c r="T95" s="46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61.300000000000004</v>
      </c>
      <c r="U95" s="46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61.300000000000004</v>
      </c>
      <c r="V95" s="46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61.300000000000004</v>
      </c>
      <c r="W95" s="46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61.300000000000004</v>
      </c>
      <c r="X95" s="46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61.300000000000004</v>
      </c>
      <c r="Y95" s="46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61.300000000000004</v>
      </c>
      <c r="Z95" s="46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61.300000000000004</v>
      </c>
      <c r="AA95" s="46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61.300000000000004</v>
      </c>
      <c r="AB95" s="46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65.400000000000006</v>
      </c>
      <c r="AC95" s="46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67.600000000000009</v>
      </c>
      <c r="AD95" s="46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67.600000000000009</v>
      </c>
      <c r="AE95" s="46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67.600000000000009</v>
      </c>
      <c r="AF95" s="46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67.600000000000009</v>
      </c>
      <c r="AG95" s="46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67.600000000000009</v>
      </c>
      <c r="AH95" s="46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67.600000000000009</v>
      </c>
      <c r="AI95" s="46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67.600000000000009</v>
      </c>
      <c r="AJ95" s="46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67.600000000000009</v>
      </c>
      <c r="AK95" s="46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67.600000000000009</v>
      </c>
      <c r="AL95" s="46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67.600000000000009</v>
      </c>
      <c r="AM95" s="46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67.600000000000009</v>
      </c>
    </row>
    <row r="96" spans="2:39" ht="16.5" thickTop="1" thickBot="1" x14ac:dyDescent="0.3">
      <c r="B96" s="48" t="str">
        <f>+app!$G$12&amp;" in "&amp;'An Distinta Base'!F19</f>
        <v>Acquisti in Kg</v>
      </c>
      <c r="C96" s="41"/>
      <c r="D96" s="54">
        <v>5000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>
        <v>5000</v>
      </c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>
        <v>5000</v>
      </c>
      <c r="AD96" s="54"/>
      <c r="AE96" s="54"/>
      <c r="AF96" s="54"/>
      <c r="AG96" s="54"/>
      <c r="AH96" s="54"/>
      <c r="AI96" s="54"/>
      <c r="AJ96" s="54"/>
      <c r="AK96" s="54"/>
      <c r="AL96" s="54"/>
      <c r="AM96" s="54"/>
    </row>
    <row r="97" spans="2:39" ht="15.75" thickTop="1" x14ac:dyDescent="0.25">
      <c r="B97" s="48" t="s">
        <v>300</v>
      </c>
      <c r="D97" s="46">
        <f>+D94-D95+D96</f>
        <v>4945</v>
      </c>
      <c r="E97" s="46">
        <f>+E94-E95+E96</f>
        <v>4890</v>
      </c>
      <c r="F97" s="46">
        <f t="shared" ref="F97:AM97" si="23">+F94-F95+F96</f>
        <v>4835</v>
      </c>
      <c r="G97" s="46">
        <f t="shared" si="23"/>
        <v>4780</v>
      </c>
      <c r="H97" s="46">
        <f t="shared" si="23"/>
        <v>4725</v>
      </c>
      <c r="I97" s="46">
        <f t="shared" si="23"/>
        <v>4670</v>
      </c>
      <c r="J97" s="46">
        <f t="shared" si="23"/>
        <v>4615</v>
      </c>
      <c r="K97" s="46">
        <f t="shared" si="23"/>
        <v>4560</v>
      </c>
      <c r="L97" s="46">
        <f t="shared" si="23"/>
        <v>4505</v>
      </c>
      <c r="M97" s="46">
        <f t="shared" si="23"/>
        <v>4450</v>
      </c>
      <c r="N97" s="46">
        <f t="shared" si="23"/>
        <v>4395</v>
      </c>
      <c r="O97" s="46">
        <f t="shared" si="23"/>
        <v>4340</v>
      </c>
      <c r="P97" s="46">
        <f t="shared" si="23"/>
        <v>4280.8999999999996</v>
      </c>
      <c r="Q97" s="46">
        <f t="shared" si="23"/>
        <v>9219.5999999999985</v>
      </c>
      <c r="R97" s="46">
        <f t="shared" si="23"/>
        <v>9158.2999999999993</v>
      </c>
      <c r="S97" s="46">
        <f t="shared" si="23"/>
        <v>9097</v>
      </c>
      <c r="T97" s="46">
        <f t="shared" si="23"/>
        <v>9035.7000000000007</v>
      </c>
      <c r="U97" s="46">
        <f t="shared" si="23"/>
        <v>8974.4000000000015</v>
      </c>
      <c r="V97" s="46">
        <f t="shared" si="23"/>
        <v>8913.1000000000022</v>
      </c>
      <c r="W97" s="46">
        <f t="shared" si="23"/>
        <v>8851.8000000000029</v>
      </c>
      <c r="X97" s="46">
        <f t="shared" si="23"/>
        <v>8790.5000000000036</v>
      </c>
      <c r="Y97" s="46">
        <f t="shared" si="23"/>
        <v>8729.2000000000044</v>
      </c>
      <c r="Z97" s="46">
        <f t="shared" si="23"/>
        <v>8667.9000000000051</v>
      </c>
      <c r="AA97" s="46">
        <f t="shared" si="23"/>
        <v>8606.6000000000058</v>
      </c>
      <c r="AB97" s="46">
        <f t="shared" si="23"/>
        <v>8541.2000000000062</v>
      </c>
      <c r="AC97" s="46">
        <f t="shared" si="23"/>
        <v>13473.600000000006</v>
      </c>
      <c r="AD97" s="46">
        <f t="shared" si="23"/>
        <v>13406.000000000005</v>
      </c>
      <c r="AE97" s="46">
        <f t="shared" si="23"/>
        <v>13338.400000000005</v>
      </c>
      <c r="AF97" s="46">
        <f t="shared" si="23"/>
        <v>13270.800000000005</v>
      </c>
      <c r="AG97" s="46">
        <f t="shared" si="23"/>
        <v>13203.200000000004</v>
      </c>
      <c r="AH97" s="46">
        <f t="shared" si="23"/>
        <v>13135.600000000004</v>
      </c>
      <c r="AI97" s="46">
        <f t="shared" si="23"/>
        <v>13068.000000000004</v>
      </c>
      <c r="AJ97" s="46">
        <f t="shared" si="23"/>
        <v>13000.400000000003</v>
      </c>
      <c r="AK97" s="46">
        <f t="shared" si="23"/>
        <v>12932.800000000003</v>
      </c>
      <c r="AL97" s="46">
        <f t="shared" si="23"/>
        <v>12865.200000000003</v>
      </c>
      <c r="AM97" s="46">
        <f t="shared" si="23"/>
        <v>12797.600000000002</v>
      </c>
    </row>
    <row r="100" spans="2:39" ht="15" x14ac:dyDescent="0.25">
      <c r="B100" s="48" t="str">
        <f>+'An Distinta Base'!E20</f>
        <v>Mp13</v>
      </c>
      <c r="D100" s="202">
        <f>+SPm!B$2</f>
        <v>41456</v>
      </c>
      <c r="E100" s="202">
        <f>+SPm!C$2</f>
        <v>41517</v>
      </c>
      <c r="F100" s="202">
        <f>+SPm!D$2</f>
        <v>41547</v>
      </c>
      <c r="G100" s="202">
        <f>+SPm!E$2</f>
        <v>41578</v>
      </c>
      <c r="H100" s="202">
        <f>+SPm!F$2</f>
        <v>41608</v>
      </c>
      <c r="I100" s="202">
        <f>+SPm!G$2</f>
        <v>41639</v>
      </c>
      <c r="J100" s="202">
        <f>+SPm!H$2</f>
        <v>41670</v>
      </c>
      <c r="K100" s="202">
        <f>+SPm!I$2</f>
        <v>41698</v>
      </c>
      <c r="L100" s="202">
        <f>+SPm!J$2</f>
        <v>41729</v>
      </c>
      <c r="M100" s="202">
        <f>+SPm!K$2</f>
        <v>41759</v>
      </c>
      <c r="N100" s="202">
        <f>+SPm!L$2</f>
        <v>41790</v>
      </c>
      <c r="O100" s="202">
        <f>+SPm!M$2</f>
        <v>41820</v>
      </c>
      <c r="P100" s="202">
        <f>+SPm!N$2</f>
        <v>41851</v>
      </c>
      <c r="Q100" s="202">
        <f>+SPm!O$2</f>
        <v>41882</v>
      </c>
      <c r="R100" s="202">
        <f>+SPm!P$2</f>
        <v>41912</v>
      </c>
      <c r="S100" s="202">
        <f>+SPm!Q$2</f>
        <v>41943</v>
      </c>
      <c r="T100" s="202">
        <f>+SPm!R$2</f>
        <v>41973</v>
      </c>
      <c r="U100" s="202">
        <f>+SPm!S$2</f>
        <v>42004</v>
      </c>
      <c r="V100" s="202">
        <f>+SPm!T$2</f>
        <v>42035</v>
      </c>
      <c r="W100" s="202">
        <f>+SPm!U$2</f>
        <v>42063</v>
      </c>
      <c r="X100" s="202">
        <f>+SPm!V$2</f>
        <v>42094</v>
      </c>
      <c r="Y100" s="202">
        <f>+SPm!W$2</f>
        <v>42124</v>
      </c>
      <c r="Z100" s="202">
        <f>+SPm!X$2</f>
        <v>42155</v>
      </c>
      <c r="AA100" s="202">
        <f>+SPm!Y$2</f>
        <v>42185</v>
      </c>
      <c r="AB100" s="202">
        <f>+SPm!Z$2</f>
        <v>42216</v>
      </c>
      <c r="AC100" s="202">
        <f>+SPm!AA$2</f>
        <v>42247</v>
      </c>
      <c r="AD100" s="202">
        <f>+SPm!AB$2</f>
        <v>42277</v>
      </c>
      <c r="AE100" s="202">
        <f>+SPm!AC$2</f>
        <v>42308</v>
      </c>
      <c r="AF100" s="202">
        <f>+SPm!AD$2</f>
        <v>42338</v>
      </c>
      <c r="AG100" s="202">
        <f>+SPm!AE$2</f>
        <v>42369</v>
      </c>
      <c r="AH100" s="202">
        <f>+SPm!AF$2</f>
        <v>42400</v>
      </c>
      <c r="AI100" s="202">
        <f>+SPm!AG$2</f>
        <v>42429</v>
      </c>
      <c r="AJ100" s="202">
        <f>+SPm!AH$2</f>
        <v>42460</v>
      </c>
      <c r="AK100" s="202">
        <f>+SPm!AI$2</f>
        <v>42490</v>
      </c>
      <c r="AL100" s="202">
        <f>+SPm!AJ$2</f>
        <v>42521</v>
      </c>
      <c r="AM100" s="202">
        <f>+SPm!AK$2</f>
        <v>42551</v>
      </c>
    </row>
    <row r="102" spans="2:39" ht="15" x14ac:dyDescent="0.25">
      <c r="B102" s="48" t="s">
        <v>299</v>
      </c>
      <c r="D102" s="46">
        <v>0</v>
      </c>
      <c r="E102" s="46">
        <f>+D105</f>
        <v>1965</v>
      </c>
      <c r="F102" s="46">
        <f t="shared" ref="F102:AM102" si="24">+E105</f>
        <v>1930</v>
      </c>
      <c r="G102" s="46">
        <f t="shared" si="24"/>
        <v>1895</v>
      </c>
      <c r="H102" s="46">
        <f t="shared" si="24"/>
        <v>1860</v>
      </c>
      <c r="I102" s="46">
        <f t="shared" si="24"/>
        <v>1825</v>
      </c>
      <c r="J102" s="46">
        <f t="shared" si="24"/>
        <v>1790</v>
      </c>
      <c r="K102" s="46">
        <f t="shared" si="24"/>
        <v>1755</v>
      </c>
      <c r="L102" s="46">
        <f t="shared" si="24"/>
        <v>1720</v>
      </c>
      <c r="M102" s="46">
        <f t="shared" si="24"/>
        <v>3685</v>
      </c>
      <c r="N102" s="46">
        <f t="shared" si="24"/>
        <v>3650</v>
      </c>
      <c r="O102" s="46">
        <f t="shared" si="24"/>
        <v>3615</v>
      </c>
      <c r="P102" s="46">
        <f t="shared" si="24"/>
        <v>3580</v>
      </c>
      <c r="Q102" s="46">
        <f t="shared" si="24"/>
        <v>3542</v>
      </c>
      <c r="R102" s="46">
        <f t="shared" si="24"/>
        <v>3502.9</v>
      </c>
      <c r="S102" s="46">
        <f t="shared" si="24"/>
        <v>3463.8</v>
      </c>
      <c r="T102" s="46">
        <f t="shared" si="24"/>
        <v>3424.7000000000003</v>
      </c>
      <c r="U102" s="46">
        <f t="shared" si="24"/>
        <v>5385.6</v>
      </c>
      <c r="V102" s="46">
        <f t="shared" si="24"/>
        <v>5346.5</v>
      </c>
      <c r="W102" s="46">
        <f t="shared" si="24"/>
        <v>5307.4</v>
      </c>
      <c r="X102" s="46">
        <f t="shared" si="24"/>
        <v>5268.2999999999993</v>
      </c>
      <c r="Y102" s="46">
        <f t="shared" si="24"/>
        <v>5229.1999999999989</v>
      </c>
      <c r="Z102" s="46">
        <f t="shared" si="24"/>
        <v>5190.0999999999985</v>
      </c>
      <c r="AA102" s="46">
        <f t="shared" si="24"/>
        <v>5150.9999999999982</v>
      </c>
      <c r="AB102" s="46">
        <f t="shared" si="24"/>
        <v>5111.8999999999978</v>
      </c>
      <c r="AC102" s="46">
        <f t="shared" si="24"/>
        <v>7069.7999999999975</v>
      </c>
      <c r="AD102" s="46">
        <f t="shared" si="24"/>
        <v>7026.5999999999976</v>
      </c>
      <c r="AE102" s="46">
        <f t="shared" si="24"/>
        <v>6983.3999999999978</v>
      </c>
      <c r="AF102" s="46">
        <f t="shared" si="24"/>
        <v>6940.199999999998</v>
      </c>
      <c r="AG102" s="46">
        <f t="shared" si="24"/>
        <v>6896.9999999999982</v>
      </c>
      <c r="AH102" s="46">
        <f t="shared" si="24"/>
        <v>6853.7999999999984</v>
      </c>
      <c r="AI102" s="46">
        <f t="shared" si="24"/>
        <v>6810.5999999999985</v>
      </c>
      <c r="AJ102" s="46">
        <f t="shared" si="24"/>
        <v>6767.3999999999987</v>
      </c>
      <c r="AK102" s="46">
        <f t="shared" si="24"/>
        <v>8724.1999999999989</v>
      </c>
      <c r="AL102" s="46">
        <f t="shared" si="24"/>
        <v>8680.9999999999982</v>
      </c>
      <c r="AM102" s="46">
        <f t="shared" si="24"/>
        <v>8637.7999999999975</v>
      </c>
    </row>
    <row r="103" spans="2:39" ht="15.75" thickBot="1" x14ac:dyDescent="0.3">
      <c r="B103" s="48" t="str">
        <f>+app!$G$11&amp;" in "&amp;'An Distinta Base'!F20</f>
        <v>Consumi in Lt</v>
      </c>
      <c r="D103" s="46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35</v>
      </c>
      <c r="E103" s="46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35</v>
      </c>
      <c r="F103" s="46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35</v>
      </c>
      <c r="G103" s="46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35</v>
      </c>
      <c r="H103" s="46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35</v>
      </c>
      <c r="I103" s="46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35</v>
      </c>
      <c r="J103" s="46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35</v>
      </c>
      <c r="K103" s="46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35</v>
      </c>
      <c r="L103" s="46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35</v>
      </c>
      <c r="M103" s="46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35</v>
      </c>
      <c r="N103" s="46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35</v>
      </c>
      <c r="O103" s="46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35</v>
      </c>
      <c r="P103" s="46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38</v>
      </c>
      <c r="Q103" s="46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39.1</v>
      </c>
      <c r="R103" s="46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39.1</v>
      </c>
      <c r="S103" s="46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39.1</v>
      </c>
      <c r="T103" s="46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39.1</v>
      </c>
      <c r="U103" s="46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39.1</v>
      </c>
      <c r="V103" s="46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39.1</v>
      </c>
      <c r="W103" s="46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39.1</v>
      </c>
      <c r="X103" s="46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39.1</v>
      </c>
      <c r="Y103" s="46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39.1</v>
      </c>
      <c r="Z103" s="46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39.1</v>
      </c>
      <c r="AA103" s="46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39.1</v>
      </c>
      <c r="AB103" s="46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42.099999999999994</v>
      </c>
      <c r="AC103" s="46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43.2</v>
      </c>
      <c r="AD103" s="46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43.2</v>
      </c>
      <c r="AE103" s="46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43.2</v>
      </c>
      <c r="AF103" s="46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43.2</v>
      </c>
      <c r="AG103" s="46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43.2</v>
      </c>
      <c r="AH103" s="46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43.2</v>
      </c>
      <c r="AI103" s="46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43.2</v>
      </c>
      <c r="AJ103" s="46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43.2</v>
      </c>
      <c r="AK103" s="46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43.2</v>
      </c>
      <c r="AL103" s="46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43.2</v>
      </c>
      <c r="AM103" s="46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43.2</v>
      </c>
    </row>
    <row r="104" spans="2:39" ht="16.5" thickTop="1" thickBot="1" x14ac:dyDescent="0.3">
      <c r="B104" s="48" t="str">
        <f>+app!$G$12&amp;" in "&amp;'An Distinta Base'!F20</f>
        <v>Acquisti in Lt</v>
      </c>
      <c r="C104" s="41"/>
      <c r="D104" s="54">
        <v>2000</v>
      </c>
      <c r="E104" s="54"/>
      <c r="F104" s="54"/>
      <c r="G104" s="54"/>
      <c r="H104" s="54"/>
      <c r="I104" s="54"/>
      <c r="J104" s="54"/>
      <c r="K104" s="54"/>
      <c r="L104" s="54">
        <v>2000</v>
      </c>
      <c r="M104" s="54"/>
      <c r="N104" s="54"/>
      <c r="O104" s="54"/>
      <c r="P104" s="54"/>
      <c r="Q104" s="54"/>
      <c r="R104" s="54"/>
      <c r="S104" s="54"/>
      <c r="T104" s="54">
        <v>2000</v>
      </c>
      <c r="U104" s="54"/>
      <c r="V104" s="54"/>
      <c r="W104" s="54"/>
      <c r="X104" s="54"/>
      <c r="Y104" s="54"/>
      <c r="Z104" s="54"/>
      <c r="AA104" s="54"/>
      <c r="AB104" s="54">
        <v>2000</v>
      </c>
      <c r="AC104" s="54"/>
      <c r="AD104" s="54"/>
      <c r="AE104" s="54"/>
      <c r="AF104" s="54"/>
      <c r="AG104" s="54"/>
      <c r="AH104" s="54"/>
      <c r="AI104" s="54"/>
      <c r="AJ104" s="54">
        <v>2000</v>
      </c>
      <c r="AK104" s="54"/>
      <c r="AL104" s="54"/>
      <c r="AM104" s="54"/>
    </row>
    <row r="105" spans="2:39" ht="15.75" thickTop="1" x14ac:dyDescent="0.25">
      <c r="B105" s="48" t="s">
        <v>300</v>
      </c>
      <c r="D105" s="46">
        <f>+D102-D103+D104</f>
        <v>1965</v>
      </c>
      <c r="E105" s="46">
        <f>+E102-E103+E104</f>
        <v>1930</v>
      </c>
      <c r="F105" s="46">
        <f t="shared" ref="F105:AM105" si="25">+F102-F103+F104</f>
        <v>1895</v>
      </c>
      <c r="G105" s="46">
        <f t="shared" si="25"/>
        <v>1860</v>
      </c>
      <c r="H105" s="46">
        <f t="shared" si="25"/>
        <v>1825</v>
      </c>
      <c r="I105" s="46">
        <f t="shared" si="25"/>
        <v>1790</v>
      </c>
      <c r="J105" s="46">
        <f t="shared" si="25"/>
        <v>1755</v>
      </c>
      <c r="K105" s="46">
        <f t="shared" si="25"/>
        <v>1720</v>
      </c>
      <c r="L105" s="46">
        <f t="shared" si="25"/>
        <v>3685</v>
      </c>
      <c r="M105" s="46">
        <f t="shared" si="25"/>
        <v>3650</v>
      </c>
      <c r="N105" s="46">
        <f t="shared" si="25"/>
        <v>3615</v>
      </c>
      <c r="O105" s="46">
        <f t="shared" si="25"/>
        <v>3580</v>
      </c>
      <c r="P105" s="46">
        <f t="shared" si="25"/>
        <v>3542</v>
      </c>
      <c r="Q105" s="46">
        <f t="shared" si="25"/>
        <v>3502.9</v>
      </c>
      <c r="R105" s="46">
        <f t="shared" si="25"/>
        <v>3463.8</v>
      </c>
      <c r="S105" s="46">
        <f t="shared" si="25"/>
        <v>3424.7000000000003</v>
      </c>
      <c r="T105" s="46">
        <f t="shared" si="25"/>
        <v>5385.6</v>
      </c>
      <c r="U105" s="46">
        <f t="shared" si="25"/>
        <v>5346.5</v>
      </c>
      <c r="V105" s="46">
        <f t="shared" si="25"/>
        <v>5307.4</v>
      </c>
      <c r="W105" s="46">
        <f t="shared" si="25"/>
        <v>5268.2999999999993</v>
      </c>
      <c r="X105" s="46">
        <f t="shared" si="25"/>
        <v>5229.1999999999989</v>
      </c>
      <c r="Y105" s="46">
        <f t="shared" si="25"/>
        <v>5190.0999999999985</v>
      </c>
      <c r="Z105" s="46">
        <f t="shared" si="25"/>
        <v>5150.9999999999982</v>
      </c>
      <c r="AA105" s="46">
        <f t="shared" si="25"/>
        <v>5111.8999999999978</v>
      </c>
      <c r="AB105" s="46">
        <f t="shared" si="25"/>
        <v>7069.7999999999975</v>
      </c>
      <c r="AC105" s="46">
        <f t="shared" si="25"/>
        <v>7026.5999999999976</v>
      </c>
      <c r="AD105" s="46">
        <f t="shared" si="25"/>
        <v>6983.3999999999978</v>
      </c>
      <c r="AE105" s="46">
        <f t="shared" si="25"/>
        <v>6940.199999999998</v>
      </c>
      <c r="AF105" s="46">
        <f t="shared" si="25"/>
        <v>6896.9999999999982</v>
      </c>
      <c r="AG105" s="46">
        <f t="shared" si="25"/>
        <v>6853.7999999999984</v>
      </c>
      <c r="AH105" s="46">
        <f t="shared" si="25"/>
        <v>6810.5999999999985</v>
      </c>
      <c r="AI105" s="46">
        <f t="shared" si="25"/>
        <v>6767.3999999999987</v>
      </c>
      <c r="AJ105" s="46">
        <f t="shared" si="25"/>
        <v>8724.1999999999989</v>
      </c>
      <c r="AK105" s="46">
        <f t="shared" si="25"/>
        <v>8680.9999999999982</v>
      </c>
      <c r="AL105" s="46">
        <f t="shared" si="25"/>
        <v>8637.7999999999975</v>
      </c>
      <c r="AM105" s="46">
        <f t="shared" si="25"/>
        <v>8594.5999999999967</v>
      </c>
    </row>
    <row r="108" spans="2:39" ht="15" x14ac:dyDescent="0.25">
      <c r="B108" s="48" t="str">
        <f>+'An Distinta Base'!E21</f>
        <v>Mp14</v>
      </c>
      <c r="D108" s="202">
        <f>+SPm!B$2</f>
        <v>41456</v>
      </c>
      <c r="E108" s="202">
        <f>+SPm!C$2</f>
        <v>41517</v>
      </c>
      <c r="F108" s="202">
        <f>+SPm!D$2</f>
        <v>41547</v>
      </c>
      <c r="G108" s="202">
        <f>+SPm!E$2</f>
        <v>41578</v>
      </c>
      <c r="H108" s="202">
        <f>+SPm!F$2</f>
        <v>41608</v>
      </c>
      <c r="I108" s="202">
        <f>+SPm!G$2</f>
        <v>41639</v>
      </c>
      <c r="J108" s="202">
        <f>+SPm!H$2</f>
        <v>41670</v>
      </c>
      <c r="K108" s="202">
        <f>+SPm!I$2</f>
        <v>41698</v>
      </c>
      <c r="L108" s="202">
        <f>+SPm!J$2</f>
        <v>41729</v>
      </c>
      <c r="M108" s="202">
        <f>+SPm!K$2</f>
        <v>41759</v>
      </c>
      <c r="N108" s="202">
        <f>+SPm!L$2</f>
        <v>41790</v>
      </c>
      <c r="O108" s="202">
        <f>+SPm!M$2</f>
        <v>41820</v>
      </c>
      <c r="P108" s="202">
        <f>+SPm!N$2</f>
        <v>41851</v>
      </c>
      <c r="Q108" s="202">
        <f>+SPm!O$2</f>
        <v>41882</v>
      </c>
      <c r="R108" s="202">
        <f>+SPm!P$2</f>
        <v>41912</v>
      </c>
      <c r="S108" s="202">
        <f>+SPm!Q$2</f>
        <v>41943</v>
      </c>
      <c r="T108" s="202">
        <f>+SPm!R$2</f>
        <v>41973</v>
      </c>
      <c r="U108" s="202">
        <f>+SPm!S$2</f>
        <v>42004</v>
      </c>
      <c r="V108" s="202">
        <f>+SPm!T$2</f>
        <v>42035</v>
      </c>
      <c r="W108" s="202">
        <f>+SPm!U$2</f>
        <v>42063</v>
      </c>
      <c r="X108" s="202">
        <f>+SPm!V$2</f>
        <v>42094</v>
      </c>
      <c r="Y108" s="202">
        <f>+SPm!W$2</f>
        <v>42124</v>
      </c>
      <c r="Z108" s="202">
        <f>+SPm!X$2</f>
        <v>42155</v>
      </c>
      <c r="AA108" s="202">
        <f>+SPm!Y$2</f>
        <v>42185</v>
      </c>
      <c r="AB108" s="202">
        <f>+SPm!Z$2</f>
        <v>42216</v>
      </c>
      <c r="AC108" s="202">
        <f>+SPm!AA$2</f>
        <v>42247</v>
      </c>
      <c r="AD108" s="202">
        <f>+SPm!AB$2</f>
        <v>42277</v>
      </c>
      <c r="AE108" s="202">
        <f>+SPm!AC$2</f>
        <v>42308</v>
      </c>
      <c r="AF108" s="202">
        <f>+SPm!AD$2</f>
        <v>42338</v>
      </c>
      <c r="AG108" s="202">
        <f>+SPm!AE$2</f>
        <v>42369</v>
      </c>
      <c r="AH108" s="202">
        <f>+SPm!AF$2</f>
        <v>42400</v>
      </c>
      <c r="AI108" s="202">
        <f>+SPm!AG$2</f>
        <v>42429</v>
      </c>
      <c r="AJ108" s="202">
        <f>+SPm!AH$2</f>
        <v>42460</v>
      </c>
      <c r="AK108" s="202">
        <f>+SPm!AI$2</f>
        <v>42490</v>
      </c>
      <c r="AL108" s="202">
        <f>+SPm!AJ$2</f>
        <v>42521</v>
      </c>
      <c r="AM108" s="202">
        <f>+SPm!AK$2</f>
        <v>42551</v>
      </c>
    </row>
    <row r="110" spans="2:39" ht="15" x14ac:dyDescent="0.25">
      <c r="B110" s="48" t="s">
        <v>299</v>
      </c>
      <c r="D110" s="46">
        <v>0</v>
      </c>
      <c r="E110" s="46">
        <f>+D113</f>
        <v>1953</v>
      </c>
      <c r="F110" s="46">
        <f t="shared" ref="F110:AM110" si="26">+E113</f>
        <v>1906</v>
      </c>
      <c r="G110" s="46">
        <f t="shared" si="26"/>
        <v>1859</v>
      </c>
      <c r="H110" s="46">
        <f t="shared" si="26"/>
        <v>1812</v>
      </c>
      <c r="I110" s="46">
        <f t="shared" si="26"/>
        <v>1765</v>
      </c>
      <c r="J110" s="46">
        <f t="shared" si="26"/>
        <v>3718</v>
      </c>
      <c r="K110" s="46">
        <f t="shared" si="26"/>
        <v>3671</v>
      </c>
      <c r="L110" s="46">
        <f t="shared" si="26"/>
        <v>3624</v>
      </c>
      <c r="M110" s="46">
        <f t="shared" si="26"/>
        <v>3577</v>
      </c>
      <c r="N110" s="46">
        <f t="shared" si="26"/>
        <v>3530</v>
      </c>
      <c r="O110" s="46">
        <f t="shared" si="26"/>
        <v>5483</v>
      </c>
      <c r="P110" s="46">
        <f t="shared" si="26"/>
        <v>5436</v>
      </c>
      <c r="Q110" s="46">
        <f t="shared" si="26"/>
        <v>5385</v>
      </c>
      <c r="R110" s="46">
        <f t="shared" si="26"/>
        <v>5332.3</v>
      </c>
      <c r="S110" s="46">
        <f t="shared" si="26"/>
        <v>5279.6</v>
      </c>
      <c r="T110" s="46">
        <f t="shared" si="26"/>
        <v>7226.9000000000005</v>
      </c>
      <c r="U110" s="46">
        <f t="shared" si="26"/>
        <v>7174.2000000000007</v>
      </c>
      <c r="V110" s="46">
        <f t="shared" si="26"/>
        <v>7121.5000000000009</v>
      </c>
      <c r="W110" s="46">
        <f t="shared" si="26"/>
        <v>7068.8000000000011</v>
      </c>
      <c r="X110" s="46">
        <f t="shared" si="26"/>
        <v>7016.1000000000013</v>
      </c>
      <c r="Y110" s="46">
        <f t="shared" si="26"/>
        <v>8963.4000000000015</v>
      </c>
      <c r="Z110" s="46">
        <f t="shared" si="26"/>
        <v>8910.7000000000007</v>
      </c>
      <c r="AA110" s="46">
        <f t="shared" si="26"/>
        <v>8858</v>
      </c>
      <c r="AB110" s="46">
        <f t="shared" si="26"/>
        <v>8805.2999999999993</v>
      </c>
      <c r="AC110" s="46">
        <f t="shared" si="26"/>
        <v>8748.5999999999985</v>
      </c>
      <c r="AD110" s="46">
        <f t="shared" si="26"/>
        <v>8690.1999999999989</v>
      </c>
      <c r="AE110" s="46">
        <f t="shared" si="26"/>
        <v>10631.8</v>
      </c>
      <c r="AF110" s="46">
        <f t="shared" si="26"/>
        <v>10573.4</v>
      </c>
      <c r="AG110" s="46">
        <f t="shared" si="26"/>
        <v>10515</v>
      </c>
      <c r="AH110" s="46">
        <f t="shared" si="26"/>
        <v>10456.6</v>
      </c>
      <c r="AI110" s="46">
        <f t="shared" si="26"/>
        <v>10398.200000000001</v>
      </c>
      <c r="AJ110" s="46">
        <f t="shared" si="26"/>
        <v>12339.800000000001</v>
      </c>
      <c r="AK110" s="46">
        <f t="shared" si="26"/>
        <v>12281.400000000001</v>
      </c>
      <c r="AL110" s="46">
        <f t="shared" si="26"/>
        <v>12223.000000000002</v>
      </c>
      <c r="AM110" s="46">
        <f t="shared" si="26"/>
        <v>12164.600000000002</v>
      </c>
    </row>
    <row r="111" spans="2:39" ht="15.75" thickBot="1" x14ac:dyDescent="0.3">
      <c r="B111" s="48" t="str">
        <f>+app!$G$11&amp;" in "&amp;'An Distinta Base'!F21</f>
        <v>Consumi in Lt</v>
      </c>
      <c r="D111" s="46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47</v>
      </c>
      <c r="E111" s="46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47</v>
      </c>
      <c r="F111" s="46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47</v>
      </c>
      <c r="G111" s="46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47</v>
      </c>
      <c r="H111" s="46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47</v>
      </c>
      <c r="I111" s="46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47</v>
      </c>
      <c r="J111" s="46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47</v>
      </c>
      <c r="K111" s="46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47</v>
      </c>
      <c r="L111" s="46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47</v>
      </c>
      <c r="M111" s="46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47</v>
      </c>
      <c r="N111" s="46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47</v>
      </c>
      <c r="O111" s="46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47</v>
      </c>
      <c r="P111" s="46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51</v>
      </c>
      <c r="Q111" s="46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52.699999999999996</v>
      </c>
      <c r="R111" s="46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52.699999999999996</v>
      </c>
      <c r="S111" s="46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52.699999999999996</v>
      </c>
      <c r="T111" s="46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52.699999999999996</v>
      </c>
      <c r="U111" s="46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52.699999999999996</v>
      </c>
      <c r="V111" s="46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52.699999999999996</v>
      </c>
      <c r="W111" s="46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52.699999999999996</v>
      </c>
      <c r="X111" s="46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52.699999999999996</v>
      </c>
      <c r="Y111" s="46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52.699999999999996</v>
      </c>
      <c r="Z111" s="46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52.699999999999996</v>
      </c>
      <c r="AA111" s="46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52.699999999999996</v>
      </c>
      <c r="AB111" s="46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56.699999999999996</v>
      </c>
      <c r="AC111" s="46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58.400000000000006</v>
      </c>
      <c r="AD111" s="46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58.400000000000006</v>
      </c>
      <c r="AE111" s="46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58.400000000000006</v>
      </c>
      <c r="AF111" s="46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58.400000000000006</v>
      </c>
      <c r="AG111" s="46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58.400000000000006</v>
      </c>
      <c r="AH111" s="46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58.400000000000006</v>
      </c>
      <c r="AI111" s="46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58.400000000000006</v>
      </c>
      <c r="AJ111" s="46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58.400000000000006</v>
      </c>
      <c r="AK111" s="46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58.400000000000006</v>
      </c>
      <c r="AL111" s="46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58.400000000000006</v>
      </c>
      <c r="AM111" s="46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58.400000000000006</v>
      </c>
    </row>
    <row r="112" spans="2:39" ht="16.5" thickTop="1" thickBot="1" x14ac:dyDescent="0.3">
      <c r="B112" s="48" t="str">
        <f>+app!$G$12&amp;" in "&amp;'An Distinta Base'!F21</f>
        <v>Acquisti in Lt</v>
      </c>
      <c r="C112" s="41"/>
      <c r="D112" s="54">
        <v>2000</v>
      </c>
      <c r="E112" s="54"/>
      <c r="F112" s="54"/>
      <c r="G112" s="54"/>
      <c r="H112" s="54"/>
      <c r="I112" s="54">
        <v>2000</v>
      </c>
      <c r="J112" s="54"/>
      <c r="K112" s="54"/>
      <c r="L112" s="54"/>
      <c r="M112" s="54"/>
      <c r="N112" s="54">
        <v>2000</v>
      </c>
      <c r="O112" s="54"/>
      <c r="P112" s="54"/>
      <c r="Q112" s="54"/>
      <c r="R112" s="54"/>
      <c r="S112" s="54">
        <v>2000</v>
      </c>
      <c r="T112" s="54"/>
      <c r="U112" s="54"/>
      <c r="V112" s="54"/>
      <c r="W112" s="54"/>
      <c r="X112" s="54">
        <v>2000</v>
      </c>
      <c r="Y112" s="54"/>
      <c r="Z112" s="54"/>
      <c r="AA112" s="54"/>
      <c r="AB112" s="54"/>
      <c r="AC112" s="54"/>
      <c r="AD112" s="54">
        <v>2000</v>
      </c>
      <c r="AE112" s="54"/>
      <c r="AF112" s="54"/>
      <c r="AG112" s="54"/>
      <c r="AH112" s="54"/>
      <c r="AI112" s="54">
        <v>2000</v>
      </c>
      <c r="AJ112" s="54"/>
      <c r="AK112" s="54"/>
      <c r="AL112" s="54"/>
      <c r="AM112" s="54"/>
    </row>
    <row r="113" spans="2:39" ht="15.75" thickTop="1" x14ac:dyDescent="0.25">
      <c r="B113" s="48" t="s">
        <v>300</v>
      </c>
      <c r="D113" s="46">
        <f>+D110-D111+D112</f>
        <v>1953</v>
      </c>
      <c r="E113" s="46">
        <f>+E110-E111+E112</f>
        <v>1906</v>
      </c>
      <c r="F113" s="46">
        <f t="shared" ref="F113:AM113" si="27">+F110-F111+F112</f>
        <v>1859</v>
      </c>
      <c r="G113" s="46">
        <f t="shared" si="27"/>
        <v>1812</v>
      </c>
      <c r="H113" s="46">
        <f t="shared" si="27"/>
        <v>1765</v>
      </c>
      <c r="I113" s="46">
        <f t="shared" si="27"/>
        <v>3718</v>
      </c>
      <c r="J113" s="46">
        <f t="shared" si="27"/>
        <v>3671</v>
      </c>
      <c r="K113" s="46">
        <f t="shared" si="27"/>
        <v>3624</v>
      </c>
      <c r="L113" s="46">
        <f t="shared" si="27"/>
        <v>3577</v>
      </c>
      <c r="M113" s="46">
        <f t="shared" si="27"/>
        <v>3530</v>
      </c>
      <c r="N113" s="46">
        <f t="shared" si="27"/>
        <v>5483</v>
      </c>
      <c r="O113" s="46">
        <f t="shared" si="27"/>
        <v>5436</v>
      </c>
      <c r="P113" s="46">
        <f t="shared" si="27"/>
        <v>5385</v>
      </c>
      <c r="Q113" s="46">
        <f t="shared" si="27"/>
        <v>5332.3</v>
      </c>
      <c r="R113" s="46">
        <f t="shared" si="27"/>
        <v>5279.6</v>
      </c>
      <c r="S113" s="46">
        <f t="shared" si="27"/>
        <v>7226.9000000000005</v>
      </c>
      <c r="T113" s="46">
        <f t="shared" si="27"/>
        <v>7174.2000000000007</v>
      </c>
      <c r="U113" s="46">
        <f t="shared" si="27"/>
        <v>7121.5000000000009</v>
      </c>
      <c r="V113" s="46">
        <f t="shared" si="27"/>
        <v>7068.8000000000011</v>
      </c>
      <c r="W113" s="46">
        <f t="shared" si="27"/>
        <v>7016.1000000000013</v>
      </c>
      <c r="X113" s="46">
        <f t="shared" si="27"/>
        <v>8963.4000000000015</v>
      </c>
      <c r="Y113" s="46">
        <f t="shared" si="27"/>
        <v>8910.7000000000007</v>
      </c>
      <c r="Z113" s="46">
        <f t="shared" si="27"/>
        <v>8858</v>
      </c>
      <c r="AA113" s="46">
        <f t="shared" si="27"/>
        <v>8805.2999999999993</v>
      </c>
      <c r="AB113" s="46">
        <f t="shared" si="27"/>
        <v>8748.5999999999985</v>
      </c>
      <c r="AC113" s="46">
        <f t="shared" si="27"/>
        <v>8690.1999999999989</v>
      </c>
      <c r="AD113" s="46">
        <f t="shared" si="27"/>
        <v>10631.8</v>
      </c>
      <c r="AE113" s="46">
        <f t="shared" si="27"/>
        <v>10573.4</v>
      </c>
      <c r="AF113" s="46">
        <f t="shared" si="27"/>
        <v>10515</v>
      </c>
      <c r="AG113" s="46">
        <f t="shared" si="27"/>
        <v>10456.6</v>
      </c>
      <c r="AH113" s="46">
        <f t="shared" si="27"/>
        <v>10398.200000000001</v>
      </c>
      <c r="AI113" s="46">
        <f t="shared" si="27"/>
        <v>12339.800000000001</v>
      </c>
      <c r="AJ113" s="46">
        <f t="shared" si="27"/>
        <v>12281.400000000001</v>
      </c>
      <c r="AK113" s="46">
        <f t="shared" si="27"/>
        <v>12223.000000000002</v>
      </c>
      <c r="AL113" s="46">
        <f t="shared" si="27"/>
        <v>12164.600000000002</v>
      </c>
      <c r="AM113" s="46">
        <f t="shared" si="27"/>
        <v>12106.200000000003</v>
      </c>
    </row>
    <row r="116" spans="2:39" ht="15" x14ac:dyDescent="0.25">
      <c r="B116" s="48" t="str">
        <f>+'An Distinta Base'!E22</f>
        <v>Mp15</v>
      </c>
      <c r="D116" s="202">
        <f>+SPm!B$2</f>
        <v>41456</v>
      </c>
      <c r="E116" s="202">
        <f>+SPm!C$2</f>
        <v>41517</v>
      </c>
      <c r="F116" s="202">
        <f>+SPm!D$2</f>
        <v>41547</v>
      </c>
      <c r="G116" s="202">
        <f>+SPm!E$2</f>
        <v>41578</v>
      </c>
      <c r="H116" s="202">
        <f>+SPm!F$2</f>
        <v>41608</v>
      </c>
      <c r="I116" s="202">
        <f>+SPm!G$2</f>
        <v>41639</v>
      </c>
      <c r="J116" s="202">
        <f>+SPm!H$2</f>
        <v>41670</v>
      </c>
      <c r="K116" s="202">
        <f>+SPm!I$2</f>
        <v>41698</v>
      </c>
      <c r="L116" s="202">
        <f>+SPm!J$2</f>
        <v>41729</v>
      </c>
      <c r="M116" s="202">
        <f>+SPm!K$2</f>
        <v>41759</v>
      </c>
      <c r="N116" s="202">
        <f>+SPm!L$2</f>
        <v>41790</v>
      </c>
      <c r="O116" s="202">
        <f>+SPm!M$2</f>
        <v>41820</v>
      </c>
      <c r="P116" s="202">
        <f>+SPm!N$2</f>
        <v>41851</v>
      </c>
      <c r="Q116" s="202">
        <f>+SPm!O$2</f>
        <v>41882</v>
      </c>
      <c r="R116" s="202">
        <f>+SPm!P$2</f>
        <v>41912</v>
      </c>
      <c r="S116" s="202">
        <f>+SPm!Q$2</f>
        <v>41943</v>
      </c>
      <c r="T116" s="202">
        <f>+SPm!R$2</f>
        <v>41973</v>
      </c>
      <c r="U116" s="202">
        <f>+SPm!S$2</f>
        <v>42004</v>
      </c>
      <c r="V116" s="202">
        <f>+SPm!T$2</f>
        <v>42035</v>
      </c>
      <c r="W116" s="202">
        <f>+SPm!U$2</f>
        <v>42063</v>
      </c>
      <c r="X116" s="202">
        <f>+SPm!V$2</f>
        <v>42094</v>
      </c>
      <c r="Y116" s="202">
        <f>+SPm!W$2</f>
        <v>42124</v>
      </c>
      <c r="Z116" s="202">
        <f>+SPm!X$2</f>
        <v>42155</v>
      </c>
      <c r="AA116" s="202">
        <f>+SPm!Y$2</f>
        <v>42185</v>
      </c>
      <c r="AB116" s="202">
        <f>+SPm!Z$2</f>
        <v>42216</v>
      </c>
      <c r="AC116" s="202">
        <f>+SPm!AA$2</f>
        <v>42247</v>
      </c>
      <c r="AD116" s="202">
        <f>+SPm!AB$2</f>
        <v>42277</v>
      </c>
      <c r="AE116" s="202">
        <f>+SPm!AC$2</f>
        <v>42308</v>
      </c>
      <c r="AF116" s="202">
        <f>+SPm!AD$2</f>
        <v>42338</v>
      </c>
      <c r="AG116" s="202">
        <f>+SPm!AE$2</f>
        <v>42369</v>
      </c>
      <c r="AH116" s="202">
        <f>+SPm!AF$2</f>
        <v>42400</v>
      </c>
      <c r="AI116" s="202">
        <f>+SPm!AG$2</f>
        <v>42429</v>
      </c>
      <c r="AJ116" s="202">
        <f>+SPm!AH$2</f>
        <v>42460</v>
      </c>
      <c r="AK116" s="202">
        <f>+SPm!AI$2</f>
        <v>42490</v>
      </c>
      <c r="AL116" s="202">
        <f>+SPm!AJ$2</f>
        <v>42521</v>
      </c>
      <c r="AM116" s="202">
        <f>+SPm!AK$2</f>
        <v>42551</v>
      </c>
    </row>
    <row r="118" spans="2:39" ht="15" x14ac:dyDescent="0.25">
      <c r="B118" s="48" t="s">
        <v>299</v>
      </c>
      <c r="D118" s="46">
        <v>0</v>
      </c>
      <c r="E118" s="46">
        <f>+D121</f>
        <v>8760</v>
      </c>
      <c r="F118" s="46">
        <f t="shared" ref="F118:AM118" si="28">+E121</f>
        <v>8520</v>
      </c>
      <c r="G118" s="46">
        <f t="shared" si="28"/>
        <v>8280</v>
      </c>
      <c r="H118" s="46">
        <f t="shared" si="28"/>
        <v>8040</v>
      </c>
      <c r="I118" s="46">
        <f t="shared" si="28"/>
        <v>7800</v>
      </c>
      <c r="J118" s="46">
        <f t="shared" si="28"/>
        <v>16560</v>
      </c>
      <c r="K118" s="46">
        <f t="shared" si="28"/>
        <v>16320</v>
      </c>
      <c r="L118" s="46">
        <f t="shared" si="28"/>
        <v>16080</v>
      </c>
      <c r="M118" s="46">
        <f t="shared" si="28"/>
        <v>15840</v>
      </c>
      <c r="N118" s="46">
        <f t="shared" si="28"/>
        <v>15600</v>
      </c>
      <c r="O118" s="46">
        <f t="shared" si="28"/>
        <v>24360</v>
      </c>
      <c r="P118" s="46">
        <f t="shared" si="28"/>
        <v>24120</v>
      </c>
      <c r="Q118" s="46">
        <f t="shared" si="28"/>
        <v>23861</v>
      </c>
      <c r="R118" s="46">
        <f t="shared" si="28"/>
        <v>23593</v>
      </c>
      <c r="S118" s="46">
        <f t="shared" si="28"/>
        <v>23325</v>
      </c>
      <c r="T118" s="46">
        <f t="shared" si="28"/>
        <v>32057</v>
      </c>
      <c r="U118" s="46">
        <f t="shared" si="28"/>
        <v>31789</v>
      </c>
      <c r="V118" s="46">
        <f t="shared" si="28"/>
        <v>31521</v>
      </c>
      <c r="W118" s="46">
        <f t="shared" si="28"/>
        <v>31253</v>
      </c>
      <c r="X118" s="46">
        <f t="shared" si="28"/>
        <v>30985</v>
      </c>
      <c r="Y118" s="46">
        <f t="shared" si="28"/>
        <v>39717</v>
      </c>
      <c r="Z118" s="46">
        <f t="shared" si="28"/>
        <v>39449</v>
      </c>
      <c r="AA118" s="46">
        <f t="shared" si="28"/>
        <v>39181</v>
      </c>
      <c r="AB118" s="46">
        <f t="shared" si="28"/>
        <v>38913</v>
      </c>
      <c r="AC118" s="46">
        <f t="shared" si="28"/>
        <v>38626</v>
      </c>
      <c r="AD118" s="46">
        <f t="shared" si="28"/>
        <v>47330</v>
      </c>
      <c r="AE118" s="46">
        <f t="shared" si="28"/>
        <v>47034</v>
      </c>
      <c r="AF118" s="46">
        <f t="shared" si="28"/>
        <v>46738</v>
      </c>
      <c r="AG118" s="46">
        <f t="shared" si="28"/>
        <v>46442</v>
      </c>
      <c r="AH118" s="46">
        <f t="shared" si="28"/>
        <v>46146</v>
      </c>
      <c r="AI118" s="46">
        <f t="shared" si="28"/>
        <v>54850</v>
      </c>
      <c r="AJ118" s="46">
        <f t="shared" si="28"/>
        <v>54554</v>
      </c>
      <c r="AK118" s="46">
        <f t="shared" si="28"/>
        <v>54258</v>
      </c>
      <c r="AL118" s="46">
        <f t="shared" si="28"/>
        <v>53962</v>
      </c>
      <c r="AM118" s="46">
        <f t="shared" si="28"/>
        <v>53666</v>
      </c>
    </row>
    <row r="119" spans="2:39" ht="15.75" thickBot="1" x14ac:dyDescent="0.3">
      <c r="B119" s="48" t="str">
        <f>+app!$G$11&amp;" in "&amp;'An Distinta Base'!F22</f>
        <v>Consumi in Pz</v>
      </c>
      <c r="D119" s="46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240</v>
      </c>
      <c r="E119" s="46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240</v>
      </c>
      <c r="F119" s="46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240</v>
      </c>
      <c r="G119" s="46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240</v>
      </c>
      <c r="H119" s="46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240</v>
      </c>
      <c r="I119" s="46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240</v>
      </c>
      <c r="J119" s="46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240</v>
      </c>
      <c r="K119" s="46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240</v>
      </c>
      <c r="L119" s="46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240</v>
      </c>
      <c r="M119" s="46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240</v>
      </c>
      <c r="N119" s="46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240</v>
      </c>
      <c r="O119" s="46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240</v>
      </c>
      <c r="P119" s="46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259</v>
      </c>
      <c r="Q119" s="46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268</v>
      </c>
      <c r="R119" s="46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268</v>
      </c>
      <c r="S119" s="46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268</v>
      </c>
      <c r="T119" s="46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268</v>
      </c>
      <c r="U119" s="46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268</v>
      </c>
      <c r="V119" s="46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268</v>
      </c>
      <c r="W119" s="46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268</v>
      </c>
      <c r="X119" s="46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268</v>
      </c>
      <c r="Y119" s="46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268</v>
      </c>
      <c r="Z119" s="46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268</v>
      </c>
      <c r="AA119" s="46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268</v>
      </c>
      <c r="AB119" s="46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287</v>
      </c>
      <c r="AC119" s="46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296</v>
      </c>
      <c r="AD119" s="46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296</v>
      </c>
      <c r="AE119" s="46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296</v>
      </c>
      <c r="AF119" s="46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296</v>
      </c>
      <c r="AG119" s="46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296</v>
      </c>
      <c r="AH119" s="46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296</v>
      </c>
      <c r="AI119" s="46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296</v>
      </c>
      <c r="AJ119" s="46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296</v>
      </c>
      <c r="AK119" s="46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296</v>
      </c>
      <c r="AL119" s="46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296</v>
      </c>
      <c r="AM119" s="46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296</v>
      </c>
    </row>
    <row r="120" spans="2:39" ht="16.5" thickTop="1" thickBot="1" x14ac:dyDescent="0.3">
      <c r="B120" s="48" t="str">
        <f>+app!$G$12&amp;" in "&amp;'An Distinta Base'!F22</f>
        <v>Acquisti in Pz</v>
      </c>
      <c r="C120" s="41"/>
      <c r="D120" s="54">
        <v>9000</v>
      </c>
      <c r="E120" s="54"/>
      <c r="F120" s="54"/>
      <c r="G120" s="54"/>
      <c r="H120" s="54"/>
      <c r="I120" s="54">
        <v>9000</v>
      </c>
      <c r="J120" s="54"/>
      <c r="K120" s="54"/>
      <c r="L120" s="54"/>
      <c r="M120" s="54"/>
      <c r="N120" s="54">
        <v>9000</v>
      </c>
      <c r="O120" s="54"/>
      <c r="P120" s="54"/>
      <c r="Q120" s="54"/>
      <c r="R120" s="54"/>
      <c r="S120" s="54">
        <v>9000</v>
      </c>
      <c r="T120" s="54"/>
      <c r="U120" s="54"/>
      <c r="V120" s="54"/>
      <c r="W120" s="54"/>
      <c r="X120" s="54">
        <v>9000</v>
      </c>
      <c r="Y120" s="54"/>
      <c r="Z120" s="54"/>
      <c r="AA120" s="54"/>
      <c r="AB120" s="54"/>
      <c r="AC120" s="54">
        <v>9000</v>
      </c>
      <c r="AD120" s="54"/>
      <c r="AE120" s="54"/>
      <c r="AF120" s="54"/>
      <c r="AG120" s="54"/>
      <c r="AH120" s="54">
        <v>9000</v>
      </c>
      <c r="AI120" s="54"/>
      <c r="AJ120" s="54"/>
      <c r="AK120" s="54"/>
      <c r="AL120" s="54"/>
      <c r="AM120" s="54">
        <v>9000</v>
      </c>
    </row>
    <row r="121" spans="2:39" ht="15.75" thickTop="1" x14ac:dyDescent="0.25">
      <c r="B121" s="48" t="s">
        <v>300</v>
      </c>
      <c r="D121" s="46">
        <f>+D118-D119+D120</f>
        <v>8760</v>
      </c>
      <c r="E121" s="46">
        <f>+E118-E119+E120</f>
        <v>8520</v>
      </c>
      <c r="F121" s="46">
        <f t="shared" ref="F121:AM121" si="29">+F118-F119+F120</f>
        <v>8280</v>
      </c>
      <c r="G121" s="46">
        <f t="shared" si="29"/>
        <v>8040</v>
      </c>
      <c r="H121" s="46">
        <f t="shared" si="29"/>
        <v>7800</v>
      </c>
      <c r="I121" s="46">
        <f t="shared" si="29"/>
        <v>16560</v>
      </c>
      <c r="J121" s="46">
        <f t="shared" si="29"/>
        <v>16320</v>
      </c>
      <c r="K121" s="46">
        <f t="shared" si="29"/>
        <v>16080</v>
      </c>
      <c r="L121" s="46">
        <f t="shared" si="29"/>
        <v>15840</v>
      </c>
      <c r="M121" s="46">
        <f t="shared" si="29"/>
        <v>15600</v>
      </c>
      <c r="N121" s="46">
        <f t="shared" si="29"/>
        <v>24360</v>
      </c>
      <c r="O121" s="46">
        <f t="shared" si="29"/>
        <v>24120</v>
      </c>
      <c r="P121" s="46">
        <f t="shared" si="29"/>
        <v>23861</v>
      </c>
      <c r="Q121" s="46">
        <f t="shared" si="29"/>
        <v>23593</v>
      </c>
      <c r="R121" s="46">
        <f t="shared" si="29"/>
        <v>23325</v>
      </c>
      <c r="S121" s="46">
        <f t="shared" si="29"/>
        <v>32057</v>
      </c>
      <c r="T121" s="46">
        <f t="shared" si="29"/>
        <v>31789</v>
      </c>
      <c r="U121" s="46">
        <f t="shared" si="29"/>
        <v>31521</v>
      </c>
      <c r="V121" s="46">
        <f t="shared" si="29"/>
        <v>31253</v>
      </c>
      <c r="W121" s="46">
        <f t="shared" si="29"/>
        <v>30985</v>
      </c>
      <c r="X121" s="46">
        <f t="shared" si="29"/>
        <v>39717</v>
      </c>
      <c r="Y121" s="46">
        <f t="shared" si="29"/>
        <v>39449</v>
      </c>
      <c r="Z121" s="46">
        <f t="shared" si="29"/>
        <v>39181</v>
      </c>
      <c r="AA121" s="46">
        <f t="shared" si="29"/>
        <v>38913</v>
      </c>
      <c r="AB121" s="46">
        <f t="shared" si="29"/>
        <v>38626</v>
      </c>
      <c r="AC121" s="46">
        <f t="shared" si="29"/>
        <v>47330</v>
      </c>
      <c r="AD121" s="46">
        <f t="shared" si="29"/>
        <v>47034</v>
      </c>
      <c r="AE121" s="46">
        <f t="shared" si="29"/>
        <v>46738</v>
      </c>
      <c r="AF121" s="46">
        <f t="shared" si="29"/>
        <v>46442</v>
      </c>
      <c r="AG121" s="46">
        <f t="shared" si="29"/>
        <v>46146</v>
      </c>
      <c r="AH121" s="46">
        <f t="shared" si="29"/>
        <v>54850</v>
      </c>
      <c r="AI121" s="46">
        <f t="shared" si="29"/>
        <v>54554</v>
      </c>
      <c r="AJ121" s="46">
        <f t="shared" si="29"/>
        <v>54258</v>
      </c>
      <c r="AK121" s="46">
        <f t="shared" si="29"/>
        <v>53962</v>
      </c>
      <c r="AL121" s="46">
        <f t="shared" si="29"/>
        <v>53666</v>
      </c>
      <c r="AM121" s="46">
        <f t="shared" si="29"/>
        <v>62370</v>
      </c>
    </row>
    <row r="124" spans="2:39" ht="15" x14ac:dyDescent="0.25">
      <c r="B124" s="48" t="str">
        <f>+'An Distinta Base'!E23</f>
        <v>Mp16</v>
      </c>
      <c r="D124" s="202">
        <f>+SPm!B$2</f>
        <v>41456</v>
      </c>
      <c r="E124" s="202">
        <f>+SPm!C$2</f>
        <v>41517</v>
      </c>
      <c r="F124" s="202">
        <f>+SPm!D$2</f>
        <v>41547</v>
      </c>
      <c r="G124" s="202">
        <f>+SPm!E$2</f>
        <v>41578</v>
      </c>
      <c r="H124" s="202">
        <f>+SPm!F$2</f>
        <v>41608</v>
      </c>
      <c r="I124" s="202">
        <f>+SPm!G$2</f>
        <v>41639</v>
      </c>
      <c r="J124" s="202">
        <f>+SPm!H$2</f>
        <v>41670</v>
      </c>
      <c r="K124" s="202">
        <f>+SPm!I$2</f>
        <v>41698</v>
      </c>
      <c r="L124" s="202">
        <f>+SPm!J$2</f>
        <v>41729</v>
      </c>
      <c r="M124" s="202">
        <f>+SPm!K$2</f>
        <v>41759</v>
      </c>
      <c r="N124" s="202">
        <f>+SPm!L$2</f>
        <v>41790</v>
      </c>
      <c r="O124" s="202">
        <f>+SPm!M$2</f>
        <v>41820</v>
      </c>
      <c r="P124" s="202">
        <f>+SPm!N$2</f>
        <v>41851</v>
      </c>
      <c r="Q124" s="202">
        <f>+SPm!O$2</f>
        <v>41882</v>
      </c>
      <c r="R124" s="202">
        <f>+SPm!P$2</f>
        <v>41912</v>
      </c>
      <c r="S124" s="202">
        <f>+SPm!Q$2</f>
        <v>41943</v>
      </c>
      <c r="T124" s="202">
        <f>+SPm!R$2</f>
        <v>41973</v>
      </c>
      <c r="U124" s="202">
        <f>+SPm!S$2</f>
        <v>42004</v>
      </c>
      <c r="V124" s="202">
        <f>+SPm!T$2</f>
        <v>42035</v>
      </c>
      <c r="W124" s="202">
        <f>+SPm!U$2</f>
        <v>42063</v>
      </c>
      <c r="X124" s="202">
        <f>+SPm!V$2</f>
        <v>42094</v>
      </c>
      <c r="Y124" s="202">
        <f>+SPm!W$2</f>
        <v>42124</v>
      </c>
      <c r="Z124" s="202">
        <f>+SPm!X$2</f>
        <v>42155</v>
      </c>
      <c r="AA124" s="202">
        <f>+SPm!Y$2</f>
        <v>42185</v>
      </c>
      <c r="AB124" s="202">
        <f>+SPm!Z$2</f>
        <v>42216</v>
      </c>
      <c r="AC124" s="202">
        <f>+SPm!AA$2</f>
        <v>42247</v>
      </c>
      <c r="AD124" s="202">
        <f>+SPm!AB$2</f>
        <v>42277</v>
      </c>
      <c r="AE124" s="202">
        <f>+SPm!AC$2</f>
        <v>42308</v>
      </c>
      <c r="AF124" s="202">
        <f>+SPm!AD$2</f>
        <v>42338</v>
      </c>
      <c r="AG124" s="202">
        <f>+SPm!AE$2</f>
        <v>42369</v>
      </c>
      <c r="AH124" s="202">
        <f>+SPm!AF$2</f>
        <v>42400</v>
      </c>
      <c r="AI124" s="202">
        <f>+SPm!AG$2</f>
        <v>42429</v>
      </c>
      <c r="AJ124" s="202">
        <f>+SPm!AH$2</f>
        <v>42460</v>
      </c>
      <c r="AK124" s="202">
        <f>+SPm!AI$2</f>
        <v>42490</v>
      </c>
      <c r="AL124" s="202">
        <f>+SPm!AJ$2</f>
        <v>42521</v>
      </c>
      <c r="AM124" s="202">
        <f>+SPm!AK$2</f>
        <v>42551</v>
      </c>
    </row>
    <row r="126" spans="2:39" ht="15" x14ac:dyDescent="0.25">
      <c r="B126" s="48" t="s">
        <v>299</v>
      </c>
      <c r="D126" s="46">
        <v>0</v>
      </c>
      <c r="E126" s="46">
        <f>+D129</f>
        <v>8730</v>
      </c>
      <c r="F126" s="46">
        <f t="shared" ref="F126:AM126" si="30">+E129</f>
        <v>8460</v>
      </c>
      <c r="G126" s="46">
        <f t="shared" si="30"/>
        <v>8190</v>
      </c>
      <c r="H126" s="46">
        <f t="shared" si="30"/>
        <v>16920</v>
      </c>
      <c r="I126" s="46">
        <f t="shared" si="30"/>
        <v>16650</v>
      </c>
      <c r="J126" s="46">
        <f t="shared" si="30"/>
        <v>16380</v>
      </c>
      <c r="K126" s="46">
        <f t="shared" si="30"/>
        <v>16110</v>
      </c>
      <c r="L126" s="46">
        <f t="shared" si="30"/>
        <v>24840</v>
      </c>
      <c r="M126" s="46">
        <f t="shared" si="30"/>
        <v>24570</v>
      </c>
      <c r="N126" s="46">
        <f t="shared" si="30"/>
        <v>24300</v>
      </c>
      <c r="O126" s="46">
        <f t="shared" si="30"/>
        <v>33030</v>
      </c>
      <c r="P126" s="46">
        <f t="shared" si="30"/>
        <v>32760</v>
      </c>
      <c r="Q126" s="46">
        <f t="shared" si="30"/>
        <v>32474</v>
      </c>
      <c r="R126" s="46">
        <f t="shared" si="30"/>
        <v>41173</v>
      </c>
      <c r="S126" s="46">
        <f t="shared" si="30"/>
        <v>40872</v>
      </c>
      <c r="T126" s="46">
        <f t="shared" si="30"/>
        <v>40571</v>
      </c>
      <c r="U126" s="46">
        <f t="shared" si="30"/>
        <v>40270</v>
      </c>
      <c r="V126" s="46">
        <f t="shared" si="30"/>
        <v>48969</v>
      </c>
      <c r="W126" s="46">
        <f t="shared" si="30"/>
        <v>48668</v>
      </c>
      <c r="X126" s="46">
        <f t="shared" si="30"/>
        <v>48367</v>
      </c>
      <c r="Y126" s="46">
        <f t="shared" si="30"/>
        <v>48066</v>
      </c>
      <c r="Z126" s="46">
        <f t="shared" si="30"/>
        <v>56765</v>
      </c>
      <c r="AA126" s="46">
        <f t="shared" si="30"/>
        <v>56464</v>
      </c>
      <c r="AB126" s="46">
        <f t="shared" si="30"/>
        <v>56163</v>
      </c>
      <c r="AC126" s="46">
        <f t="shared" si="30"/>
        <v>64846</v>
      </c>
      <c r="AD126" s="46">
        <f t="shared" si="30"/>
        <v>64514</v>
      </c>
      <c r="AE126" s="46">
        <f t="shared" si="30"/>
        <v>64182</v>
      </c>
      <c r="AF126" s="46">
        <f t="shared" si="30"/>
        <v>72850</v>
      </c>
      <c r="AG126" s="46">
        <f t="shared" si="30"/>
        <v>72518</v>
      </c>
      <c r="AH126" s="46">
        <f t="shared" si="30"/>
        <v>72186</v>
      </c>
      <c r="AI126" s="46">
        <f t="shared" si="30"/>
        <v>71854</v>
      </c>
      <c r="AJ126" s="46">
        <f t="shared" si="30"/>
        <v>80522</v>
      </c>
      <c r="AK126" s="46">
        <f t="shared" si="30"/>
        <v>80190</v>
      </c>
      <c r="AL126" s="46">
        <f t="shared" si="30"/>
        <v>79858</v>
      </c>
      <c r="AM126" s="46">
        <f t="shared" si="30"/>
        <v>88526</v>
      </c>
    </row>
    <row r="127" spans="2:39" ht="15.75" thickBot="1" x14ac:dyDescent="0.3">
      <c r="B127" s="48" t="str">
        <f>+app!$G$11&amp;" in "&amp;'An Distinta Base'!F23</f>
        <v>Consumi in Pz</v>
      </c>
      <c r="D127" s="46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270</v>
      </c>
      <c r="E127" s="46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270</v>
      </c>
      <c r="F127" s="46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270</v>
      </c>
      <c r="G127" s="46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270</v>
      </c>
      <c r="H127" s="46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270</v>
      </c>
      <c r="I127" s="46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270</v>
      </c>
      <c r="J127" s="46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270</v>
      </c>
      <c r="K127" s="46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270</v>
      </c>
      <c r="L127" s="46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270</v>
      </c>
      <c r="M127" s="46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270</v>
      </c>
      <c r="N127" s="46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270</v>
      </c>
      <c r="O127" s="46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270</v>
      </c>
      <c r="P127" s="46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286</v>
      </c>
      <c r="Q127" s="46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301</v>
      </c>
      <c r="R127" s="46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301</v>
      </c>
      <c r="S127" s="46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301</v>
      </c>
      <c r="T127" s="46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301</v>
      </c>
      <c r="U127" s="46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301</v>
      </c>
      <c r="V127" s="46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301</v>
      </c>
      <c r="W127" s="46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301</v>
      </c>
      <c r="X127" s="46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301</v>
      </c>
      <c r="Y127" s="46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301</v>
      </c>
      <c r="Z127" s="46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301</v>
      </c>
      <c r="AA127" s="46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301</v>
      </c>
      <c r="AB127" s="46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317</v>
      </c>
      <c r="AC127" s="46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332</v>
      </c>
      <c r="AD127" s="46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332</v>
      </c>
      <c r="AE127" s="46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332</v>
      </c>
      <c r="AF127" s="46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332</v>
      </c>
      <c r="AG127" s="46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332</v>
      </c>
      <c r="AH127" s="46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332</v>
      </c>
      <c r="AI127" s="46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332</v>
      </c>
      <c r="AJ127" s="46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332</v>
      </c>
      <c r="AK127" s="46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332</v>
      </c>
      <c r="AL127" s="46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332</v>
      </c>
      <c r="AM127" s="46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332</v>
      </c>
    </row>
    <row r="128" spans="2:39" ht="16.5" thickTop="1" thickBot="1" x14ac:dyDescent="0.3">
      <c r="B128" s="48" t="str">
        <f>+app!$G$12&amp;" in "&amp;'An Distinta Base'!F23</f>
        <v>Acquisti in Pz</v>
      </c>
      <c r="C128" s="41"/>
      <c r="D128" s="54">
        <v>9000</v>
      </c>
      <c r="E128" s="54"/>
      <c r="F128" s="54"/>
      <c r="G128" s="54">
        <v>9000</v>
      </c>
      <c r="H128" s="54"/>
      <c r="I128" s="54"/>
      <c r="J128" s="54"/>
      <c r="K128" s="54">
        <v>9000</v>
      </c>
      <c r="L128" s="54"/>
      <c r="M128" s="54"/>
      <c r="N128" s="54">
        <v>9000</v>
      </c>
      <c r="O128" s="54"/>
      <c r="P128" s="54"/>
      <c r="Q128" s="54">
        <v>9000</v>
      </c>
      <c r="R128" s="54"/>
      <c r="S128" s="54"/>
      <c r="T128" s="54"/>
      <c r="U128" s="54">
        <v>9000</v>
      </c>
      <c r="V128" s="54"/>
      <c r="W128" s="54"/>
      <c r="X128" s="54"/>
      <c r="Y128" s="54">
        <v>9000</v>
      </c>
      <c r="Z128" s="54"/>
      <c r="AA128" s="54"/>
      <c r="AB128" s="54">
        <v>9000</v>
      </c>
      <c r="AC128" s="54"/>
      <c r="AD128" s="54"/>
      <c r="AE128" s="54">
        <v>9000</v>
      </c>
      <c r="AF128" s="54"/>
      <c r="AG128" s="54"/>
      <c r="AH128" s="54"/>
      <c r="AI128" s="54">
        <v>9000</v>
      </c>
      <c r="AJ128" s="54"/>
      <c r="AK128" s="54"/>
      <c r="AL128" s="54">
        <v>9000</v>
      </c>
      <c r="AM128" s="54"/>
    </row>
    <row r="129" spans="2:39" ht="15.75" thickTop="1" x14ac:dyDescent="0.25">
      <c r="B129" s="48" t="s">
        <v>300</v>
      </c>
      <c r="D129" s="46">
        <f>+D126-D127+D128</f>
        <v>8730</v>
      </c>
      <c r="E129" s="46">
        <f>+E126-E127+E128</f>
        <v>8460</v>
      </c>
      <c r="F129" s="46">
        <f t="shared" ref="F129:AM129" si="31">+F126-F127+F128</f>
        <v>8190</v>
      </c>
      <c r="G129" s="46">
        <f t="shared" si="31"/>
        <v>16920</v>
      </c>
      <c r="H129" s="46">
        <f t="shared" si="31"/>
        <v>16650</v>
      </c>
      <c r="I129" s="46">
        <f t="shared" si="31"/>
        <v>16380</v>
      </c>
      <c r="J129" s="46">
        <f t="shared" si="31"/>
        <v>16110</v>
      </c>
      <c r="K129" s="46">
        <f t="shared" si="31"/>
        <v>24840</v>
      </c>
      <c r="L129" s="46">
        <f t="shared" si="31"/>
        <v>24570</v>
      </c>
      <c r="M129" s="46">
        <f t="shared" si="31"/>
        <v>24300</v>
      </c>
      <c r="N129" s="46">
        <f t="shared" si="31"/>
        <v>33030</v>
      </c>
      <c r="O129" s="46">
        <f t="shared" si="31"/>
        <v>32760</v>
      </c>
      <c r="P129" s="46">
        <f t="shared" si="31"/>
        <v>32474</v>
      </c>
      <c r="Q129" s="46">
        <f t="shared" si="31"/>
        <v>41173</v>
      </c>
      <c r="R129" s="46">
        <f t="shared" si="31"/>
        <v>40872</v>
      </c>
      <c r="S129" s="46">
        <f t="shared" si="31"/>
        <v>40571</v>
      </c>
      <c r="T129" s="46">
        <f t="shared" si="31"/>
        <v>40270</v>
      </c>
      <c r="U129" s="46">
        <f t="shared" si="31"/>
        <v>48969</v>
      </c>
      <c r="V129" s="46">
        <f t="shared" si="31"/>
        <v>48668</v>
      </c>
      <c r="W129" s="46">
        <f t="shared" si="31"/>
        <v>48367</v>
      </c>
      <c r="X129" s="46">
        <f t="shared" si="31"/>
        <v>48066</v>
      </c>
      <c r="Y129" s="46">
        <f t="shared" si="31"/>
        <v>56765</v>
      </c>
      <c r="Z129" s="46">
        <f t="shared" si="31"/>
        <v>56464</v>
      </c>
      <c r="AA129" s="46">
        <f t="shared" si="31"/>
        <v>56163</v>
      </c>
      <c r="AB129" s="46">
        <f t="shared" si="31"/>
        <v>64846</v>
      </c>
      <c r="AC129" s="46">
        <f t="shared" si="31"/>
        <v>64514</v>
      </c>
      <c r="AD129" s="46">
        <f t="shared" si="31"/>
        <v>64182</v>
      </c>
      <c r="AE129" s="46">
        <f t="shared" si="31"/>
        <v>72850</v>
      </c>
      <c r="AF129" s="46">
        <f t="shared" si="31"/>
        <v>72518</v>
      </c>
      <c r="AG129" s="46">
        <f t="shared" si="31"/>
        <v>72186</v>
      </c>
      <c r="AH129" s="46">
        <f t="shared" si="31"/>
        <v>71854</v>
      </c>
      <c r="AI129" s="46">
        <f t="shared" si="31"/>
        <v>80522</v>
      </c>
      <c r="AJ129" s="46">
        <f t="shared" si="31"/>
        <v>80190</v>
      </c>
      <c r="AK129" s="46">
        <f t="shared" si="31"/>
        <v>79858</v>
      </c>
      <c r="AL129" s="46">
        <f t="shared" si="31"/>
        <v>88526</v>
      </c>
      <c r="AM129" s="46">
        <f t="shared" si="31"/>
        <v>88194</v>
      </c>
    </row>
    <row r="132" spans="2:39" ht="15" x14ac:dyDescent="0.25">
      <c r="B132" s="48" t="str">
        <f>+'An Distinta Base'!E24</f>
        <v>Mp17</v>
      </c>
      <c r="D132" s="202">
        <f>+SPm!B$2</f>
        <v>41456</v>
      </c>
      <c r="E132" s="202">
        <f>+SPm!C$2</f>
        <v>41517</v>
      </c>
      <c r="F132" s="202">
        <f>+SPm!D$2</f>
        <v>41547</v>
      </c>
      <c r="G132" s="202">
        <f>+SPm!E$2</f>
        <v>41578</v>
      </c>
      <c r="H132" s="202">
        <f>+SPm!F$2</f>
        <v>41608</v>
      </c>
      <c r="I132" s="202">
        <f>+SPm!G$2</f>
        <v>41639</v>
      </c>
      <c r="J132" s="202">
        <f>+SPm!H$2</f>
        <v>41670</v>
      </c>
      <c r="K132" s="202">
        <f>+SPm!I$2</f>
        <v>41698</v>
      </c>
      <c r="L132" s="202">
        <f>+SPm!J$2</f>
        <v>41729</v>
      </c>
      <c r="M132" s="202">
        <f>+SPm!K$2</f>
        <v>41759</v>
      </c>
      <c r="N132" s="202">
        <f>+SPm!L$2</f>
        <v>41790</v>
      </c>
      <c r="O132" s="202">
        <f>+SPm!M$2</f>
        <v>41820</v>
      </c>
      <c r="P132" s="202">
        <f>+SPm!N$2</f>
        <v>41851</v>
      </c>
      <c r="Q132" s="202">
        <f>+SPm!O$2</f>
        <v>41882</v>
      </c>
      <c r="R132" s="202">
        <f>+SPm!P$2</f>
        <v>41912</v>
      </c>
      <c r="S132" s="202">
        <f>+SPm!Q$2</f>
        <v>41943</v>
      </c>
      <c r="T132" s="202">
        <f>+SPm!R$2</f>
        <v>41973</v>
      </c>
      <c r="U132" s="202">
        <f>+SPm!S$2</f>
        <v>42004</v>
      </c>
      <c r="V132" s="202">
        <f>+SPm!T$2</f>
        <v>42035</v>
      </c>
      <c r="W132" s="202">
        <f>+SPm!U$2</f>
        <v>42063</v>
      </c>
      <c r="X132" s="202">
        <f>+SPm!V$2</f>
        <v>42094</v>
      </c>
      <c r="Y132" s="202">
        <f>+SPm!W$2</f>
        <v>42124</v>
      </c>
      <c r="Z132" s="202">
        <f>+SPm!X$2</f>
        <v>42155</v>
      </c>
      <c r="AA132" s="202">
        <f>+SPm!Y$2</f>
        <v>42185</v>
      </c>
      <c r="AB132" s="202">
        <f>+SPm!Z$2</f>
        <v>42216</v>
      </c>
      <c r="AC132" s="202">
        <f>+SPm!AA$2</f>
        <v>42247</v>
      </c>
      <c r="AD132" s="202">
        <f>+SPm!AB$2</f>
        <v>42277</v>
      </c>
      <c r="AE132" s="202">
        <f>+SPm!AC$2</f>
        <v>42308</v>
      </c>
      <c r="AF132" s="202">
        <f>+SPm!AD$2</f>
        <v>42338</v>
      </c>
      <c r="AG132" s="202">
        <f>+SPm!AE$2</f>
        <v>42369</v>
      </c>
      <c r="AH132" s="202">
        <f>+SPm!AF$2</f>
        <v>42400</v>
      </c>
      <c r="AI132" s="202">
        <f>+SPm!AG$2</f>
        <v>42429</v>
      </c>
      <c r="AJ132" s="202">
        <f>+SPm!AH$2</f>
        <v>42460</v>
      </c>
      <c r="AK132" s="202">
        <f>+SPm!AI$2</f>
        <v>42490</v>
      </c>
      <c r="AL132" s="202">
        <f>+SPm!AJ$2</f>
        <v>42521</v>
      </c>
      <c r="AM132" s="202">
        <f>+SPm!AK$2</f>
        <v>42551</v>
      </c>
    </row>
    <row r="134" spans="2:39" ht="15" x14ac:dyDescent="0.25">
      <c r="B134" s="48" t="s">
        <v>299</v>
      </c>
      <c r="D134" s="46">
        <v>0</v>
      </c>
      <c r="E134" s="46">
        <f>+D137</f>
        <v>8760</v>
      </c>
      <c r="F134" s="46">
        <f t="shared" ref="F134:AM134" si="32">+E137</f>
        <v>8520</v>
      </c>
      <c r="G134" s="46">
        <f t="shared" si="32"/>
        <v>8280</v>
      </c>
      <c r="H134" s="46">
        <f t="shared" si="32"/>
        <v>8040</v>
      </c>
      <c r="I134" s="46">
        <f t="shared" si="32"/>
        <v>7800</v>
      </c>
      <c r="J134" s="46">
        <f t="shared" si="32"/>
        <v>16560</v>
      </c>
      <c r="K134" s="46">
        <f t="shared" si="32"/>
        <v>16320</v>
      </c>
      <c r="L134" s="46">
        <f t="shared" si="32"/>
        <v>16080</v>
      </c>
      <c r="M134" s="46">
        <f t="shared" si="32"/>
        <v>15840</v>
      </c>
      <c r="N134" s="46">
        <f t="shared" si="32"/>
        <v>15600</v>
      </c>
      <c r="O134" s="46">
        <f t="shared" si="32"/>
        <v>24360</v>
      </c>
      <c r="P134" s="46">
        <f t="shared" si="32"/>
        <v>24120</v>
      </c>
      <c r="Q134" s="46">
        <f t="shared" si="32"/>
        <v>23861</v>
      </c>
      <c r="R134" s="46">
        <f t="shared" si="32"/>
        <v>23593</v>
      </c>
      <c r="S134" s="46">
        <f t="shared" si="32"/>
        <v>23325</v>
      </c>
      <c r="T134" s="46">
        <f t="shared" si="32"/>
        <v>32057</v>
      </c>
      <c r="U134" s="46">
        <f t="shared" si="32"/>
        <v>31789</v>
      </c>
      <c r="V134" s="46">
        <f t="shared" si="32"/>
        <v>31521</v>
      </c>
      <c r="W134" s="46">
        <f t="shared" si="32"/>
        <v>31253</v>
      </c>
      <c r="X134" s="46">
        <f t="shared" si="32"/>
        <v>30985</v>
      </c>
      <c r="Y134" s="46">
        <f t="shared" si="32"/>
        <v>39717</v>
      </c>
      <c r="Z134" s="46">
        <f t="shared" si="32"/>
        <v>39449</v>
      </c>
      <c r="AA134" s="46">
        <f t="shared" si="32"/>
        <v>39181</v>
      </c>
      <c r="AB134" s="46">
        <f t="shared" si="32"/>
        <v>38913</v>
      </c>
      <c r="AC134" s="46">
        <f t="shared" si="32"/>
        <v>38626</v>
      </c>
      <c r="AD134" s="46">
        <f t="shared" si="32"/>
        <v>47330</v>
      </c>
      <c r="AE134" s="46">
        <f t="shared" si="32"/>
        <v>47034</v>
      </c>
      <c r="AF134" s="46">
        <f t="shared" si="32"/>
        <v>46738</v>
      </c>
      <c r="AG134" s="46">
        <f t="shared" si="32"/>
        <v>46442</v>
      </c>
      <c r="AH134" s="46">
        <f t="shared" si="32"/>
        <v>46146</v>
      </c>
      <c r="AI134" s="46">
        <f t="shared" si="32"/>
        <v>45850</v>
      </c>
      <c r="AJ134" s="46">
        <f t="shared" si="32"/>
        <v>54554</v>
      </c>
      <c r="AK134" s="46">
        <f t="shared" si="32"/>
        <v>54258</v>
      </c>
      <c r="AL134" s="46">
        <f t="shared" si="32"/>
        <v>53962</v>
      </c>
      <c r="AM134" s="46">
        <f t="shared" si="32"/>
        <v>53666</v>
      </c>
    </row>
    <row r="135" spans="2:39" ht="15.75" thickBot="1" x14ac:dyDescent="0.3">
      <c r="B135" s="48" t="str">
        <f>+app!$G$11&amp;" in "&amp;'An Distinta Base'!F24</f>
        <v>Consumi in Pz</v>
      </c>
      <c r="D135" s="46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240</v>
      </c>
      <c r="E135" s="46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240</v>
      </c>
      <c r="F135" s="46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240</v>
      </c>
      <c r="G135" s="46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240</v>
      </c>
      <c r="H135" s="46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240</v>
      </c>
      <c r="I135" s="46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240</v>
      </c>
      <c r="J135" s="46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240</v>
      </c>
      <c r="K135" s="46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240</v>
      </c>
      <c r="L135" s="46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240</v>
      </c>
      <c r="M135" s="46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240</v>
      </c>
      <c r="N135" s="46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240</v>
      </c>
      <c r="O135" s="46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240</v>
      </c>
      <c r="P135" s="46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259</v>
      </c>
      <c r="Q135" s="46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268</v>
      </c>
      <c r="R135" s="46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268</v>
      </c>
      <c r="S135" s="46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268</v>
      </c>
      <c r="T135" s="46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268</v>
      </c>
      <c r="U135" s="46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268</v>
      </c>
      <c r="V135" s="46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268</v>
      </c>
      <c r="W135" s="46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268</v>
      </c>
      <c r="X135" s="46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268</v>
      </c>
      <c r="Y135" s="46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268</v>
      </c>
      <c r="Z135" s="46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268</v>
      </c>
      <c r="AA135" s="46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268</v>
      </c>
      <c r="AB135" s="46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287</v>
      </c>
      <c r="AC135" s="46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296</v>
      </c>
      <c r="AD135" s="46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296</v>
      </c>
      <c r="AE135" s="46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296</v>
      </c>
      <c r="AF135" s="46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296</v>
      </c>
      <c r="AG135" s="46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296</v>
      </c>
      <c r="AH135" s="46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296</v>
      </c>
      <c r="AI135" s="46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296</v>
      </c>
      <c r="AJ135" s="46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296</v>
      </c>
      <c r="AK135" s="46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296</v>
      </c>
      <c r="AL135" s="46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296</v>
      </c>
      <c r="AM135" s="46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296</v>
      </c>
    </row>
    <row r="136" spans="2:39" ht="16.5" thickTop="1" thickBot="1" x14ac:dyDescent="0.3">
      <c r="B136" s="48" t="str">
        <f>+app!$G$12&amp;" in "&amp;'An Distinta Base'!F24</f>
        <v>Acquisti in Pz</v>
      </c>
      <c r="C136" s="41"/>
      <c r="D136" s="54">
        <v>9000</v>
      </c>
      <c r="E136" s="54"/>
      <c r="F136" s="54"/>
      <c r="G136" s="54"/>
      <c r="H136" s="54"/>
      <c r="I136" s="54">
        <v>9000</v>
      </c>
      <c r="J136" s="54"/>
      <c r="K136" s="54"/>
      <c r="L136" s="54"/>
      <c r="M136" s="54"/>
      <c r="N136" s="54">
        <v>9000</v>
      </c>
      <c r="O136" s="54"/>
      <c r="P136" s="54"/>
      <c r="Q136" s="54"/>
      <c r="R136" s="54"/>
      <c r="S136" s="54">
        <v>9000</v>
      </c>
      <c r="T136" s="54"/>
      <c r="U136" s="54"/>
      <c r="V136" s="54"/>
      <c r="W136" s="54"/>
      <c r="X136" s="54">
        <v>9000</v>
      </c>
      <c r="Y136" s="54"/>
      <c r="Z136" s="54"/>
      <c r="AA136" s="54"/>
      <c r="AB136" s="54"/>
      <c r="AC136" s="54">
        <v>9000</v>
      </c>
      <c r="AD136" s="54"/>
      <c r="AE136" s="54"/>
      <c r="AF136" s="54"/>
      <c r="AG136" s="54"/>
      <c r="AH136" s="54"/>
      <c r="AI136" s="54">
        <v>9000</v>
      </c>
      <c r="AJ136" s="54"/>
      <c r="AK136" s="54"/>
      <c r="AL136" s="54"/>
      <c r="AM136" s="54"/>
    </row>
    <row r="137" spans="2:39" ht="15.75" thickTop="1" x14ac:dyDescent="0.25">
      <c r="B137" s="48" t="s">
        <v>300</v>
      </c>
      <c r="D137" s="46">
        <f>+D134-D135+D136</f>
        <v>8760</v>
      </c>
      <c r="E137" s="46">
        <f>+E134-E135+E136</f>
        <v>8520</v>
      </c>
      <c r="F137" s="46">
        <f t="shared" ref="F137:AM137" si="33">+F134-F135+F136</f>
        <v>8280</v>
      </c>
      <c r="G137" s="46">
        <f t="shared" si="33"/>
        <v>8040</v>
      </c>
      <c r="H137" s="46">
        <f t="shared" si="33"/>
        <v>7800</v>
      </c>
      <c r="I137" s="46">
        <f t="shared" si="33"/>
        <v>16560</v>
      </c>
      <c r="J137" s="46">
        <f t="shared" si="33"/>
        <v>16320</v>
      </c>
      <c r="K137" s="46">
        <f t="shared" si="33"/>
        <v>16080</v>
      </c>
      <c r="L137" s="46">
        <f t="shared" si="33"/>
        <v>15840</v>
      </c>
      <c r="M137" s="46">
        <f t="shared" si="33"/>
        <v>15600</v>
      </c>
      <c r="N137" s="46">
        <f t="shared" si="33"/>
        <v>24360</v>
      </c>
      <c r="O137" s="46">
        <f t="shared" si="33"/>
        <v>24120</v>
      </c>
      <c r="P137" s="46">
        <f t="shared" si="33"/>
        <v>23861</v>
      </c>
      <c r="Q137" s="46">
        <f t="shared" si="33"/>
        <v>23593</v>
      </c>
      <c r="R137" s="46">
        <f t="shared" si="33"/>
        <v>23325</v>
      </c>
      <c r="S137" s="46">
        <f t="shared" si="33"/>
        <v>32057</v>
      </c>
      <c r="T137" s="46">
        <f t="shared" si="33"/>
        <v>31789</v>
      </c>
      <c r="U137" s="46">
        <f t="shared" si="33"/>
        <v>31521</v>
      </c>
      <c r="V137" s="46">
        <f t="shared" si="33"/>
        <v>31253</v>
      </c>
      <c r="W137" s="46">
        <f t="shared" si="33"/>
        <v>30985</v>
      </c>
      <c r="X137" s="46">
        <f t="shared" si="33"/>
        <v>39717</v>
      </c>
      <c r="Y137" s="46">
        <f t="shared" si="33"/>
        <v>39449</v>
      </c>
      <c r="Z137" s="46">
        <f t="shared" si="33"/>
        <v>39181</v>
      </c>
      <c r="AA137" s="46">
        <f t="shared" si="33"/>
        <v>38913</v>
      </c>
      <c r="AB137" s="46">
        <f t="shared" si="33"/>
        <v>38626</v>
      </c>
      <c r="AC137" s="46">
        <f t="shared" si="33"/>
        <v>47330</v>
      </c>
      <c r="AD137" s="46">
        <f t="shared" si="33"/>
        <v>47034</v>
      </c>
      <c r="AE137" s="46">
        <f t="shared" si="33"/>
        <v>46738</v>
      </c>
      <c r="AF137" s="46">
        <f t="shared" si="33"/>
        <v>46442</v>
      </c>
      <c r="AG137" s="46">
        <f t="shared" si="33"/>
        <v>46146</v>
      </c>
      <c r="AH137" s="46">
        <f t="shared" si="33"/>
        <v>45850</v>
      </c>
      <c r="AI137" s="46">
        <f t="shared" si="33"/>
        <v>54554</v>
      </c>
      <c r="AJ137" s="46">
        <f t="shared" si="33"/>
        <v>54258</v>
      </c>
      <c r="AK137" s="46">
        <f t="shared" si="33"/>
        <v>53962</v>
      </c>
      <c r="AL137" s="46">
        <f t="shared" si="33"/>
        <v>53666</v>
      </c>
      <c r="AM137" s="46">
        <f t="shared" si="33"/>
        <v>53370</v>
      </c>
    </row>
    <row r="140" spans="2:39" ht="15" x14ac:dyDescent="0.25">
      <c r="B140" s="48" t="str">
        <f>+'An Distinta Base'!E25</f>
        <v>Mp18</v>
      </c>
      <c r="D140" s="202">
        <f>+SPm!B$2</f>
        <v>41456</v>
      </c>
      <c r="E140" s="202">
        <f>+SPm!C$2</f>
        <v>41517</v>
      </c>
      <c r="F140" s="202">
        <f>+SPm!D$2</f>
        <v>41547</v>
      </c>
      <c r="G140" s="202">
        <f>+SPm!E$2</f>
        <v>41578</v>
      </c>
      <c r="H140" s="202">
        <f>+SPm!F$2</f>
        <v>41608</v>
      </c>
      <c r="I140" s="202">
        <f>+SPm!G$2</f>
        <v>41639</v>
      </c>
      <c r="J140" s="202">
        <f>+SPm!H$2</f>
        <v>41670</v>
      </c>
      <c r="K140" s="202">
        <f>+SPm!I$2</f>
        <v>41698</v>
      </c>
      <c r="L140" s="202">
        <f>+SPm!J$2</f>
        <v>41729</v>
      </c>
      <c r="M140" s="202">
        <f>+SPm!K$2</f>
        <v>41759</v>
      </c>
      <c r="N140" s="202">
        <f>+SPm!L$2</f>
        <v>41790</v>
      </c>
      <c r="O140" s="202">
        <f>+SPm!M$2</f>
        <v>41820</v>
      </c>
      <c r="P140" s="202">
        <f>+SPm!N$2</f>
        <v>41851</v>
      </c>
      <c r="Q140" s="202">
        <f>+SPm!O$2</f>
        <v>41882</v>
      </c>
      <c r="R140" s="202">
        <f>+SPm!P$2</f>
        <v>41912</v>
      </c>
      <c r="S140" s="202">
        <f>+SPm!Q$2</f>
        <v>41943</v>
      </c>
      <c r="T140" s="202">
        <f>+SPm!R$2</f>
        <v>41973</v>
      </c>
      <c r="U140" s="202">
        <f>+SPm!S$2</f>
        <v>42004</v>
      </c>
      <c r="V140" s="202">
        <f>+SPm!T$2</f>
        <v>42035</v>
      </c>
      <c r="W140" s="202">
        <f>+SPm!U$2</f>
        <v>42063</v>
      </c>
      <c r="X140" s="202">
        <f>+SPm!V$2</f>
        <v>42094</v>
      </c>
      <c r="Y140" s="202">
        <f>+SPm!W$2</f>
        <v>42124</v>
      </c>
      <c r="Z140" s="202">
        <f>+SPm!X$2</f>
        <v>42155</v>
      </c>
      <c r="AA140" s="202">
        <f>+SPm!Y$2</f>
        <v>42185</v>
      </c>
      <c r="AB140" s="202">
        <f>+SPm!Z$2</f>
        <v>42216</v>
      </c>
      <c r="AC140" s="202">
        <f>+SPm!AA$2</f>
        <v>42247</v>
      </c>
      <c r="AD140" s="202">
        <f>+SPm!AB$2</f>
        <v>42277</v>
      </c>
      <c r="AE140" s="202">
        <f>+SPm!AC$2</f>
        <v>42308</v>
      </c>
      <c r="AF140" s="202">
        <f>+SPm!AD$2</f>
        <v>42338</v>
      </c>
      <c r="AG140" s="202">
        <f>+SPm!AE$2</f>
        <v>42369</v>
      </c>
      <c r="AH140" s="202">
        <f>+SPm!AF$2</f>
        <v>42400</v>
      </c>
      <c r="AI140" s="202">
        <f>+SPm!AG$2</f>
        <v>42429</v>
      </c>
      <c r="AJ140" s="202">
        <f>+SPm!AH$2</f>
        <v>42460</v>
      </c>
      <c r="AK140" s="202">
        <f>+SPm!AI$2</f>
        <v>42490</v>
      </c>
      <c r="AL140" s="202">
        <f>+SPm!AJ$2</f>
        <v>42521</v>
      </c>
      <c r="AM140" s="202">
        <f>+SPm!AK$2</f>
        <v>42551</v>
      </c>
    </row>
    <row r="142" spans="2:39" ht="15" x14ac:dyDescent="0.25">
      <c r="B142" s="48" t="s">
        <v>299</v>
      </c>
      <c r="D142" s="46">
        <v>0</v>
      </c>
      <c r="E142" s="46">
        <f>+D145</f>
        <v>2946</v>
      </c>
      <c r="F142" s="46">
        <f t="shared" ref="F142:AM142" si="34">+E145</f>
        <v>2892</v>
      </c>
      <c r="G142" s="46">
        <f t="shared" si="34"/>
        <v>2838</v>
      </c>
      <c r="H142" s="46">
        <f t="shared" si="34"/>
        <v>2784</v>
      </c>
      <c r="I142" s="46">
        <f t="shared" si="34"/>
        <v>2730</v>
      </c>
      <c r="J142" s="46">
        <f t="shared" si="34"/>
        <v>2676</v>
      </c>
      <c r="K142" s="46">
        <f t="shared" si="34"/>
        <v>2622</v>
      </c>
      <c r="L142" s="46">
        <f t="shared" si="34"/>
        <v>5568</v>
      </c>
      <c r="M142" s="46">
        <f t="shared" si="34"/>
        <v>5514</v>
      </c>
      <c r="N142" s="46">
        <f t="shared" si="34"/>
        <v>5460</v>
      </c>
      <c r="O142" s="46">
        <f t="shared" si="34"/>
        <v>5406</v>
      </c>
      <c r="P142" s="46">
        <f t="shared" si="34"/>
        <v>5352</v>
      </c>
      <c r="Q142" s="46">
        <f t="shared" si="34"/>
        <v>5293.9</v>
      </c>
      <c r="R142" s="46">
        <f t="shared" si="34"/>
        <v>5233.7</v>
      </c>
      <c r="S142" s="46">
        <f t="shared" si="34"/>
        <v>8173.5</v>
      </c>
      <c r="T142" s="46">
        <f t="shared" si="34"/>
        <v>8113.3</v>
      </c>
      <c r="U142" s="46">
        <f t="shared" si="34"/>
        <v>8053.1</v>
      </c>
      <c r="V142" s="46">
        <f t="shared" si="34"/>
        <v>7992.9000000000005</v>
      </c>
      <c r="W142" s="46">
        <f t="shared" si="34"/>
        <v>7932.7000000000007</v>
      </c>
      <c r="X142" s="46">
        <f t="shared" si="34"/>
        <v>7872.5000000000009</v>
      </c>
      <c r="Y142" s="46">
        <f t="shared" si="34"/>
        <v>7812.3000000000011</v>
      </c>
      <c r="Z142" s="46">
        <f t="shared" si="34"/>
        <v>10752.100000000002</v>
      </c>
      <c r="AA142" s="46">
        <f t="shared" si="34"/>
        <v>10691.900000000001</v>
      </c>
      <c r="AB142" s="46">
        <f t="shared" si="34"/>
        <v>10631.7</v>
      </c>
      <c r="AC142" s="46">
        <f t="shared" si="34"/>
        <v>10567.400000000001</v>
      </c>
      <c r="AD142" s="46">
        <f t="shared" si="34"/>
        <v>10501.000000000002</v>
      </c>
      <c r="AE142" s="46">
        <f t="shared" si="34"/>
        <v>10434.600000000002</v>
      </c>
      <c r="AF142" s="46">
        <f t="shared" si="34"/>
        <v>10368.200000000003</v>
      </c>
      <c r="AG142" s="46">
        <f t="shared" si="34"/>
        <v>13301.800000000003</v>
      </c>
      <c r="AH142" s="46">
        <f t="shared" si="34"/>
        <v>13235.400000000003</v>
      </c>
      <c r="AI142" s="46">
        <f t="shared" si="34"/>
        <v>13169.000000000004</v>
      </c>
      <c r="AJ142" s="46">
        <f t="shared" si="34"/>
        <v>13102.600000000004</v>
      </c>
      <c r="AK142" s="46">
        <f t="shared" si="34"/>
        <v>13036.200000000004</v>
      </c>
      <c r="AL142" s="46">
        <f t="shared" si="34"/>
        <v>12969.800000000005</v>
      </c>
      <c r="AM142" s="46">
        <f t="shared" si="34"/>
        <v>12903.400000000005</v>
      </c>
    </row>
    <row r="143" spans="2:39" ht="15.75" thickBot="1" x14ac:dyDescent="0.3">
      <c r="B143" s="48" t="str">
        <f>+app!$G$11&amp;" in "&amp;'An Distinta Base'!F25</f>
        <v>Consumi in Kg</v>
      </c>
      <c r="D143" s="46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54</v>
      </c>
      <c r="E143" s="46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54</v>
      </c>
      <c r="F143" s="46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54</v>
      </c>
      <c r="G143" s="46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54</v>
      </c>
      <c r="H143" s="46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54</v>
      </c>
      <c r="I143" s="46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54</v>
      </c>
      <c r="J143" s="46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54</v>
      </c>
      <c r="K143" s="46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54</v>
      </c>
      <c r="L143" s="46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54</v>
      </c>
      <c r="M143" s="46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54</v>
      </c>
      <c r="N143" s="46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54</v>
      </c>
      <c r="O143" s="46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54</v>
      </c>
      <c r="P143" s="46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58.1</v>
      </c>
      <c r="Q143" s="46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60.2</v>
      </c>
      <c r="R143" s="46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60.2</v>
      </c>
      <c r="S143" s="46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60.2</v>
      </c>
      <c r="T143" s="46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60.2</v>
      </c>
      <c r="U143" s="46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60.2</v>
      </c>
      <c r="V143" s="46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60.2</v>
      </c>
      <c r="W143" s="46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60.2</v>
      </c>
      <c r="X143" s="46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60.2</v>
      </c>
      <c r="Y143" s="46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60.2</v>
      </c>
      <c r="Z143" s="46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60.2</v>
      </c>
      <c r="AA143" s="46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60.2</v>
      </c>
      <c r="AB143" s="46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64.3</v>
      </c>
      <c r="AC143" s="46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66.400000000000006</v>
      </c>
      <c r="AD143" s="46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66.400000000000006</v>
      </c>
      <c r="AE143" s="46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66.400000000000006</v>
      </c>
      <c r="AF143" s="46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66.400000000000006</v>
      </c>
      <c r="AG143" s="46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66.400000000000006</v>
      </c>
      <c r="AH143" s="46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66.400000000000006</v>
      </c>
      <c r="AI143" s="46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66.400000000000006</v>
      </c>
      <c r="AJ143" s="46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66.400000000000006</v>
      </c>
      <c r="AK143" s="46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66.400000000000006</v>
      </c>
      <c r="AL143" s="46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66.400000000000006</v>
      </c>
      <c r="AM143" s="46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66.400000000000006</v>
      </c>
    </row>
    <row r="144" spans="2:39" ht="16.5" thickTop="1" thickBot="1" x14ac:dyDescent="0.3">
      <c r="B144" s="48" t="str">
        <f>+app!$G$12&amp;" in "&amp;'An Distinta Base'!F25</f>
        <v>Acquisti in Kg</v>
      </c>
      <c r="C144" s="41"/>
      <c r="D144" s="54">
        <v>3000</v>
      </c>
      <c r="E144" s="54"/>
      <c r="F144" s="54"/>
      <c r="G144" s="54"/>
      <c r="H144" s="54"/>
      <c r="I144" s="54"/>
      <c r="J144" s="54"/>
      <c r="K144" s="54">
        <v>3000</v>
      </c>
      <c r="L144" s="54"/>
      <c r="M144" s="54"/>
      <c r="N144" s="54"/>
      <c r="O144" s="54"/>
      <c r="P144" s="54"/>
      <c r="Q144" s="54"/>
      <c r="R144" s="54">
        <v>3000</v>
      </c>
      <c r="S144" s="54"/>
      <c r="T144" s="54"/>
      <c r="U144" s="54"/>
      <c r="V144" s="54"/>
      <c r="W144" s="54"/>
      <c r="X144" s="54"/>
      <c r="Y144" s="54">
        <v>3000</v>
      </c>
      <c r="Z144" s="54"/>
      <c r="AA144" s="54"/>
      <c r="AB144" s="54"/>
      <c r="AC144" s="54"/>
      <c r="AD144" s="54"/>
      <c r="AE144" s="54"/>
      <c r="AF144" s="54">
        <v>3000</v>
      </c>
      <c r="AG144" s="54"/>
      <c r="AH144" s="54"/>
      <c r="AI144" s="54"/>
      <c r="AJ144" s="54"/>
      <c r="AK144" s="54"/>
      <c r="AL144" s="54"/>
      <c r="AM144" s="54">
        <v>3000</v>
      </c>
    </row>
    <row r="145" spans="2:39" ht="15.75" thickTop="1" x14ac:dyDescent="0.25">
      <c r="B145" s="48" t="s">
        <v>300</v>
      </c>
      <c r="D145" s="46">
        <f>+D142-D143+D144</f>
        <v>2946</v>
      </c>
      <c r="E145" s="46">
        <f>+E142-E143+E144</f>
        <v>2892</v>
      </c>
      <c r="F145" s="46">
        <f t="shared" ref="F145:AM145" si="35">+F142-F143+F144</f>
        <v>2838</v>
      </c>
      <c r="G145" s="46">
        <f t="shared" si="35"/>
        <v>2784</v>
      </c>
      <c r="H145" s="46">
        <f t="shared" si="35"/>
        <v>2730</v>
      </c>
      <c r="I145" s="46">
        <f t="shared" si="35"/>
        <v>2676</v>
      </c>
      <c r="J145" s="46">
        <f t="shared" si="35"/>
        <v>2622</v>
      </c>
      <c r="K145" s="46">
        <f t="shared" si="35"/>
        <v>5568</v>
      </c>
      <c r="L145" s="46">
        <f t="shared" si="35"/>
        <v>5514</v>
      </c>
      <c r="M145" s="46">
        <f t="shared" si="35"/>
        <v>5460</v>
      </c>
      <c r="N145" s="46">
        <f t="shared" si="35"/>
        <v>5406</v>
      </c>
      <c r="O145" s="46">
        <f t="shared" si="35"/>
        <v>5352</v>
      </c>
      <c r="P145" s="46">
        <f t="shared" si="35"/>
        <v>5293.9</v>
      </c>
      <c r="Q145" s="46">
        <f t="shared" si="35"/>
        <v>5233.7</v>
      </c>
      <c r="R145" s="46">
        <f t="shared" si="35"/>
        <v>8173.5</v>
      </c>
      <c r="S145" s="46">
        <f t="shared" si="35"/>
        <v>8113.3</v>
      </c>
      <c r="T145" s="46">
        <f t="shared" si="35"/>
        <v>8053.1</v>
      </c>
      <c r="U145" s="46">
        <f t="shared" si="35"/>
        <v>7992.9000000000005</v>
      </c>
      <c r="V145" s="46">
        <f t="shared" si="35"/>
        <v>7932.7000000000007</v>
      </c>
      <c r="W145" s="46">
        <f t="shared" si="35"/>
        <v>7872.5000000000009</v>
      </c>
      <c r="X145" s="46">
        <f t="shared" si="35"/>
        <v>7812.3000000000011</v>
      </c>
      <c r="Y145" s="46">
        <f t="shared" si="35"/>
        <v>10752.100000000002</v>
      </c>
      <c r="Z145" s="46">
        <f t="shared" si="35"/>
        <v>10691.900000000001</v>
      </c>
      <c r="AA145" s="46">
        <f t="shared" si="35"/>
        <v>10631.7</v>
      </c>
      <c r="AB145" s="46">
        <f t="shared" si="35"/>
        <v>10567.400000000001</v>
      </c>
      <c r="AC145" s="46">
        <f t="shared" si="35"/>
        <v>10501.000000000002</v>
      </c>
      <c r="AD145" s="46">
        <f t="shared" si="35"/>
        <v>10434.600000000002</v>
      </c>
      <c r="AE145" s="46">
        <f t="shared" si="35"/>
        <v>10368.200000000003</v>
      </c>
      <c r="AF145" s="46">
        <f t="shared" si="35"/>
        <v>13301.800000000003</v>
      </c>
      <c r="AG145" s="46">
        <f t="shared" si="35"/>
        <v>13235.400000000003</v>
      </c>
      <c r="AH145" s="46">
        <f t="shared" si="35"/>
        <v>13169.000000000004</v>
      </c>
      <c r="AI145" s="46">
        <f t="shared" si="35"/>
        <v>13102.600000000004</v>
      </c>
      <c r="AJ145" s="46">
        <f t="shared" si="35"/>
        <v>13036.200000000004</v>
      </c>
      <c r="AK145" s="46">
        <f t="shared" si="35"/>
        <v>12969.800000000005</v>
      </c>
      <c r="AL145" s="46">
        <f t="shared" si="35"/>
        <v>12903.400000000005</v>
      </c>
      <c r="AM145" s="46">
        <f t="shared" si="35"/>
        <v>15837.000000000005</v>
      </c>
    </row>
    <row r="148" spans="2:39" ht="15" x14ac:dyDescent="0.25">
      <c r="B148" s="48" t="str">
        <f>+'An Distinta Base'!E26</f>
        <v>Mp19</v>
      </c>
      <c r="D148" s="202">
        <f>+SPm!B$2</f>
        <v>41456</v>
      </c>
      <c r="E148" s="202">
        <f>+SPm!C$2</f>
        <v>41517</v>
      </c>
      <c r="F148" s="202">
        <f>+SPm!D$2</f>
        <v>41547</v>
      </c>
      <c r="G148" s="202">
        <f>+SPm!E$2</f>
        <v>41578</v>
      </c>
      <c r="H148" s="202">
        <f>+SPm!F$2</f>
        <v>41608</v>
      </c>
      <c r="I148" s="202">
        <f>+SPm!G$2</f>
        <v>41639</v>
      </c>
      <c r="J148" s="202">
        <f>+SPm!H$2</f>
        <v>41670</v>
      </c>
      <c r="K148" s="202">
        <f>+SPm!I$2</f>
        <v>41698</v>
      </c>
      <c r="L148" s="202">
        <f>+SPm!J$2</f>
        <v>41729</v>
      </c>
      <c r="M148" s="202">
        <f>+SPm!K$2</f>
        <v>41759</v>
      </c>
      <c r="N148" s="202">
        <f>+SPm!L$2</f>
        <v>41790</v>
      </c>
      <c r="O148" s="202">
        <f>+SPm!M$2</f>
        <v>41820</v>
      </c>
      <c r="P148" s="202">
        <f>+SPm!N$2</f>
        <v>41851</v>
      </c>
      <c r="Q148" s="202">
        <f>+SPm!O$2</f>
        <v>41882</v>
      </c>
      <c r="R148" s="202">
        <f>+SPm!P$2</f>
        <v>41912</v>
      </c>
      <c r="S148" s="202">
        <f>+SPm!Q$2</f>
        <v>41943</v>
      </c>
      <c r="T148" s="202">
        <f>+SPm!R$2</f>
        <v>41973</v>
      </c>
      <c r="U148" s="202">
        <f>+SPm!S$2</f>
        <v>42004</v>
      </c>
      <c r="V148" s="202">
        <f>+SPm!T$2</f>
        <v>42035</v>
      </c>
      <c r="W148" s="202">
        <f>+SPm!U$2</f>
        <v>42063</v>
      </c>
      <c r="X148" s="202">
        <f>+SPm!V$2</f>
        <v>42094</v>
      </c>
      <c r="Y148" s="202">
        <f>+SPm!W$2</f>
        <v>42124</v>
      </c>
      <c r="Z148" s="202">
        <f>+SPm!X$2</f>
        <v>42155</v>
      </c>
      <c r="AA148" s="202">
        <f>+SPm!Y$2</f>
        <v>42185</v>
      </c>
      <c r="AB148" s="202">
        <f>+SPm!Z$2</f>
        <v>42216</v>
      </c>
      <c r="AC148" s="202">
        <f>+SPm!AA$2</f>
        <v>42247</v>
      </c>
      <c r="AD148" s="202">
        <f>+SPm!AB$2</f>
        <v>42277</v>
      </c>
      <c r="AE148" s="202">
        <f>+SPm!AC$2</f>
        <v>42308</v>
      </c>
      <c r="AF148" s="202">
        <f>+SPm!AD$2</f>
        <v>42338</v>
      </c>
      <c r="AG148" s="202">
        <f>+SPm!AE$2</f>
        <v>42369</v>
      </c>
      <c r="AH148" s="202">
        <f>+SPm!AF$2</f>
        <v>42400</v>
      </c>
      <c r="AI148" s="202">
        <f>+SPm!AG$2</f>
        <v>42429</v>
      </c>
      <c r="AJ148" s="202">
        <f>+SPm!AH$2</f>
        <v>42460</v>
      </c>
      <c r="AK148" s="202">
        <f>+SPm!AI$2</f>
        <v>42490</v>
      </c>
      <c r="AL148" s="202">
        <f>+SPm!AJ$2</f>
        <v>42521</v>
      </c>
      <c r="AM148" s="202">
        <f>+SPm!AK$2</f>
        <v>42551</v>
      </c>
    </row>
    <row r="150" spans="2:39" ht="15" x14ac:dyDescent="0.25">
      <c r="B150" s="48" t="s">
        <v>299</v>
      </c>
      <c r="D150" s="46">
        <v>0</v>
      </c>
      <c r="E150" s="46">
        <f>+D153</f>
        <v>1957</v>
      </c>
      <c r="F150" s="46">
        <f t="shared" ref="F150:AM150" si="36">+E153</f>
        <v>1914</v>
      </c>
      <c r="G150" s="46">
        <f t="shared" si="36"/>
        <v>1871</v>
      </c>
      <c r="H150" s="46">
        <f t="shared" si="36"/>
        <v>1828</v>
      </c>
      <c r="I150" s="46">
        <f t="shared" si="36"/>
        <v>1785</v>
      </c>
      <c r="J150" s="46">
        <f t="shared" si="36"/>
        <v>1742</v>
      </c>
      <c r="K150" s="46">
        <f t="shared" si="36"/>
        <v>1699</v>
      </c>
      <c r="L150" s="46">
        <f t="shared" si="36"/>
        <v>3656</v>
      </c>
      <c r="M150" s="46">
        <f t="shared" si="36"/>
        <v>3613</v>
      </c>
      <c r="N150" s="46">
        <f t="shared" si="36"/>
        <v>3570</v>
      </c>
      <c r="O150" s="46">
        <f t="shared" si="36"/>
        <v>3527</v>
      </c>
      <c r="P150" s="46">
        <f t="shared" si="36"/>
        <v>3484</v>
      </c>
      <c r="Q150" s="46">
        <f t="shared" si="36"/>
        <v>3438.5</v>
      </c>
      <c r="R150" s="46">
        <f t="shared" si="36"/>
        <v>3390.8</v>
      </c>
      <c r="S150" s="46">
        <f t="shared" si="36"/>
        <v>5343.1</v>
      </c>
      <c r="T150" s="46">
        <f t="shared" si="36"/>
        <v>5295.4000000000005</v>
      </c>
      <c r="U150" s="46">
        <f t="shared" si="36"/>
        <v>5247.7000000000007</v>
      </c>
      <c r="V150" s="46">
        <f t="shared" si="36"/>
        <v>5200.0000000000009</v>
      </c>
      <c r="W150" s="46">
        <f t="shared" si="36"/>
        <v>5152.3000000000011</v>
      </c>
      <c r="X150" s="46">
        <f t="shared" si="36"/>
        <v>5104.6000000000013</v>
      </c>
      <c r="Y150" s="46">
        <f t="shared" si="36"/>
        <v>5056.9000000000015</v>
      </c>
      <c r="Z150" s="46">
        <f t="shared" si="36"/>
        <v>7009.2000000000016</v>
      </c>
      <c r="AA150" s="46">
        <f t="shared" si="36"/>
        <v>6961.5000000000018</v>
      </c>
      <c r="AB150" s="46">
        <f t="shared" si="36"/>
        <v>6913.800000000002</v>
      </c>
      <c r="AC150" s="46">
        <f t="shared" si="36"/>
        <v>6863.6000000000022</v>
      </c>
      <c r="AD150" s="46">
        <f t="shared" si="36"/>
        <v>6811.2000000000025</v>
      </c>
      <c r="AE150" s="46">
        <f t="shared" si="36"/>
        <v>6758.8000000000029</v>
      </c>
      <c r="AF150" s="46">
        <f t="shared" si="36"/>
        <v>6706.4000000000033</v>
      </c>
      <c r="AG150" s="46">
        <f t="shared" si="36"/>
        <v>8654.0000000000036</v>
      </c>
      <c r="AH150" s="46">
        <f t="shared" si="36"/>
        <v>8601.600000000004</v>
      </c>
      <c r="AI150" s="46">
        <f t="shared" si="36"/>
        <v>8549.2000000000044</v>
      </c>
      <c r="AJ150" s="46">
        <f t="shared" si="36"/>
        <v>8496.8000000000047</v>
      </c>
      <c r="AK150" s="46">
        <f t="shared" si="36"/>
        <v>8444.4000000000051</v>
      </c>
      <c r="AL150" s="46">
        <f t="shared" si="36"/>
        <v>8392.0000000000055</v>
      </c>
      <c r="AM150" s="46">
        <f t="shared" si="36"/>
        <v>8339.6000000000058</v>
      </c>
    </row>
    <row r="151" spans="2:39" ht="15.75" thickBot="1" x14ac:dyDescent="0.3">
      <c r="B151" s="48" t="str">
        <f>+app!$G$11&amp;" in "&amp;'An Distinta Base'!F26</f>
        <v>Consumi in Lt</v>
      </c>
      <c r="D151" s="46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43</v>
      </c>
      <c r="E151" s="46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43</v>
      </c>
      <c r="F151" s="46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43</v>
      </c>
      <c r="G151" s="46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43</v>
      </c>
      <c r="H151" s="46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43</v>
      </c>
      <c r="I151" s="46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43</v>
      </c>
      <c r="J151" s="46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43</v>
      </c>
      <c r="K151" s="46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43</v>
      </c>
      <c r="L151" s="46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43</v>
      </c>
      <c r="M151" s="46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43</v>
      </c>
      <c r="N151" s="46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43</v>
      </c>
      <c r="O151" s="46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43</v>
      </c>
      <c r="P151" s="46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45.5</v>
      </c>
      <c r="Q151" s="46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47.7</v>
      </c>
      <c r="R151" s="46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47.7</v>
      </c>
      <c r="S151" s="46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47.7</v>
      </c>
      <c r="T151" s="46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47.7</v>
      </c>
      <c r="U151" s="46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47.7</v>
      </c>
      <c r="V151" s="46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47.7</v>
      </c>
      <c r="W151" s="46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47.7</v>
      </c>
      <c r="X151" s="46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47.7</v>
      </c>
      <c r="Y151" s="46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47.7</v>
      </c>
      <c r="Z151" s="46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47.7</v>
      </c>
      <c r="AA151" s="46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47.7</v>
      </c>
      <c r="AB151" s="46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50.2</v>
      </c>
      <c r="AC151" s="46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52.400000000000006</v>
      </c>
      <c r="AD151" s="46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52.400000000000006</v>
      </c>
      <c r="AE151" s="46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52.400000000000006</v>
      </c>
      <c r="AF151" s="46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52.400000000000006</v>
      </c>
      <c r="AG151" s="46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52.400000000000006</v>
      </c>
      <c r="AH151" s="46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52.400000000000006</v>
      </c>
      <c r="AI151" s="46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52.400000000000006</v>
      </c>
      <c r="AJ151" s="46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52.400000000000006</v>
      </c>
      <c r="AK151" s="46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52.400000000000006</v>
      </c>
      <c r="AL151" s="46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52.400000000000006</v>
      </c>
      <c r="AM151" s="46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52.400000000000006</v>
      </c>
    </row>
    <row r="152" spans="2:39" ht="16.5" thickTop="1" thickBot="1" x14ac:dyDescent="0.3">
      <c r="B152" s="48" t="str">
        <f>+app!$G$12&amp;" in "&amp;'An Distinta Base'!F26</f>
        <v>Acquisti in Lt</v>
      </c>
      <c r="C152" s="41"/>
      <c r="D152" s="54">
        <v>2000</v>
      </c>
      <c r="E152" s="54"/>
      <c r="F152" s="54"/>
      <c r="G152" s="54"/>
      <c r="H152" s="54"/>
      <c r="I152" s="54"/>
      <c r="J152" s="54"/>
      <c r="K152" s="54">
        <v>2000</v>
      </c>
      <c r="L152" s="54"/>
      <c r="M152" s="54"/>
      <c r="N152" s="54"/>
      <c r="O152" s="54"/>
      <c r="P152" s="54"/>
      <c r="Q152" s="54"/>
      <c r="R152" s="54">
        <v>2000</v>
      </c>
      <c r="S152" s="54"/>
      <c r="T152" s="54"/>
      <c r="U152" s="54"/>
      <c r="V152" s="54"/>
      <c r="W152" s="54"/>
      <c r="X152" s="54"/>
      <c r="Y152" s="54">
        <v>2000</v>
      </c>
      <c r="Z152" s="54"/>
      <c r="AA152" s="54"/>
      <c r="AB152" s="54"/>
      <c r="AC152" s="54"/>
      <c r="AD152" s="54"/>
      <c r="AE152" s="54"/>
      <c r="AF152" s="54">
        <v>2000</v>
      </c>
      <c r="AG152" s="54"/>
      <c r="AH152" s="54"/>
      <c r="AI152" s="54"/>
      <c r="AJ152" s="54"/>
      <c r="AK152" s="54"/>
      <c r="AL152" s="54"/>
      <c r="AM152" s="54">
        <v>2000</v>
      </c>
    </row>
    <row r="153" spans="2:39" ht="15.75" thickTop="1" x14ac:dyDescent="0.25">
      <c r="B153" s="48" t="s">
        <v>300</v>
      </c>
      <c r="D153" s="46">
        <f>+D150-D151+D152</f>
        <v>1957</v>
      </c>
      <c r="E153" s="46">
        <f>+E150-E151+E152</f>
        <v>1914</v>
      </c>
      <c r="F153" s="46">
        <f t="shared" ref="F153:AM153" si="37">+F150-F151+F152</f>
        <v>1871</v>
      </c>
      <c r="G153" s="46">
        <f t="shared" si="37"/>
        <v>1828</v>
      </c>
      <c r="H153" s="46">
        <f t="shared" si="37"/>
        <v>1785</v>
      </c>
      <c r="I153" s="46">
        <f t="shared" si="37"/>
        <v>1742</v>
      </c>
      <c r="J153" s="46">
        <f t="shared" si="37"/>
        <v>1699</v>
      </c>
      <c r="K153" s="46">
        <f t="shared" si="37"/>
        <v>3656</v>
      </c>
      <c r="L153" s="46">
        <f t="shared" si="37"/>
        <v>3613</v>
      </c>
      <c r="M153" s="46">
        <f t="shared" si="37"/>
        <v>3570</v>
      </c>
      <c r="N153" s="46">
        <f t="shared" si="37"/>
        <v>3527</v>
      </c>
      <c r="O153" s="46">
        <f t="shared" si="37"/>
        <v>3484</v>
      </c>
      <c r="P153" s="46">
        <f t="shared" si="37"/>
        <v>3438.5</v>
      </c>
      <c r="Q153" s="46">
        <f t="shared" si="37"/>
        <v>3390.8</v>
      </c>
      <c r="R153" s="46">
        <f t="shared" si="37"/>
        <v>5343.1</v>
      </c>
      <c r="S153" s="46">
        <f t="shared" si="37"/>
        <v>5295.4000000000005</v>
      </c>
      <c r="T153" s="46">
        <f t="shared" si="37"/>
        <v>5247.7000000000007</v>
      </c>
      <c r="U153" s="46">
        <f t="shared" si="37"/>
        <v>5200.0000000000009</v>
      </c>
      <c r="V153" s="46">
        <f t="shared" si="37"/>
        <v>5152.3000000000011</v>
      </c>
      <c r="W153" s="46">
        <f t="shared" si="37"/>
        <v>5104.6000000000013</v>
      </c>
      <c r="X153" s="46">
        <f t="shared" si="37"/>
        <v>5056.9000000000015</v>
      </c>
      <c r="Y153" s="46">
        <f t="shared" si="37"/>
        <v>7009.2000000000016</v>
      </c>
      <c r="Z153" s="46">
        <f t="shared" si="37"/>
        <v>6961.5000000000018</v>
      </c>
      <c r="AA153" s="46">
        <f t="shared" si="37"/>
        <v>6913.800000000002</v>
      </c>
      <c r="AB153" s="46">
        <f t="shared" si="37"/>
        <v>6863.6000000000022</v>
      </c>
      <c r="AC153" s="46">
        <f t="shared" si="37"/>
        <v>6811.2000000000025</v>
      </c>
      <c r="AD153" s="46">
        <f t="shared" si="37"/>
        <v>6758.8000000000029</v>
      </c>
      <c r="AE153" s="46">
        <f t="shared" si="37"/>
        <v>6706.4000000000033</v>
      </c>
      <c r="AF153" s="46">
        <f t="shared" si="37"/>
        <v>8654.0000000000036</v>
      </c>
      <c r="AG153" s="46">
        <f t="shared" si="37"/>
        <v>8601.600000000004</v>
      </c>
      <c r="AH153" s="46">
        <f t="shared" si="37"/>
        <v>8549.2000000000044</v>
      </c>
      <c r="AI153" s="46">
        <f t="shared" si="37"/>
        <v>8496.8000000000047</v>
      </c>
      <c r="AJ153" s="46">
        <f t="shared" si="37"/>
        <v>8444.4000000000051</v>
      </c>
      <c r="AK153" s="46">
        <f t="shared" si="37"/>
        <v>8392.0000000000055</v>
      </c>
      <c r="AL153" s="46">
        <f t="shared" si="37"/>
        <v>8339.6000000000058</v>
      </c>
      <c r="AM153" s="46">
        <f t="shared" si="37"/>
        <v>10287.200000000006</v>
      </c>
    </row>
    <row r="156" spans="2:39" ht="15" x14ac:dyDescent="0.25">
      <c r="B156" s="48" t="str">
        <f>+'An Distinta Base'!E27</f>
        <v>Mp20</v>
      </c>
      <c r="D156" s="202">
        <f>+SPm!B$2</f>
        <v>41456</v>
      </c>
      <c r="E156" s="202">
        <f>+SPm!C$2</f>
        <v>41517</v>
      </c>
      <c r="F156" s="202">
        <f>+SPm!D$2</f>
        <v>41547</v>
      </c>
      <c r="G156" s="202">
        <f>+SPm!E$2</f>
        <v>41578</v>
      </c>
      <c r="H156" s="202">
        <f>+SPm!F$2</f>
        <v>41608</v>
      </c>
      <c r="I156" s="202">
        <f>+SPm!G$2</f>
        <v>41639</v>
      </c>
      <c r="J156" s="202">
        <f>+SPm!H$2</f>
        <v>41670</v>
      </c>
      <c r="K156" s="202">
        <f>+SPm!I$2</f>
        <v>41698</v>
      </c>
      <c r="L156" s="202">
        <f>+SPm!J$2</f>
        <v>41729</v>
      </c>
      <c r="M156" s="202">
        <f>+SPm!K$2</f>
        <v>41759</v>
      </c>
      <c r="N156" s="202">
        <f>+SPm!L$2</f>
        <v>41790</v>
      </c>
      <c r="O156" s="202">
        <f>+SPm!M$2</f>
        <v>41820</v>
      </c>
      <c r="P156" s="202">
        <f>+SPm!N$2</f>
        <v>41851</v>
      </c>
      <c r="Q156" s="202">
        <f>+SPm!O$2</f>
        <v>41882</v>
      </c>
      <c r="R156" s="202">
        <f>+SPm!P$2</f>
        <v>41912</v>
      </c>
      <c r="S156" s="202">
        <f>+SPm!Q$2</f>
        <v>41943</v>
      </c>
      <c r="T156" s="202">
        <f>+SPm!R$2</f>
        <v>41973</v>
      </c>
      <c r="U156" s="202">
        <f>+SPm!S$2</f>
        <v>42004</v>
      </c>
      <c r="V156" s="202">
        <f>+SPm!T$2</f>
        <v>42035</v>
      </c>
      <c r="W156" s="202">
        <f>+SPm!U$2</f>
        <v>42063</v>
      </c>
      <c r="X156" s="202">
        <f>+SPm!V$2</f>
        <v>42094</v>
      </c>
      <c r="Y156" s="202">
        <f>+SPm!W$2</f>
        <v>42124</v>
      </c>
      <c r="Z156" s="202">
        <f>+SPm!X$2</f>
        <v>42155</v>
      </c>
      <c r="AA156" s="202">
        <f>+SPm!Y$2</f>
        <v>42185</v>
      </c>
      <c r="AB156" s="202">
        <f>+SPm!Z$2</f>
        <v>42216</v>
      </c>
      <c r="AC156" s="202">
        <f>+SPm!AA$2</f>
        <v>42247</v>
      </c>
      <c r="AD156" s="202">
        <f>+SPm!AB$2</f>
        <v>42277</v>
      </c>
      <c r="AE156" s="202">
        <f>+SPm!AC$2</f>
        <v>42308</v>
      </c>
      <c r="AF156" s="202">
        <f>+SPm!AD$2</f>
        <v>42338</v>
      </c>
      <c r="AG156" s="202">
        <f>+SPm!AE$2</f>
        <v>42369</v>
      </c>
      <c r="AH156" s="202">
        <f>+SPm!AF$2</f>
        <v>42400</v>
      </c>
      <c r="AI156" s="202">
        <f>+SPm!AG$2</f>
        <v>42429</v>
      </c>
      <c r="AJ156" s="202">
        <f>+SPm!AH$2</f>
        <v>42460</v>
      </c>
      <c r="AK156" s="202">
        <f>+SPm!AI$2</f>
        <v>42490</v>
      </c>
      <c r="AL156" s="202">
        <f>+SPm!AJ$2</f>
        <v>42521</v>
      </c>
      <c r="AM156" s="202">
        <f>+SPm!AK$2</f>
        <v>42551</v>
      </c>
    </row>
    <row r="158" spans="2:39" ht="15" x14ac:dyDescent="0.25">
      <c r="B158" s="48" t="s">
        <v>299</v>
      </c>
      <c r="D158" s="46">
        <v>0</v>
      </c>
      <c r="E158" s="46">
        <f>+D161</f>
        <v>1953</v>
      </c>
      <c r="F158" s="46">
        <f t="shared" ref="F158:AM158" si="38">+E161</f>
        <v>1906</v>
      </c>
      <c r="G158" s="46">
        <f t="shared" si="38"/>
        <v>1859</v>
      </c>
      <c r="H158" s="46">
        <f t="shared" si="38"/>
        <v>1812</v>
      </c>
      <c r="I158" s="46">
        <f t="shared" si="38"/>
        <v>1765</v>
      </c>
      <c r="J158" s="46">
        <f t="shared" si="38"/>
        <v>1718</v>
      </c>
      <c r="K158" s="46">
        <f t="shared" si="38"/>
        <v>3671</v>
      </c>
      <c r="L158" s="46">
        <f t="shared" si="38"/>
        <v>3624</v>
      </c>
      <c r="M158" s="46">
        <f t="shared" si="38"/>
        <v>3577</v>
      </c>
      <c r="N158" s="46">
        <f t="shared" si="38"/>
        <v>3530</v>
      </c>
      <c r="O158" s="46">
        <f t="shared" si="38"/>
        <v>3483</v>
      </c>
      <c r="P158" s="46">
        <f t="shared" si="38"/>
        <v>3436</v>
      </c>
      <c r="Q158" s="46">
        <f t="shared" si="38"/>
        <v>5386.3</v>
      </c>
      <c r="R158" s="46">
        <f t="shared" si="38"/>
        <v>5334</v>
      </c>
      <c r="S158" s="46">
        <f t="shared" si="38"/>
        <v>5281.7</v>
      </c>
      <c r="T158" s="46">
        <f t="shared" si="38"/>
        <v>5229.3999999999996</v>
      </c>
      <c r="U158" s="46">
        <f t="shared" si="38"/>
        <v>5177.0999999999995</v>
      </c>
      <c r="V158" s="46">
        <f t="shared" si="38"/>
        <v>5124.7999999999993</v>
      </c>
      <c r="W158" s="46">
        <f t="shared" si="38"/>
        <v>7072.4999999999991</v>
      </c>
      <c r="X158" s="46">
        <f t="shared" si="38"/>
        <v>7020.1999999999989</v>
      </c>
      <c r="Y158" s="46">
        <f t="shared" si="38"/>
        <v>6967.8999999999987</v>
      </c>
      <c r="Z158" s="46">
        <f t="shared" si="38"/>
        <v>6915.5999999999985</v>
      </c>
      <c r="AA158" s="46">
        <f t="shared" si="38"/>
        <v>6863.2999999999984</v>
      </c>
      <c r="AB158" s="46">
        <f t="shared" si="38"/>
        <v>6810.9999999999982</v>
      </c>
      <c r="AC158" s="46">
        <f t="shared" si="38"/>
        <v>8755.9999999999982</v>
      </c>
      <c r="AD158" s="46">
        <f t="shared" si="38"/>
        <v>8698.3999999999978</v>
      </c>
      <c r="AE158" s="46">
        <f t="shared" si="38"/>
        <v>8640.7999999999975</v>
      </c>
      <c r="AF158" s="46">
        <f t="shared" si="38"/>
        <v>8583.1999999999971</v>
      </c>
      <c r="AG158" s="46">
        <f t="shared" si="38"/>
        <v>8525.5999999999967</v>
      </c>
      <c r="AH158" s="46">
        <f t="shared" si="38"/>
        <v>8467.9999999999964</v>
      </c>
      <c r="AI158" s="46">
        <f t="shared" si="38"/>
        <v>10410.399999999996</v>
      </c>
      <c r="AJ158" s="46">
        <f t="shared" si="38"/>
        <v>10352.799999999996</v>
      </c>
      <c r="AK158" s="46">
        <f t="shared" si="38"/>
        <v>10295.199999999995</v>
      </c>
      <c r="AL158" s="46">
        <f t="shared" si="38"/>
        <v>10237.599999999995</v>
      </c>
      <c r="AM158" s="46">
        <f t="shared" si="38"/>
        <v>10179.999999999995</v>
      </c>
    </row>
    <row r="159" spans="2:39" ht="15.75" thickBot="1" x14ac:dyDescent="0.3">
      <c r="B159" s="48" t="str">
        <f>+app!$G$11&amp;" in "&amp;'An Distinta Base'!F27</f>
        <v>Consumi in Kg</v>
      </c>
      <c r="D159" s="46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47</v>
      </c>
      <c r="E159" s="46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47</v>
      </c>
      <c r="F159" s="46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47</v>
      </c>
      <c r="G159" s="46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47</v>
      </c>
      <c r="H159" s="46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47</v>
      </c>
      <c r="I159" s="46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47</v>
      </c>
      <c r="J159" s="46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47</v>
      </c>
      <c r="K159" s="46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47</v>
      </c>
      <c r="L159" s="46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47</v>
      </c>
      <c r="M159" s="46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47</v>
      </c>
      <c r="N159" s="46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47</v>
      </c>
      <c r="O159" s="46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47</v>
      </c>
      <c r="P159" s="46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49.7</v>
      </c>
      <c r="Q159" s="46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52.300000000000004</v>
      </c>
      <c r="R159" s="46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52.300000000000004</v>
      </c>
      <c r="S159" s="46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52.300000000000004</v>
      </c>
      <c r="T159" s="46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52.300000000000004</v>
      </c>
      <c r="U159" s="46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52.300000000000004</v>
      </c>
      <c r="V159" s="46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52.300000000000004</v>
      </c>
      <c r="W159" s="46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52.300000000000004</v>
      </c>
      <c r="X159" s="46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52.300000000000004</v>
      </c>
      <c r="Y159" s="46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52.300000000000004</v>
      </c>
      <c r="Z159" s="46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52.300000000000004</v>
      </c>
      <c r="AA159" s="46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52.300000000000004</v>
      </c>
      <c r="AB159" s="46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55</v>
      </c>
      <c r="AC159" s="46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57.599999999999994</v>
      </c>
      <c r="AD159" s="46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57.599999999999994</v>
      </c>
      <c r="AE159" s="46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57.599999999999994</v>
      </c>
      <c r="AF159" s="46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57.599999999999994</v>
      </c>
      <c r="AG159" s="46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57.599999999999994</v>
      </c>
      <c r="AH159" s="46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57.599999999999994</v>
      </c>
      <c r="AI159" s="46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57.599999999999994</v>
      </c>
      <c r="AJ159" s="46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57.599999999999994</v>
      </c>
      <c r="AK159" s="46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57.599999999999994</v>
      </c>
      <c r="AL159" s="46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57.599999999999994</v>
      </c>
      <c r="AM159" s="46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57.599999999999994</v>
      </c>
    </row>
    <row r="160" spans="2:39" ht="16.5" thickTop="1" thickBot="1" x14ac:dyDescent="0.3">
      <c r="B160" s="48" t="str">
        <f>+app!$G$12&amp;" in "&amp;'An Distinta Base'!F27</f>
        <v>Acquisti in Kg</v>
      </c>
      <c r="C160" s="41"/>
      <c r="D160" s="54">
        <v>2000</v>
      </c>
      <c r="E160" s="54"/>
      <c r="F160" s="54"/>
      <c r="G160" s="54"/>
      <c r="H160" s="54"/>
      <c r="I160" s="54"/>
      <c r="J160" s="54">
        <v>2000</v>
      </c>
      <c r="K160" s="54"/>
      <c r="L160" s="54"/>
      <c r="M160" s="54"/>
      <c r="N160" s="54"/>
      <c r="O160" s="54"/>
      <c r="P160" s="54">
        <v>2000</v>
      </c>
      <c r="Q160" s="54"/>
      <c r="R160" s="54"/>
      <c r="S160" s="54"/>
      <c r="T160" s="54"/>
      <c r="U160" s="54"/>
      <c r="V160" s="54">
        <v>2000</v>
      </c>
      <c r="W160" s="54"/>
      <c r="X160" s="54"/>
      <c r="Y160" s="54"/>
      <c r="Z160" s="54"/>
      <c r="AA160" s="54"/>
      <c r="AB160" s="54">
        <v>2000</v>
      </c>
      <c r="AC160" s="54"/>
      <c r="AD160" s="54"/>
      <c r="AE160" s="54"/>
      <c r="AF160" s="54"/>
      <c r="AG160" s="54"/>
      <c r="AH160" s="54">
        <v>2000</v>
      </c>
      <c r="AI160" s="54"/>
      <c r="AJ160" s="54"/>
      <c r="AK160" s="54"/>
      <c r="AL160" s="54"/>
      <c r="AM160" s="54"/>
    </row>
    <row r="161" spans="2:39" ht="15.75" thickTop="1" x14ac:dyDescent="0.25">
      <c r="B161" s="48" t="s">
        <v>300</v>
      </c>
      <c r="D161" s="46">
        <f>+D158-D159+D160</f>
        <v>1953</v>
      </c>
      <c r="E161" s="46">
        <f>+E158-E159+E160</f>
        <v>1906</v>
      </c>
      <c r="F161" s="46">
        <f t="shared" ref="F161:AM161" si="39">+F158-F159+F160</f>
        <v>1859</v>
      </c>
      <c r="G161" s="46">
        <f t="shared" si="39"/>
        <v>1812</v>
      </c>
      <c r="H161" s="46">
        <f t="shared" si="39"/>
        <v>1765</v>
      </c>
      <c r="I161" s="46">
        <f t="shared" si="39"/>
        <v>1718</v>
      </c>
      <c r="J161" s="46">
        <f t="shared" si="39"/>
        <v>3671</v>
      </c>
      <c r="K161" s="46">
        <f t="shared" si="39"/>
        <v>3624</v>
      </c>
      <c r="L161" s="46">
        <f t="shared" si="39"/>
        <v>3577</v>
      </c>
      <c r="M161" s="46">
        <f t="shared" si="39"/>
        <v>3530</v>
      </c>
      <c r="N161" s="46">
        <f t="shared" si="39"/>
        <v>3483</v>
      </c>
      <c r="O161" s="46">
        <f t="shared" si="39"/>
        <v>3436</v>
      </c>
      <c r="P161" s="46">
        <f t="shared" si="39"/>
        <v>5386.3</v>
      </c>
      <c r="Q161" s="46">
        <f t="shared" si="39"/>
        <v>5334</v>
      </c>
      <c r="R161" s="46">
        <f t="shared" si="39"/>
        <v>5281.7</v>
      </c>
      <c r="S161" s="46">
        <f t="shared" si="39"/>
        <v>5229.3999999999996</v>
      </c>
      <c r="T161" s="46">
        <f t="shared" si="39"/>
        <v>5177.0999999999995</v>
      </c>
      <c r="U161" s="46">
        <f t="shared" si="39"/>
        <v>5124.7999999999993</v>
      </c>
      <c r="V161" s="46">
        <f t="shared" si="39"/>
        <v>7072.4999999999991</v>
      </c>
      <c r="W161" s="46">
        <f t="shared" si="39"/>
        <v>7020.1999999999989</v>
      </c>
      <c r="X161" s="46">
        <f t="shared" si="39"/>
        <v>6967.8999999999987</v>
      </c>
      <c r="Y161" s="46">
        <f t="shared" si="39"/>
        <v>6915.5999999999985</v>
      </c>
      <c r="Z161" s="46">
        <f t="shared" si="39"/>
        <v>6863.2999999999984</v>
      </c>
      <c r="AA161" s="46">
        <f t="shared" si="39"/>
        <v>6810.9999999999982</v>
      </c>
      <c r="AB161" s="46">
        <f t="shared" si="39"/>
        <v>8755.9999999999982</v>
      </c>
      <c r="AC161" s="46">
        <f t="shared" si="39"/>
        <v>8698.3999999999978</v>
      </c>
      <c r="AD161" s="46">
        <f t="shared" si="39"/>
        <v>8640.7999999999975</v>
      </c>
      <c r="AE161" s="46">
        <f t="shared" si="39"/>
        <v>8583.1999999999971</v>
      </c>
      <c r="AF161" s="46">
        <f t="shared" si="39"/>
        <v>8525.5999999999967</v>
      </c>
      <c r="AG161" s="46">
        <f t="shared" si="39"/>
        <v>8467.9999999999964</v>
      </c>
      <c r="AH161" s="46">
        <f t="shared" si="39"/>
        <v>10410.399999999996</v>
      </c>
      <c r="AI161" s="46">
        <f t="shared" si="39"/>
        <v>10352.799999999996</v>
      </c>
      <c r="AJ161" s="46">
        <f t="shared" si="39"/>
        <v>10295.199999999995</v>
      </c>
      <c r="AK161" s="46">
        <f t="shared" si="39"/>
        <v>10237.599999999995</v>
      </c>
      <c r="AL161" s="46">
        <f t="shared" si="39"/>
        <v>10179.999999999995</v>
      </c>
      <c r="AM161" s="46">
        <f t="shared" si="39"/>
        <v>10122.399999999994</v>
      </c>
    </row>
  </sheetData>
  <conditionalFormatting sqref="D9:AM9">
    <cfRule type="cellIs" dxfId="19" priority="134" operator="lessThan">
      <formula>0</formula>
    </cfRule>
  </conditionalFormatting>
  <conditionalFormatting sqref="D17:AM17">
    <cfRule type="cellIs" dxfId="18" priority="19" operator="lessThan">
      <formula>0</formula>
    </cfRule>
  </conditionalFormatting>
  <conditionalFormatting sqref="D41:AM41">
    <cfRule type="cellIs" dxfId="17" priority="16" operator="lessThan">
      <formula>0</formula>
    </cfRule>
  </conditionalFormatting>
  <conditionalFormatting sqref="D25:AM25">
    <cfRule type="cellIs" dxfId="16" priority="18" operator="lessThan">
      <formula>0</formula>
    </cfRule>
  </conditionalFormatting>
  <conditionalFormatting sqref="D33:AM33">
    <cfRule type="cellIs" dxfId="15" priority="17" operator="lessThan">
      <formula>0</formula>
    </cfRule>
  </conditionalFormatting>
  <conditionalFormatting sqref="D161:AM161">
    <cfRule type="cellIs" dxfId="14" priority="1" operator="lessThan">
      <formula>0</formula>
    </cfRule>
  </conditionalFormatting>
  <conditionalFormatting sqref="D49:AM49">
    <cfRule type="cellIs" dxfId="13" priority="15" operator="lessThan">
      <formula>0</formula>
    </cfRule>
  </conditionalFormatting>
  <conditionalFormatting sqref="D57:AM57">
    <cfRule type="cellIs" dxfId="12" priority="14" operator="lessThan">
      <formula>0</formula>
    </cfRule>
  </conditionalFormatting>
  <conditionalFormatting sqref="D65:AM65">
    <cfRule type="cellIs" dxfId="11" priority="13" operator="lessThan">
      <formula>0</formula>
    </cfRule>
  </conditionalFormatting>
  <conditionalFormatting sqref="D73:AM73">
    <cfRule type="cellIs" dxfId="10" priority="12" operator="lessThan">
      <formula>0</formula>
    </cfRule>
  </conditionalFormatting>
  <conditionalFormatting sqref="D81:AM81">
    <cfRule type="cellIs" dxfId="9" priority="11" operator="lessThan">
      <formula>0</formula>
    </cfRule>
  </conditionalFormatting>
  <conditionalFormatting sqref="D89:AM89">
    <cfRule type="cellIs" dxfId="8" priority="10" operator="lessThan">
      <formula>0</formula>
    </cfRule>
  </conditionalFormatting>
  <conditionalFormatting sqref="D97:AM97">
    <cfRule type="cellIs" dxfId="7" priority="9" operator="lessThan">
      <formula>0</formula>
    </cfRule>
  </conditionalFormatting>
  <conditionalFormatting sqref="D105:AM105">
    <cfRule type="cellIs" dxfId="6" priority="8" operator="lessThan">
      <formula>0</formula>
    </cfRule>
  </conditionalFormatting>
  <conditionalFormatting sqref="D113:AM113">
    <cfRule type="cellIs" dxfId="5" priority="7" operator="lessThan">
      <formula>0</formula>
    </cfRule>
  </conditionalFormatting>
  <conditionalFormatting sqref="D121:AM121">
    <cfRule type="cellIs" dxfId="4" priority="6" operator="lessThan">
      <formula>0</formula>
    </cfRule>
  </conditionalFormatting>
  <conditionalFormatting sqref="D129:AM129">
    <cfRule type="cellIs" dxfId="3" priority="5" operator="lessThan">
      <formula>0</formula>
    </cfRule>
  </conditionalFormatting>
  <conditionalFormatting sqref="D137:AM137">
    <cfRule type="cellIs" dxfId="2" priority="4" operator="lessThan">
      <formula>0</formula>
    </cfRule>
  </conditionalFormatting>
  <conditionalFormatting sqref="D145:AM145">
    <cfRule type="cellIs" dxfId="1" priority="3" operator="lessThan">
      <formula>0</formula>
    </cfRule>
  </conditionalFormatting>
  <conditionalFormatting sqref="D153:AM153">
    <cfRule type="cellIs" dxfId="0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51"/>
  <sheetViews>
    <sheetView showGridLines="0" topLeftCell="A32" workbookViewId="0">
      <selection activeCell="B49" sqref="B49"/>
    </sheetView>
  </sheetViews>
  <sheetFormatPr defaultRowHeight="15" x14ac:dyDescent="0.25"/>
  <cols>
    <col min="1" max="1" width="35" bestFit="1" customWidth="1"/>
  </cols>
  <sheetData>
    <row r="1" spans="1:37" x14ac:dyDescent="0.25">
      <c r="A1" s="25" t="s">
        <v>204</v>
      </c>
      <c r="B1" s="26"/>
      <c r="C1" s="43" t="s">
        <v>228</v>
      </c>
      <c r="D1" s="26"/>
    </row>
    <row r="2" spans="1:37" ht="15.75" thickBot="1" x14ac:dyDescent="0.3">
      <c r="A2" s="89"/>
      <c r="B2" s="90"/>
      <c r="C2" s="90"/>
      <c r="D2" s="90"/>
      <c r="E2" s="90"/>
      <c r="F2" s="90"/>
    </row>
    <row r="3" spans="1:37" ht="16.5" thickTop="1" thickBot="1" x14ac:dyDescent="0.3">
      <c r="A3" s="98" t="s">
        <v>406</v>
      </c>
      <c r="B3" s="54" t="s">
        <v>407</v>
      </c>
      <c r="C3" s="89"/>
      <c r="D3" s="89"/>
      <c r="E3" s="89"/>
      <c r="F3" s="89"/>
    </row>
    <row r="4" spans="1:37" ht="16.5" thickTop="1" thickBot="1" x14ac:dyDescent="0.3">
      <c r="A4" s="98" t="s">
        <v>392</v>
      </c>
      <c r="B4" s="88">
        <v>1800</v>
      </c>
      <c r="C4" s="89"/>
      <c r="D4" s="89"/>
      <c r="E4" s="89"/>
      <c r="F4" s="89"/>
    </row>
    <row r="5" spans="1:37" ht="16.5" thickTop="1" thickBot="1" x14ac:dyDescent="0.3">
      <c r="A5" s="98" t="s">
        <v>393</v>
      </c>
      <c r="B5" s="99">
        <v>0.25</v>
      </c>
      <c r="C5" s="89"/>
      <c r="D5" s="89"/>
      <c r="E5" s="89"/>
      <c r="F5" s="89"/>
    </row>
    <row r="6" spans="1:37" ht="16.5" thickTop="1" thickBot="1" x14ac:dyDescent="0.3">
      <c r="A6" s="98" t="s">
        <v>394</v>
      </c>
      <c r="B6" s="99">
        <v>0.01</v>
      </c>
      <c r="C6" s="89"/>
      <c r="D6" s="89"/>
      <c r="E6" s="89"/>
      <c r="F6" s="89"/>
    </row>
    <row r="7" spans="1:37" ht="16.5" thickTop="1" thickBot="1" x14ac:dyDescent="0.3">
      <c r="A7" s="98" t="s">
        <v>395</v>
      </c>
      <c r="B7" s="99">
        <v>0.08</v>
      </c>
      <c r="C7" s="89"/>
      <c r="D7" s="89"/>
      <c r="E7" s="89"/>
      <c r="F7" s="89"/>
    </row>
    <row r="8" spans="1:37" ht="31.5" thickTop="1" thickBot="1" x14ac:dyDescent="0.3">
      <c r="A8" s="91"/>
      <c r="B8" s="92"/>
      <c r="D8" s="101" t="str">
        <f>+IF($B$9&gt;12,"inserire mese"," lasciare vuoto ")</f>
        <v>inserire mese</v>
      </c>
      <c r="E8" s="101" t="str">
        <f>+IF($B$9&gt;13,"inserire mese"," lasciare vuoto ")</f>
        <v xml:space="preserve"> lasciare vuoto </v>
      </c>
      <c r="F8" s="101" t="str">
        <f>+IF($B$9&gt;14,"inserire mese"," lasciare vuoto ")</f>
        <v xml:space="preserve"> lasciare vuoto </v>
      </c>
      <c r="G8" s="101" t="str">
        <f>+IF($B$9&gt;15,"inserire mese"," lasciare vuoto ")</f>
        <v xml:space="preserve"> lasciare vuoto </v>
      </c>
    </row>
    <row r="9" spans="1:37" ht="31.5" customHeight="1" thickTop="1" thickBot="1" x14ac:dyDescent="0.3">
      <c r="A9" s="97" t="s">
        <v>400</v>
      </c>
      <c r="B9" s="100">
        <v>13</v>
      </c>
      <c r="D9" s="101" t="s">
        <v>396</v>
      </c>
      <c r="E9" s="101" t="s">
        <v>397</v>
      </c>
      <c r="F9" s="101" t="s">
        <v>398</v>
      </c>
      <c r="G9" s="101" t="s">
        <v>399</v>
      </c>
    </row>
    <row r="10" spans="1:37" ht="16.5" thickTop="1" thickBot="1" x14ac:dyDescent="0.3">
      <c r="D10" s="100" t="s">
        <v>419</v>
      </c>
      <c r="E10" s="100"/>
      <c r="F10" s="100"/>
      <c r="G10" s="100"/>
    </row>
    <row r="11" spans="1:37" ht="16.5" thickTop="1" thickBot="1" x14ac:dyDescent="0.3">
      <c r="A11" s="97" t="s">
        <v>403</v>
      </c>
      <c r="B11" s="99">
        <v>0.02</v>
      </c>
      <c r="D11" s="100">
        <v>1</v>
      </c>
      <c r="E11" s="100">
        <v>0</v>
      </c>
      <c r="F11" s="100">
        <v>0</v>
      </c>
      <c r="G11" s="100">
        <v>0</v>
      </c>
    </row>
    <row r="12" spans="1:37" ht="16.5" thickTop="1" thickBot="1" x14ac:dyDescent="0.3">
      <c r="A12" s="97" t="s">
        <v>404</v>
      </c>
      <c r="B12" s="100">
        <v>15</v>
      </c>
      <c r="C12" s="89"/>
      <c r="D12" s="89"/>
      <c r="E12" s="89"/>
      <c r="F12" s="89"/>
    </row>
    <row r="13" spans="1:37" ht="15.75" thickTop="1" x14ac:dyDescent="0.25">
      <c r="C13" s="89"/>
      <c r="D13" s="89"/>
      <c r="E13" s="89"/>
      <c r="F13" s="89"/>
    </row>
    <row r="14" spans="1:37" x14ac:dyDescent="0.25">
      <c r="A14" s="91"/>
      <c r="C14" s="89"/>
      <c r="D14" s="89"/>
      <c r="E14" s="89"/>
      <c r="F14" s="89"/>
    </row>
    <row r="15" spans="1:37" ht="15.75" thickBot="1" x14ac:dyDescent="0.3">
      <c r="A15" s="91"/>
      <c r="B15" s="202">
        <f>+SPm!B2</f>
        <v>41456</v>
      </c>
      <c r="C15" s="202">
        <f>+SPm!C2</f>
        <v>41517</v>
      </c>
      <c r="D15" s="202">
        <f>+SPm!D2</f>
        <v>41547</v>
      </c>
      <c r="E15" s="202">
        <f>+SPm!E2</f>
        <v>41578</v>
      </c>
      <c r="F15" s="202">
        <f>+SPm!F2</f>
        <v>41608</v>
      </c>
      <c r="G15" s="202">
        <f>+SPm!G2</f>
        <v>41639</v>
      </c>
      <c r="H15" s="202">
        <f>+SPm!H2</f>
        <v>41670</v>
      </c>
      <c r="I15" s="202">
        <f>+SPm!I2</f>
        <v>41698</v>
      </c>
      <c r="J15" s="202">
        <f>+SPm!J2</f>
        <v>41729</v>
      </c>
      <c r="K15" s="202">
        <f>+SPm!K2</f>
        <v>41759</v>
      </c>
      <c r="L15" s="202">
        <f>+SPm!L2</f>
        <v>41790</v>
      </c>
      <c r="M15" s="202">
        <f>+SPm!M2</f>
        <v>41820</v>
      </c>
      <c r="N15" s="202">
        <f>+SPm!N2</f>
        <v>41851</v>
      </c>
      <c r="O15" s="202">
        <f>+SPm!O2</f>
        <v>41882</v>
      </c>
      <c r="P15" s="202">
        <f>+SPm!P2</f>
        <v>41912</v>
      </c>
      <c r="Q15" s="202">
        <f>+SPm!Q2</f>
        <v>41943</v>
      </c>
      <c r="R15" s="202">
        <f>+SPm!R2</f>
        <v>41973</v>
      </c>
      <c r="S15" s="202">
        <f>+SPm!S2</f>
        <v>42004</v>
      </c>
      <c r="T15" s="202">
        <f>+SPm!T2</f>
        <v>42035</v>
      </c>
      <c r="U15" s="202">
        <f>+SPm!U2</f>
        <v>42063</v>
      </c>
      <c r="V15" s="202">
        <f>+SPm!V2</f>
        <v>42094</v>
      </c>
      <c r="W15" s="202">
        <f>+SPm!W2</f>
        <v>42124</v>
      </c>
      <c r="X15" s="202">
        <f>+SPm!X2</f>
        <v>42155</v>
      </c>
      <c r="Y15" s="202">
        <f>+SPm!Y2</f>
        <v>42185</v>
      </c>
      <c r="Z15" s="202">
        <f>+SPm!Z2</f>
        <v>42216</v>
      </c>
      <c r="AA15" s="202">
        <f>+SPm!AA2</f>
        <v>42247</v>
      </c>
      <c r="AB15" s="202">
        <f>+SPm!AB2</f>
        <v>42277</v>
      </c>
      <c r="AC15" s="202">
        <f>+SPm!AC2</f>
        <v>42308</v>
      </c>
      <c r="AD15" s="202">
        <f>+SPm!AD2</f>
        <v>42338</v>
      </c>
      <c r="AE15" s="202">
        <f>+SPm!AE2</f>
        <v>42369</v>
      </c>
      <c r="AF15" s="202">
        <f>+SPm!AF2</f>
        <v>42400</v>
      </c>
      <c r="AG15" s="202">
        <f>+SPm!AG2</f>
        <v>42429</v>
      </c>
      <c r="AH15" s="202">
        <f>+SPm!AH2</f>
        <v>42460</v>
      </c>
      <c r="AI15" s="202">
        <f>+SPm!AI2</f>
        <v>42490</v>
      </c>
      <c r="AJ15" s="202">
        <f>+SPm!AJ2</f>
        <v>42521</v>
      </c>
      <c r="AK15" s="202">
        <f>+SPm!AK2</f>
        <v>42551</v>
      </c>
    </row>
    <row r="16" spans="1:37" ht="16.5" thickTop="1" thickBot="1" x14ac:dyDescent="0.3">
      <c r="A16" s="97" t="s">
        <v>405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</row>
    <row r="17" spans="1:37" ht="15.75" thickTop="1" x14ac:dyDescent="0.25">
      <c r="A17" s="91"/>
      <c r="C17" s="89"/>
      <c r="D17" s="89"/>
      <c r="E17" s="89"/>
      <c r="F17" s="89"/>
    </row>
    <row r="18" spans="1:37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</row>
    <row r="19" spans="1:37" ht="15.75" thickBot="1" x14ac:dyDescent="0.3"/>
    <row r="20" spans="1:37" ht="16.5" thickTop="1" thickBot="1" x14ac:dyDescent="0.3">
      <c r="A20" s="98" t="s">
        <v>406</v>
      </c>
      <c r="B20" s="54" t="s">
        <v>422</v>
      </c>
      <c r="C20" s="89"/>
      <c r="D20" s="89"/>
      <c r="E20" s="89"/>
      <c r="F20" s="89"/>
    </row>
    <row r="21" spans="1:37" ht="16.5" thickTop="1" thickBot="1" x14ac:dyDescent="0.3">
      <c r="A21" s="98" t="s">
        <v>392</v>
      </c>
      <c r="B21" s="88">
        <v>1800</v>
      </c>
      <c r="C21" s="89"/>
      <c r="D21" s="89"/>
      <c r="E21" s="89"/>
      <c r="F21" s="89"/>
    </row>
    <row r="22" spans="1:37" ht="16.5" thickTop="1" thickBot="1" x14ac:dyDescent="0.3">
      <c r="A22" s="98" t="s">
        <v>393</v>
      </c>
      <c r="B22" s="99">
        <v>0.25</v>
      </c>
      <c r="C22" s="89"/>
      <c r="D22" s="89"/>
      <c r="E22" s="89"/>
      <c r="F22" s="89"/>
    </row>
    <row r="23" spans="1:37" ht="16.5" thickTop="1" thickBot="1" x14ac:dyDescent="0.3">
      <c r="A23" s="98" t="s">
        <v>394</v>
      </c>
      <c r="B23" s="99">
        <v>0.01</v>
      </c>
      <c r="C23" s="89"/>
      <c r="D23" s="89"/>
      <c r="E23" s="89"/>
      <c r="F23" s="89"/>
    </row>
    <row r="24" spans="1:37" ht="16.5" thickTop="1" thickBot="1" x14ac:dyDescent="0.3">
      <c r="A24" s="98" t="s">
        <v>395</v>
      </c>
      <c r="B24" s="99">
        <v>0.08</v>
      </c>
      <c r="C24" s="89"/>
      <c r="D24" s="89"/>
      <c r="E24" s="89"/>
      <c r="F24" s="89"/>
    </row>
    <row r="25" spans="1:37" ht="31.5" thickTop="1" thickBot="1" x14ac:dyDescent="0.3">
      <c r="A25" s="91"/>
      <c r="B25" s="92"/>
      <c r="D25" s="101" t="str">
        <f>+IF($B$9&gt;12,"inserire mese"," lasciare vuoto ")</f>
        <v>inserire mese</v>
      </c>
      <c r="E25" s="101" t="str">
        <f>+IF($B$9&gt;13,"inserire mese"," lasciare vuoto ")</f>
        <v xml:space="preserve"> lasciare vuoto </v>
      </c>
      <c r="F25" s="101" t="str">
        <f>+IF($B$9&gt;14,"inserire mese"," lasciare vuoto ")</f>
        <v xml:space="preserve"> lasciare vuoto </v>
      </c>
      <c r="G25" s="101" t="str">
        <f>+IF($B$9&gt;15,"inserire mese"," lasciare vuoto ")</f>
        <v xml:space="preserve"> lasciare vuoto </v>
      </c>
    </row>
    <row r="26" spans="1:37" ht="46.5" thickTop="1" thickBot="1" x14ac:dyDescent="0.3">
      <c r="A26" s="97" t="s">
        <v>400</v>
      </c>
      <c r="B26" s="100">
        <v>13</v>
      </c>
      <c r="D26" s="101" t="s">
        <v>396</v>
      </c>
      <c r="E26" s="101" t="s">
        <v>397</v>
      </c>
      <c r="F26" s="101" t="s">
        <v>398</v>
      </c>
      <c r="G26" s="101" t="s">
        <v>399</v>
      </c>
    </row>
    <row r="27" spans="1:37" ht="16.5" thickTop="1" thickBot="1" x14ac:dyDescent="0.3">
      <c r="D27" s="100" t="s">
        <v>401</v>
      </c>
      <c r="E27" s="100"/>
      <c r="F27" s="100"/>
      <c r="G27" s="100"/>
    </row>
    <row r="28" spans="1:37" ht="16.5" thickTop="1" thickBot="1" x14ac:dyDescent="0.3">
      <c r="A28" s="97" t="s">
        <v>403</v>
      </c>
      <c r="B28" s="99">
        <v>0.02</v>
      </c>
      <c r="D28" s="100">
        <v>1</v>
      </c>
      <c r="E28" s="100">
        <v>0</v>
      </c>
      <c r="F28" s="100">
        <v>0</v>
      </c>
      <c r="G28" s="100">
        <v>0</v>
      </c>
    </row>
    <row r="29" spans="1:37" ht="16.5" thickTop="1" thickBot="1" x14ac:dyDescent="0.3">
      <c r="A29" s="97" t="s">
        <v>404</v>
      </c>
      <c r="B29" s="100">
        <v>15</v>
      </c>
      <c r="C29" s="89"/>
      <c r="D29" s="89"/>
      <c r="E29" s="89"/>
      <c r="F29" s="89"/>
    </row>
    <row r="30" spans="1:37" ht="15.75" thickTop="1" x14ac:dyDescent="0.25">
      <c r="C30" s="89"/>
      <c r="D30" s="89"/>
      <c r="E30" s="89"/>
      <c r="F30" s="89"/>
    </row>
    <row r="31" spans="1:37" x14ac:dyDescent="0.25">
      <c r="A31" s="91"/>
      <c r="C31" s="89"/>
      <c r="D31" s="89"/>
      <c r="E31" s="89"/>
      <c r="F31" s="89"/>
    </row>
    <row r="32" spans="1:37" ht="15.75" thickBot="1" x14ac:dyDescent="0.3">
      <c r="A32" s="91"/>
      <c r="B32" s="202">
        <f>+SPm!B2</f>
        <v>41456</v>
      </c>
      <c r="C32" s="202">
        <f>+SPm!C2</f>
        <v>41517</v>
      </c>
      <c r="D32" s="202">
        <f>+SPm!D2</f>
        <v>41547</v>
      </c>
      <c r="E32" s="202">
        <f>+SPm!E2</f>
        <v>41578</v>
      </c>
      <c r="F32" s="202">
        <f>+SPm!F2</f>
        <v>41608</v>
      </c>
      <c r="G32" s="202">
        <f>+SPm!G2</f>
        <v>41639</v>
      </c>
      <c r="H32" s="202">
        <f>+SPm!H2</f>
        <v>41670</v>
      </c>
      <c r="I32" s="202">
        <f>+SPm!I2</f>
        <v>41698</v>
      </c>
      <c r="J32" s="202">
        <f>+SPm!J2</f>
        <v>41729</v>
      </c>
      <c r="K32" s="202">
        <f>+SPm!K2</f>
        <v>41759</v>
      </c>
      <c r="L32" s="202">
        <f>+SPm!L2</f>
        <v>41790</v>
      </c>
      <c r="M32" s="202">
        <f>+SPm!M2</f>
        <v>41820</v>
      </c>
      <c r="N32" s="202">
        <f>+SPm!N2</f>
        <v>41851</v>
      </c>
      <c r="O32" s="202">
        <f>+SPm!O2</f>
        <v>41882</v>
      </c>
      <c r="P32" s="202">
        <f>+SPm!P2</f>
        <v>41912</v>
      </c>
      <c r="Q32" s="202">
        <f>+SPm!Q2</f>
        <v>41943</v>
      </c>
      <c r="R32" s="202">
        <f>+SPm!R2</f>
        <v>41973</v>
      </c>
      <c r="S32" s="202">
        <f>+SPm!S2</f>
        <v>42004</v>
      </c>
      <c r="T32" s="202">
        <f>+SPm!T2</f>
        <v>42035</v>
      </c>
      <c r="U32" s="202">
        <f>+SPm!U2</f>
        <v>42063</v>
      </c>
      <c r="V32" s="202">
        <f>+SPm!V2</f>
        <v>42094</v>
      </c>
      <c r="W32" s="202">
        <f>+SPm!W2</f>
        <v>42124</v>
      </c>
      <c r="X32" s="202">
        <f>+SPm!X2</f>
        <v>42155</v>
      </c>
      <c r="Y32" s="202">
        <f>+SPm!Y2</f>
        <v>42185</v>
      </c>
      <c r="Z32" s="202">
        <f>+SPm!Z2</f>
        <v>42216</v>
      </c>
      <c r="AA32" s="202">
        <f>+SPm!AA2</f>
        <v>42247</v>
      </c>
      <c r="AB32" s="202">
        <f>+SPm!AB2</f>
        <v>42277</v>
      </c>
      <c r="AC32" s="202">
        <f>+SPm!AC2</f>
        <v>42308</v>
      </c>
      <c r="AD32" s="202">
        <f>+SPm!AD2</f>
        <v>42338</v>
      </c>
      <c r="AE32" s="202">
        <f>+SPm!AE2</f>
        <v>42369</v>
      </c>
      <c r="AF32" s="202">
        <f>+SPm!AF2</f>
        <v>42400</v>
      </c>
      <c r="AG32" s="202">
        <f>+SPm!AG2</f>
        <v>42429</v>
      </c>
      <c r="AH32" s="202">
        <f>+SPm!AH2</f>
        <v>42460</v>
      </c>
      <c r="AI32" s="202">
        <f>+SPm!AI2</f>
        <v>42490</v>
      </c>
      <c r="AJ32" s="202">
        <f>+SPm!AJ2</f>
        <v>42521</v>
      </c>
      <c r="AK32" s="202">
        <f>+SPm!AK2</f>
        <v>42551</v>
      </c>
    </row>
    <row r="33" spans="1:37" ht="16.5" thickTop="1" thickBot="1" x14ac:dyDescent="0.3">
      <c r="A33" s="97" t="s">
        <v>405</v>
      </c>
      <c r="B33" s="54">
        <v>1</v>
      </c>
      <c r="C33" s="54">
        <v>1</v>
      </c>
      <c r="D33" s="54">
        <v>1</v>
      </c>
      <c r="E33" s="54">
        <v>1</v>
      </c>
      <c r="F33" s="54">
        <v>1</v>
      </c>
      <c r="G33" s="54">
        <v>1</v>
      </c>
      <c r="H33" s="54">
        <v>1</v>
      </c>
      <c r="I33" s="54">
        <v>1</v>
      </c>
      <c r="J33" s="54">
        <v>1</v>
      </c>
      <c r="K33" s="54">
        <v>1</v>
      </c>
      <c r="L33" s="54">
        <v>1</v>
      </c>
      <c r="M33" s="54">
        <v>1</v>
      </c>
      <c r="N33" s="54">
        <v>1</v>
      </c>
      <c r="O33" s="54">
        <v>1</v>
      </c>
      <c r="P33" s="54">
        <v>1</v>
      </c>
      <c r="Q33" s="54">
        <v>1</v>
      </c>
      <c r="R33" s="54">
        <v>1</v>
      </c>
      <c r="S33" s="54">
        <v>1</v>
      </c>
      <c r="T33" s="54">
        <v>1</v>
      </c>
      <c r="U33" s="54">
        <v>1</v>
      </c>
      <c r="V33" s="54">
        <v>1</v>
      </c>
      <c r="W33" s="54">
        <v>1</v>
      </c>
      <c r="X33" s="54">
        <v>1</v>
      </c>
      <c r="Y33" s="54">
        <v>1</v>
      </c>
      <c r="Z33" s="54">
        <v>1</v>
      </c>
      <c r="AA33" s="54">
        <v>1</v>
      </c>
      <c r="AB33" s="54">
        <v>1</v>
      </c>
      <c r="AC33" s="54">
        <v>1</v>
      </c>
      <c r="AD33" s="54">
        <v>1</v>
      </c>
      <c r="AE33" s="54">
        <v>1</v>
      </c>
      <c r="AF33" s="54">
        <v>1</v>
      </c>
      <c r="AG33" s="54">
        <v>1</v>
      </c>
      <c r="AH33" s="54">
        <v>1</v>
      </c>
      <c r="AI33" s="54">
        <v>1</v>
      </c>
      <c r="AJ33" s="54">
        <v>1</v>
      </c>
      <c r="AK33" s="54">
        <v>1</v>
      </c>
    </row>
    <row r="34" spans="1:37" ht="15.75" thickTop="1" x14ac:dyDescent="0.25"/>
    <row r="35" spans="1:37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</row>
    <row r="36" spans="1:37" ht="15.75" thickBot="1" x14ac:dyDescent="0.3"/>
    <row r="37" spans="1:37" ht="16.5" thickTop="1" thickBot="1" x14ac:dyDescent="0.3">
      <c r="A37" s="98" t="s">
        <v>406</v>
      </c>
      <c r="B37" s="54" t="s">
        <v>448</v>
      </c>
      <c r="C37" s="89"/>
      <c r="D37" s="89"/>
      <c r="E37" s="89"/>
      <c r="F37" s="89"/>
    </row>
    <row r="38" spans="1:37" ht="16.5" thickTop="1" thickBot="1" x14ac:dyDescent="0.3">
      <c r="A38" s="98" t="s">
        <v>392</v>
      </c>
      <c r="B38" s="88">
        <v>1800</v>
      </c>
      <c r="C38" s="89"/>
      <c r="D38" s="89"/>
      <c r="E38" s="89"/>
      <c r="F38" s="89"/>
    </row>
    <row r="39" spans="1:37" ht="16.5" thickTop="1" thickBot="1" x14ac:dyDescent="0.3">
      <c r="A39" s="98" t="s">
        <v>393</v>
      </c>
      <c r="B39" s="99">
        <v>0.25</v>
      </c>
      <c r="C39" s="89"/>
      <c r="D39" s="89"/>
      <c r="E39" s="89"/>
      <c r="F39" s="89"/>
    </row>
    <row r="40" spans="1:37" ht="16.5" thickTop="1" thickBot="1" x14ac:dyDescent="0.3">
      <c r="A40" s="98" t="s">
        <v>394</v>
      </c>
      <c r="B40" s="99">
        <v>0.01</v>
      </c>
      <c r="C40" s="89"/>
      <c r="D40" s="89"/>
      <c r="E40" s="89"/>
      <c r="F40" s="89"/>
    </row>
    <row r="41" spans="1:37" ht="16.5" thickTop="1" thickBot="1" x14ac:dyDescent="0.3">
      <c r="A41" s="98" t="s">
        <v>395</v>
      </c>
      <c r="B41" s="99">
        <v>0.08</v>
      </c>
      <c r="C41" s="89"/>
      <c r="D41" s="89"/>
      <c r="E41" s="89"/>
      <c r="F41" s="89"/>
    </row>
    <row r="42" spans="1:37" ht="31.5" thickTop="1" thickBot="1" x14ac:dyDescent="0.3">
      <c r="A42" s="91"/>
      <c r="B42" s="92"/>
      <c r="D42" s="101" t="str">
        <f>+IF($B$9&gt;12,"inserire mese"," lasciare vuoto ")</f>
        <v>inserire mese</v>
      </c>
      <c r="E42" s="101" t="str">
        <f>+IF($B$9&gt;13,"inserire mese"," lasciare vuoto ")</f>
        <v xml:space="preserve"> lasciare vuoto </v>
      </c>
      <c r="F42" s="101" t="str">
        <f>+IF($B$9&gt;14,"inserire mese"," lasciare vuoto ")</f>
        <v xml:space="preserve"> lasciare vuoto </v>
      </c>
      <c r="G42" s="101" t="str">
        <f>+IF($B$9&gt;15,"inserire mese"," lasciare vuoto ")</f>
        <v xml:space="preserve"> lasciare vuoto </v>
      </c>
    </row>
    <row r="43" spans="1:37" ht="46.5" thickTop="1" thickBot="1" x14ac:dyDescent="0.3">
      <c r="A43" s="97" t="s">
        <v>400</v>
      </c>
      <c r="B43" s="100">
        <v>13</v>
      </c>
      <c r="D43" s="101" t="s">
        <v>396</v>
      </c>
      <c r="E43" s="101" t="s">
        <v>397</v>
      </c>
      <c r="F43" s="101" t="s">
        <v>398</v>
      </c>
      <c r="G43" s="101" t="s">
        <v>399</v>
      </c>
    </row>
    <row r="44" spans="1:37" ht="16.5" thickTop="1" thickBot="1" x14ac:dyDescent="0.3">
      <c r="D44" s="100" t="s">
        <v>401</v>
      </c>
      <c r="E44" s="100"/>
      <c r="F44" s="100"/>
      <c r="G44" s="100"/>
    </row>
    <row r="45" spans="1:37" ht="16.5" thickTop="1" thickBot="1" x14ac:dyDescent="0.3">
      <c r="A45" s="97" t="s">
        <v>403</v>
      </c>
      <c r="B45" s="99">
        <v>0.02</v>
      </c>
      <c r="D45" s="100">
        <v>1</v>
      </c>
      <c r="E45" s="100">
        <v>0</v>
      </c>
      <c r="F45" s="100">
        <v>0</v>
      </c>
      <c r="G45" s="100">
        <v>0</v>
      </c>
    </row>
    <row r="46" spans="1:37" ht="16.5" thickTop="1" thickBot="1" x14ac:dyDescent="0.3">
      <c r="A46" s="97" t="s">
        <v>404</v>
      </c>
      <c r="B46" s="100">
        <v>15</v>
      </c>
      <c r="C46" s="89"/>
      <c r="D46" s="89"/>
      <c r="E46" s="89"/>
      <c r="F46" s="89"/>
    </row>
    <row r="47" spans="1:37" ht="15.75" thickTop="1" x14ac:dyDescent="0.25">
      <c r="C47" s="89"/>
      <c r="D47" s="89"/>
      <c r="E47" s="89"/>
      <c r="F47" s="89"/>
    </row>
    <row r="48" spans="1:37" x14ac:dyDescent="0.25">
      <c r="A48" s="91"/>
      <c r="C48" s="89"/>
      <c r="D48" s="89"/>
      <c r="E48" s="89"/>
      <c r="F48" s="89"/>
    </row>
    <row r="49" spans="1:37" ht="15.75" thickBot="1" x14ac:dyDescent="0.3">
      <c r="A49" s="91"/>
      <c r="B49" s="202">
        <f>+SPm!B2</f>
        <v>41456</v>
      </c>
      <c r="C49" s="202">
        <f>+SPm!C2</f>
        <v>41517</v>
      </c>
      <c r="D49" s="202">
        <f>+SPm!D2</f>
        <v>41547</v>
      </c>
      <c r="E49" s="202">
        <f>+SPm!E2</f>
        <v>41578</v>
      </c>
      <c r="F49" s="202">
        <f>+SPm!F2</f>
        <v>41608</v>
      </c>
      <c r="G49" s="202">
        <f>+SPm!G2</f>
        <v>41639</v>
      </c>
      <c r="H49" s="202">
        <f>+SPm!H2</f>
        <v>41670</v>
      </c>
      <c r="I49" s="202">
        <f>+SPm!I2</f>
        <v>41698</v>
      </c>
      <c r="J49" s="202">
        <f>+SPm!J2</f>
        <v>41729</v>
      </c>
      <c r="K49" s="202">
        <f>+SPm!K2</f>
        <v>41759</v>
      </c>
      <c r="L49" s="202">
        <f>+SPm!L2</f>
        <v>41790</v>
      </c>
      <c r="M49" s="202">
        <f>+SPm!M2</f>
        <v>41820</v>
      </c>
      <c r="N49" s="202">
        <f>+SPm!N2</f>
        <v>41851</v>
      </c>
      <c r="O49" s="202">
        <f>+SPm!O2</f>
        <v>41882</v>
      </c>
      <c r="P49" s="202">
        <f>+SPm!P2</f>
        <v>41912</v>
      </c>
      <c r="Q49" s="202">
        <f>+SPm!Q2</f>
        <v>41943</v>
      </c>
      <c r="R49" s="202">
        <f>+SPm!R2</f>
        <v>41973</v>
      </c>
      <c r="S49" s="202">
        <f>+SPm!S2</f>
        <v>42004</v>
      </c>
      <c r="T49" s="202">
        <f>+SPm!T2</f>
        <v>42035</v>
      </c>
      <c r="U49" s="202">
        <f>+SPm!U2</f>
        <v>42063</v>
      </c>
      <c r="V49" s="202">
        <f>+SPm!V2</f>
        <v>42094</v>
      </c>
      <c r="W49" s="202">
        <f>+SPm!W2</f>
        <v>42124</v>
      </c>
      <c r="X49" s="202">
        <f>+SPm!X2</f>
        <v>42155</v>
      </c>
      <c r="Y49" s="202">
        <f>+SPm!Y2</f>
        <v>42185</v>
      </c>
      <c r="Z49" s="202">
        <f>+SPm!Z2</f>
        <v>42216</v>
      </c>
      <c r="AA49" s="202">
        <f>+SPm!AA2</f>
        <v>42247</v>
      </c>
      <c r="AB49" s="202">
        <f>+SPm!AB2</f>
        <v>42277</v>
      </c>
      <c r="AC49" s="202">
        <f>+SPm!AC2</f>
        <v>42308</v>
      </c>
      <c r="AD49" s="202">
        <f>+SPm!AD2</f>
        <v>42338</v>
      </c>
      <c r="AE49" s="202">
        <f>+SPm!AE2</f>
        <v>42369</v>
      </c>
      <c r="AF49" s="202">
        <f>+SPm!AF2</f>
        <v>42400</v>
      </c>
      <c r="AG49" s="202">
        <f>+SPm!AG2</f>
        <v>42429</v>
      </c>
      <c r="AH49" s="202">
        <f>+SPm!AH2</f>
        <v>42460</v>
      </c>
      <c r="AI49" s="202">
        <f>+SPm!AI2</f>
        <v>42490</v>
      </c>
      <c r="AJ49" s="202">
        <f>+SPm!AJ2</f>
        <v>42521</v>
      </c>
      <c r="AK49" s="202">
        <f>+SPm!AK2</f>
        <v>42551</v>
      </c>
    </row>
    <row r="50" spans="1:37" ht="16.5" thickTop="1" thickBot="1" x14ac:dyDescent="0.3">
      <c r="A50" s="97" t="s">
        <v>405</v>
      </c>
      <c r="B50" s="54">
        <v>1</v>
      </c>
      <c r="C50" s="54">
        <v>1</v>
      </c>
      <c r="D50" s="54">
        <v>1</v>
      </c>
      <c r="E50" s="54">
        <v>1</v>
      </c>
      <c r="F50" s="54">
        <v>1</v>
      </c>
      <c r="G50" s="54">
        <v>1</v>
      </c>
      <c r="H50" s="54">
        <v>1</v>
      </c>
      <c r="I50" s="54">
        <v>1</v>
      </c>
      <c r="J50" s="54">
        <v>1</v>
      </c>
      <c r="K50" s="54">
        <v>1</v>
      </c>
      <c r="L50" s="54">
        <v>1</v>
      </c>
      <c r="M50" s="54">
        <v>1</v>
      </c>
      <c r="N50" s="54">
        <v>1</v>
      </c>
      <c r="O50" s="54">
        <v>1</v>
      </c>
      <c r="P50" s="54">
        <v>1</v>
      </c>
      <c r="Q50" s="54">
        <v>1</v>
      </c>
      <c r="R50" s="54">
        <v>1</v>
      </c>
      <c r="S50" s="54">
        <v>1</v>
      </c>
      <c r="T50" s="54">
        <v>1</v>
      </c>
      <c r="U50" s="54">
        <v>1</v>
      </c>
      <c r="V50" s="54">
        <v>1</v>
      </c>
      <c r="W50" s="54">
        <v>1</v>
      </c>
      <c r="X50" s="54">
        <v>1</v>
      </c>
      <c r="Y50" s="54">
        <v>1</v>
      </c>
      <c r="Z50" s="54">
        <v>1</v>
      </c>
      <c r="AA50" s="54">
        <v>1</v>
      </c>
      <c r="AB50" s="54">
        <v>1</v>
      </c>
      <c r="AC50" s="54">
        <v>1</v>
      </c>
      <c r="AD50" s="54">
        <v>1</v>
      </c>
      <c r="AE50" s="54">
        <v>1</v>
      </c>
      <c r="AF50" s="54">
        <v>1</v>
      </c>
      <c r="AG50" s="54">
        <v>1</v>
      </c>
      <c r="AH50" s="54">
        <v>1</v>
      </c>
      <c r="AI50" s="54">
        <v>1</v>
      </c>
      <c r="AJ50" s="54">
        <v>1</v>
      </c>
      <c r="AK50" s="54">
        <v>1</v>
      </c>
    </row>
    <row r="51" spans="1:37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app!$C$80:$C$84</xm:f>
          </x14:formula1>
          <xm:sqref>B9 B26 B43</xm:sqref>
        </x14:dataValidation>
        <x14:dataValidation type="list" allowBlank="1" showInputMessage="1" showErrorMessage="1">
          <x14:formula1>
            <xm:f>app!$C$87:$C$99</xm:f>
          </x14:formula1>
          <xm:sqref>D10:G10 D27:G27 D44:G44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N28"/>
  <sheetViews>
    <sheetView showGridLines="0" workbookViewId="0">
      <selection activeCell="E3" sqref="E3"/>
    </sheetView>
  </sheetViews>
  <sheetFormatPr defaultRowHeight="15" x14ac:dyDescent="0.25"/>
  <cols>
    <col min="1" max="1" width="36.140625" bestFit="1" customWidth="1"/>
    <col min="2" max="2" width="27.28515625" customWidth="1"/>
    <col min="3" max="3" width="11.5703125" bestFit="1" customWidth="1"/>
    <col min="4" max="4" width="3.42578125" customWidth="1"/>
  </cols>
  <sheetData>
    <row r="1" spans="1:40" x14ac:dyDescent="0.25">
      <c r="A1" s="25" t="s">
        <v>204</v>
      </c>
      <c r="B1" s="43" t="s">
        <v>228</v>
      </c>
    </row>
    <row r="2" spans="1:40" x14ac:dyDescent="0.25">
      <c r="A2" s="119"/>
      <c r="B2" s="119"/>
      <c r="C2" s="119"/>
      <c r="D2" s="119"/>
    </row>
    <row r="3" spans="1:40" ht="15.75" thickBot="1" x14ac:dyDescent="0.3">
      <c r="A3" s="57" t="s">
        <v>475</v>
      </c>
      <c r="B3" s="57" t="s">
        <v>320</v>
      </c>
      <c r="C3" s="57" t="s">
        <v>313</v>
      </c>
      <c r="E3" s="202">
        <f>+SPm!B2</f>
        <v>41456</v>
      </c>
      <c r="F3" s="202">
        <f>+SPm!C2</f>
        <v>41517</v>
      </c>
      <c r="G3" s="202">
        <f>+SPm!D2</f>
        <v>41547</v>
      </c>
      <c r="H3" s="202">
        <f>+SPm!E2</f>
        <v>41578</v>
      </c>
      <c r="I3" s="202">
        <f>+SPm!F2</f>
        <v>41608</v>
      </c>
      <c r="J3" s="202">
        <f>+SPm!G2</f>
        <v>41639</v>
      </c>
      <c r="K3" s="202">
        <f>+SPm!H2</f>
        <v>41670</v>
      </c>
      <c r="L3" s="202">
        <f>+SPm!I2</f>
        <v>41698</v>
      </c>
      <c r="M3" s="202">
        <f>+SPm!J2</f>
        <v>41729</v>
      </c>
      <c r="N3" s="202">
        <f>+SPm!K2</f>
        <v>41759</v>
      </c>
      <c r="O3" s="202">
        <f>+SPm!L2</f>
        <v>41790</v>
      </c>
      <c r="P3" s="202">
        <f>+SPm!M2</f>
        <v>41820</v>
      </c>
      <c r="Q3" s="202">
        <f>+SPm!N2</f>
        <v>41851</v>
      </c>
      <c r="R3" s="202">
        <f>+SPm!O2</f>
        <v>41882</v>
      </c>
      <c r="S3" s="202">
        <f>+SPm!P2</f>
        <v>41912</v>
      </c>
      <c r="T3" s="202">
        <f>+SPm!Q2</f>
        <v>41943</v>
      </c>
      <c r="U3" s="202">
        <f>+SPm!R2</f>
        <v>41973</v>
      </c>
      <c r="V3" s="202">
        <f>+SPm!S2</f>
        <v>42004</v>
      </c>
      <c r="W3" s="202">
        <f>+SPm!T2</f>
        <v>42035</v>
      </c>
      <c r="X3" s="202">
        <f>+SPm!U2</f>
        <v>42063</v>
      </c>
      <c r="Y3" s="202">
        <f>+SPm!V2</f>
        <v>42094</v>
      </c>
      <c r="Z3" s="202">
        <f>+SPm!W2</f>
        <v>42124</v>
      </c>
      <c r="AA3" s="202">
        <f>+SPm!X2</f>
        <v>42155</v>
      </c>
      <c r="AB3" s="202">
        <f>+SPm!Y2</f>
        <v>42185</v>
      </c>
      <c r="AC3" s="202">
        <f>+SPm!Z2</f>
        <v>42216</v>
      </c>
      <c r="AD3" s="202">
        <f>+SPm!AA2</f>
        <v>42247</v>
      </c>
      <c r="AE3" s="202">
        <f>+SPm!AB2</f>
        <v>42277</v>
      </c>
      <c r="AF3" s="202">
        <f>+SPm!AC2</f>
        <v>42308</v>
      </c>
      <c r="AG3" s="202">
        <f>+SPm!AD2</f>
        <v>42338</v>
      </c>
      <c r="AH3" s="202">
        <f>+SPm!AE2</f>
        <v>42369</v>
      </c>
      <c r="AI3" s="202">
        <f>+SPm!AF2</f>
        <v>42400</v>
      </c>
      <c r="AJ3" s="202">
        <f>+SPm!AG2</f>
        <v>42429</v>
      </c>
      <c r="AK3" s="202">
        <f>+SPm!AH2</f>
        <v>42460</v>
      </c>
      <c r="AL3" s="202">
        <f>+SPm!AI2</f>
        <v>42490</v>
      </c>
      <c r="AM3" s="202">
        <f>+SPm!AJ2</f>
        <v>42521</v>
      </c>
      <c r="AN3" s="202">
        <f>+SPm!AK2</f>
        <v>42551</v>
      </c>
    </row>
    <row r="4" spans="1:40" ht="16.5" thickTop="1" thickBot="1" x14ac:dyDescent="0.3">
      <c r="A4" s="98" t="s">
        <v>456</v>
      </c>
      <c r="B4" s="99">
        <v>0.21</v>
      </c>
      <c r="C4" s="54">
        <v>30</v>
      </c>
      <c r="E4" s="88">
        <v>100</v>
      </c>
      <c r="F4" s="88">
        <v>100</v>
      </c>
      <c r="G4" s="88">
        <v>100</v>
      </c>
      <c r="H4" s="88">
        <v>100</v>
      </c>
      <c r="I4" s="88">
        <v>100</v>
      </c>
      <c r="J4" s="88">
        <v>100</v>
      </c>
      <c r="K4" s="88">
        <v>100</v>
      </c>
      <c r="L4" s="88">
        <v>100</v>
      </c>
      <c r="M4" s="88">
        <v>100</v>
      </c>
      <c r="N4" s="88">
        <v>100</v>
      </c>
      <c r="O4" s="88">
        <v>100</v>
      </c>
      <c r="P4" s="88">
        <v>100</v>
      </c>
      <c r="Q4" s="88">
        <v>100</v>
      </c>
      <c r="R4" s="88">
        <v>100</v>
      </c>
      <c r="S4" s="88">
        <v>100</v>
      </c>
      <c r="T4" s="88">
        <v>100</v>
      </c>
      <c r="U4" s="88">
        <v>100</v>
      </c>
      <c r="V4" s="88">
        <v>100</v>
      </c>
      <c r="W4" s="88">
        <v>100</v>
      </c>
      <c r="X4" s="88">
        <v>100</v>
      </c>
      <c r="Y4" s="88">
        <v>100</v>
      </c>
      <c r="Z4" s="88">
        <v>100</v>
      </c>
      <c r="AA4" s="88">
        <v>100</v>
      </c>
      <c r="AB4" s="88">
        <v>100</v>
      </c>
      <c r="AC4" s="88">
        <v>100</v>
      </c>
      <c r="AD4" s="88">
        <v>100</v>
      </c>
      <c r="AE4" s="88">
        <v>100</v>
      </c>
      <c r="AF4" s="88">
        <v>100</v>
      </c>
      <c r="AG4" s="88">
        <v>100</v>
      </c>
      <c r="AH4" s="88">
        <v>100</v>
      </c>
      <c r="AI4" s="88">
        <v>100</v>
      </c>
      <c r="AJ4" s="88">
        <v>100</v>
      </c>
      <c r="AK4" s="88">
        <v>100</v>
      </c>
      <c r="AL4" s="88">
        <v>100</v>
      </c>
      <c r="AM4" s="88">
        <v>100</v>
      </c>
      <c r="AN4" s="88">
        <v>100</v>
      </c>
    </row>
    <row r="5" spans="1:40" ht="16.5" thickTop="1" thickBot="1" x14ac:dyDescent="0.3">
      <c r="A5" s="98" t="s">
        <v>457</v>
      </c>
      <c r="B5" s="99">
        <v>0.21</v>
      </c>
      <c r="C5" s="54">
        <v>60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0</v>
      </c>
      <c r="O5" s="88">
        <v>0</v>
      </c>
      <c r="P5" s="88">
        <v>0</v>
      </c>
      <c r="Q5" s="88">
        <v>0</v>
      </c>
      <c r="R5" s="88">
        <v>0</v>
      </c>
      <c r="S5" s="88">
        <v>0</v>
      </c>
      <c r="T5" s="88">
        <v>0</v>
      </c>
      <c r="U5" s="88">
        <v>0</v>
      </c>
      <c r="V5" s="88">
        <v>0</v>
      </c>
      <c r="W5" s="88">
        <v>0</v>
      </c>
      <c r="X5" s="88">
        <v>0</v>
      </c>
      <c r="Y5" s="88">
        <v>0</v>
      </c>
      <c r="Z5" s="88">
        <v>0</v>
      </c>
      <c r="AA5" s="88">
        <v>0</v>
      </c>
      <c r="AB5" s="88">
        <v>0</v>
      </c>
      <c r="AC5" s="88">
        <v>0</v>
      </c>
      <c r="AD5" s="88">
        <v>0</v>
      </c>
      <c r="AE5" s="88">
        <v>0</v>
      </c>
      <c r="AF5" s="88">
        <v>0</v>
      </c>
      <c r="AG5" s="88">
        <v>0</v>
      </c>
      <c r="AH5" s="88">
        <v>0</v>
      </c>
      <c r="AI5" s="88">
        <v>0</v>
      </c>
      <c r="AJ5" s="88">
        <v>0</v>
      </c>
      <c r="AK5" s="88">
        <v>0</v>
      </c>
      <c r="AL5" s="88">
        <v>0</v>
      </c>
      <c r="AM5" s="88">
        <v>0</v>
      </c>
      <c r="AN5" s="88">
        <v>0</v>
      </c>
    </row>
    <row r="6" spans="1:40" ht="16.5" thickTop="1" thickBot="1" x14ac:dyDescent="0.3">
      <c r="A6" s="98" t="s">
        <v>458</v>
      </c>
      <c r="B6" s="99">
        <v>0.21</v>
      </c>
      <c r="C6" s="54">
        <v>0</v>
      </c>
      <c r="E6" s="88">
        <v>100</v>
      </c>
      <c r="F6" s="88">
        <v>100</v>
      </c>
      <c r="G6" s="88">
        <v>100</v>
      </c>
      <c r="H6" s="88">
        <v>100</v>
      </c>
      <c r="I6" s="88">
        <v>100</v>
      </c>
      <c r="J6" s="88">
        <v>100</v>
      </c>
      <c r="K6" s="88">
        <v>100</v>
      </c>
      <c r="L6" s="88">
        <v>100</v>
      </c>
      <c r="M6" s="88">
        <v>100</v>
      </c>
      <c r="N6" s="88">
        <v>100</v>
      </c>
      <c r="O6" s="88">
        <v>100</v>
      </c>
      <c r="P6" s="88">
        <v>100</v>
      </c>
      <c r="Q6" s="88">
        <v>100</v>
      </c>
      <c r="R6" s="88">
        <v>100</v>
      </c>
      <c r="S6" s="88">
        <v>100</v>
      </c>
      <c r="T6" s="88">
        <v>100</v>
      </c>
      <c r="U6" s="88">
        <v>100</v>
      </c>
      <c r="V6" s="88">
        <v>100</v>
      </c>
      <c r="W6" s="88">
        <v>100</v>
      </c>
      <c r="X6" s="88">
        <v>100</v>
      </c>
      <c r="Y6" s="88">
        <v>100</v>
      </c>
      <c r="Z6" s="88">
        <v>100</v>
      </c>
      <c r="AA6" s="88">
        <v>100</v>
      </c>
      <c r="AB6" s="88">
        <v>100</v>
      </c>
      <c r="AC6" s="88">
        <v>100</v>
      </c>
      <c r="AD6" s="88">
        <v>100</v>
      </c>
      <c r="AE6" s="88">
        <v>100</v>
      </c>
      <c r="AF6" s="88">
        <v>100</v>
      </c>
      <c r="AG6" s="88">
        <v>100</v>
      </c>
      <c r="AH6" s="88">
        <v>100</v>
      </c>
      <c r="AI6" s="88">
        <v>100</v>
      </c>
      <c r="AJ6" s="88">
        <v>100</v>
      </c>
      <c r="AK6" s="88">
        <v>100</v>
      </c>
      <c r="AL6" s="88">
        <v>100</v>
      </c>
      <c r="AM6" s="88">
        <v>100</v>
      </c>
      <c r="AN6" s="88">
        <v>100</v>
      </c>
    </row>
    <row r="7" spans="1:40" ht="16.5" thickTop="1" thickBot="1" x14ac:dyDescent="0.3">
      <c r="A7" s="98" t="s">
        <v>459</v>
      </c>
      <c r="B7" s="99">
        <v>0.21</v>
      </c>
      <c r="C7" s="54">
        <v>30</v>
      </c>
      <c r="E7" s="88">
        <v>100</v>
      </c>
      <c r="F7" s="88">
        <v>100</v>
      </c>
      <c r="G7" s="88">
        <v>100</v>
      </c>
      <c r="H7" s="88">
        <v>100</v>
      </c>
      <c r="I7" s="88">
        <v>100</v>
      </c>
      <c r="J7" s="88">
        <v>100</v>
      </c>
      <c r="K7" s="88">
        <v>100</v>
      </c>
      <c r="L7" s="88">
        <v>100</v>
      </c>
      <c r="M7" s="88">
        <v>100</v>
      </c>
      <c r="N7" s="88">
        <v>100</v>
      </c>
      <c r="O7" s="88">
        <v>100</v>
      </c>
      <c r="P7" s="88">
        <v>100</v>
      </c>
      <c r="Q7" s="88">
        <v>100</v>
      </c>
      <c r="R7" s="88">
        <v>100</v>
      </c>
      <c r="S7" s="88">
        <v>100</v>
      </c>
      <c r="T7" s="88">
        <v>100</v>
      </c>
      <c r="U7" s="88">
        <v>100</v>
      </c>
      <c r="V7" s="88">
        <v>100</v>
      </c>
      <c r="W7" s="88">
        <v>100</v>
      </c>
      <c r="X7" s="88">
        <v>100</v>
      </c>
      <c r="Y7" s="88">
        <v>100</v>
      </c>
      <c r="Z7" s="88">
        <v>100</v>
      </c>
      <c r="AA7" s="88">
        <v>100</v>
      </c>
      <c r="AB7" s="88">
        <v>100</v>
      </c>
      <c r="AC7" s="88">
        <v>100</v>
      </c>
      <c r="AD7" s="88">
        <v>100</v>
      </c>
      <c r="AE7" s="88">
        <v>100</v>
      </c>
      <c r="AF7" s="88">
        <v>100</v>
      </c>
      <c r="AG7" s="88">
        <v>100</v>
      </c>
      <c r="AH7" s="88">
        <v>100</v>
      </c>
      <c r="AI7" s="88">
        <v>100</v>
      </c>
      <c r="AJ7" s="88">
        <v>100</v>
      </c>
      <c r="AK7" s="88">
        <v>100</v>
      </c>
      <c r="AL7" s="88">
        <v>100</v>
      </c>
      <c r="AM7" s="88">
        <v>100</v>
      </c>
      <c r="AN7" s="88">
        <v>100</v>
      </c>
    </row>
    <row r="8" spans="1:40" ht="16.5" thickTop="1" thickBot="1" x14ac:dyDescent="0.3">
      <c r="A8" s="98" t="s">
        <v>476</v>
      </c>
      <c r="B8" s="99">
        <v>0.21</v>
      </c>
      <c r="C8" s="54"/>
      <c r="E8" s="88"/>
      <c r="F8" s="88"/>
      <c r="G8" s="88"/>
      <c r="H8" s="88">
        <v>500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</row>
    <row r="9" spans="1:40" ht="16.5" thickTop="1" thickBot="1" x14ac:dyDescent="0.3">
      <c r="A9" s="98" t="s">
        <v>460</v>
      </c>
      <c r="B9" s="99">
        <v>0.21</v>
      </c>
      <c r="C9" s="54"/>
      <c r="E9" s="88">
        <v>150</v>
      </c>
      <c r="F9" s="88">
        <v>150</v>
      </c>
      <c r="G9" s="88">
        <v>150</v>
      </c>
      <c r="H9" s="88">
        <v>150</v>
      </c>
      <c r="I9" s="88">
        <v>150</v>
      </c>
      <c r="J9" s="88">
        <v>150</v>
      </c>
      <c r="K9" s="88">
        <v>150</v>
      </c>
      <c r="L9" s="88">
        <v>150</v>
      </c>
      <c r="M9" s="88">
        <v>150</v>
      </c>
      <c r="N9" s="88">
        <v>150</v>
      </c>
      <c r="O9" s="88">
        <v>150</v>
      </c>
      <c r="P9" s="88">
        <v>150</v>
      </c>
      <c r="Q9" s="88">
        <v>150</v>
      </c>
      <c r="R9" s="88">
        <v>150</v>
      </c>
      <c r="S9" s="88">
        <v>150</v>
      </c>
      <c r="T9" s="88">
        <v>150</v>
      </c>
      <c r="U9" s="88">
        <v>150</v>
      </c>
      <c r="V9" s="88">
        <v>150</v>
      </c>
      <c r="W9" s="88">
        <v>150</v>
      </c>
      <c r="X9" s="88">
        <v>150</v>
      </c>
      <c r="Y9" s="88">
        <v>150</v>
      </c>
      <c r="Z9" s="88">
        <v>150</v>
      </c>
      <c r="AA9" s="88">
        <v>150</v>
      </c>
      <c r="AB9" s="88">
        <v>150</v>
      </c>
      <c r="AC9" s="88">
        <v>150</v>
      </c>
      <c r="AD9" s="88">
        <v>150</v>
      </c>
      <c r="AE9" s="88">
        <v>150</v>
      </c>
      <c r="AF9" s="88">
        <v>150</v>
      </c>
      <c r="AG9" s="88">
        <v>150</v>
      </c>
      <c r="AH9" s="88">
        <v>150</v>
      </c>
      <c r="AI9" s="88">
        <v>150</v>
      </c>
      <c r="AJ9" s="88">
        <v>150</v>
      </c>
      <c r="AK9" s="88">
        <v>150</v>
      </c>
      <c r="AL9" s="88">
        <v>150</v>
      </c>
      <c r="AM9" s="88">
        <v>150</v>
      </c>
      <c r="AN9" s="88">
        <v>150</v>
      </c>
    </row>
    <row r="10" spans="1:40" ht="16.5" thickTop="1" thickBot="1" x14ac:dyDescent="0.3">
      <c r="A10" s="98" t="s">
        <v>461</v>
      </c>
      <c r="B10" s="99">
        <v>0.21</v>
      </c>
      <c r="C10" s="54"/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</row>
    <row r="11" spans="1:40" ht="16.5" thickTop="1" thickBot="1" x14ac:dyDescent="0.3">
      <c r="A11" s="98" t="s">
        <v>462</v>
      </c>
      <c r="B11" s="99">
        <v>0.21</v>
      </c>
      <c r="C11" s="54"/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</row>
    <row r="12" spans="1:40" ht="16.5" thickTop="1" thickBot="1" x14ac:dyDescent="0.3">
      <c r="A12" s="98" t="s">
        <v>463</v>
      </c>
      <c r="B12" s="99">
        <v>0.21</v>
      </c>
      <c r="C12" s="54"/>
      <c r="E12" s="88">
        <v>150</v>
      </c>
      <c r="F12" s="88">
        <v>150</v>
      </c>
      <c r="G12" s="88">
        <v>150</v>
      </c>
      <c r="H12" s="88">
        <v>150</v>
      </c>
      <c r="I12" s="88">
        <v>150</v>
      </c>
      <c r="J12" s="88">
        <v>150</v>
      </c>
      <c r="K12" s="88">
        <v>150</v>
      </c>
      <c r="L12" s="88">
        <v>150</v>
      </c>
      <c r="M12" s="88">
        <v>150</v>
      </c>
      <c r="N12" s="88">
        <v>150</v>
      </c>
      <c r="O12" s="88">
        <v>150</v>
      </c>
      <c r="P12" s="88">
        <v>150</v>
      </c>
      <c r="Q12" s="88">
        <v>150</v>
      </c>
      <c r="R12" s="88">
        <v>150</v>
      </c>
      <c r="S12" s="88">
        <v>150</v>
      </c>
      <c r="T12" s="88">
        <v>150</v>
      </c>
      <c r="U12" s="88">
        <v>150</v>
      </c>
      <c r="V12" s="88">
        <v>150</v>
      </c>
      <c r="W12" s="88">
        <v>150</v>
      </c>
      <c r="X12" s="88">
        <v>150</v>
      </c>
      <c r="Y12" s="88">
        <v>150</v>
      </c>
      <c r="Z12" s="88">
        <v>150</v>
      </c>
      <c r="AA12" s="88">
        <v>150</v>
      </c>
      <c r="AB12" s="88">
        <v>150</v>
      </c>
      <c r="AC12" s="88">
        <v>150</v>
      </c>
      <c r="AD12" s="88">
        <v>150</v>
      </c>
      <c r="AE12" s="88">
        <v>150</v>
      </c>
      <c r="AF12" s="88">
        <v>150</v>
      </c>
      <c r="AG12" s="88">
        <v>150</v>
      </c>
      <c r="AH12" s="88">
        <v>150</v>
      </c>
      <c r="AI12" s="88">
        <v>150</v>
      </c>
      <c r="AJ12" s="88">
        <v>150</v>
      </c>
      <c r="AK12" s="88">
        <v>150</v>
      </c>
      <c r="AL12" s="88">
        <v>150</v>
      </c>
      <c r="AM12" s="88">
        <v>150</v>
      </c>
      <c r="AN12" s="88">
        <v>150</v>
      </c>
    </row>
    <row r="13" spans="1:40" ht="16.5" thickTop="1" thickBot="1" x14ac:dyDescent="0.3">
      <c r="A13" s="98" t="s">
        <v>464</v>
      </c>
      <c r="B13" s="99">
        <v>0.21</v>
      </c>
      <c r="C13" s="54"/>
      <c r="E13" s="88">
        <v>120</v>
      </c>
      <c r="F13" s="88">
        <v>120</v>
      </c>
      <c r="G13" s="88">
        <v>120</v>
      </c>
      <c r="H13" s="88">
        <v>120</v>
      </c>
      <c r="I13" s="88">
        <v>120</v>
      </c>
      <c r="J13" s="88">
        <v>120</v>
      </c>
      <c r="K13" s="88">
        <v>120</v>
      </c>
      <c r="L13" s="88">
        <v>120</v>
      </c>
      <c r="M13" s="88">
        <v>120</v>
      </c>
      <c r="N13" s="88">
        <v>120</v>
      </c>
      <c r="O13" s="88">
        <v>120</v>
      </c>
      <c r="P13" s="88">
        <v>120</v>
      </c>
      <c r="Q13" s="88">
        <v>120</v>
      </c>
      <c r="R13" s="88">
        <v>120</v>
      </c>
      <c r="S13" s="88">
        <v>120</v>
      </c>
      <c r="T13" s="88">
        <v>120</v>
      </c>
      <c r="U13" s="88">
        <v>120</v>
      </c>
      <c r="V13" s="88">
        <v>120</v>
      </c>
      <c r="W13" s="88">
        <v>120</v>
      </c>
      <c r="X13" s="88">
        <v>120</v>
      </c>
      <c r="Y13" s="88">
        <v>120</v>
      </c>
      <c r="Z13" s="88">
        <v>120</v>
      </c>
      <c r="AA13" s="88">
        <v>120</v>
      </c>
      <c r="AB13" s="88">
        <v>120</v>
      </c>
      <c r="AC13" s="88">
        <v>120</v>
      </c>
      <c r="AD13" s="88">
        <v>120</v>
      </c>
      <c r="AE13" s="88">
        <v>120</v>
      </c>
      <c r="AF13" s="88">
        <v>120</v>
      </c>
      <c r="AG13" s="88">
        <v>120</v>
      </c>
      <c r="AH13" s="88">
        <v>120</v>
      </c>
      <c r="AI13" s="88">
        <v>120</v>
      </c>
      <c r="AJ13" s="88">
        <v>120</v>
      </c>
      <c r="AK13" s="88">
        <v>120</v>
      </c>
      <c r="AL13" s="88">
        <v>120</v>
      </c>
      <c r="AM13" s="88">
        <v>120</v>
      </c>
      <c r="AN13" s="88">
        <v>120</v>
      </c>
    </row>
    <row r="14" spans="1:40" ht="16.5" thickTop="1" thickBot="1" x14ac:dyDescent="0.3">
      <c r="A14" s="98" t="s">
        <v>465</v>
      </c>
      <c r="B14" s="99">
        <v>0.21</v>
      </c>
      <c r="C14" s="54"/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</row>
    <row r="15" spans="1:40" ht="16.5" thickTop="1" thickBot="1" x14ac:dyDescent="0.3">
      <c r="A15" s="98" t="s">
        <v>466</v>
      </c>
      <c r="B15" s="99">
        <v>0.21</v>
      </c>
      <c r="C15" s="54"/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</row>
    <row r="16" spans="1:40" ht="16.5" thickTop="1" thickBot="1" x14ac:dyDescent="0.3">
      <c r="A16" s="98" t="s">
        <v>478</v>
      </c>
      <c r="B16" s="99">
        <v>0.21</v>
      </c>
      <c r="C16" s="54"/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</row>
    <row r="17" spans="1:40" ht="16.5" thickTop="1" thickBot="1" x14ac:dyDescent="0.3">
      <c r="A17" s="98" t="s">
        <v>467</v>
      </c>
      <c r="B17" s="99">
        <v>0.21</v>
      </c>
      <c r="C17" s="54"/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0</v>
      </c>
      <c r="AM17" s="88">
        <v>0</v>
      </c>
      <c r="AN17" s="88">
        <v>0</v>
      </c>
    </row>
    <row r="18" spans="1:40" ht="16.5" thickTop="1" thickBot="1" x14ac:dyDescent="0.3">
      <c r="A18" s="98" t="s">
        <v>468</v>
      </c>
      <c r="B18" s="99">
        <v>0.21</v>
      </c>
      <c r="C18" s="54"/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</row>
    <row r="19" spans="1:40" ht="16.5" thickTop="1" thickBot="1" x14ac:dyDescent="0.3">
      <c r="A19" s="98" t="s">
        <v>469</v>
      </c>
      <c r="B19" s="99">
        <v>0.21</v>
      </c>
      <c r="C19" s="54"/>
      <c r="E19" s="88">
        <v>180</v>
      </c>
      <c r="F19" s="88">
        <v>180</v>
      </c>
      <c r="G19" s="88">
        <v>180</v>
      </c>
      <c r="H19" s="88">
        <v>180</v>
      </c>
      <c r="I19" s="88">
        <v>180</v>
      </c>
      <c r="J19" s="88">
        <v>180</v>
      </c>
      <c r="K19" s="88">
        <v>180</v>
      </c>
      <c r="L19" s="88">
        <v>180</v>
      </c>
      <c r="M19" s="88">
        <v>180</v>
      </c>
      <c r="N19" s="88">
        <v>180</v>
      </c>
      <c r="O19" s="88">
        <v>180</v>
      </c>
      <c r="P19" s="88">
        <v>180</v>
      </c>
      <c r="Q19" s="88">
        <v>180</v>
      </c>
      <c r="R19" s="88">
        <v>180</v>
      </c>
      <c r="S19" s="88">
        <v>180</v>
      </c>
      <c r="T19" s="88">
        <v>180</v>
      </c>
      <c r="U19" s="88">
        <v>180</v>
      </c>
      <c r="V19" s="88">
        <v>180</v>
      </c>
      <c r="W19" s="88">
        <v>180</v>
      </c>
      <c r="X19" s="88">
        <v>180</v>
      </c>
      <c r="Y19" s="88">
        <v>180</v>
      </c>
      <c r="Z19" s="88">
        <v>180</v>
      </c>
      <c r="AA19" s="88">
        <v>180</v>
      </c>
      <c r="AB19" s="88">
        <v>180</v>
      </c>
      <c r="AC19" s="88">
        <v>180</v>
      </c>
      <c r="AD19" s="88">
        <v>180</v>
      </c>
      <c r="AE19" s="88">
        <v>180</v>
      </c>
      <c r="AF19" s="88">
        <v>180</v>
      </c>
      <c r="AG19" s="88">
        <v>180</v>
      </c>
      <c r="AH19" s="88">
        <v>180</v>
      </c>
      <c r="AI19" s="88">
        <v>180</v>
      </c>
      <c r="AJ19" s="88">
        <v>180</v>
      </c>
      <c r="AK19" s="88">
        <v>180</v>
      </c>
      <c r="AL19" s="88">
        <v>180</v>
      </c>
      <c r="AM19" s="88">
        <v>180</v>
      </c>
      <c r="AN19" s="88">
        <v>180</v>
      </c>
    </row>
    <row r="20" spans="1:40" ht="16.5" thickTop="1" thickBot="1" x14ac:dyDescent="0.3">
      <c r="A20" s="98" t="s">
        <v>470</v>
      </c>
      <c r="B20" s="99"/>
      <c r="C20" s="54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</row>
    <row r="21" spans="1:40" ht="16.5" thickTop="1" thickBot="1" x14ac:dyDescent="0.3">
      <c r="A21" s="98" t="s">
        <v>471</v>
      </c>
      <c r="B21" s="99"/>
      <c r="C21" s="54"/>
      <c r="E21" s="88">
        <v>30</v>
      </c>
      <c r="F21" s="88">
        <v>30</v>
      </c>
      <c r="G21" s="88">
        <v>30</v>
      </c>
      <c r="H21" s="88">
        <v>30</v>
      </c>
      <c r="I21" s="88">
        <v>30</v>
      </c>
      <c r="J21" s="88">
        <v>30</v>
      </c>
      <c r="K21" s="88">
        <v>30</v>
      </c>
      <c r="L21" s="88">
        <v>30</v>
      </c>
      <c r="M21" s="88">
        <v>30</v>
      </c>
      <c r="N21" s="88">
        <v>30</v>
      </c>
      <c r="O21" s="88">
        <v>30</v>
      </c>
      <c r="P21" s="88">
        <v>30</v>
      </c>
      <c r="Q21" s="88">
        <v>30</v>
      </c>
      <c r="R21" s="88">
        <v>30</v>
      </c>
      <c r="S21" s="88">
        <v>30</v>
      </c>
      <c r="T21" s="88">
        <v>30</v>
      </c>
      <c r="U21" s="88">
        <v>30</v>
      </c>
      <c r="V21" s="88">
        <v>30</v>
      </c>
      <c r="W21" s="88">
        <v>30</v>
      </c>
      <c r="X21" s="88">
        <v>30</v>
      </c>
      <c r="Y21" s="88">
        <v>30</v>
      </c>
      <c r="Z21" s="88">
        <v>30</v>
      </c>
      <c r="AA21" s="88">
        <v>30</v>
      </c>
      <c r="AB21" s="88">
        <v>30</v>
      </c>
      <c r="AC21" s="88">
        <v>30</v>
      </c>
      <c r="AD21" s="88">
        <v>30</v>
      </c>
      <c r="AE21" s="88">
        <v>30</v>
      </c>
      <c r="AF21" s="88">
        <v>30</v>
      </c>
      <c r="AG21" s="88">
        <v>30</v>
      </c>
      <c r="AH21" s="88">
        <v>30</v>
      </c>
      <c r="AI21" s="88">
        <v>30</v>
      </c>
      <c r="AJ21" s="88">
        <v>30</v>
      </c>
      <c r="AK21" s="88">
        <v>30</v>
      </c>
      <c r="AL21" s="88">
        <v>30</v>
      </c>
      <c r="AM21" s="88">
        <v>30</v>
      </c>
      <c r="AN21" s="88">
        <v>30</v>
      </c>
    </row>
    <row r="22" spans="1:40" ht="16.5" thickTop="1" thickBot="1" x14ac:dyDescent="0.3">
      <c r="A22" s="98" t="s">
        <v>454</v>
      </c>
      <c r="B22" s="99"/>
      <c r="C22" s="54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</row>
    <row r="23" spans="1:40" ht="16.5" thickTop="1" thickBot="1" x14ac:dyDescent="0.3">
      <c r="A23" s="98" t="s">
        <v>472</v>
      </c>
      <c r="B23" s="99">
        <v>0.21</v>
      </c>
      <c r="C23" s="54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</row>
    <row r="24" spans="1:40" ht="16.5" thickTop="1" thickBot="1" x14ac:dyDescent="0.3">
      <c r="A24" s="98" t="s">
        <v>473</v>
      </c>
      <c r="B24" s="99"/>
      <c r="C24" s="54"/>
      <c r="E24" s="88">
        <v>1500</v>
      </c>
      <c r="F24" s="88">
        <v>1500</v>
      </c>
      <c r="G24" s="88">
        <v>1500</v>
      </c>
      <c r="H24" s="88">
        <v>1500</v>
      </c>
      <c r="I24" s="88">
        <v>1500</v>
      </c>
      <c r="J24" s="88">
        <v>1500</v>
      </c>
      <c r="K24" s="88">
        <v>1500</v>
      </c>
      <c r="L24" s="88">
        <v>1500</v>
      </c>
      <c r="M24" s="88">
        <v>1500</v>
      </c>
      <c r="N24" s="88">
        <v>1500</v>
      </c>
      <c r="O24" s="88">
        <v>1500</v>
      </c>
      <c r="P24" s="88">
        <v>1500</v>
      </c>
      <c r="Q24" s="88">
        <v>1500</v>
      </c>
      <c r="R24" s="88">
        <v>1500</v>
      </c>
      <c r="S24" s="88">
        <v>1500</v>
      </c>
      <c r="T24" s="88">
        <v>1500</v>
      </c>
      <c r="U24" s="88">
        <v>1500</v>
      </c>
      <c r="V24" s="88">
        <v>1500</v>
      </c>
      <c r="W24" s="88">
        <v>1500</v>
      </c>
      <c r="X24" s="88">
        <v>1500</v>
      </c>
      <c r="Y24" s="88">
        <v>1500</v>
      </c>
      <c r="Z24" s="88">
        <v>1500</v>
      </c>
      <c r="AA24" s="88">
        <v>1500</v>
      </c>
      <c r="AB24" s="88">
        <v>1500</v>
      </c>
      <c r="AC24" s="88">
        <v>1500</v>
      </c>
      <c r="AD24" s="88">
        <v>1500</v>
      </c>
      <c r="AE24" s="88">
        <v>1500</v>
      </c>
      <c r="AF24" s="88">
        <v>1500</v>
      </c>
      <c r="AG24" s="88">
        <v>1500</v>
      </c>
      <c r="AH24" s="88">
        <v>1500</v>
      </c>
      <c r="AI24" s="88">
        <v>1500</v>
      </c>
      <c r="AJ24" s="88">
        <v>1500</v>
      </c>
      <c r="AK24" s="88">
        <v>1500</v>
      </c>
      <c r="AL24" s="88">
        <v>1500</v>
      </c>
      <c r="AM24" s="88">
        <v>1500</v>
      </c>
      <c r="AN24" s="88">
        <v>1500</v>
      </c>
    </row>
    <row r="25" spans="1:40" ht="16.5" thickTop="1" thickBot="1" x14ac:dyDescent="0.3">
      <c r="A25" s="98" t="s">
        <v>474</v>
      </c>
      <c r="B25" s="99">
        <v>0.21</v>
      </c>
      <c r="C25" s="54"/>
      <c r="E25" s="88">
        <v>50</v>
      </c>
      <c r="F25" s="88">
        <v>50</v>
      </c>
      <c r="G25" s="88">
        <v>50</v>
      </c>
      <c r="H25" s="88">
        <v>50</v>
      </c>
      <c r="I25" s="88">
        <v>50</v>
      </c>
      <c r="J25" s="88">
        <v>50</v>
      </c>
      <c r="K25" s="88">
        <v>50</v>
      </c>
      <c r="L25" s="88">
        <v>50</v>
      </c>
      <c r="M25" s="88">
        <v>50</v>
      </c>
      <c r="N25" s="88">
        <v>50</v>
      </c>
      <c r="O25" s="88">
        <v>50</v>
      </c>
      <c r="P25" s="88">
        <v>50</v>
      </c>
      <c r="Q25" s="88">
        <v>50</v>
      </c>
      <c r="R25" s="88">
        <v>50</v>
      </c>
      <c r="S25" s="88">
        <v>50</v>
      </c>
      <c r="T25" s="88">
        <v>50</v>
      </c>
      <c r="U25" s="88">
        <v>50</v>
      </c>
      <c r="V25" s="88">
        <v>50</v>
      </c>
      <c r="W25" s="88">
        <v>50</v>
      </c>
      <c r="X25" s="88">
        <v>50</v>
      </c>
      <c r="Y25" s="88">
        <v>50</v>
      </c>
      <c r="Z25" s="88">
        <v>50</v>
      </c>
      <c r="AA25" s="88">
        <v>50</v>
      </c>
      <c r="AB25" s="88">
        <v>50</v>
      </c>
      <c r="AC25" s="88">
        <v>50</v>
      </c>
      <c r="AD25" s="88">
        <v>50</v>
      </c>
      <c r="AE25" s="88">
        <v>50</v>
      </c>
      <c r="AF25" s="88">
        <v>50</v>
      </c>
      <c r="AG25" s="88">
        <v>50</v>
      </c>
      <c r="AH25" s="88">
        <v>50</v>
      </c>
      <c r="AI25" s="88">
        <v>50</v>
      </c>
      <c r="AJ25" s="88">
        <v>50</v>
      </c>
      <c r="AK25" s="88">
        <v>50</v>
      </c>
      <c r="AL25" s="88">
        <v>50</v>
      </c>
      <c r="AM25" s="88">
        <v>50</v>
      </c>
      <c r="AN25" s="88">
        <v>50</v>
      </c>
    </row>
    <row r="26" spans="1:40" ht="16.5" thickTop="1" thickBot="1" x14ac:dyDescent="0.3">
      <c r="A26" s="98" t="s">
        <v>453</v>
      </c>
      <c r="B26" s="99">
        <v>0.21</v>
      </c>
      <c r="C26" s="54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</row>
    <row r="27" spans="1:40" ht="16.5" thickTop="1" thickBot="1" x14ac:dyDescent="0.3">
      <c r="A27" s="98" t="s">
        <v>455</v>
      </c>
      <c r="B27" s="99"/>
      <c r="C27" s="54"/>
      <c r="E27" s="88">
        <v>80</v>
      </c>
      <c r="F27" s="88">
        <v>80</v>
      </c>
      <c r="G27" s="88">
        <v>80</v>
      </c>
      <c r="H27" s="88">
        <v>80</v>
      </c>
      <c r="I27" s="88">
        <v>80</v>
      </c>
      <c r="J27" s="88">
        <v>80</v>
      </c>
      <c r="K27" s="88">
        <v>80</v>
      </c>
      <c r="L27" s="88">
        <v>80</v>
      </c>
      <c r="M27" s="88">
        <v>80</v>
      </c>
      <c r="N27" s="88">
        <v>80</v>
      </c>
      <c r="O27" s="88">
        <v>80</v>
      </c>
      <c r="P27" s="88">
        <v>80</v>
      </c>
      <c r="Q27" s="88">
        <v>80</v>
      </c>
      <c r="R27" s="88">
        <v>80</v>
      </c>
      <c r="S27" s="88">
        <v>80</v>
      </c>
      <c r="T27" s="88">
        <v>80</v>
      </c>
      <c r="U27" s="88">
        <v>80</v>
      </c>
      <c r="V27" s="88">
        <v>80</v>
      </c>
      <c r="W27" s="88">
        <v>80</v>
      </c>
      <c r="X27" s="88">
        <v>80</v>
      </c>
      <c r="Y27" s="88">
        <v>80</v>
      </c>
      <c r="Z27" s="88">
        <v>80</v>
      </c>
      <c r="AA27" s="88">
        <v>80</v>
      </c>
      <c r="AB27" s="88">
        <v>80</v>
      </c>
      <c r="AC27" s="88">
        <v>80</v>
      </c>
      <c r="AD27" s="88">
        <v>80</v>
      </c>
      <c r="AE27" s="88">
        <v>80</v>
      </c>
      <c r="AF27" s="88">
        <v>80</v>
      </c>
      <c r="AG27" s="88">
        <v>80</v>
      </c>
      <c r="AH27" s="88">
        <v>80</v>
      </c>
      <c r="AI27" s="88">
        <v>80</v>
      </c>
      <c r="AJ27" s="88">
        <v>80</v>
      </c>
      <c r="AK27" s="88">
        <v>80</v>
      </c>
      <c r="AL27" s="88">
        <v>80</v>
      </c>
      <c r="AM27" s="88">
        <v>80</v>
      </c>
      <c r="AN27" s="88">
        <v>80</v>
      </c>
    </row>
    <row r="28" spans="1:40" ht="15.75" thickTop="1" x14ac:dyDescent="0.25">
      <c r="B28" s="119"/>
    </row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app!$C$55:$C$58</xm:f>
          </x14:formula1>
          <xm:sqref>C4:C27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8"/>
  <sheetViews>
    <sheetView showGridLines="0" workbookViewId="0"/>
  </sheetViews>
  <sheetFormatPr defaultRowHeight="15" x14ac:dyDescent="0.25"/>
  <cols>
    <col min="2" max="2" width="27.85546875" bestFit="1" customWidth="1"/>
    <col min="3" max="11" width="15.7109375" bestFit="1" customWidth="1"/>
    <col min="12" max="12" width="16.7109375" bestFit="1" customWidth="1"/>
  </cols>
  <sheetData>
    <row r="1" spans="1:12" x14ac:dyDescent="0.25">
      <c r="A1" s="25" t="s">
        <v>204</v>
      </c>
      <c r="B1" s="43" t="s">
        <v>228</v>
      </c>
    </row>
    <row r="3" spans="1:12" ht="15.75" thickBot="1" x14ac:dyDescent="0.3">
      <c r="B3" s="132" t="s">
        <v>483</v>
      </c>
      <c r="C3" s="132" t="s">
        <v>489</v>
      </c>
      <c r="D3" s="132" t="s">
        <v>490</v>
      </c>
      <c r="E3" s="132" t="s">
        <v>491</v>
      </c>
      <c r="F3" s="132" t="s">
        <v>492</v>
      </c>
      <c r="G3" s="132" t="s">
        <v>493</v>
      </c>
      <c r="H3" s="132" t="s">
        <v>494</v>
      </c>
      <c r="I3" s="132" t="s">
        <v>495</v>
      </c>
      <c r="J3" s="132" t="s">
        <v>496</v>
      </c>
      <c r="K3" s="132" t="s">
        <v>497</v>
      </c>
      <c r="L3" s="132" t="s">
        <v>498</v>
      </c>
    </row>
    <row r="4" spans="1:12" ht="16.5" thickTop="1" thickBot="1" x14ac:dyDescent="0.3">
      <c r="B4" s="98" t="s">
        <v>499</v>
      </c>
      <c r="C4" s="99" t="s">
        <v>195</v>
      </c>
      <c r="D4" s="99" t="s">
        <v>168</v>
      </c>
      <c r="E4" s="99" t="s">
        <v>169</v>
      </c>
      <c r="F4" s="99" t="s">
        <v>170</v>
      </c>
      <c r="G4" s="99" t="s">
        <v>171</v>
      </c>
      <c r="H4" s="99" t="s">
        <v>172</v>
      </c>
      <c r="I4" s="99" t="s">
        <v>173</v>
      </c>
      <c r="J4" s="99" t="s">
        <v>174</v>
      </c>
      <c r="K4" s="99" t="s">
        <v>175</v>
      </c>
      <c r="L4" s="99" t="s">
        <v>176</v>
      </c>
    </row>
    <row r="5" spans="1:12" ht="16.5" thickTop="1" thickBot="1" x14ac:dyDescent="0.3">
      <c r="B5" s="98" t="s">
        <v>486</v>
      </c>
      <c r="C5" s="131">
        <v>6.2E-2</v>
      </c>
      <c r="D5" s="131">
        <v>6.2E-2</v>
      </c>
      <c r="E5" s="131">
        <v>6.2E-2</v>
      </c>
      <c r="F5" s="131">
        <v>6.2E-2</v>
      </c>
      <c r="G5" s="131">
        <v>6.2E-2</v>
      </c>
      <c r="H5" s="131">
        <v>6.2E-2</v>
      </c>
      <c r="I5" s="131">
        <v>6.2E-2</v>
      </c>
      <c r="J5" s="131">
        <v>6.2E-2</v>
      </c>
      <c r="K5" s="131">
        <v>6.2E-2</v>
      </c>
      <c r="L5" s="131">
        <v>6.2E-2</v>
      </c>
    </row>
    <row r="6" spans="1:12" ht="16.5" thickTop="1" thickBot="1" x14ac:dyDescent="0.3">
      <c r="B6" s="98" t="s">
        <v>487</v>
      </c>
      <c r="C6" s="88">
        <v>80000</v>
      </c>
      <c r="D6" s="88">
        <v>20000</v>
      </c>
      <c r="E6" s="88">
        <v>20000</v>
      </c>
      <c r="F6" s="88">
        <v>25000</v>
      </c>
      <c r="G6" s="88">
        <v>25000</v>
      </c>
      <c r="H6" s="88">
        <v>30000</v>
      </c>
      <c r="I6" s="88">
        <v>30000</v>
      </c>
      <c r="J6" s="88">
        <v>30000</v>
      </c>
      <c r="K6" s="88">
        <v>30000</v>
      </c>
      <c r="L6" s="88">
        <v>30000</v>
      </c>
    </row>
    <row r="7" spans="1:12" ht="16.5" thickTop="1" thickBot="1" x14ac:dyDescent="0.3">
      <c r="B7" s="98" t="s">
        <v>488</v>
      </c>
      <c r="C7" s="54">
        <v>72</v>
      </c>
      <c r="D7" s="54">
        <v>73</v>
      </c>
      <c r="E7" s="54">
        <v>74</v>
      </c>
      <c r="F7" s="54">
        <v>75</v>
      </c>
      <c r="G7" s="54">
        <v>76</v>
      </c>
      <c r="H7" s="54">
        <v>77</v>
      </c>
      <c r="I7" s="54">
        <v>78</v>
      </c>
      <c r="J7" s="54">
        <v>79</v>
      </c>
      <c r="K7" s="54">
        <v>80</v>
      </c>
      <c r="L7" s="54">
        <v>81</v>
      </c>
    </row>
    <row r="8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C4:L4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11"/>
  <sheetViews>
    <sheetView showGridLines="0" workbookViewId="0">
      <selection activeCell="C7" sqref="C7"/>
    </sheetView>
  </sheetViews>
  <sheetFormatPr defaultRowHeight="15" x14ac:dyDescent="0.25"/>
  <cols>
    <col min="2" max="2" width="38" bestFit="1" customWidth="1"/>
    <col min="3" max="3" width="11.28515625" customWidth="1"/>
  </cols>
  <sheetData>
    <row r="1" spans="1:12" x14ac:dyDescent="0.25">
      <c r="A1" s="25" t="s">
        <v>204</v>
      </c>
      <c r="B1" s="43" t="s">
        <v>228</v>
      </c>
    </row>
    <row r="4" spans="1:12" ht="15.75" thickBot="1" x14ac:dyDescent="0.3">
      <c r="B4" s="132" t="s">
        <v>483</v>
      </c>
      <c r="C4" s="132" t="s">
        <v>504</v>
      </c>
      <c r="D4" s="132" t="s">
        <v>505</v>
      </c>
      <c r="E4" s="132" t="s">
        <v>506</v>
      </c>
      <c r="F4" s="132" t="s">
        <v>507</v>
      </c>
      <c r="G4" s="132" t="s">
        <v>508</v>
      </c>
      <c r="H4" s="132" t="s">
        <v>509</v>
      </c>
      <c r="I4" s="132" t="s">
        <v>510</v>
      </c>
      <c r="J4" s="132" t="s">
        <v>511</v>
      </c>
      <c r="K4" s="132" t="s">
        <v>512</v>
      </c>
      <c r="L4" s="132" t="s">
        <v>513</v>
      </c>
    </row>
    <row r="5" spans="1:12" ht="16.5" thickTop="1" thickBot="1" x14ac:dyDescent="0.3">
      <c r="B5" s="98" t="s">
        <v>484</v>
      </c>
      <c r="C5" s="131" t="s">
        <v>500</v>
      </c>
      <c r="D5" s="131" t="s">
        <v>190</v>
      </c>
      <c r="E5" s="131" t="s">
        <v>170</v>
      </c>
      <c r="F5" s="131" t="s">
        <v>171</v>
      </c>
      <c r="G5" s="131" t="s">
        <v>191</v>
      </c>
      <c r="H5" s="131" t="s">
        <v>170</v>
      </c>
      <c r="I5" s="131" t="s">
        <v>173</v>
      </c>
      <c r="J5" s="131" t="s">
        <v>201</v>
      </c>
      <c r="K5" s="131" t="s">
        <v>196</v>
      </c>
      <c r="L5" s="131" t="s">
        <v>169</v>
      </c>
    </row>
    <row r="6" spans="1:12" ht="16.5" thickTop="1" thickBot="1" x14ac:dyDescent="0.3">
      <c r="B6" s="98" t="s">
        <v>486</v>
      </c>
      <c r="C6" s="131">
        <v>0.09</v>
      </c>
      <c r="D6" s="131">
        <v>0.09</v>
      </c>
      <c r="E6" s="131">
        <v>0.09</v>
      </c>
      <c r="F6" s="131">
        <v>0.09</v>
      </c>
      <c r="G6" s="131">
        <v>0.09</v>
      </c>
      <c r="H6" s="131">
        <v>0.09</v>
      </c>
      <c r="I6" s="131">
        <v>0.09</v>
      </c>
      <c r="J6" s="131">
        <v>0.09</v>
      </c>
      <c r="K6" s="131">
        <v>0.09</v>
      </c>
      <c r="L6" s="131">
        <v>0.09</v>
      </c>
    </row>
    <row r="7" spans="1:12" ht="16.5" thickTop="1" thickBot="1" x14ac:dyDescent="0.3">
      <c r="B7" s="98" t="s">
        <v>501</v>
      </c>
      <c r="C7" s="88">
        <v>20000</v>
      </c>
      <c r="D7" s="88">
        <v>20000</v>
      </c>
      <c r="E7" s="88">
        <v>20000</v>
      </c>
      <c r="F7" s="88">
        <v>20000</v>
      </c>
      <c r="G7" s="88">
        <v>20000</v>
      </c>
      <c r="H7" s="88">
        <v>20000</v>
      </c>
      <c r="I7" s="88">
        <v>20000</v>
      </c>
      <c r="J7" s="88">
        <v>20000</v>
      </c>
      <c r="K7" s="88">
        <v>20000</v>
      </c>
      <c r="L7" s="88">
        <v>20000</v>
      </c>
    </row>
    <row r="8" spans="1:12" ht="16.5" thickTop="1" thickBot="1" x14ac:dyDescent="0.3">
      <c r="B8" s="98" t="s">
        <v>502</v>
      </c>
      <c r="C8" s="131">
        <v>0.1</v>
      </c>
      <c r="D8" s="131">
        <v>0.1</v>
      </c>
      <c r="E8" s="131">
        <v>0.1</v>
      </c>
      <c r="F8" s="131">
        <v>0.1</v>
      </c>
      <c r="G8" s="131">
        <v>0.1</v>
      </c>
      <c r="H8" s="131">
        <v>0.1</v>
      </c>
      <c r="I8" s="131">
        <v>0.1</v>
      </c>
      <c r="J8" s="131">
        <v>0.1</v>
      </c>
      <c r="K8" s="131">
        <v>0.1</v>
      </c>
      <c r="L8" s="131">
        <v>0.1</v>
      </c>
    </row>
    <row r="9" spans="1:12" ht="16.5" thickTop="1" thickBot="1" x14ac:dyDescent="0.3">
      <c r="B9" s="98" t="s">
        <v>503</v>
      </c>
      <c r="C9" s="131">
        <v>0.1</v>
      </c>
      <c r="D9" s="131">
        <v>0.1</v>
      </c>
      <c r="E9" s="131">
        <v>0.1</v>
      </c>
      <c r="F9" s="131">
        <v>0.1</v>
      </c>
      <c r="G9" s="131">
        <v>0.1</v>
      </c>
      <c r="H9" s="131">
        <v>0.1</v>
      </c>
      <c r="I9" s="131">
        <v>0.1</v>
      </c>
      <c r="J9" s="131">
        <v>0.1</v>
      </c>
      <c r="K9" s="131">
        <v>0.1</v>
      </c>
      <c r="L9" s="131">
        <v>0.1</v>
      </c>
    </row>
    <row r="10" spans="1:12" ht="16.5" thickTop="1" thickBot="1" x14ac:dyDescent="0.3">
      <c r="B10" s="98" t="s">
        <v>488</v>
      </c>
      <c r="C10" s="54">
        <v>48</v>
      </c>
      <c r="D10" s="54">
        <v>48</v>
      </c>
      <c r="E10" s="54">
        <v>48</v>
      </c>
      <c r="F10" s="54">
        <v>48</v>
      </c>
      <c r="G10" s="54">
        <v>48</v>
      </c>
      <c r="H10" s="54">
        <v>48</v>
      </c>
      <c r="I10" s="54">
        <v>48</v>
      </c>
      <c r="J10" s="54">
        <v>48</v>
      </c>
      <c r="K10" s="54">
        <v>48</v>
      </c>
      <c r="L10" s="54">
        <v>48</v>
      </c>
    </row>
    <row r="11" spans="1:12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app!$C$17:$C$52</xm:f>
          </x14:formula1>
          <xm:sqref>C5:L5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10"/>
  <sheetViews>
    <sheetView showGridLines="0" workbookViewId="0">
      <selection activeCell="C3" sqref="C3"/>
    </sheetView>
  </sheetViews>
  <sheetFormatPr defaultRowHeight="15" x14ac:dyDescent="0.25"/>
  <cols>
    <col min="2" max="2" width="24" bestFit="1" customWidth="1"/>
    <col min="3" max="3" width="11.7109375" bestFit="1" customWidth="1"/>
    <col min="4" max="5" width="9.140625" bestFit="1" customWidth="1"/>
  </cols>
  <sheetData>
    <row r="1" spans="1:38" x14ac:dyDescent="0.25">
      <c r="A1" s="25" t="s">
        <v>204</v>
      </c>
    </row>
    <row r="3" spans="1:38" ht="15.75" thickBot="1" x14ac:dyDescent="0.3">
      <c r="C3" s="202">
        <f>+SPm!B2</f>
        <v>41456</v>
      </c>
      <c r="D3" s="202">
        <f>+SPm!C2</f>
        <v>41517</v>
      </c>
      <c r="E3" s="202">
        <f>+SPm!D2</f>
        <v>41547</v>
      </c>
      <c r="F3" s="202">
        <f>+SPm!E2</f>
        <v>41578</v>
      </c>
      <c r="G3" s="202">
        <f>+SPm!F2</f>
        <v>41608</v>
      </c>
      <c r="H3" s="202">
        <f>+SPm!G2</f>
        <v>41639</v>
      </c>
      <c r="I3" s="202">
        <f>+SPm!H2</f>
        <v>41670</v>
      </c>
      <c r="J3" s="202">
        <f>+SPm!I2</f>
        <v>41698</v>
      </c>
      <c r="K3" s="202">
        <f>+SPm!J2</f>
        <v>41729</v>
      </c>
      <c r="L3" s="202">
        <f>+SPm!K2</f>
        <v>41759</v>
      </c>
      <c r="M3" s="202">
        <f>+SPm!L2</f>
        <v>41790</v>
      </c>
      <c r="N3" s="202">
        <f>+SPm!M2</f>
        <v>41820</v>
      </c>
      <c r="O3" s="202">
        <f>+SPm!N2</f>
        <v>41851</v>
      </c>
      <c r="P3" s="202">
        <f>+SPm!O2</f>
        <v>41882</v>
      </c>
      <c r="Q3" s="202">
        <f>+SPm!P2</f>
        <v>41912</v>
      </c>
      <c r="R3" s="202">
        <f>+SPm!Q2</f>
        <v>41943</v>
      </c>
      <c r="S3" s="202">
        <f>+SPm!R2</f>
        <v>41973</v>
      </c>
      <c r="T3" s="202">
        <f>+SPm!S2</f>
        <v>42004</v>
      </c>
      <c r="U3" s="202">
        <f>+SPm!T2</f>
        <v>42035</v>
      </c>
      <c r="V3" s="202">
        <f>+SPm!U2</f>
        <v>42063</v>
      </c>
      <c r="W3" s="202">
        <f>+SPm!V2</f>
        <v>42094</v>
      </c>
      <c r="X3" s="202">
        <f>+SPm!W2</f>
        <v>42124</v>
      </c>
      <c r="Y3" s="202">
        <f>+SPm!X2</f>
        <v>42155</v>
      </c>
      <c r="Z3" s="202">
        <f>+SPm!Y2</f>
        <v>42185</v>
      </c>
      <c r="AA3" s="202">
        <f>+SPm!Z2</f>
        <v>42216</v>
      </c>
      <c r="AB3" s="202">
        <f>+SPm!AA2</f>
        <v>42247</v>
      </c>
      <c r="AC3" s="202">
        <f>+SPm!AB2</f>
        <v>42277</v>
      </c>
      <c r="AD3" s="202">
        <f>+SPm!AC2</f>
        <v>42308</v>
      </c>
      <c r="AE3" s="202">
        <f>+SPm!AD2</f>
        <v>42338</v>
      </c>
      <c r="AF3" s="202">
        <f>+SPm!AE2</f>
        <v>42369</v>
      </c>
      <c r="AG3" s="202">
        <f>+SPm!AF2</f>
        <v>42400</v>
      </c>
      <c r="AH3" s="202">
        <f>+SPm!AG2</f>
        <v>42429</v>
      </c>
      <c r="AI3" s="202">
        <f>+SPm!AH2</f>
        <v>42460</v>
      </c>
      <c r="AJ3" s="202">
        <f>+SPm!AI2</f>
        <v>42490</v>
      </c>
      <c r="AK3" s="202">
        <f>+SPm!AJ2</f>
        <v>42521</v>
      </c>
      <c r="AL3" s="202">
        <f>+SPm!AK2</f>
        <v>42551</v>
      </c>
    </row>
    <row r="4" spans="1:38" ht="16.5" thickTop="1" thickBot="1" x14ac:dyDescent="0.3">
      <c r="B4" t="s">
        <v>701</v>
      </c>
      <c r="C4" s="88">
        <v>200000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</row>
    <row r="5" spans="1:38" ht="15.75" thickTop="1" x14ac:dyDescent="0.25"/>
    <row r="7" spans="1:38" ht="15.75" thickBot="1" x14ac:dyDescent="0.3">
      <c r="C7" s="186" t="str">
        <f>+'SP an'!B2</f>
        <v xml:space="preserve">A1 </v>
      </c>
      <c r="D7" s="186" t="str">
        <f>+'SP an'!C2</f>
        <v>A2</v>
      </c>
      <c r="E7" s="186" t="str">
        <f>+'SP an'!D2</f>
        <v>A3</v>
      </c>
    </row>
    <row r="8" spans="1:38" ht="15.75" thickBot="1" x14ac:dyDescent="0.3">
      <c r="B8" t="s">
        <v>708</v>
      </c>
      <c r="C8" s="59">
        <f>+'CE an'!B72</f>
        <v>33554.534385355262</v>
      </c>
      <c r="D8" s="59">
        <f>+'CE an'!C72</f>
        <v>104193.96307037381</v>
      </c>
      <c r="E8" s="59">
        <f>+'CE an'!D72</f>
        <v>162423.30675203897</v>
      </c>
    </row>
    <row r="9" spans="1:38" ht="16.5" thickTop="1" thickBot="1" x14ac:dyDescent="0.3">
      <c r="B9" t="s">
        <v>707</v>
      </c>
      <c r="C9" s="88">
        <v>0</v>
      </c>
      <c r="D9" s="88">
        <v>0</v>
      </c>
      <c r="E9" s="88">
        <v>0</v>
      </c>
    </row>
    <row r="10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145"/>
  <sheetViews>
    <sheetView showGridLines="0" topLeftCell="A121" workbookViewId="0">
      <selection activeCell="C123" sqref="C123"/>
    </sheetView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204</v>
      </c>
    </row>
    <row r="2" spans="1:38" ht="15.75" thickBot="1" x14ac:dyDescent="0.3">
      <c r="B2" s="47" t="s">
        <v>344</v>
      </c>
      <c r="C2" s="202">
        <f>+SPm!B2</f>
        <v>41456</v>
      </c>
      <c r="D2" s="202">
        <f>+SPm!C2</f>
        <v>41517</v>
      </c>
      <c r="E2" s="202">
        <f>+SPm!D2</f>
        <v>41547</v>
      </c>
      <c r="F2" s="202">
        <f>+SPm!E2</f>
        <v>41578</v>
      </c>
      <c r="G2" s="202">
        <f>+SPm!F2</f>
        <v>41608</v>
      </c>
      <c r="H2" s="202">
        <f>+SPm!G2</f>
        <v>41639</v>
      </c>
      <c r="I2" s="202">
        <f>+SPm!H2</f>
        <v>41670</v>
      </c>
      <c r="J2" s="202">
        <f>+SPm!I2</f>
        <v>41698</v>
      </c>
      <c r="K2" s="202">
        <f>+SPm!J2</f>
        <v>41729</v>
      </c>
      <c r="L2" s="202">
        <f>+SPm!K2</f>
        <v>41759</v>
      </c>
      <c r="M2" s="202">
        <f>+SPm!L2</f>
        <v>41790</v>
      </c>
      <c r="N2" s="202">
        <f>+SPm!M2</f>
        <v>41820</v>
      </c>
      <c r="O2" s="202">
        <f>+SPm!N2</f>
        <v>41851</v>
      </c>
      <c r="P2" s="202">
        <f>+SPm!O2</f>
        <v>41882</v>
      </c>
      <c r="Q2" s="202">
        <f>+SPm!P2</f>
        <v>41912</v>
      </c>
      <c r="R2" s="202">
        <f>+SPm!Q2</f>
        <v>41943</v>
      </c>
      <c r="S2" s="202">
        <f>+SPm!R2</f>
        <v>41973</v>
      </c>
      <c r="T2" s="202">
        <f>+SPm!S2</f>
        <v>42004</v>
      </c>
      <c r="U2" s="202">
        <f>+SPm!T2</f>
        <v>42035</v>
      </c>
      <c r="V2" s="202">
        <f>+SPm!U2</f>
        <v>42063</v>
      </c>
      <c r="W2" s="202">
        <f>+SPm!V2</f>
        <v>42094</v>
      </c>
      <c r="X2" s="202">
        <f>+SPm!W2</f>
        <v>42124</v>
      </c>
      <c r="Y2" s="202">
        <f>+SPm!X2</f>
        <v>42155</v>
      </c>
      <c r="Z2" s="202">
        <f>+SPm!Y2</f>
        <v>42185</v>
      </c>
      <c r="AA2" s="202">
        <f>+SPm!Z2</f>
        <v>42216</v>
      </c>
      <c r="AB2" s="202">
        <f>+SPm!AA2</f>
        <v>42247</v>
      </c>
      <c r="AC2" s="202">
        <f>+SPm!AB2</f>
        <v>42277</v>
      </c>
      <c r="AD2" s="202">
        <f>+SPm!AC2</f>
        <v>42308</v>
      </c>
      <c r="AE2" s="202">
        <f>+SPm!AD2</f>
        <v>42338</v>
      </c>
      <c r="AF2" s="202">
        <f>+SPm!AE2</f>
        <v>42369</v>
      </c>
      <c r="AG2" s="202">
        <f>+SPm!AF2</f>
        <v>42400</v>
      </c>
      <c r="AH2" s="202">
        <f>+SPm!AG2</f>
        <v>42429</v>
      </c>
      <c r="AI2" s="202">
        <f>+SPm!AH2</f>
        <v>42460</v>
      </c>
      <c r="AJ2" s="202">
        <f>+SPm!AI2</f>
        <v>42490</v>
      </c>
      <c r="AK2" s="202">
        <f>+SPm!AJ2</f>
        <v>42521</v>
      </c>
      <c r="AL2" s="202">
        <f>+SPm!AK2</f>
        <v>42551</v>
      </c>
    </row>
    <row r="3" spans="1:38" ht="15.75" thickBot="1" x14ac:dyDescent="0.3">
      <c r="B3" s="47" t="str">
        <f>+'An Distinta Base'!D8</f>
        <v>Materia Prima 1</v>
      </c>
      <c r="C3" s="55">
        <f>+magazzino!D8</f>
        <v>1000</v>
      </c>
      <c r="D3" s="55">
        <f>+magazzino!E8</f>
        <v>0</v>
      </c>
      <c r="E3" s="55">
        <f>+magazzino!F8</f>
        <v>0</v>
      </c>
      <c r="F3" s="55">
        <f>+magazzino!G8</f>
        <v>1000</v>
      </c>
      <c r="G3" s="55">
        <f>+magazzino!H8</f>
        <v>0</v>
      </c>
      <c r="H3" s="55">
        <f>+magazzino!I8</f>
        <v>0</v>
      </c>
      <c r="I3" s="55">
        <f>+magazzino!J8</f>
        <v>1000</v>
      </c>
      <c r="J3" s="55">
        <f>+magazzino!K8</f>
        <v>0</v>
      </c>
      <c r="K3" s="55">
        <f>+magazzino!L8</f>
        <v>0</v>
      </c>
      <c r="L3" s="55">
        <f>+magazzino!M8</f>
        <v>1000</v>
      </c>
      <c r="M3" s="55">
        <f>+magazzino!N8</f>
        <v>0</v>
      </c>
      <c r="N3" s="55">
        <f>+magazzino!O8</f>
        <v>0</v>
      </c>
      <c r="O3" s="55">
        <f>+magazzino!P8</f>
        <v>1000</v>
      </c>
      <c r="P3" s="55">
        <f>+magazzino!Q8</f>
        <v>0</v>
      </c>
      <c r="Q3" s="55">
        <f>+magazzino!R8</f>
        <v>0</v>
      </c>
      <c r="R3" s="55">
        <f>+magazzino!S8</f>
        <v>1000</v>
      </c>
      <c r="S3" s="55">
        <f>+magazzino!T8</f>
        <v>0</v>
      </c>
      <c r="T3" s="55">
        <f>+magazzino!U8</f>
        <v>0</v>
      </c>
      <c r="U3" s="55">
        <f>+magazzino!V8</f>
        <v>0</v>
      </c>
      <c r="V3" s="55">
        <f>+magazzino!W8</f>
        <v>1000</v>
      </c>
      <c r="W3" s="55">
        <f>+magazzino!X8</f>
        <v>0</v>
      </c>
      <c r="X3" s="55">
        <f>+magazzino!Y8</f>
        <v>0</v>
      </c>
      <c r="Y3" s="55">
        <f>+magazzino!Z8</f>
        <v>1000</v>
      </c>
      <c r="Z3" s="55">
        <f>+magazzino!AA8</f>
        <v>0</v>
      </c>
      <c r="AA3" s="55">
        <f>+magazzino!AB8</f>
        <v>0</v>
      </c>
      <c r="AB3" s="55">
        <f>+magazzino!AC8</f>
        <v>0</v>
      </c>
      <c r="AC3" s="55">
        <f>+magazzino!AD8</f>
        <v>1000</v>
      </c>
      <c r="AD3" s="55">
        <f>+magazzino!AE8</f>
        <v>0</v>
      </c>
      <c r="AE3" s="55">
        <f>+magazzino!AF8</f>
        <v>0</v>
      </c>
      <c r="AF3" s="55">
        <f>+magazzino!AG8</f>
        <v>0</v>
      </c>
      <c r="AG3" s="55">
        <f>+magazzino!AH8</f>
        <v>1000</v>
      </c>
      <c r="AH3" s="55">
        <f>+magazzino!AI8</f>
        <v>0</v>
      </c>
      <c r="AI3" s="55">
        <f>+magazzino!AJ8</f>
        <v>0</v>
      </c>
      <c r="AJ3" s="55">
        <f>+magazzino!AK8</f>
        <v>1000</v>
      </c>
      <c r="AK3" s="55">
        <f>+magazzino!AL8</f>
        <v>0</v>
      </c>
      <c r="AL3" s="55">
        <f>+magazzino!AM8</f>
        <v>0</v>
      </c>
    </row>
    <row r="4" spans="1:38" ht="15.75" thickBot="1" x14ac:dyDescent="0.3">
      <c r="B4" s="47" t="str">
        <f>+'An Distinta Base'!D9</f>
        <v>Materia Prima 2</v>
      </c>
      <c r="C4" s="55">
        <f>+magazzino!D16</f>
        <v>7000</v>
      </c>
      <c r="D4" s="55">
        <f>+magazzino!E16</f>
        <v>0</v>
      </c>
      <c r="E4" s="55">
        <f>+magazzino!F16</f>
        <v>0</v>
      </c>
      <c r="F4" s="55">
        <f>+magazzino!G16</f>
        <v>7000</v>
      </c>
      <c r="G4" s="55">
        <f>+magazzino!H16</f>
        <v>0</v>
      </c>
      <c r="H4" s="55">
        <f>+magazzino!I16</f>
        <v>0</v>
      </c>
      <c r="I4" s="55">
        <f>+magazzino!J16</f>
        <v>7000</v>
      </c>
      <c r="J4" s="55">
        <f>+magazzino!K16</f>
        <v>0</v>
      </c>
      <c r="K4" s="55">
        <f>+magazzino!L16</f>
        <v>0</v>
      </c>
      <c r="L4" s="55">
        <f>+magazzino!M16</f>
        <v>7000</v>
      </c>
      <c r="M4" s="55">
        <f>+magazzino!N16</f>
        <v>0</v>
      </c>
      <c r="N4" s="55">
        <f>+magazzino!O16</f>
        <v>0</v>
      </c>
      <c r="O4" s="55">
        <f>+magazzino!P16</f>
        <v>7000</v>
      </c>
      <c r="P4" s="55">
        <f>+magazzino!Q16</f>
        <v>0</v>
      </c>
      <c r="Q4" s="55">
        <f>+magazzino!R16</f>
        <v>0</v>
      </c>
      <c r="R4" s="55">
        <f>+magazzino!S16</f>
        <v>7000</v>
      </c>
      <c r="S4" s="55">
        <f>+magazzino!T16</f>
        <v>0</v>
      </c>
      <c r="T4" s="55">
        <f>+magazzino!U16</f>
        <v>0</v>
      </c>
      <c r="U4" s="55">
        <f>+magazzino!V16</f>
        <v>7000</v>
      </c>
      <c r="V4" s="55">
        <f>+magazzino!W16</f>
        <v>0</v>
      </c>
      <c r="W4" s="55">
        <f>+magazzino!X16</f>
        <v>0</v>
      </c>
      <c r="X4" s="55">
        <f>+magazzino!Y16</f>
        <v>7000</v>
      </c>
      <c r="Y4" s="55">
        <f>+magazzino!Z16</f>
        <v>0</v>
      </c>
      <c r="Z4" s="55">
        <f>+magazzino!AA16</f>
        <v>0</v>
      </c>
      <c r="AA4" s="55">
        <f>+magazzino!AB16</f>
        <v>7000</v>
      </c>
      <c r="AB4" s="55">
        <f>+magazzino!AC16</f>
        <v>0</v>
      </c>
      <c r="AC4" s="55">
        <f>+magazzino!AD16</f>
        <v>0</v>
      </c>
      <c r="AD4" s="55">
        <f>+magazzino!AE16</f>
        <v>7000</v>
      </c>
      <c r="AE4" s="55">
        <f>+magazzino!AF16</f>
        <v>0</v>
      </c>
      <c r="AF4" s="55">
        <f>+magazzino!AG16</f>
        <v>0</v>
      </c>
      <c r="AG4" s="55">
        <f>+magazzino!AH16</f>
        <v>7000</v>
      </c>
      <c r="AH4" s="55">
        <f>+magazzino!AI16</f>
        <v>0</v>
      </c>
      <c r="AI4" s="55">
        <f>+magazzino!AJ16</f>
        <v>0</v>
      </c>
      <c r="AJ4" s="55">
        <f>+magazzino!AK16</f>
        <v>0</v>
      </c>
      <c r="AK4" s="55">
        <f>+magazzino!AL16</f>
        <v>0</v>
      </c>
      <c r="AL4" s="55">
        <f>+magazzino!AM16</f>
        <v>0</v>
      </c>
    </row>
    <row r="5" spans="1:38" ht="15.75" thickBot="1" x14ac:dyDescent="0.3">
      <c r="B5" s="47" t="str">
        <f>+'An Distinta Base'!D10</f>
        <v>Materia Prima 3</v>
      </c>
      <c r="C5" s="55">
        <f>+magazzino!D24</f>
        <v>3000</v>
      </c>
      <c r="D5" s="55">
        <f>+magazzino!E24</f>
        <v>0</v>
      </c>
      <c r="E5" s="55">
        <f>+magazzino!F24</f>
        <v>0</v>
      </c>
      <c r="F5" s="55">
        <f>+magazzino!G24</f>
        <v>0</v>
      </c>
      <c r="G5" s="55">
        <f>+magazzino!H24</f>
        <v>0</v>
      </c>
      <c r="H5" s="55">
        <f>+magazzino!I24</f>
        <v>0</v>
      </c>
      <c r="I5" s="55">
        <f>+magazzino!J24</f>
        <v>3000</v>
      </c>
      <c r="J5" s="55">
        <f>+magazzino!K24</f>
        <v>0</v>
      </c>
      <c r="K5" s="55">
        <f>+magazzino!L24</f>
        <v>0</v>
      </c>
      <c r="L5" s="55">
        <f>+magazzino!M24</f>
        <v>0</v>
      </c>
      <c r="M5" s="55">
        <f>+magazzino!N24</f>
        <v>0</v>
      </c>
      <c r="N5" s="55">
        <f>+magazzino!O24</f>
        <v>0</v>
      </c>
      <c r="O5" s="55">
        <f>+magazzino!P24</f>
        <v>0</v>
      </c>
      <c r="P5" s="55">
        <f>+magazzino!Q24</f>
        <v>3000</v>
      </c>
      <c r="Q5" s="55">
        <f>+magazzino!R24</f>
        <v>0</v>
      </c>
      <c r="R5" s="55">
        <f>+magazzino!S24</f>
        <v>0</v>
      </c>
      <c r="S5" s="55">
        <f>+magazzino!T24</f>
        <v>0</v>
      </c>
      <c r="T5" s="55">
        <f>+magazzino!U24</f>
        <v>0</v>
      </c>
      <c r="U5" s="55">
        <f>+magazzino!V24</f>
        <v>0</v>
      </c>
      <c r="V5" s="55">
        <f>+magazzino!W24</f>
        <v>0</v>
      </c>
      <c r="W5" s="55">
        <f>+magazzino!X24</f>
        <v>3000</v>
      </c>
      <c r="X5" s="55">
        <f>+magazzino!Y24</f>
        <v>0</v>
      </c>
      <c r="Y5" s="55">
        <f>+magazzino!Z24</f>
        <v>0</v>
      </c>
      <c r="Z5" s="55">
        <f>+magazzino!AA24</f>
        <v>0</v>
      </c>
      <c r="AA5" s="55">
        <f>+magazzino!AB24</f>
        <v>0</v>
      </c>
      <c r="AB5" s="55">
        <f>+magazzino!AC24</f>
        <v>0</v>
      </c>
      <c r="AC5" s="55">
        <f>+magazzino!AD24</f>
        <v>3000</v>
      </c>
      <c r="AD5" s="55">
        <f>+magazzino!AE24</f>
        <v>0</v>
      </c>
      <c r="AE5" s="55">
        <f>+magazzino!AF24</f>
        <v>0</v>
      </c>
      <c r="AF5" s="55">
        <f>+magazzino!AG24</f>
        <v>0</v>
      </c>
      <c r="AG5" s="55">
        <f>+magazzino!AH24</f>
        <v>0</v>
      </c>
      <c r="AH5" s="55">
        <f>+magazzino!AI24</f>
        <v>0</v>
      </c>
      <c r="AI5" s="55">
        <f>+magazzino!AJ24</f>
        <v>0</v>
      </c>
      <c r="AJ5" s="55">
        <f>+magazzino!AK24</f>
        <v>3000</v>
      </c>
      <c r="AK5" s="55">
        <f>+magazzino!AL24</f>
        <v>0</v>
      </c>
      <c r="AL5" s="55">
        <f>+magazzino!AM24</f>
        <v>0</v>
      </c>
    </row>
    <row r="6" spans="1:38" ht="15.75" thickBot="1" x14ac:dyDescent="0.3">
      <c r="B6" s="47" t="str">
        <f>+'An Distinta Base'!D11</f>
        <v>Materia Prima 4</v>
      </c>
      <c r="C6" s="55">
        <f>+magazzino!D32</f>
        <v>2000</v>
      </c>
      <c r="D6" s="55">
        <f>+magazzino!E32</f>
        <v>0</v>
      </c>
      <c r="E6" s="55">
        <f>+magazzino!F32</f>
        <v>0</v>
      </c>
      <c r="F6" s="55">
        <f>+magazzino!G32</f>
        <v>0</v>
      </c>
      <c r="G6" s="55">
        <f>+magazzino!H32</f>
        <v>0</v>
      </c>
      <c r="H6" s="55">
        <f>+magazzino!I32</f>
        <v>0</v>
      </c>
      <c r="I6" s="55">
        <f>+magazzino!J32</f>
        <v>0</v>
      </c>
      <c r="J6" s="55">
        <f>+magazzino!K32</f>
        <v>2000</v>
      </c>
      <c r="K6" s="55">
        <f>+magazzino!L32</f>
        <v>0</v>
      </c>
      <c r="L6" s="55">
        <f>+magazzino!M32</f>
        <v>0</v>
      </c>
      <c r="M6" s="55">
        <f>+magazzino!N32</f>
        <v>0</v>
      </c>
      <c r="N6" s="55">
        <f>+magazzino!O32</f>
        <v>0</v>
      </c>
      <c r="O6" s="55">
        <f>+magazzino!P32</f>
        <v>0</v>
      </c>
      <c r="P6" s="55">
        <f>+magazzino!Q32</f>
        <v>0</v>
      </c>
      <c r="Q6" s="55">
        <f>+magazzino!R32</f>
        <v>2000</v>
      </c>
      <c r="R6" s="55">
        <f>+magazzino!S32</f>
        <v>0</v>
      </c>
      <c r="S6" s="55">
        <f>+magazzino!T32</f>
        <v>0</v>
      </c>
      <c r="T6" s="55">
        <f>+magazzino!U32</f>
        <v>0</v>
      </c>
      <c r="U6" s="55">
        <f>+magazzino!V32</f>
        <v>0</v>
      </c>
      <c r="V6" s="55">
        <f>+magazzino!W32</f>
        <v>0</v>
      </c>
      <c r="W6" s="55">
        <f>+magazzino!X32</f>
        <v>0</v>
      </c>
      <c r="X6" s="55">
        <f>+magazzino!Y32</f>
        <v>2000</v>
      </c>
      <c r="Y6" s="55">
        <f>+magazzino!Z32</f>
        <v>0</v>
      </c>
      <c r="Z6" s="55">
        <f>+magazzino!AA32</f>
        <v>0</v>
      </c>
      <c r="AA6" s="55">
        <f>+magazzino!AB32</f>
        <v>0</v>
      </c>
      <c r="AB6" s="55">
        <f>+magazzino!AC32</f>
        <v>0</v>
      </c>
      <c r="AC6" s="55">
        <f>+magazzino!AD32</f>
        <v>0</v>
      </c>
      <c r="AD6" s="55">
        <f>+magazzino!AE32</f>
        <v>0</v>
      </c>
      <c r="AE6" s="55">
        <f>+magazzino!AF32</f>
        <v>2000</v>
      </c>
      <c r="AF6" s="55">
        <f>+magazzino!AG32</f>
        <v>0</v>
      </c>
      <c r="AG6" s="55">
        <f>+magazzino!AH32</f>
        <v>0</v>
      </c>
      <c r="AH6" s="55">
        <f>+magazzino!AI32</f>
        <v>0</v>
      </c>
      <c r="AI6" s="55">
        <f>+magazzino!AJ32</f>
        <v>0</v>
      </c>
      <c r="AJ6" s="55">
        <f>+magazzino!AK32</f>
        <v>0</v>
      </c>
      <c r="AK6" s="55">
        <f>+magazzino!AL32</f>
        <v>0</v>
      </c>
      <c r="AL6" s="55">
        <f>+magazzino!AM32</f>
        <v>2000</v>
      </c>
    </row>
    <row r="7" spans="1:38" ht="15.75" thickBot="1" x14ac:dyDescent="0.3">
      <c r="B7" s="47" t="str">
        <f>+'An Distinta Base'!D12</f>
        <v>Materia Prima 5</v>
      </c>
      <c r="C7" s="55">
        <f>+magazzino!D40</f>
        <v>2000</v>
      </c>
      <c r="D7" s="55">
        <f>+magazzino!E40</f>
        <v>0</v>
      </c>
      <c r="E7" s="55">
        <f>+magazzino!F40</f>
        <v>0</v>
      </c>
      <c r="F7" s="55">
        <f>+magazzino!G40</f>
        <v>0</v>
      </c>
      <c r="G7" s="55">
        <f>+magazzino!H40</f>
        <v>0</v>
      </c>
      <c r="H7" s="55">
        <f>+magazzino!I40</f>
        <v>2000</v>
      </c>
      <c r="I7" s="55">
        <f>+magazzino!J40</f>
        <v>0</v>
      </c>
      <c r="J7" s="55">
        <f>+magazzino!K40</f>
        <v>0</v>
      </c>
      <c r="K7" s="55">
        <f>+magazzino!L40</f>
        <v>0</v>
      </c>
      <c r="L7" s="55">
        <f>+magazzino!M40</f>
        <v>0</v>
      </c>
      <c r="M7" s="55">
        <f>+magazzino!N40</f>
        <v>2000</v>
      </c>
      <c r="N7" s="55">
        <f>+magazzino!O40</f>
        <v>0</v>
      </c>
      <c r="O7" s="55">
        <f>+magazzino!P40</f>
        <v>0</v>
      </c>
      <c r="P7" s="55">
        <f>+magazzino!Q40</f>
        <v>0</v>
      </c>
      <c r="Q7" s="55">
        <f>+magazzino!R40</f>
        <v>0</v>
      </c>
      <c r="R7" s="55">
        <f>+magazzino!S40</f>
        <v>0</v>
      </c>
      <c r="S7" s="55">
        <f>+magazzino!T40</f>
        <v>2000</v>
      </c>
      <c r="T7" s="55">
        <f>+magazzino!U40</f>
        <v>0</v>
      </c>
      <c r="U7" s="55">
        <f>+magazzino!V40</f>
        <v>0</v>
      </c>
      <c r="V7" s="55">
        <f>+magazzino!W40</f>
        <v>0</v>
      </c>
      <c r="W7" s="55">
        <f>+magazzino!X40</f>
        <v>0</v>
      </c>
      <c r="X7" s="55">
        <f>+magazzino!Y40</f>
        <v>2000</v>
      </c>
      <c r="Y7" s="55">
        <f>+magazzino!Z40</f>
        <v>0</v>
      </c>
      <c r="Z7" s="55">
        <f>+magazzino!AA40</f>
        <v>0</v>
      </c>
      <c r="AA7" s="55">
        <f>+magazzino!AB40</f>
        <v>0</v>
      </c>
      <c r="AB7" s="55">
        <f>+magazzino!AC40</f>
        <v>0</v>
      </c>
      <c r="AC7" s="55">
        <f>+magazzino!AD40</f>
        <v>2000</v>
      </c>
      <c r="AD7" s="55">
        <f>+magazzino!AE40</f>
        <v>0</v>
      </c>
      <c r="AE7" s="55">
        <f>+magazzino!AF40</f>
        <v>0</v>
      </c>
      <c r="AF7" s="55">
        <f>+magazzino!AG40</f>
        <v>0</v>
      </c>
      <c r="AG7" s="55">
        <f>+magazzino!AH40</f>
        <v>0</v>
      </c>
      <c r="AH7" s="55">
        <f>+magazzino!AI40</f>
        <v>2000</v>
      </c>
      <c r="AI7" s="55">
        <f>+magazzino!AJ40</f>
        <v>0</v>
      </c>
      <c r="AJ7" s="55">
        <f>+magazzino!AK40</f>
        <v>0</v>
      </c>
      <c r="AK7" s="55">
        <f>+magazzino!AL40</f>
        <v>0</v>
      </c>
      <c r="AL7" s="55">
        <f>+magazzino!AM40</f>
        <v>0</v>
      </c>
    </row>
    <row r="8" spans="1:38" ht="15.75" thickBot="1" x14ac:dyDescent="0.3">
      <c r="B8" s="47" t="str">
        <f>+'An Distinta Base'!D13</f>
        <v>Materia Prima 6</v>
      </c>
      <c r="C8" s="55">
        <f>+magazzino!D48</f>
        <v>2000</v>
      </c>
      <c r="D8" s="55">
        <f>+magazzino!E48</f>
        <v>0</v>
      </c>
      <c r="E8" s="55">
        <f>+magazzino!F48</f>
        <v>0</v>
      </c>
      <c r="F8" s="55">
        <f>+magazzino!G48</f>
        <v>0</v>
      </c>
      <c r="G8" s="55">
        <f>+magazzino!H48</f>
        <v>0</v>
      </c>
      <c r="H8" s="55">
        <f>+magazzino!I48</f>
        <v>0</v>
      </c>
      <c r="I8" s="55">
        <f>+magazzino!J48</f>
        <v>0</v>
      </c>
      <c r="J8" s="55">
        <f>+magazzino!K48</f>
        <v>0</v>
      </c>
      <c r="K8" s="55">
        <f>+magazzino!L48</f>
        <v>2000</v>
      </c>
      <c r="L8" s="55">
        <f>+magazzino!M48</f>
        <v>0</v>
      </c>
      <c r="M8" s="55">
        <f>+magazzino!N48</f>
        <v>0</v>
      </c>
      <c r="N8" s="55">
        <f>+magazzino!O48</f>
        <v>0</v>
      </c>
      <c r="O8" s="55">
        <f>+magazzino!P48</f>
        <v>0</v>
      </c>
      <c r="P8" s="55">
        <f>+magazzino!Q48</f>
        <v>0</v>
      </c>
      <c r="Q8" s="55">
        <f>+magazzino!R48</f>
        <v>0</v>
      </c>
      <c r="R8" s="55">
        <f>+magazzino!S48</f>
        <v>0</v>
      </c>
      <c r="S8" s="55">
        <f>+magazzino!T48</f>
        <v>0</v>
      </c>
      <c r="T8" s="55">
        <f>+magazzino!U48</f>
        <v>2000</v>
      </c>
      <c r="U8" s="55">
        <f>+magazzino!V48</f>
        <v>0</v>
      </c>
      <c r="V8" s="55">
        <f>+magazzino!W48</f>
        <v>0</v>
      </c>
      <c r="W8" s="55">
        <f>+magazzino!X48</f>
        <v>0</v>
      </c>
      <c r="X8" s="55">
        <f>+magazzino!Y48</f>
        <v>0</v>
      </c>
      <c r="Y8" s="55">
        <f>+magazzino!Z48</f>
        <v>0</v>
      </c>
      <c r="Z8" s="55">
        <f>+magazzino!AA48</f>
        <v>0</v>
      </c>
      <c r="AA8" s="55">
        <f>+magazzino!AB48</f>
        <v>0</v>
      </c>
      <c r="AB8" s="55">
        <f>+magazzino!AC48</f>
        <v>2000</v>
      </c>
      <c r="AC8" s="55">
        <f>+magazzino!AD48</f>
        <v>0</v>
      </c>
      <c r="AD8" s="55">
        <f>+magazzino!AE48</f>
        <v>0</v>
      </c>
      <c r="AE8" s="55">
        <f>+magazzino!AF48</f>
        <v>0</v>
      </c>
      <c r="AF8" s="55">
        <f>+magazzino!AG48</f>
        <v>0</v>
      </c>
      <c r="AG8" s="55">
        <f>+magazzino!AH48</f>
        <v>0</v>
      </c>
      <c r="AH8" s="55">
        <f>+magazzino!AI48</f>
        <v>0</v>
      </c>
      <c r="AI8" s="55">
        <f>+magazzino!AJ48</f>
        <v>0</v>
      </c>
      <c r="AJ8" s="55">
        <f>+magazzino!AK48</f>
        <v>0</v>
      </c>
      <c r="AK8" s="55">
        <f>+magazzino!AL48</f>
        <v>2000</v>
      </c>
      <c r="AL8" s="55">
        <f>+magazzino!AM48</f>
        <v>0</v>
      </c>
    </row>
    <row r="9" spans="1:38" ht="15.75" thickBot="1" x14ac:dyDescent="0.3">
      <c r="B9" s="47" t="str">
        <f>+'An Distinta Base'!D14</f>
        <v>Materia Prima 7</v>
      </c>
      <c r="C9" s="55">
        <f>+magazzino!D56</f>
        <v>3000</v>
      </c>
      <c r="D9" s="55">
        <f>+magazzino!E56</f>
        <v>0</v>
      </c>
      <c r="E9" s="55">
        <f>+magazzino!F56</f>
        <v>0</v>
      </c>
      <c r="F9" s="55">
        <f>+magazzino!G56</f>
        <v>0</v>
      </c>
      <c r="G9" s="55">
        <f>+magazzino!H56</f>
        <v>0</v>
      </c>
      <c r="H9" s="55">
        <f>+magazzino!I56</f>
        <v>0</v>
      </c>
      <c r="I9" s="55">
        <f>+magazzino!J56</f>
        <v>3000</v>
      </c>
      <c r="J9" s="55">
        <f>+magazzino!K56</f>
        <v>0</v>
      </c>
      <c r="K9" s="55">
        <f>+magazzino!L56</f>
        <v>0</v>
      </c>
      <c r="L9" s="55">
        <f>+magazzino!M56</f>
        <v>0</v>
      </c>
      <c r="M9" s="55">
        <f>+magazzino!N56</f>
        <v>0</v>
      </c>
      <c r="N9" s="55">
        <f>+magazzino!O56</f>
        <v>0</v>
      </c>
      <c r="O9" s="55">
        <f>+magazzino!P56</f>
        <v>3000</v>
      </c>
      <c r="P9" s="55">
        <f>+magazzino!Q56</f>
        <v>0</v>
      </c>
      <c r="Q9" s="55">
        <f>+magazzino!R56</f>
        <v>0</v>
      </c>
      <c r="R9" s="55">
        <f>+magazzino!S56</f>
        <v>0</v>
      </c>
      <c r="S9" s="55">
        <f>+magazzino!T56</f>
        <v>0</v>
      </c>
      <c r="T9" s="55">
        <f>+magazzino!U56</f>
        <v>0</v>
      </c>
      <c r="U9" s="55">
        <f>+magazzino!V56</f>
        <v>3000</v>
      </c>
      <c r="V9" s="55">
        <f>+magazzino!W56</f>
        <v>0</v>
      </c>
      <c r="W9" s="55">
        <f>+magazzino!X56</f>
        <v>0</v>
      </c>
      <c r="X9" s="55">
        <f>+magazzino!Y56</f>
        <v>0</v>
      </c>
      <c r="Y9" s="55">
        <f>+magazzino!Z56</f>
        <v>0</v>
      </c>
      <c r="Z9" s="55">
        <f>+magazzino!AA56</f>
        <v>0</v>
      </c>
      <c r="AA9" s="55">
        <f>+magazzino!AB56</f>
        <v>0</v>
      </c>
      <c r="AB9" s="55">
        <f>+magazzino!AC56</f>
        <v>3000</v>
      </c>
      <c r="AC9" s="55">
        <f>+magazzino!AD56</f>
        <v>0</v>
      </c>
      <c r="AD9" s="55">
        <f>+magazzino!AE56</f>
        <v>0</v>
      </c>
      <c r="AE9" s="55">
        <f>+magazzino!AF56</f>
        <v>0</v>
      </c>
      <c r="AF9" s="55">
        <f>+magazzino!AG56</f>
        <v>0</v>
      </c>
      <c r="AG9" s="55">
        <f>+magazzino!AH56</f>
        <v>0</v>
      </c>
      <c r="AH9" s="55">
        <f>+magazzino!AI56</f>
        <v>3000</v>
      </c>
      <c r="AI9" s="55">
        <f>+magazzino!AJ56</f>
        <v>0</v>
      </c>
      <c r="AJ9" s="55">
        <f>+magazzino!AK56</f>
        <v>0</v>
      </c>
      <c r="AK9" s="55">
        <f>+magazzino!AL56</f>
        <v>0</v>
      </c>
      <c r="AL9" s="55">
        <f>+magazzino!AM56</f>
        <v>0</v>
      </c>
    </row>
    <row r="10" spans="1:38" ht="15.75" thickBot="1" x14ac:dyDescent="0.3">
      <c r="B10" s="47" t="str">
        <f>+'An Distinta Base'!D15</f>
        <v>Materia Prima 8</v>
      </c>
      <c r="C10" s="55">
        <f>+magazzino!D64</f>
        <v>9000</v>
      </c>
      <c r="D10" s="55">
        <f>+magazzino!E64</f>
        <v>0</v>
      </c>
      <c r="E10" s="55">
        <f>+magazzino!F64</f>
        <v>0</v>
      </c>
      <c r="F10" s="55">
        <f>+magazzino!G64</f>
        <v>0</v>
      </c>
      <c r="G10" s="55">
        <f>+magazzino!H64</f>
        <v>9000</v>
      </c>
      <c r="H10" s="55">
        <f>+magazzino!I64</f>
        <v>0</v>
      </c>
      <c r="I10" s="55">
        <f>+magazzino!J64</f>
        <v>0</v>
      </c>
      <c r="J10" s="55">
        <f>+magazzino!K64</f>
        <v>0</v>
      </c>
      <c r="K10" s="55">
        <f>+magazzino!L64</f>
        <v>9000</v>
      </c>
      <c r="L10" s="55">
        <f>+magazzino!M64</f>
        <v>0</v>
      </c>
      <c r="M10" s="55">
        <f>+magazzino!N64</f>
        <v>0</v>
      </c>
      <c r="N10" s="55">
        <f>+magazzino!O64</f>
        <v>0</v>
      </c>
      <c r="O10" s="55">
        <f>+magazzino!P64</f>
        <v>0</v>
      </c>
      <c r="P10" s="55">
        <f>+magazzino!Q64</f>
        <v>9000</v>
      </c>
      <c r="Q10" s="55">
        <f>+magazzino!R64</f>
        <v>0</v>
      </c>
      <c r="R10" s="55">
        <f>+magazzino!S64</f>
        <v>0</v>
      </c>
      <c r="S10" s="55">
        <f>+magazzino!T64</f>
        <v>0</v>
      </c>
      <c r="T10" s="55">
        <f>+magazzino!U64</f>
        <v>9000</v>
      </c>
      <c r="U10" s="55">
        <f>+magazzino!V64</f>
        <v>0</v>
      </c>
      <c r="V10" s="55">
        <f>+magazzino!W64</f>
        <v>0</v>
      </c>
      <c r="W10" s="55">
        <f>+magazzino!X64</f>
        <v>0</v>
      </c>
      <c r="X10" s="55">
        <f>+magazzino!Y64</f>
        <v>9000</v>
      </c>
      <c r="Y10" s="55">
        <f>+magazzino!Z64</f>
        <v>0</v>
      </c>
      <c r="Z10" s="55">
        <f>+magazzino!AA64</f>
        <v>0</v>
      </c>
      <c r="AA10" s="55">
        <f>+magazzino!AB64</f>
        <v>0</v>
      </c>
      <c r="AB10" s="55">
        <f>+magazzino!AC64</f>
        <v>9000</v>
      </c>
      <c r="AC10" s="55">
        <f>+magazzino!AD64</f>
        <v>0</v>
      </c>
      <c r="AD10" s="55">
        <f>+magazzino!AE64</f>
        <v>0</v>
      </c>
      <c r="AE10" s="55">
        <f>+magazzino!AF64</f>
        <v>0</v>
      </c>
      <c r="AF10" s="55">
        <f>+magazzino!AG64</f>
        <v>0</v>
      </c>
      <c r="AG10" s="55">
        <f>+magazzino!AH64</f>
        <v>9000</v>
      </c>
      <c r="AH10" s="55">
        <f>+magazzino!AI64</f>
        <v>0</v>
      </c>
      <c r="AI10" s="55">
        <f>+magazzino!AJ64</f>
        <v>0</v>
      </c>
      <c r="AJ10" s="55">
        <f>+magazzino!AK64</f>
        <v>0</v>
      </c>
      <c r="AK10" s="55">
        <f>+magazzino!AL64</f>
        <v>9000</v>
      </c>
      <c r="AL10" s="55">
        <f>+magazzino!AM64</f>
        <v>0</v>
      </c>
    </row>
    <row r="11" spans="1:38" ht="15.75" thickBot="1" x14ac:dyDescent="0.3">
      <c r="B11" s="47" t="str">
        <f>+'An Distinta Base'!D16</f>
        <v>Materia Prima 9</v>
      </c>
      <c r="C11" s="55">
        <f>+magazzino!D72</f>
        <v>10000</v>
      </c>
      <c r="D11" s="55">
        <f>+magazzino!E72</f>
        <v>0</v>
      </c>
      <c r="E11" s="55">
        <f>+magazzino!F72</f>
        <v>0</v>
      </c>
      <c r="F11" s="55">
        <f>+magazzino!G72</f>
        <v>0</v>
      </c>
      <c r="G11" s="55">
        <f>+magazzino!H72</f>
        <v>0</v>
      </c>
      <c r="H11" s="55">
        <f>+magazzino!I72</f>
        <v>10000</v>
      </c>
      <c r="I11" s="55">
        <f>+magazzino!J72</f>
        <v>0</v>
      </c>
      <c r="J11" s="55">
        <f>+magazzino!K72</f>
        <v>0</v>
      </c>
      <c r="K11" s="55">
        <f>+magazzino!L72</f>
        <v>0</v>
      </c>
      <c r="L11" s="55">
        <f>+magazzino!M72</f>
        <v>0</v>
      </c>
      <c r="M11" s="55">
        <f>+magazzino!N72</f>
        <v>0</v>
      </c>
      <c r="N11" s="55">
        <f>+magazzino!O72</f>
        <v>10000</v>
      </c>
      <c r="O11" s="55">
        <f>+magazzino!P72</f>
        <v>0</v>
      </c>
      <c r="P11" s="55">
        <f>+magazzino!Q72</f>
        <v>0</v>
      </c>
      <c r="Q11" s="55">
        <f>+magazzino!R72</f>
        <v>0</v>
      </c>
      <c r="R11" s="55">
        <f>+magazzino!S72</f>
        <v>0</v>
      </c>
      <c r="S11" s="55">
        <f>+magazzino!T72</f>
        <v>10000</v>
      </c>
      <c r="T11" s="55">
        <f>+magazzino!U72</f>
        <v>0</v>
      </c>
      <c r="U11" s="55">
        <f>+magazzino!V72</f>
        <v>0</v>
      </c>
      <c r="V11" s="55">
        <f>+magazzino!W72</f>
        <v>0</v>
      </c>
      <c r="W11" s="55">
        <f>+magazzino!X72</f>
        <v>0</v>
      </c>
      <c r="X11" s="55">
        <f>+magazzino!Y72</f>
        <v>10000</v>
      </c>
      <c r="Y11" s="55">
        <f>+magazzino!Z72</f>
        <v>0</v>
      </c>
      <c r="Z11" s="55">
        <f>+magazzino!AA72</f>
        <v>0</v>
      </c>
      <c r="AA11" s="55">
        <f>+magazzino!AB72</f>
        <v>0</v>
      </c>
      <c r="AB11" s="55">
        <f>+magazzino!AC72</f>
        <v>0</v>
      </c>
      <c r="AC11" s="55">
        <f>+magazzino!AD72</f>
        <v>10000</v>
      </c>
      <c r="AD11" s="55">
        <f>+magazzino!AE72</f>
        <v>0</v>
      </c>
      <c r="AE11" s="55">
        <f>+magazzino!AF72</f>
        <v>0</v>
      </c>
      <c r="AF11" s="55">
        <f>+magazzino!AG72</f>
        <v>0</v>
      </c>
      <c r="AG11" s="55">
        <f>+magazzino!AH72</f>
        <v>0</v>
      </c>
      <c r="AH11" s="55">
        <f>+magazzino!AI72</f>
        <v>0</v>
      </c>
      <c r="AI11" s="55">
        <f>+magazzino!AJ72</f>
        <v>10000</v>
      </c>
      <c r="AJ11" s="55">
        <f>+magazzino!AK72</f>
        <v>0</v>
      </c>
      <c r="AK11" s="55">
        <f>+magazzino!AL72</f>
        <v>0</v>
      </c>
      <c r="AL11" s="55">
        <f>+magazzino!AM72</f>
        <v>0</v>
      </c>
    </row>
    <row r="12" spans="1:38" ht="15.75" thickBot="1" x14ac:dyDescent="0.3">
      <c r="B12" s="47" t="str">
        <f>+'An Distinta Base'!D17</f>
        <v>Materia Prima 10</v>
      </c>
      <c r="C12" s="55">
        <f>+magazzino!D80</f>
        <v>10000</v>
      </c>
      <c r="D12" s="55">
        <f>+magazzino!E80</f>
        <v>0</v>
      </c>
      <c r="E12" s="55">
        <f>+magazzino!F80</f>
        <v>0</v>
      </c>
      <c r="F12" s="55">
        <f>+magazzino!G80</f>
        <v>0</v>
      </c>
      <c r="G12" s="55">
        <f>+magazzino!H80</f>
        <v>10000</v>
      </c>
      <c r="H12" s="55">
        <f>+magazzino!I80</f>
        <v>0</v>
      </c>
      <c r="I12" s="55">
        <f>+magazzino!J80</f>
        <v>0</v>
      </c>
      <c r="J12" s="55">
        <f>+magazzino!K80</f>
        <v>0</v>
      </c>
      <c r="K12" s="55">
        <f>+magazzino!L80</f>
        <v>10000</v>
      </c>
      <c r="L12" s="55">
        <f>+magazzino!M80</f>
        <v>0</v>
      </c>
      <c r="M12" s="55">
        <f>+magazzino!N80</f>
        <v>0</v>
      </c>
      <c r="N12" s="55">
        <f>+magazzino!O80</f>
        <v>0</v>
      </c>
      <c r="O12" s="55">
        <f>+magazzino!P80</f>
        <v>0</v>
      </c>
      <c r="P12" s="55">
        <f>+magazzino!Q80</f>
        <v>10000</v>
      </c>
      <c r="Q12" s="55">
        <f>+magazzino!R80</f>
        <v>0</v>
      </c>
      <c r="R12" s="55">
        <f>+magazzino!S80</f>
        <v>0</v>
      </c>
      <c r="S12" s="55">
        <f>+magazzino!T80</f>
        <v>0</v>
      </c>
      <c r="T12" s="55">
        <f>+magazzino!U80</f>
        <v>10000</v>
      </c>
      <c r="U12" s="55">
        <f>+magazzino!V80</f>
        <v>0</v>
      </c>
      <c r="V12" s="55">
        <f>+magazzino!W80</f>
        <v>0</v>
      </c>
      <c r="W12" s="55">
        <f>+magazzino!X80</f>
        <v>0</v>
      </c>
      <c r="X12" s="55">
        <f>+magazzino!Y80</f>
        <v>0</v>
      </c>
      <c r="Y12" s="55">
        <f>+magazzino!Z80</f>
        <v>10000</v>
      </c>
      <c r="Z12" s="55">
        <f>+magazzino!AA80</f>
        <v>0</v>
      </c>
      <c r="AA12" s="55">
        <f>+magazzino!AB80</f>
        <v>0</v>
      </c>
      <c r="AB12" s="55">
        <f>+magazzino!AC80</f>
        <v>0</v>
      </c>
      <c r="AC12" s="55">
        <f>+magazzino!AD80</f>
        <v>10000</v>
      </c>
      <c r="AD12" s="55">
        <f>+magazzino!AE80</f>
        <v>0</v>
      </c>
      <c r="AE12" s="55">
        <f>+magazzino!AF80</f>
        <v>0</v>
      </c>
      <c r="AF12" s="55">
        <f>+magazzino!AG80</f>
        <v>0</v>
      </c>
      <c r="AG12" s="55">
        <f>+magazzino!AH80</f>
        <v>10000</v>
      </c>
      <c r="AH12" s="55">
        <f>+magazzino!AI80</f>
        <v>0</v>
      </c>
      <c r="AI12" s="55">
        <f>+magazzino!AJ80</f>
        <v>0</v>
      </c>
      <c r="AJ12" s="55">
        <f>+magazzino!AK80</f>
        <v>0</v>
      </c>
      <c r="AK12" s="55">
        <f>+magazzino!AL80</f>
        <v>0</v>
      </c>
      <c r="AL12" s="55">
        <f>+magazzino!AM80</f>
        <v>10000</v>
      </c>
    </row>
    <row r="13" spans="1:38" ht="15.75" thickBot="1" x14ac:dyDescent="0.3">
      <c r="B13" s="47" t="str">
        <f>+'An Distinta Base'!D18</f>
        <v>Materia Prima 11</v>
      </c>
      <c r="C13" s="55">
        <f>+magazzino!D88</f>
        <v>3000</v>
      </c>
      <c r="D13" s="55">
        <f>+magazzino!E88</f>
        <v>0</v>
      </c>
      <c r="E13" s="55">
        <f>+magazzino!F88</f>
        <v>0</v>
      </c>
      <c r="F13" s="55">
        <f>+magazzino!G88</f>
        <v>0</v>
      </c>
      <c r="G13" s="55">
        <f>+magazzino!H88</f>
        <v>0</v>
      </c>
      <c r="H13" s="55">
        <f>+magazzino!I88</f>
        <v>0</v>
      </c>
      <c r="I13" s="55">
        <f>+magazzino!J88</f>
        <v>0</v>
      </c>
      <c r="J13" s="55">
        <f>+magazzino!K88</f>
        <v>3000</v>
      </c>
      <c r="K13" s="55">
        <f>+magazzino!L88</f>
        <v>0</v>
      </c>
      <c r="L13" s="55">
        <f>+magazzino!M88</f>
        <v>0</v>
      </c>
      <c r="M13" s="55">
        <f>+magazzino!N88</f>
        <v>0</v>
      </c>
      <c r="N13" s="55">
        <f>+magazzino!O88</f>
        <v>0</v>
      </c>
      <c r="O13" s="55">
        <f>+magazzino!P88</f>
        <v>0</v>
      </c>
      <c r="P13" s="55">
        <f>+magazzino!Q88</f>
        <v>0</v>
      </c>
      <c r="Q13" s="55">
        <f>+magazzino!R88</f>
        <v>0</v>
      </c>
      <c r="R13" s="55">
        <f>+magazzino!S88</f>
        <v>3000</v>
      </c>
      <c r="S13" s="55">
        <f>+magazzino!T88</f>
        <v>0</v>
      </c>
      <c r="T13" s="55">
        <f>+magazzino!U88</f>
        <v>0</v>
      </c>
      <c r="U13" s="55">
        <f>+magazzino!V88</f>
        <v>0</v>
      </c>
      <c r="V13" s="55">
        <f>+magazzino!W88</f>
        <v>0</v>
      </c>
      <c r="W13" s="55">
        <f>+magazzino!X88</f>
        <v>0</v>
      </c>
      <c r="X13" s="55">
        <f>+magazzino!Y88</f>
        <v>0</v>
      </c>
      <c r="Y13" s="55">
        <f>+magazzino!Z88</f>
        <v>3000</v>
      </c>
      <c r="Z13" s="55">
        <f>+magazzino!AA88</f>
        <v>0</v>
      </c>
      <c r="AA13" s="55">
        <f>+magazzino!AB88</f>
        <v>0</v>
      </c>
      <c r="AB13" s="55">
        <f>+magazzino!AC88</f>
        <v>0</v>
      </c>
      <c r="AC13" s="55">
        <f>+magazzino!AD88</f>
        <v>0</v>
      </c>
      <c r="AD13" s="55">
        <f>+magazzino!AE88</f>
        <v>0</v>
      </c>
      <c r="AE13" s="55">
        <f>+magazzino!AF88</f>
        <v>0</v>
      </c>
      <c r="AF13" s="55">
        <f>+magazzino!AG88</f>
        <v>3000</v>
      </c>
      <c r="AG13" s="55">
        <f>+magazzino!AH88</f>
        <v>0</v>
      </c>
      <c r="AH13" s="55">
        <f>+magazzino!AI88</f>
        <v>0</v>
      </c>
      <c r="AI13" s="55">
        <f>+magazzino!AJ88</f>
        <v>0</v>
      </c>
      <c r="AJ13" s="55">
        <f>+magazzino!AK88</f>
        <v>0</v>
      </c>
      <c r="AK13" s="55">
        <f>+magazzino!AL88</f>
        <v>0</v>
      </c>
      <c r="AL13" s="55">
        <f>+magazzino!AM88</f>
        <v>0</v>
      </c>
    </row>
    <row r="14" spans="1:38" ht="15.75" thickBot="1" x14ac:dyDescent="0.3">
      <c r="B14" s="47" t="str">
        <f>+'An Distinta Base'!D19</f>
        <v>Materia Prima 12</v>
      </c>
      <c r="C14" s="55">
        <f>+magazzino!D96</f>
        <v>5000</v>
      </c>
      <c r="D14" s="55">
        <f>+magazzino!E96</f>
        <v>0</v>
      </c>
      <c r="E14" s="55">
        <f>+magazzino!F96</f>
        <v>0</v>
      </c>
      <c r="F14" s="55">
        <f>+magazzino!G96</f>
        <v>0</v>
      </c>
      <c r="G14" s="55">
        <f>+magazzino!H96</f>
        <v>0</v>
      </c>
      <c r="H14" s="55">
        <f>+magazzino!I96</f>
        <v>0</v>
      </c>
      <c r="I14" s="55">
        <f>+magazzino!J96</f>
        <v>0</v>
      </c>
      <c r="J14" s="55">
        <f>+magazzino!K96</f>
        <v>0</v>
      </c>
      <c r="K14" s="55">
        <f>+magazzino!L96</f>
        <v>0</v>
      </c>
      <c r="L14" s="55">
        <f>+magazzino!M96</f>
        <v>0</v>
      </c>
      <c r="M14" s="55">
        <f>+magazzino!N96</f>
        <v>0</v>
      </c>
      <c r="N14" s="55">
        <f>+magazzino!O96</f>
        <v>0</v>
      </c>
      <c r="O14" s="55">
        <f>+magazzino!P96</f>
        <v>0</v>
      </c>
      <c r="P14" s="55">
        <f>+magazzino!Q96</f>
        <v>5000</v>
      </c>
      <c r="Q14" s="55">
        <f>+magazzino!R96</f>
        <v>0</v>
      </c>
      <c r="R14" s="55">
        <f>+magazzino!S96</f>
        <v>0</v>
      </c>
      <c r="S14" s="55">
        <f>+magazzino!T96</f>
        <v>0</v>
      </c>
      <c r="T14" s="55">
        <f>+magazzino!U96</f>
        <v>0</v>
      </c>
      <c r="U14" s="55">
        <f>+magazzino!V96</f>
        <v>0</v>
      </c>
      <c r="V14" s="55">
        <f>+magazzino!W96</f>
        <v>0</v>
      </c>
      <c r="W14" s="55">
        <f>+magazzino!X96</f>
        <v>0</v>
      </c>
      <c r="X14" s="55">
        <f>+magazzino!Y96</f>
        <v>0</v>
      </c>
      <c r="Y14" s="55">
        <f>+magazzino!Z96</f>
        <v>0</v>
      </c>
      <c r="Z14" s="55">
        <f>+magazzino!AA96</f>
        <v>0</v>
      </c>
      <c r="AA14" s="55">
        <f>+magazzino!AB96</f>
        <v>0</v>
      </c>
      <c r="AB14" s="55">
        <f>+magazzino!AC96</f>
        <v>5000</v>
      </c>
      <c r="AC14" s="55">
        <f>+magazzino!AD96</f>
        <v>0</v>
      </c>
      <c r="AD14" s="55">
        <f>+magazzino!AE96</f>
        <v>0</v>
      </c>
      <c r="AE14" s="55">
        <f>+magazzino!AF96</f>
        <v>0</v>
      </c>
      <c r="AF14" s="55">
        <f>+magazzino!AG96</f>
        <v>0</v>
      </c>
      <c r="AG14" s="55">
        <f>+magazzino!AH96</f>
        <v>0</v>
      </c>
      <c r="AH14" s="55">
        <f>+magazzino!AI96</f>
        <v>0</v>
      </c>
      <c r="AI14" s="55">
        <f>+magazzino!AJ96</f>
        <v>0</v>
      </c>
      <c r="AJ14" s="55">
        <f>+magazzino!AK96</f>
        <v>0</v>
      </c>
      <c r="AK14" s="55">
        <f>+magazzino!AL96</f>
        <v>0</v>
      </c>
      <c r="AL14" s="55">
        <f>+magazzino!AM96</f>
        <v>0</v>
      </c>
    </row>
    <row r="15" spans="1:38" ht="15.75" thickBot="1" x14ac:dyDescent="0.3">
      <c r="B15" s="47" t="str">
        <f>+'An Distinta Base'!D20</f>
        <v>Materia Prima 13</v>
      </c>
      <c r="C15" s="55">
        <f>+magazzino!D104</f>
        <v>2000</v>
      </c>
      <c r="D15" s="55">
        <f>+magazzino!E104</f>
        <v>0</v>
      </c>
      <c r="E15" s="55">
        <f>+magazzino!F104</f>
        <v>0</v>
      </c>
      <c r="F15" s="55">
        <f>+magazzino!G104</f>
        <v>0</v>
      </c>
      <c r="G15" s="55">
        <f>+magazzino!H104</f>
        <v>0</v>
      </c>
      <c r="H15" s="55">
        <f>+magazzino!I104</f>
        <v>0</v>
      </c>
      <c r="I15" s="55">
        <f>+magazzino!J104</f>
        <v>0</v>
      </c>
      <c r="J15" s="55">
        <f>+magazzino!K104</f>
        <v>0</v>
      </c>
      <c r="K15" s="55">
        <f>+magazzino!L104</f>
        <v>2000</v>
      </c>
      <c r="L15" s="55">
        <f>+magazzino!M104</f>
        <v>0</v>
      </c>
      <c r="M15" s="55">
        <f>+magazzino!N104</f>
        <v>0</v>
      </c>
      <c r="N15" s="55">
        <f>+magazzino!O104</f>
        <v>0</v>
      </c>
      <c r="O15" s="55">
        <f>+magazzino!P104</f>
        <v>0</v>
      </c>
      <c r="P15" s="55">
        <f>+magazzino!Q104</f>
        <v>0</v>
      </c>
      <c r="Q15" s="55">
        <f>+magazzino!R104</f>
        <v>0</v>
      </c>
      <c r="R15" s="55">
        <f>+magazzino!S104</f>
        <v>0</v>
      </c>
      <c r="S15" s="55">
        <f>+magazzino!T104</f>
        <v>2000</v>
      </c>
      <c r="T15" s="55">
        <f>+magazzino!U104</f>
        <v>0</v>
      </c>
      <c r="U15" s="55">
        <f>+magazzino!V104</f>
        <v>0</v>
      </c>
      <c r="V15" s="55">
        <f>+magazzino!W104</f>
        <v>0</v>
      </c>
      <c r="W15" s="55">
        <f>+magazzino!X104</f>
        <v>0</v>
      </c>
      <c r="X15" s="55">
        <f>+magazzino!Y104</f>
        <v>0</v>
      </c>
      <c r="Y15" s="55">
        <f>+magazzino!Z104</f>
        <v>0</v>
      </c>
      <c r="Z15" s="55">
        <f>+magazzino!AA104</f>
        <v>0</v>
      </c>
      <c r="AA15" s="55">
        <f>+magazzino!AB104</f>
        <v>2000</v>
      </c>
      <c r="AB15" s="55">
        <f>+magazzino!AC104</f>
        <v>0</v>
      </c>
      <c r="AC15" s="55">
        <f>+magazzino!AD104</f>
        <v>0</v>
      </c>
      <c r="AD15" s="55">
        <f>+magazzino!AE104</f>
        <v>0</v>
      </c>
      <c r="AE15" s="55">
        <f>+magazzino!AF104</f>
        <v>0</v>
      </c>
      <c r="AF15" s="55">
        <f>+magazzino!AG104</f>
        <v>0</v>
      </c>
      <c r="AG15" s="55">
        <f>+magazzino!AH104</f>
        <v>0</v>
      </c>
      <c r="AH15" s="55">
        <f>+magazzino!AI104</f>
        <v>0</v>
      </c>
      <c r="AI15" s="55">
        <f>+magazzino!AJ104</f>
        <v>2000</v>
      </c>
      <c r="AJ15" s="55">
        <f>+magazzino!AK104</f>
        <v>0</v>
      </c>
      <c r="AK15" s="55">
        <f>+magazzino!AL104</f>
        <v>0</v>
      </c>
      <c r="AL15" s="55">
        <f>+magazzino!AM104</f>
        <v>0</v>
      </c>
    </row>
    <row r="16" spans="1:38" ht="15.75" thickBot="1" x14ac:dyDescent="0.3">
      <c r="B16" s="47" t="str">
        <f>+'An Distinta Base'!D21</f>
        <v>Materia Prima 14</v>
      </c>
      <c r="C16" s="55">
        <f>+magazzino!D112</f>
        <v>2000</v>
      </c>
      <c r="D16" s="55">
        <f>+magazzino!E112</f>
        <v>0</v>
      </c>
      <c r="E16" s="55">
        <f>+magazzino!F112</f>
        <v>0</v>
      </c>
      <c r="F16" s="55">
        <f>+magazzino!G112</f>
        <v>0</v>
      </c>
      <c r="G16" s="55">
        <f>+magazzino!H112</f>
        <v>0</v>
      </c>
      <c r="H16" s="55">
        <f>+magazzino!I112</f>
        <v>2000</v>
      </c>
      <c r="I16" s="55">
        <f>+magazzino!J112</f>
        <v>0</v>
      </c>
      <c r="J16" s="55">
        <f>+magazzino!K112</f>
        <v>0</v>
      </c>
      <c r="K16" s="55">
        <f>+magazzino!L112</f>
        <v>0</v>
      </c>
      <c r="L16" s="55">
        <f>+magazzino!M112</f>
        <v>0</v>
      </c>
      <c r="M16" s="55">
        <f>+magazzino!N112</f>
        <v>2000</v>
      </c>
      <c r="N16" s="55">
        <f>+magazzino!O112</f>
        <v>0</v>
      </c>
      <c r="O16" s="55">
        <f>+magazzino!P112</f>
        <v>0</v>
      </c>
      <c r="P16" s="55">
        <f>+magazzino!Q112</f>
        <v>0</v>
      </c>
      <c r="Q16" s="55">
        <f>+magazzino!R112</f>
        <v>0</v>
      </c>
      <c r="R16" s="55">
        <f>+magazzino!S112</f>
        <v>2000</v>
      </c>
      <c r="S16" s="55">
        <f>+magazzino!T112</f>
        <v>0</v>
      </c>
      <c r="T16" s="55">
        <f>+magazzino!U112</f>
        <v>0</v>
      </c>
      <c r="U16" s="55">
        <f>+magazzino!V112</f>
        <v>0</v>
      </c>
      <c r="V16" s="55">
        <f>+magazzino!W112</f>
        <v>0</v>
      </c>
      <c r="W16" s="55">
        <f>+magazzino!X112</f>
        <v>2000</v>
      </c>
      <c r="X16" s="55">
        <f>+magazzino!Y112</f>
        <v>0</v>
      </c>
      <c r="Y16" s="55">
        <f>+magazzino!Z112</f>
        <v>0</v>
      </c>
      <c r="Z16" s="55">
        <f>+magazzino!AA112</f>
        <v>0</v>
      </c>
      <c r="AA16" s="55">
        <f>+magazzino!AB112</f>
        <v>0</v>
      </c>
      <c r="AB16" s="55">
        <f>+magazzino!AC112</f>
        <v>0</v>
      </c>
      <c r="AC16" s="55">
        <f>+magazzino!AD112</f>
        <v>2000</v>
      </c>
      <c r="AD16" s="55">
        <f>+magazzino!AE112</f>
        <v>0</v>
      </c>
      <c r="AE16" s="55">
        <f>+magazzino!AF112</f>
        <v>0</v>
      </c>
      <c r="AF16" s="55">
        <f>+magazzino!AG112</f>
        <v>0</v>
      </c>
      <c r="AG16" s="55">
        <f>+magazzino!AH112</f>
        <v>0</v>
      </c>
      <c r="AH16" s="55">
        <f>+magazzino!AI112</f>
        <v>2000</v>
      </c>
      <c r="AI16" s="55">
        <f>+magazzino!AJ112</f>
        <v>0</v>
      </c>
      <c r="AJ16" s="55">
        <f>+magazzino!AK112</f>
        <v>0</v>
      </c>
      <c r="AK16" s="55">
        <f>+magazzino!AL112</f>
        <v>0</v>
      </c>
      <c r="AL16" s="55">
        <f>+magazzino!AM112</f>
        <v>0</v>
      </c>
    </row>
    <row r="17" spans="2:38" ht="15.75" thickBot="1" x14ac:dyDescent="0.3">
      <c r="B17" s="47" t="str">
        <f>+'An Distinta Base'!D22</f>
        <v>Materia Prima 15</v>
      </c>
      <c r="C17" s="55">
        <f>+magazzino!D120</f>
        <v>9000</v>
      </c>
      <c r="D17" s="55">
        <f>+magazzino!E120</f>
        <v>0</v>
      </c>
      <c r="E17" s="55">
        <f>+magazzino!F120</f>
        <v>0</v>
      </c>
      <c r="F17" s="55">
        <f>+magazzino!G120</f>
        <v>0</v>
      </c>
      <c r="G17" s="55">
        <f>+magazzino!H120</f>
        <v>0</v>
      </c>
      <c r="H17" s="55">
        <f>+magazzino!I120</f>
        <v>9000</v>
      </c>
      <c r="I17" s="55">
        <f>+magazzino!J120</f>
        <v>0</v>
      </c>
      <c r="J17" s="55">
        <f>+magazzino!K120</f>
        <v>0</v>
      </c>
      <c r="K17" s="55">
        <f>+magazzino!L120</f>
        <v>0</v>
      </c>
      <c r="L17" s="55">
        <f>+magazzino!M120</f>
        <v>0</v>
      </c>
      <c r="M17" s="55">
        <f>+magazzino!N120</f>
        <v>9000</v>
      </c>
      <c r="N17" s="55">
        <f>+magazzino!O120</f>
        <v>0</v>
      </c>
      <c r="O17" s="55">
        <f>+magazzino!P120</f>
        <v>0</v>
      </c>
      <c r="P17" s="55">
        <f>+magazzino!Q120</f>
        <v>0</v>
      </c>
      <c r="Q17" s="55">
        <f>+magazzino!R120</f>
        <v>0</v>
      </c>
      <c r="R17" s="55">
        <f>+magazzino!S120</f>
        <v>9000</v>
      </c>
      <c r="S17" s="55">
        <f>+magazzino!T120</f>
        <v>0</v>
      </c>
      <c r="T17" s="55">
        <f>+magazzino!U120</f>
        <v>0</v>
      </c>
      <c r="U17" s="55">
        <f>+magazzino!V120</f>
        <v>0</v>
      </c>
      <c r="V17" s="55">
        <f>+magazzino!W120</f>
        <v>0</v>
      </c>
      <c r="W17" s="55">
        <f>+magazzino!X120</f>
        <v>9000</v>
      </c>
      <c r="X17" s="55">
        <f>+magazzino!Y120</f>
        <v>0</v>
      </c>
      <c r="Y17" s="55">
        <f>+magazzino!Z120</f>
        <v>0</v>
      </c>
      <c r="Z17" s="55">
        <f>+magazzino!AA120</f>
        <v>0</v>
      </c>
      <c r="AA17" s="55">
        <f>+magazzino!AB120</f>
        <v>0</v>
      </c>
      <c r="AB17" s="55">
        <f>+magazzino!AC120</f>
        <v>9000</v>
      </c>
      <c r="AC17" s="55">
        <f>+magazzino!AD120</f>
        <v>0</v>
      </c>
      <c r="AD17" s="55">
        <f>+magazzino!AE120</f>
        <v>0</v>
      </c>
      <c r="AE17" s="55">
        <f>+magazzino!AF120</f>
        <v>0</v>
      </c>
      <c r="AF17" s="55">
        <f>+magazzino!AG120</f>
        <v>0</v>
      </c>
      <c r="AG17" s="55">
        <f>+magazzino!AH120</f>
        <v>9000</v>
      </c>
      <c r="AH17" s="55">
        <f>+magazzino!AI120</f>
        <v>0</v>
      </c>
      <c r="AI17" s="55">
        <f>+magazzino!AJ120</f>
        <v>0</v>
      </c>
      <c r="AJ17" s="55">
        <f>+magazzino!AK120</f>
        <v>0</v>
      </c>
      <c r="AK17" s="55">
        <f>+magazzino!AL120</f>
        <v>0</v>
      </c>
      <c r="AL17" s="55">
        <f>+magazzino!AM120</f>
        <v>9000</v>
      </c>
    </row>
    <row r="18" spans="2:38" ht="15.75" thickBot="1" x14ac:dyDescent="0.3">
      <c r="B18" s="47" t="str">
        <f>+'An Distinta Base'!D23</f>
        <v>Materia Prima 16</v>
      </c>
      <c r="C18" s="55">
        <f>+magazzino!D128</f>
        <v>9000</v>
      </c>
      <c r="D18" s="55">
        <f>+magazzino!E128</f>
        <v>0</v>
      </c>
      <c r="E18" s="55">
        <f>+magazzino!F128</f>
        <v>0</v>
      </c>
      <c r="F18" s="55">
        <f>+magazzino!G128</f>
        <v>9000</v>
      </c>
      <c r="G18" s="55">
        <f>+magazzino!H128</f>
        <v>0</v>
      </c>
      <c r="H18" s="55">
        <f>+magazzino!I128</f>
        <v>0</v>
      </c>
      <c r="I18" s="55">
        <f>+magazzino!J128</f>
        <v>0</v>
      </c>
      <c r="J18" s="55">
        <f>+magazzino!K128</f>
        <v>9000</v>
      </c>
      <c r="K18" s="55">
        <f>+magazzino!L128</f>
        <v>0</v>
      </c>
      <c r="L18" s="55">
        <f>+magazzino!M128</f>
        <v>0</v>
      </c>
      <c r="M18" s="55">
        <f>+magazzino!N128</f>
        <v>9000</v>
      </c>
      <c r="N18" s="55">
        <f>+magazzino!O128</f>
        <v>0</v>
      </c>
      <c r="O18" s="55">
        <f>+magazzino!P128</f>
        <v>0</v>
      </c>
      <c r="P18" s="55">
        <f>+magazzino!Q128</f>
        <v>9000</v>
      </c>
      <c r="Q18" s="55">
        <f>+magazzino!R128</f>
        <v>0</v>
      </c>
      <c r="R18" s="55">
        <f>+magazzino!S128</f>
        <v>0</v>
      </c>
      <c r="S18" s="55">
        <f>+magazzino!T128</f>
        <v>0</v>
      </c>
      <c r="T18" s="55">
        <f>+magazzino!U128</f>
        <v>9000</v>
      </c>
      <c r="U18" s="55">
        <f>+magazzino!V128</f>
        <v>0</v>
      </c>
      <c r="V18" s="55">
        <f>+magazzino!W128</f>
        <v>0</v>
      </c>
      <c r="W18" s="55">
        <f>+magazzino!X128</f>
        <v>0</v>
      </c>
      <c r="X18" s="55">
        <f>+magazzino!Y128</f>
        <v>9000</v>
      </c>
      <c r="Y18" s="55">
        <f>+magazzino!Z128</f>
        <v>0</v>
      </c>
      <c r="Z18" s="55">
        <f>+magazzino!AA128</f>
        <v>0</v>
      </c>
      <c r="AA18" s="55">
        <f>+magazzino!AB128</f>
        <v>9000</v>
      </c>
      <c r="AB18" s="55">
        <f>+magazzino!AC128</f>
        <v>0</v>
      </c>
      <c r="AC18" s="55">
        <f>+magazzino!AD128</f>
        <v>0</v>
      </c>
      <c r="AD18" s="55">
        <f>+magazzino!AE128</f>
        <v>9000</v>
      </c>
      <c r="AE18" s="55">
        <f>+magazzino!AF128</f>
        <v>0</v>
      </c>
      <c r="AF18" s="55">
        <f>+magazzino!AG128</f>
        <v>0</v>
      </c>
      <c r="AG18" s="55">
        <f>+magazzino!AH128</f>
        <v>0</v>
      </c>
      <c r="AH18" s="55">
        <f>+magazzino!AI128</f>
        <v>9000</v>
      </c>
      <c r="AI18" s="55">
        <f>+magazzino!AJ128</f>
        <v>0</v>
      </c>
      <c r="AJ18" s="55">
        <f>+magazzino!AK128</f>
        <v>0</v>
      </c>
      <c r="AK18" s="55">
        <f>+magazzino!AL128</f>
        <v>9000</v>
      </c>
      <c r="AL18" s="55">
        <f>+magazzino!AM128</f>
        <v>0</v>
      </c>
    </row>
    <row r="19" spans="2:38" ht="15.75" thickBot="1" x14ac:dyDescent="0.3">
      <c r="B19" s="47" t="str">
        <f>+'An Distinta Base'!D24</f>
        <v>Materia Prima 17</v>
      </c>
      <c r="C19" s="55">
        <f>+magazzino!D136</f>
        <v>9000</v>
      </c>
      <c r="D19" s="55">
        <f>+magazzino!E136</f>
        <v>0</v>
      </c>
      <c r="E19" s="55">
        <f>+magazzino!F136</f>
        <v>0</v>
      </c>
      <c r="F19" s="55">
        <f>+magazzino!G136</f>
        <v>0</v>
      </c>
      <c r="G19" s="55">
        <f>+magazzino!H136</f>
        <v>0</v>
      </c>
      <c r="H19" s="55">
        <f>+magazzino!I136</f>
        <v>9000</v>
      </c>
      <c r="I19" s="55">
        <f>+magazzino!J136</f>
        <v>0</v>
      </c>
      <c r="J19" s="55">
        <f>+magazzino!K136</f>
        <v>0</v>
      </c>
      <c r="K19" s="55">
        <f>+magazzino!L136</f>
        <v>0</v>
      </c>
      <c r="L19" s="55">
        <f>+magazzino!M136</f>
        <v>0</v>
      </c>
      <c r="M19" s="55">
        <f>+magazzino!N136</f>
        <v>9000</v>
      </c>
      <c r="N19" s="55">
        <f>+magazzino!O136</f>
        <v>0</v>
      </c>
      <c r="O19" s="55">
        <f>+magazzino!P136</f>
        <v>0</v>
      </c>
      <c r="P19" s="55">
        <f>+magazzino!Q136</f>
        <v>0</v>
      </c>
      <c r="Q19" s="55">
        <f>+magazzino!R136</f>
        <v>0</v>
      </c>
      <c r="R19" s="55">
        <f>+magazzino!S136</f>
        <v>9000</v>
      </c>
      <c r="S19" s="55">
        <f>+magazzino!T136</f>
        <v>0</v>
      </c>
      <c r="T19" s="55">
        <f>+magazzino!U136</f>
        <v>0</v>
      </c>
      <c r="U19" s="55">
        <f>+magazzino!V136</f>
        <v>0</v>
      </c>
      <c r="V19" s="55">
        <f>+magazzino!W136</f>
        <v>0</v>
      </c>
      <c r="W19" s="55">
        <f>+magazzino!X136</f>
        <v>9000</v>
      </c>
      <c r="X19" s="55">
        <f>+magazzino!Y136</f>
        <v>0</v>
      </c>
      <c r="Y19" s="55">
        <f>+magazzino!Z136</f>
        <v>0</v>
      </c>
      <c r="Z19" s="55">
        <f>+magazzino!AA136</f>
        <v>0</v>
      </c>
      <c r="AA19" s="55">
        <f>+magazzino!AB136</f>
        <v>0</v>
      </c>
      <c r="AB19" s="55">
        <f>+magazzino!AC136</f>
        <v>9000</v>
      </c>
      <c r="AC19" s="55">
        <f>+magazzino!AD136</f>
        <v>0</v>
      </c>
      <c r="AD19" s="55">
        <f>+magazzino!AE136</f>
        <v>0</v>
      </c>
      <c r="AE19" s="55">
        <f>+magazzino!AF136</f>
        <v>0</v>
      </c>
      <c r="AF19" s="55">
        <f>+magazzino!AG136</f>
        <v>0</v>
      </c>
      <c r="AG19" s="55">
        <f>+magazzino!AH136</f>
        <v>0</v>
      </c>
      <c r="AH19" s="55">
        <f>+magazzino!AI136</f>
        <v>9000</v>
      </c>
      <c r="AI19" s="55">
        <f>+magazzino!AJ136</f>
        <v>0</v>
      </c>
      <c r="AJ19" s="55">
        <f>+magazzino!AK136</f>
        <v>0</v>
      </c>
      <c r="AK19" s="55">
        <f>+magazzino!AL136</f>
        <v>0</v>
      </c>
      <c r="AL19" s="55">
        <f>+magazzino!AM136</f>
        <v>0</v>
      </c>
    </row>
    <row r="20" spans="2:38" ht="15.75" thickBot="1" x14ac:dyDescent="0.3">
      <c r="B20" s="47" t="str">
        <f>+'An Distinta Base'!D25</f>
        <v>Materia Prima 18</v>
      </c>
      <c r="C20" s="55">
        <f>+magazzino!D144</f>
        <v>3000</v>
      </c>
      <c r="D20" s="55">
        <f>+magazzino!E144</f>
        <v>0</v>
      </c>
      <c r="E20" s="55">
        <f>+magazzino!F144</f>
        <v>0</v>
      </c>
      <c r="F20" s="55">
        <f>+magazzino!G144</f>
        <v>0</v>
      </c>
      <c r="G20" s="55">
        <f>+magazzino!H144</f>
        <v>0</v>
      </c>
      <c r="H20" s="55">
        <f>+magazzino!I144</f>
        <v>0</v>
      </c>
      <c r="I20" s="55">
        <f>+magazzino!J144</f>
        <v>0</v>
      </c>
      <c r="J20" s="55">
        <f>+magazzino!K144</f>
        <v>3000</v>
      </c>
      <c r="K20" s="55">
        <f>+magazzino!L144</f>
        <v>0</v>
      </c>
      <c r="L20" s="55">
        <f>+magazzino!M144</f>
        <v>0</v>
      </c>
      <c r="M20" s="55">
        <f>+magazzino!N144</f>
        <v>0</v>
      </c>
      <c r="N20" s="55">
        <f>+magazzino!O144</f>
        <v>0</v>
      </c>
      <c r="O20" s="55">
        <f>+magazzino!P144</f>
        <v>0</v>
      </c>
      <c r="P20" s="55">
        <f>+magazzino!Q144</f>
        <v>0</v>
      </c>
      <c r="Q20" s="55">
        <f>+magazzino!R144</f>
        <v>3000</v>
      </c>
      <c r="R20" s="55">
        <f>+magazzino!S144</f>
        <v>0</v>
      </c>
      <c r="S20" s="55">
        <f>+magazzino!T144</f>
        <v>0</v>
      </c>
      <c r="T20" s="55">
        <f>+magazzino!U144</f>
        <v>0</v>
      </c>
      <c r="U20" s="55">
        <f>+magazzino!V144</f>
        <v>0</v>
      </c>
      <c r="V20" s="55">
        <f>+magazzino!W144</f>
        <v>0</v>
      </c>
      <c r="W20" s="55">
        <f>+magazzino!X144</f>
        <v>0</v>
      </c>
      <c r="X20" s="55">
        <f>+magazzino!Y144</f>
        <v>3000</v>
      </c>
      <c r="Y20" s="55">
        <f>+magazzino!Z144</f>
        <v>0</v>
      </c>
      <c r="Z20" s="55">
        <f>+magazzino!AA144</f>
        <v>0</v>
      </c>
      <c r="AA20" s="55">
        <f>+magazzino!AB144</f>
        <v>0</v>
      </c>
      <c r="AB20" s="55">
        <f>+magazzino!AC144</f>
        <v>0</v>
      </c>
      <c r="AC20" s="55">
        <f>+magazzino!AD144</f>
        <v>0</v>
      </c>
      <c r="AD20" s="55">
        <f>+magazzino!AE144</f>
        <v>0</v>
      </c>
      <c r="AE20" s="55">
        <f>+magazzino!AF144</f>
        <v>3000</v>
      </c>
      <c r="AF20" s="55">
        <f>+magazzino!AG144</f>
        <v>0</v>
      </c>
      <c r="AG20" s="55">
        <f>+magazzino!AH144</f>
        <v>0</v>
      </c>
      <c r="AH20" s="55">
        <f>+magazzino!AI144</f>
        <v>0</v>
      </c>
      <c r="AI20" s="55">
        <f>+magazzino!AJ144</f>
        <v>0</v>
      </c>
      <c r="AJ20" s="55">
        <f>+magazzino!AK144</f>
        <v>0</v>
      </c>
      <c r="AK20" s="55">
        <f>+magazzino!AL144</f>
        <v>0</v>
      </c>
      <c r="AL20" s="55">
        <f>+magazzino!AM144</f>
        <v>3000</v>
      </c>
    </row>
    <row r="21" spans="2:38" ht="15.75" thickBot="1" x14ac:dyDescent="0.3">
      <c r="B21" s="47" t="str">
        <f>+'An Distinta Base'!D26</f>
        <v>Materia Prima 19</v>
      </c>
      <c r="C21" s="55">
        <f>+magazzino!D152</f>
        <v>2000</v>
      </c>
      <c r="D21" s="55">
        <f>+magazzino!E152</f>
        <v>0</v>
      </c>
      <c r="E21" s="55">
        <f>+magazzino!F152</f>
        <v>0</v>
      </c>
      <c r="F21" s="55">
        <f>+magazzino!G152</f>
        <v>0</v>
      </c>
      <c r="G21" s="55">
        <f>+magazzino!H152</f>
        <v>0</v>
      </c>
      <c r="H21" s="55">
        <f>+magazzino!I152</f>
        <v>0</v>
      </c>
      <c r="I21" s="55">
        <f>+magazzino!J152</f>
        <v>0</v>
      </c>
      <c r="J21" s="55">
        <f>+magazzino!K152</f>
        <v>2000</v>
      </c>
      <c r="K21" s="55">
        <f>+magazzino!L152</f>
        <v>0</v>
      </c>
      <c r="L21" s="55">
        <f>+magazzino!M152</f>
        <v>0</v>
      </c>
      <c r="M21" s="55">
        <f>+magazzino!N152</f>
        <v>0</v>
      </c>
      <c r="N21" s="55">
        <f>+magazzino!O152</f>
        <v>0</v>
      </c>
      <c r="O21" s="55">
        <f>+magazzino!P152</f>
        <v>0</v>
      </c>
      <c r="P21" s="55">
        <f>+magazzino!Q152</f>
        <v>0</v>
      </c>
      <c r="Q21" s="55">
        <f>+magazzino!R152</f>
        <v>2000</v>
      </c>
      <c r="R21" s="55">
        <f>+magazzino!S152</f>
        <v>0</v>
      </c>
      <c r="S21" s="55">
        <f>+magazzino!T152</f>
        <v>0</v>
      </c>
      <c r="T21" s="55">
        <f>+magazzino!U152</f>
        <v>0</v>
      </c>
      <c r="U21" s="55">
        <f>+magazzino!V152</f>
        <v>0</v>
      </c>
      <c r="V21" s="55">
        <f>+magazzino!W152</f>
        <v>0</v>
      </c>
      <c r="W21" s="55">
        <f>+magazzino!X152</f>
        <v>0</v>
      </c>
      <c r="X21" s="55">
        <f>+magazzino!Y152</f>
        <v>2000</v>
      </c>
      <c r="Y21" s="55">
        <f>+magazzino!Z152</f>
        <v>0</v>
      </c>
      <c r="Z21" s="55">
        <f>+magazzino!AA152</f>
        <v>0</v>
      </c>
      <c r="AA21" s="55">
        <f>+magazzino!AB152</f>
        <v>0</v>
      </c>
      <c r="AB21" s="55">
        <f>+magazzino!AC152</f>
        <v>0</v>
      </c>
      <c r="AC21" s="55">
        <f>+magazzino!AD152</f>
        <v>0</v>
      </c>
      <c r="AD21" s="55">
        <f>+magazzino!AE152</f>
        <v>0</v>
      </c>
      <c r="AE21" s="55">
        <f>+magazzino!AF152</f>
        <v>2000</v>
      </c>
      <c r="AF21" s="55">
        <f>+magazzino!AG152</f>
        <v>0</v>
      </c>
      <c r="AG21" s="55">
        <f>+magazzino!AH152</f>
        <v>0</v>
      </c>
      <c r="AH21" s="55">
        <f>+magazzino!AI152</f>
        <v>0</v>
      </c>
      <c r="AI21" s="55">
        <f>+magazzino!AJ152</f>
        <v>0</v>
      </c>
      <c r="AJ21" s="55">
        <f>+magazzino!AK152</f>
        <v>0</v>
      </c>
      <c r="AK21" s="55">
        <f>+magazzino!AL152</f>
        <v>0</v>
      </c>
      <c r="AL21" s="55">
        <f>+magazzino!AM152</f>
        <v>2000</v>
      </c>
    </row>
    <row r="22" spans="2:38" x14ac:dyDescent="0.25">
      <c r="B22" s="47" t="str">
        <f>+'An Distinta Base'!D27</f>
        <v>Materia Prima 20</v>
      </c>
      <c r="C22" s="55">
        <f>+magazzino!D160</f>
        <v>2000</v>
      </c>
      <c r="D22" s="55">
        <f>+magazzino!E160</f>
        <v>0</v>
      </c>
      <c r="E22" s="55">
        <f>+magazzino!F160</f>
        <v>0</v>
      </c>
      <c r="F22" s="55">
        <f>+magazzino!G160</f>
        <v>0</v>
      </c>
      <c r="G22" s="55">
        <f>+magazzino!H160</f>
        <v>0</v>
      </c>
      <c r="H22" s="55">
        <f>+magazzino!I160</f>
        <v>0</v>
      </c>
      <c r="I22" s="55">
        <f>+magazzino!J160</f>
        <v>2000</v>
      </c>
      <c r="J22" s="55">
        <f>+magazzino!K160</f>
        <v>0</v>
      </c>
      <c r="K22" s="55">
        <f>+magazzino!L160</f>
        <v>0</v>
      </c>
      <c r="L22" s="55">
        <f>+magazzino!M160</f>
        <v>0</v>
      </c>
      <c r="M22" s="55">
        <f>+magazzino!N160</f>
        <v>0</v>
      </c>
      <c r="N22" s="55">
        <f>+magazzino!O160</f>
        <v>0</v>
      </c>
      <c r="O22" s="55">
        <f>+magazzino!P160</f>
        <v>2000</v>
      </c>
      <c r="P22" s="55">
        <f>+magazzino!Q160</f>
        <v>0</v>
      </c>
      <c r="Q22" s="55">
        <f>+magazzino!R160</f>
        <v>0</v>
      </c>
      <c r="R22" s="55">
        <f>+magazzino!S160</f>
        <v>0</v>
      </c>
      <c r="S22" s="55">
        <f>+magazzino!T160</f>
        <v>0</v>
      </c>
      <c r="T22" s="55">
        <f>+magazzino!U160</f>
        <v>0</v>
      </c>
      <c r="U22" s="55">
        <f>+magazzino!V160</f>
        <v>2000</v>
      </c>
      <c r="V22" s="55">
        <f>+magazzino!W160</f>
        <v>0</v>
      </c>
      <c r="W22" s="55">
        <f>+magazzino!X160</f>
        <v>0</v>
      </c>
      <c r="X22" s="55">
        <f>+magazzino!Y160</f>
        <v>0</v>
      </c>
      <c r="Y22" s="55">
        <f>+magazzino!Z160</f>
        <v>0</v>
      </c>
      <c r="Z22" s="55">
        <f>+magazzino!AA160</f>
        <v>0</v>
      </c>
      <c r="AA22" s="55">
        <f>+magazzino!AB160</f>
        <v>2000</v>
      </c>
      <c r="AB22" s="55">
        <f>+magazzino!AC160</f>
        <v>0</v>
      </c>
      <c r="AC22" s="55">
        <f>+magazzino!AD160</f>
        <v>0</v>
      </c>
      <c r="AD22" s="55">
        <f>+magazzino!AE160</f>
        <v>0</v>
      </c>
      <c r="AE22" s="55">
        <f>+magazzino!AF160</f>
        <v>0</v>
      </c>
      <c r="AF22" s="55">
        <f>+magazzino!AG160</f>
        <v>0</v>
      </c>
      <c r="AG22" s="55">
        <f>+magazzino!AH160</f>
        <v>2000</v>
      </c>
      <c r="AH22" s="55">
        <f>+magazzino!AI160</f>
        <v>0</v>
      </c>
      <c r="AI22" s="55">
        <f>+magazzino!AJ160</f>
        <v>0</v>
      </c>
      <c r="AJ22" s="55">
        <f>+magazzino!AK160</f>
        <v>0</v>
      </c>
      <c r="AK22" s="55">
        <f>+magazzino!AL160</f>
        <v>0</v>
      </c>
      <c r="AL22" s="55">
        <f>+magazzino!AM160</f>
        <v>0</v>
      </c>
    </row>
    <row r="26" spans="2:38" ht="15.75" thickBot="1" x14ac:dyDescent="0.3">
      <c r="B26" s="47" t="s">
        <v>309</v>
      </c>
      <c r="C26" s="202">
        <f>+SPm!B2</f>
        <v>41456</v>
      </c>
      <c r="D26" s="202">
        <f>+SPm!C2</f>
        <v>41517</v>
      </c>
      <c r="E26" s="202">
        <f>+SPm!D2</f>
        <v>41547</v>
      </c>
      <c r="F26" s="202">
        <f>+SPm!E2</f>
        <v>41578</v>
      </c>
      <c r="G26" s="202">
        <f>+SPm!F2</f>
        <v>41608</v>
      </c>
      <c r="H26" s="202">
        <f>+SPm!G2</f>
        <v>41639</v>
      </c>
      <c r="I26" s="202">
        <f>+SPm!H2</f>
        <v>41670</v>
      </c>
      <c r="J26" s="202">
        <f>+SPm!I2</f>
        <v>41698</v>
      </c>
      <c r="K26" s="202">
        <f>+SPm!J2</f>
        <v>41729</v>
      </c>
      <c r="L26" s="202">
        <f>+SPm!K2</f>
        <v>41759</v>
      </c>
      <c r="M26" s="202">
        <f>+SPm!L2</f>
        <v>41790</v>
      </c>
      <c r="N26" s="202">
        <f>+SPm!M2</f>
        <v>41820</v>
      </c>
      <c r="O26" s="202">
        <f>+SPm!N2</f>
        <v>41851</v>
      </c>
      <c r="P26" s="202">
        <f>+SPm!O2</f>
        <v>41882</v>
      </c>
      <c r="Q26" s="202">
        <f>+SPm!P2</f>
        <v>41912</v>
      </c>
      <c r="R26" s="202">
        <f>+SPm!Q2</f>
        <v>41943</v>
      </c>
      <c r="S26" s="202">
        <f>+SPm!R2</f>
        <v>41973</v>
      </c>
      <c r="T26" s="202">
        <f>+SPm!S2</f>
        <v>42004</v>
      </c>
      <c r="U26" s="202">
        <f>+SPm!T2</f>
        <v>42035</v>
      </c>
      <c r="V26" s="202">
        <f>+SPm!U2</f>
        <v>42063</v>
      </c>
      <c r="W26" s="202">
        <f>+SPm!V2</f>
        <v>42094</v>
      </c>
      <c r="X26" s="202">
        <f>+SPm!W2</f>
        <v>42124</v>
      </c>
      <c r="Y26" s="202">
        <f>+SPm!X2</f>
        <v>42155</v>
      </c>
      <c r="Z26" s="202">
        <f>+SPm!Y2</f>
        <v>42185</v>
      </c>
      <c r="AA26" s="202">
        <f>+SPm!Z2</f>
        <v>42216</v>
      </c>
      <c r="AB26" s="202">
        <f>+SPm!AA2</f>
        <v>42247</v>
      </c>
      <c r="AC26" s="202">
        <f>+SPm!AB2</f>
        <v>42277</v>
      </c>
      <c r="AD26" s="202">
        <f>+SPm!AC2</f>
        <v>42308</v>
      </c>
      <c r="AE26" s="202">
        <f>+SPm!AD2</f>
        <v>42338</v>
      </c>
      <c r="AF26" s="202">
        <f>+SPm!AE2</f>
        <v>42369</v>
      </c>
      <c r="AG26" s="202">
        <f>+SPm!AF2</f>
        <v>42400</v>
      </c>
      <c r="AH26" s="202">
        <f>+SPm!AG2</f>
        <v>42429</v>
      </c>
      <c r="AI26" s="202">
        <f>+SPm!AH2</f>
        <v>42460</v>
      </c>
      <c r="AJ26" s="202">
        <f>+SPm!AI2</f>
        <v>42490</v>
      </c>
      <c r="AK26" s="202">
        <f>+SPm!AJ2</f>
        <v>42521</v>
      </c>
      <c r="AL26" s="202">
        <f>+SPm!AK2</f>
        <v>42551</v>
      </c>
    </row>
    <row r="27" spans="2:38" ht="15.75" thickBot="1" x14ac:dyDescent="0.3">
      <c r="B27" s="47" t="str">
        <f>+B3</f>
        <v>Materia Prima 1</v>
      </c>
      <c r="C27" s="60">
        <f>+'An Distinta Base'!J8</f>
        <v>2</v>
      </c>
      <c r="D27" s="60">
        <f>+C27*(1+'An Distinta Base'!L8)</f>
        <v>2</v>
      </c>
      <c r="E27" s="60">
        <f>+D27*(1+'An Distinta Base'!M8)</f>
        <v>2</v>
      </c>
      <c r="F27" s="60">
        <f>+E27*(1+'An Distinta Base'!N8)</f>
        <v>2</v>
      </c>
      <c r="G27" s="60">
        <f>+F27*(1+'An Distinta Base'!O8)</f>
        <v>2</v>
      </c>
      <c r="H27" s="60">
        <f>+G27*(1+'An Distinta Base'!P8)</f>
        <v>2</v>
      </c>
      <c r="I27" s="60">
        <f>+H27*(1+'An Distinta Base'!Q8)</f>
        <v>2.1</v>
      </c>
      <c r="J27" s="60">
        <f>+I27*(1+'An Distinta Base'!R8)</f>
        <v>2.1</v>
      </c>
      <c r="K27" s="60">
        <f>+J27*(1+'An Distinta Base'!S8)</f>
        <v>2.1</v>
      </c>
      <c r="L27" s="60">
        <f>+K27*(1+'An Distinta Base'!T8)</f>
        <v>2.1</v>
      </c>
      <c r="M27" s="60">
        <f>+L27*(1+'An Distinta Base'!U8)</f>
        <v>2.1</v>
      </c>
      <c r="N27" s="60">
        <f>+M27*(1+'An Distinta Base'!V8)</f>
        <v>2.1</v>
      </c>
      <c r="O27" s="60">
        <f>+N27*(1+'An Distinta Base'!W8)</f>
        <v>2.1</v>
      </c>
      <c r="P27" s="60">
        <f>+O27*(1+'An Distinta Base'!X8)</f>
        <v>2.1</v>
      </c>
      <c r="Q27" s="60">
        <f>+P27*(1+'An Distinta Base'!Y8)</f>
        <v>2.1</v>
      </c>
      <c r="R27" s="60">
        <f>+Q27*(1+'An Distinta Base'!Z8)</f>
        <v>2.1</v>
      </c>
      <c r="S27" s="60">
        <f>+R27*(1+'An Distinta Base'!AA8)</f>
        <v>2.1</v>
      </c>
      <c r="T27" s="60">
        <f>+S27*(1+'An Distinta Base'!AB8)</f>
        <v>2.1</v>
      </c>
      <c r="U27" s="60">
        <f>+T27*(1+'An Distinta Base'!AC8)</f>
        <v>2.1</v>
      </c>
      <c r="V27" s="60">
        <f>+U27*(1+'An Distinta Base'!AD8)</f>
        <v>2.1</v>
      </c>
      <c r="W27" s="60">
        <f>+V27*(1+'An Distinta Base'!AE8)</f>
        <v>2.1</v>
      </c>
      <c r="X27" s="60">
        <f>+W27*(1+'An Distinta Base'!AF8)</f>
        <v>2.1</v>
      </c>
      <c r="Y27" s="60">
        <f>+X27*(1+'An Distinta Base'!AG8)</f>
        <v>2.1</v>
      </c>
      <c r="Z27" s="60">
        <f>+Y27*(1+'An Distinta Base'!AH8)</f>
        <v>2.1</v>
      </c>
      <c r="AA27" s="60">
        <f>+Z27*(1+'An Distinta Base'!AI8)</f>
        <v>2.1</v>
      </c>
      <c r="AB27" s="60">
        <f>+AA27*(1+'An Distinta Base'!AJ8)</f>
        <v>2.1</v>
      </c>
      <c r="AC27" s="60">
        <f>+AB27*(1+'An Distinta Base'!AK8)</f>
        <v>2.1</v>
      </c>
      <c r="AD27" s="60">
        <f>+AC27*(1+'An Distinta Base'!AL8)</f>
        <v>2.1</v>
      </c>
      <c r="AE27" s="60">
        <f>+AD27*(1+'An Distinta Base'!AM8)</f>
        <v>2.1</v>
      </c>
      <c r="AF27" s="60">
        <f>+AE27*(1+'An Distinta Base'!AN8)</f>
        <v>2.1</v>
      </c>
      <c r="AG27" s="60">
        <f>+AF27*(1+'An Distinta Base'!AO8)</f>
        <v>2.1</v>
      </c>
      <c r="AH27" s="60">
        <f>+AG27*(1+'An Distinta Base'!AP8)</f>
        <v>2.1</v>
      </c>
      <c r="AI27" s="60">
        <f>+AH27*(1+'An Distinta Base'!AQ8)</f>
        <v>2.1</v>
      </c>
      <c r="AJ27" s="60">
        <f>+AI27*(1+'An Distinta Base'!AR8)</f>
        <v>2.1</v>
      </c>
      <c r="AK27" s="60">
        <f>+AJ27*(1+'An Distinta Base'!AS8)</f>
        <v>2.1</v>
      </c>
      <c r="AL27" s="60">
        <f>+AK27*(1+'An Distinta Base'!AT8)</f>
        <v>2.1</v>
      </c>
    </row>
    <row r="28" spans="2:38" ht="15.75" thickBot="1" x14ac:dyDescent="0.3">
      <c r="B28" s="47" t="str">
        <f t="shared" ref="B28:B46" si="0">+B4</f>
        <v>Materia Prima 2</v>
      </c>
      <c r="C28" s="60">
        <f>+'An Distinta Base'!J9</f>
        <v>3</v>
      </c>
      <c r="D28" s="60">
        <f>+C28*(1+'An Distinta Base'!L9)</f>
        <v>3</v>
      </c>
      <c r="E28" s="60">
        <f>+D28*(1+'An Distinta Base'!M9)</f>
        <v>3</v>
      </c>
      <c r="F28" s="60">
        <f>+E28*(1+'An Distinta Base'!N9)</f>
        <v>3</v>
      </c>
      <c r="G28" s="60">
        <f>+F28*(1+'An Distinta Base'!O9)</f>
        <v>3</v>
      </c>
      <c r="H28" s="60">
        <f>+G28*(1+'An Distinta Base'!P9)</f>
        <v>3</v>
      </c>
      <c r="I28" s="60">
        <f>+H28*(1+'An Distinta Base'!Q9)</f>
        <v>3</v>
      </c>
      <c r="J28" s="60">
        <f>+I28*(1+'An Distinta Base'!R9)</f>
        <v>3</v>
      </c>
      <c r="K28" s="60">
        <f>+J28*(1+'An Distinta Base'!S9)</f>
        <v>3.06</v>
      </c>
      <c r="L28" s="60">
        <f>+K28*(1+'An Distinta Base'!T9)</f>
        <v>3.06</v>
      </c>
      <c r="M28" s="60">
        <f>+L28*(1+'An Distinta Base'!U9)</f>
        <v>3.06</v>
      </c>
      <c r="N28" s="60">
        <f>+M28*(1+'An Distinta Base'!V9)</f>
        <v>3.06</v>
      </c>
      <c r="O28" s="60">
        <f>+N28*(1+'An Distinta Base'!W9)</f>
        <v>3.06</v>
      </c>
      <c r="P28" s="60">
        <f>+O28*(1+'An Distinta Base'!X9)</f>
        <v>3.06</v>
      </c>
      <c r="Q28" s="60">
        <f>+P28*(1+'An Distinta Base'!Y9)</f>
        <v>3.06</v>
      </c>
      <c r="R28" s="60">
        <f>+Q28*(1+'An Distinta Base'!Z9)</f>
        <v>3.06</v>
      </c>
      <c r="S28" s="60">
        <f>+R28*(1+'An Distinta Base'!AA9)</f>
        <v>3.06</v>
      </c>
      <c r="T28" s="60">
        <f>+S28*(1+'An Distinta Base'!AB9)</f>
        <v>3.06</v>
      </c>
      <c r="U28" s="60">
        <f>+T28*(1+'An Distinta Base'!AC9)</f>
        <v>3.06</v>
      </c>
      <c r="V28" s="60">
        <f>+U28*(1+'An Distinta Base'!AD9)</f>
        <v>3.06</v>
      </c>
      <c r="W28" s="60">
        <f>+V28*(1+'An Distinta Base'!AE9)</f>
        <v>3.06</v>
      </c>
      <c r="X28" s="60">
        <f>+W28*(1+'An Distinta Base'!AF9)</f>
        <v>3.06</v>
      </c>
      <c r="Y28" s="60">
        <f>+X28*(1+'An Distinta Base'!AG9)</f>
        <v>3.06</v>
      </c>
      <c r="Z28" s="60">
        <f>+Y28*(1+'An Distinta Base'!AH9)</f>
        <v>3.06</v>
      </c>
      <c r="AA28" s="60">
        <f>+Z28*(1+'An Distinta Base'!AI9)</f>
        <v>3.06</v>
      </c>
      <c r="AB28" s="60">
        <f>+AA28*(1+'An Distinta Base'!AJ9)</f>
        <v>3.06</v>
      </c>
      <c r="AC28" s="60">
        <f>+AB28*(1+'An Distinta Base'!AK9)</f>
        <v>3.06</v>
      </c>
      <c r="AD28" s="60">
        <f>+AC28*(1+'An Distinta Base'!AL9)</f>
        <v>3.06</v>
      </c>
      <c r="AE28" s="60">
        <f>+AD28*(1+'An Distinta Base'!AM9)</f>
        <v>3.06</v>
      </c>
      <c r="AF28" s="60">
        <f>+AE28*(1+'An Distinta Base'!AN9)</f>
        <v>3.06</v>
      </c>
      <c r="AG28" s="60">
        <f>+AF28*(1+'An Distinta Base'!AO9)</f>
        <v>3.06</v>
      </c>
      <c r="AH28" s="60">
        <f>+AG28*(1+'An Distinta Base'!AP9)</f>
        <v>3.06</v>
      </c>
      <c r="AI28" s="60">
        <f>+AH28*(1+'An Distinta Base'!AQ9)</f>
        <v>3.06</v>
      </c>
      <c r="AJ28" s="60">
        <f>+AI28*(1+'An Distinta Base'!AR9)</f>
        <v>3.06</v>
      </c>
      <c r="AK28" s="60">
        <f>+AJ28*(1+'An Distinta Base'!AS9)</f>
        <v>3.06</v>
      </c>
      <c r="AL28" s="60">
        <f>+AK28*(1+'An Distinta Base'!AT9)</f>
        <v>3.06</v>
      </c>
    </row>
    <row r="29" spans="2:38" ht="15.75" thickBot="1" x14ac:dyDescent="0.3">
      <c r="B29" s="47" t="str">
        <f t="shared" si="0"/>
        <v>Materia Prima 3</v>
      </c>
      <c r="C29" s="60">
        <f>+'An Distinta Base'!J10</f>
        <v>3.5</v>
      </c>
      <c r="D29" s="60">
        <f>+C29*(1+'An Distinta Base'!L10)</f>
        <v>3.5</v>
      </c>
      <c r="E29" s="60">
        <f>+D29*(1+'An Distinta Base'!M10)</f>
        <v>3.5</v>
      </c>
      <c r="F29" s="60">
        <f>+E29*(1+'An Distinta Base'!N10)</f>
        <v>3.5</v>
      </c>
      <c r="G29" s="60">
        <f>+F29*(1+'An Distinta Base'!O10)</f>
        <v>3.5</v>
      </c>
      <c r="H29" s="60">
        <f>+G29*(1+'An Distinta Base'!P10)</f>
        <v>3.5</v>
      </c>
      <c r="I29" s="60">
        <f>+H29*(1+'An Distinta Base'!Q10)</f>
        <v>3.5</v>
      </c>
      <c r="J29" s="60">
        <f>+I29*(1+'An Distinta Base'!R10)</f>
        <v>3.5700000000000003</v>
      </c>
      <c r="K29" s="60">
        <f>+J29*(1+'An Distinta Base'!S10)</f>
        <v>3.5700000000000003</v>
      </c>
      <c r="L29" s="60">
        <f>+K29*(1+'An Distinta Base'!T10)</f>
        <v>3.5700000000000003</v>
      </c>
      <c r="M29" s="60">
        <f>+L29*(1+'An Distinta Base'!U10)</f>
        <v>3.6414000000000004</v>
      </c>
      <c r="N29" s="60">
        <f>+M29*(1+'An Distinta Base'!V10)</f>
        <v>3.6414000000000004</v>
      </c>
      <c r="O29" s="60">
        <f>+N29*(1+'An Distinta Base'!W10)</f>
        <v>3.6414000000000004</v>
      </c>
      <c r="P29" s="60">
        <f>+O29*(1+'An Distinta Base'!X10)</f>
        <v>3.6414000000000004</v>
      </c>
      <c r="Q29" s="60">
        <f>+P29*(1+'An Distinta Base'!Y10)</f>
        <v>3.6414000000000004</v>
      </c>
      <c r="R29" s="60">
        <f>+Q29*(1+'An Distinta Base'!Z10)</f>
        <v>3.6414000000000004</v>
      </c>
      <c r="S29" s="60">
        <f>+R29*(1+'An Distinta Base'!AA10)</f>
        <v>3.6414000000000004</v>
      </c>
      <c r="T29" s="60">
        <f>+S29*(1+'An Distinta Base'!AB10)</f>
        <v>3.6414000000000004</v>
      </c>
      <c r="U29" s="60">
        <f>+T29*(1+'An Distinta Base'!AC10)</f>
        <v>3.6414000000000004</v>
      </c>
      <c r="V29" s="60">
        <f>+U29*(1+'An Distinta Base'!AD10)</f>
        <v>3.6414000000000004</v>
      </c>
      <c r="W29" s="60">
        <f>+V29*(1+'An Distinta Base'!AE10)</f>
        <v>3.6414000000000004</v>
      </c>
      <c r="X29" s="60">
        <f>+W29*(1+'An Distinta Base'!AF10)</f>
        <v>3.6414000000000004</v>
      </c>
      <c r="Y29" s="60">
        <f>+X29*(1+'An Distinta Base'!AG10)</f>
        <v>3.6414000000000004</v>
      </c>
      <c r="Z29" s="60">
        <f>+Y29*(1+'An Distinta Base'!AH10)</f>
        <v>3.6414000000000004</v>
      </c>
      <c r="AA29" s="60">
        <f>+Z29*(1+'An Distinta Base'!AI10)</f>
        <v>3.6414000000000004</v>
      </c>
      <c r="AB29" s="60">
        <f>+AA29*(1+'An Distinta Base'!AJ10)</f>
        <v>3.6414000000000004</v>
      </c>
      <c r="AC29" s="60">
        <f>+AB29*(1+'An Distinta Base'!AK10)</f>
        <v>3.6414000000000004</v>
      </c>
      <c r="AD29" s="60">
        <f>+AC29*(1+'An Distinta Base'!AL10)</f>
        <v>3.6414000000000004</v>
      </c>
      <c r="AE29" s="60">
        <f>+AD29*(1+'An Distinta Base'!AM10)</f>
        <v>3.6414000000000004</v>
      </c>
      <c r="AF29" s="60">
        <f>+AE29*(1+'An Distinta Base'!AN10)</f>
        <v>3.6414000000000004</v>
      </c>
      <c r="AG29" s="60">
        <f>+AF29*(1+'An Distinta Base'!AO10)</f>
        <v>3.6414000000000004</v>
      </c>
      <c r="AH29" s="60">
        <f>+AG29*(1+'An Distinta Base'!AP10)</f>
        <v>3.6414000000000004</v>
      </c>
      <c r="AI29" s="60">
        <f>+AH29*(1+'An Distinta Base'!AQ10)</f>
        <v>3.6414000000000004</v>
      </c>
      <c r="AJ29" s="60">
        <f>+AI29*(1+'An Distinta Base'!AR10)</f>
        <v>3.6414000000000004</v>
      </c>
      <c r="AK29" s="60">
        <f>+AJ29*(1+'An Distinta Base'!AS10)</f>
        <v>3.6414000000000004</v>
      </c>
      <c r="AL29" s="60">
        <f>+AK29*(1+'An Distinta Base'!AT10)</f>
        <v>3.6414000000000004</v>
      </c>
    </row>
    <row r="30" spans="2:38" ht="15.75" thickBot="1" x14ac:dyDescent="0.3">
      <c r="B30" s="47" t="str">
        <f t="shared" si="0"/>
        <v>Materia Prima 4</v>
      </c>
      <c r="C30" s="60">
        <f>+'An Distinta Base'!J11</f>
        <v>2</v>
      </c>
      <c r="D30" s="60">
        <f>+C30*(1+'An Distinta Base'!L11)</f>
        <v>2</v>
      </c>
      <c r="E30" s="60">
        <f>+D30*(1+'An Distinta Base'!M11)</f>
        <v>2</v>
      </c>
      <c r="F30" s="60">
        <f>+E30*(1+'An Distinta Base'!N11)</f>
        <v>2</v>
      </c>
      <c r="G30" s="60">
        <f>+F30*(1+'An Distinta Base'!O11)</f>
        <v>2</v>
      </c>
      <c r="H30" s="60">
        <f>+G30*(1+'An Distinta Base'!P11)</f>
        <v>2</v>
      </c>
      <c r="I30" s="60">
        <f>+H30*(1+'An Distinta Base'!Q11)</f>
        <v>2</v>
      </c>
      <c r="J30" s="60">
        <f>+I30*(1+'An Distinta Base'!R11)</f>
        <v>2</v>
      </c>
      <c r="K30" s="60">
        <f>+J30*(1+'An Distinta Base'!S11)</f>
        <v>2.06</v>
      </c>
      <c r="L30" s="60">
        <f>+K30*(1+'An Distinta Base'!T11)</f>
        <v>2.06</v>
      </c>
      <c r="M30" s="60">
        <f>+L30*(1+'An Distinta Base'!U11)</f>
        <v>2.06</v>
      </c>
      <c r="N30" s="60">
        <f>+M30*(1+'An Distinta Base'!V11)</f>
        <v>2.06</v>
      </c>
      <c r="O30" s="60">
        <f>+N30*(1+'An Distinta Base'!W11)</f>
        <v>2.06</v>
      </c>
      <c r="P30" s="60">
        <f>+O30*(1+'An Distinta Base'!X11)</f>
        <v>2.06</v>
      </c>
      <c r="Q30" s="60">
        <f>+P30*(1+'An Distinta Base'!Y11)</f>
        <v>2.06</v>
      </c>
      <c r="R30" s="60">
        <f>+Q30*(1+'An Distinta Base'!Z11)</f>
        <v>2.06</v>
      </c>
      <c r="S30" s="60">
        <f>+R30*(1+'An Distinta Base'!AA11)</f>
        <v>2.06</v>
      </c>
      <c r="T30" s="60">
        <f>+S30*(1+'An Distinta Base'!AB11)</f>
        <v>2.06</v>
      </c>
      <c r="U30" s="60">
        <f>+T30*(1+'An Distinta Base'!AC11)</f>
        <v>2.06</v>
      </c>
      <c r="V30" s="60">
        <f>+U30*(1+'An Distinta Base'!AD11)</f>
        <v>2.06</v>
      </c>
      <c r="W30" s="60">
        <f>+V30*(1+'An Distinta Base'!AE11)</f>
        <v>2.06</v>
      </c>
      <c r="X30" s="60">
        <f>+W30*(1+'An Distinta Base'!AF11)</f>
        <v>2.06</v>
      </c>
      <c r="Y30" s="60">
        <f>+X30*(1+'An Distinta Base'!AG11)</f>
        <v>2.06</v>
      </c>
      <c r="Z30" s="60">
        <f>+Y30*(1+'An Distinta Base'!AH11)</f>
        <v>2.06</v>
      </c>
      <c r="AA30" s="60">
        <f>+Z30*(1+'An Distinta Base'!AI11)</f>
        <v>2.06</v>
      </c>
      <c r="AB30" s="60">
        <f>+AA30*(1+'An Distinta Base'!AJ11)</f>
        <v>2.06</v>
      </c>
      <c r="AC30" s="60">
        <f>+AB30*(1+'An Distinta Base'!AK11)</f>
        <v>2.06</v>
      </c>
      <c r="AD30" s="60">
        <f>+AC30*(1+'An Distinta Base'!AL11)</f>
        <v>2.06</v>
      </c>
      <c r="AE30" s="60">
        <f>+AD30*(1+'An Distinta Base'!AM11)</f>
        <v>2.06</v>
      </c>
      <c r="AF30" s="60">
        <f>+AE30*(1+'An Distinta Base'!AN11)</f>
        <v>2.06</v>
      </c>
      <c r="AG30" s="60">
        <f>+AF30*(1+'An Distinta Base'!AO11)</f>
        <v>2.06</v>
      </c>
      <c r="AH30" s="60">
        <f>+AG30*(1+'An Distinta Base'!AP11)</f>
        <v>2.06</v>
      </c>
      <c r="AI30" s="60">
        <f>+AH30*(1+'An Distinta Base'!AQ11)</f>
        <v>2.06</v>
      </c>
      <c r="AJ30" s="60">
        <f>+AI30*(1+'An Distinta Base'!AR11)</f>
        <v>2.06</v>
      </c>
      <c r="AK30" s="60">
        <f>+AJ30*(1+'An Distinta Base'!AS11)</f>
        <v>2.06</v>
      </c>
      <c r="AL30" s="60">
        <f>+AK30*(1+'An Distinta Base'!AT11)</f>
        <v>2.06</v>
      </c>
    </row>
    <row r="31" spans="2:38" ht="15.75" thickBot="1" x14ac:dyDescent="0.3">
      <c r="B31" s="47" t="str">
        <f t="shared" si="0"/>
        <v>Materia Prima 5</v>
      </c>
      <c r="C31" s="60">
        <f>+'An Distinta Base'!J12</f>
        <v>1</v>
      </c>
      <c r="D31" s="60">
        <f>+C31*(1+'An Distinta Base'!L12)</f>
        <v>1</v>
      </c>
      <c r="E31" s="60">
        <f>+D31*(1+'An Distinta Base'!M12)</f>
        <v>1</v>
      </c>
      <c r="F31" s="60">
        <f>+E31*(1+'An Distinta Base'!N12)</f>
        <v>1</v>
      </c>
      <c r="G31" s="60">
        <f>+F31*(1+'An Distinta Base'!O12)</f>
        <v>1</v>
      </c>
      <c r="H31" s="60">
        <f>+G31*(1+'An Distinta Base'!P12)</f>
        <v>1</v>
      </c>
      <c r="I31" s="60">
        <f>+H31*(1+'An Distinta Base'!Q12)</f>
        <v>1</v>
      </c>
      <c r="J31" s="60">
        <f>+I31*(1+'An Distinta Base'!R12)</f>
        <v>1.02</v>
      </c>
      <c r="K31" s="60">
        <f>+J31*(1+'An Distinta Base'!S12)</f>
        <v>1.02</v>
      </c>
      <c r="L31" s="60">
        <f>+K31*(1+'An Distinta Base'!T12)</f>
        <v>1.02</v>
      </c>
      <c r="M31" s="60">
        <f>+L31*(1+'An Distinta Base'!U12)</f>
        <v>1.02</v>
      </c>
      <c r="N31" s="60">
        <f>+M31*(1+'An Distinta Base'!V12)</f>
        <v>1.02</v>
      </c>
      <c r="O31" s="60">
        <f>+N31*(1+'An Distinta Base'!W12)</f>
        <v>1.02</v>
      </c>
      <c r="P31" s="60">
        <f>+O31*(1+'An Distinta Base'!X12)</f>
        <v>1.02</v>
      </c>
      <c r="Q31" s="60">
        <f>+P31*(1+'An Distinta Base'!Y12)</f>
        <v>1.02</v>
      </c>
      <c r="R31" s="60">
        <f>+Q31*(1+'An Distinta Base'!Z12)</f>
        <v>1.02</v>
      </c>
      <c r="S31" s="60">
        <f>+R31*(1+'An Distinta Base'!AA12)</f>
        <v>1.02</v>
      </c>
      <c r="T31" s="60">
        <f>+S31*(1+'An Distinta Base'!AB12)</f>
        <v>1.02</v>
      </c>
      <c r="U31" s="60">
        <f>+T31*(1+'An Distinta Base'!AC12)</f>
        <v>1.02</v>
      </c>
      <c r="V31" s="60">
        <f>+U31*(1+'An Distinta Base'!AD12)</f>
        <v>1.02</v>
      </c>
      <c r="W31" s="60">
        <f>+V31*(1+'An Distinta Base'!AE12)</f>
        <v>1.02</v>
      </c>
      <c r="X31" s="60">
        <f>+W31*(1+'An Distinta Base'!AF12)</f>
        <v>1.02</v>
      </c>
      <c r="Y31" s="60">
        <f>+X31*(1+'An Distinta Base'!AG12)</f>
        <v>1.02</v>
      </c>
      <c r="Z31" s="60">
        <f>+Y31*(1+'An Distinta Base'!AH12)</f>
        <v>1.02</v>
      </c>
      <c r="AA31" s="60">
        <f>+Z31*(1+'An Distinta Base'!AI12)</f>
        <v>1.02</v>
      </c>
      <c r="AB31" s="60">
        <f>+AA31*(1+'An Distinta Base'!AJ12)</f>
        <v>1.02</v>
      </c>
      <c r="AC31" s="60">
        <f>+AB31*(1+'An Distinta Base'!AK12)</f>
        <v>1.02</v>
      </c>
      <c r="AD31" s="60">
        <f>+AC31*(1+'An Distinta Base'!AL12)</f>
        <v>1.02</v>
      </c>
      <c r="AE31" s="60">
        <f>+AD31*(1+'An Distinta Base'!AM12)</f>
        <v>1.02</v>
      </c>
      <c r="AF31" s="60">
        <f>+AE31*(1+'An Distinta Base'!AN12)</f>
        <v>1.02</v>
      </c>
      <c r="AG31" s="60">
        <f>+AF31*(1+'An Distinta Base'!AO12)</f>
        <v>1.02</v>
      </c>
      <c r="AH31" s="60">
        <f>+AG31*(1+'An Distinta Base'!AP12)</f>
        <v>1.02</v>
      </c>
      <c r="AI31" s="60">
        <f>+AH31*(1+'An Distinta Base'!AQ12)</f>
        <v>1.02</v>
      </c>
      <c r="AJ31" s="60">
        <f>+AI31*(1+'An Distinta Base'!AR12)</f>
        <v>1.02</v>
      </c>
      <c r="AK31" s="60">
        <f>+AJ31*(1+'An Distinta Base'!AS12)</f>
        <v>1.02</v>
      </c>
      <c r="AL31" s="60">
        <f>+AK31*(1+'An Distinta Base'!AT12)</f>
        <v>1.02</v>
      </c>
    </row>
    <row r="32" spans="2:38" ht="15.75" thickBot="1" x14ac:dyDescent="0.3">
      <c r="B32" s="47" t="str">
        <f t="shared" si="0"/>
        <v>Materia Prima 6</v>
      </c>
      <c r="C32" s="60">
        <f>+'An Distinta Base'!J13</f>
        <v>2</v>
      </c>
      <c r="D32" s="60">
        <f>+C32*(1+'An Distinta Base'!L13)</f>
        <v>2</v>
      </c>
      <c r="E32" s="60">
        <f>+D32*(1+'An Distinta Base'!M13)</f>
        <v>2</v>
      </c>
      <c r="F32" s="60">
        <f>+E32*(1+'An Distinta Base'!N13)</f>
        <v>2</v>
      </c>
      <c r="G32" s="60">
        <f>+F32*(1+'An Distinta Base'!O13)</f>
        <v>2</v>
      </c>
      <c r="H32" s="60">
        <f>+G32*(1+'An Distinta Base'!P13)</f>
        <v>2</v>
      </c>
      <c r="I32" s="60">
        <f>+H32*(1+'An Distinta Base'!Q13)</f>
        <v>2</v>
      </c>
      <c r="J32" s="60">
        <f>+I32*(1+'An Distinta Base'!R13)</f>
        <v>2</v>
      </c>
      <c r="K32" s="60">
        <f>+J32*(1+'An Distinta Base'!S13)</f>
        <v>2</v>
      </c>
      <c r="L32" s="60">
        <f>+K32*(1+'An Distinta Base'!T13)</f>
        <v>2</v>
      </c>
      <c r="M32" s="60">
        <f>+L32*(1+'An Distinta Base'!U13)</f>
        <v>2.02</v>
      </c>
      <c r="N32" s="60">
        <f>+M32*(1+'An Distinta Base'!V13)</f>
        <v>2.02</v>
      </c>
      <c r="O32" s="60">
        <f>+N32*(1+'An Distinta Base'!W13)</f>
        <v>2.02</v>
      </c>
      <c r="P32" s="60">
        <f>+O32*(1+'An Distinta Base'!X13)</f>
        <v>2.02</v>
      </c>
      <c r="Q32" s="60">
        <f>+P32*(1+'An Distinta Base'!Y13)</f>
        <v>2.02</v>
      </c>
      <c r="R32" s="60">
        <f>+Q32*(1+'An Distinta Base'!Z13)</f>
        <v>2.02</v>
      </c>
      <c r="S32" s="60">
        <f>+R32*(1+'An Distinta Base'!AA13)</f>
        <v>2.02</v>
      </c>
      <c r="T32" s="60">
        <f>+S32*(1+'An Distinta Base'!AB13)</f>
        <v>2.02</v>
      </c>
      <c r="U32" s="60">
        <f>+T32*(1+'An Distinta Base'!AC13)</f>
        <v>2.02</v>
      </c>
      <c r="V32" s="60">
        <f>+U32*(1+'An Distinta Base'!AD13)</f>
        <v>2.02</v>
      </c>
      <c r="W32" s="60">
        <f>+V32*(1+'An Distinta Base'!AE13)</f>
        <v>2.02</v>
      </c>
      <c r="X32" s="60">
        <f>+W32*(1+'An Distinta Base'!AF13)</f>
        <v>2.02</v>
      </c>
      <c r="Y32" s="60">
        <f>+X32*(1+'An Distinta Base'!AG13)</f>
        <v>2.02</v>
      </c>
      <c r="Z32" s="60">
        <f>+Y32*(1+'An Distinta Base'!AH13)</f>
        <v>2.02</v>
      </c>
      <c r="AA32" s="60">
        <f>+Z32*(1+'An Distinta Base'!AI13)</f>
        <v>2.02</v>
      </c>
      <c r="AB32" s="60">
        <f>+AA32*(1+'An Distinta Base'!AJ13)</f>
        <v>2.02</v>
      </c>
      <c r="AC32" s="60">
        <f>+AB32*(1+'An Distinta Base'!AK13)</f>
        <v>2.02</v>
      </c>
      <c r="AD32" s="60">
        <f>+AC32*(1+'An Distinta Base'!AL13)</f>
        <v>2.02</v>
      </c>
      <c r="AE32" s="60">
        <f>+AD32*(1+'An Distinta Base'!AM13)</f>
        <v>2.02</v>
      </c>
      <c r="AF32" s="60">
        <f>+AE32*(1+'An Distinta Base'!AN13)</f>
        <v>2.02</v>
      </c>
      <c r="AG32" s="60">
        <f>+AF32*(1+'An Distinta Base'!AO13)</f>
        <v>2.02</v>
      </c>
      <c r="AH32" s="60">
        <f>+AG32*(1+'An Distinta Base'!AP13)</f>
        <v>2.02</v>
      </c>
      <c r="AI32" s="60">
        <f>+AH32*(1+'An Distinta Base'!AQ13)</f>
        <v>2.02</v>
      </c>
      <c r="AJ32" s="60">
        <f>+AI32*(1+'An Distinta Base'!AR13)</f>
        <v>2.02</v>
      </c>
      <c r="AK32" s="60">
        <f>+AJ32*(1+'An Distinta Base'!AS13)</f>
        <v>2.02</v>
      </c>
      <c r="AL32" s="60">
        <f>+AK32*(1+'An Distinta Base'!AT13)</f>
        <v>2.02</v>
      </c>
    </row>
    <row r="33" spans="2:38" ht="15.75" thickBot="1" x14ac:dyDescent="0.3">
      <c r="B33" s="47" t="str">
        <f t="shared" si="0"/>
        <v>Materia Prima 7</v>
      </c>
      <c r="C33" s="60">
        <f>+'An Distinta Base'!J14</f>
        <v>2.2000000000000002</v>
      </c>
      <c r="D33" s="60">
        <f>+C33*(1+'An Distinta Base'!L14)</f>
        <v>2.2000000000000002</v>
      </c>
      <c r="E33" s="60">
        <f>+D33*(1+'An Distinta Base'!M14)</f>
        <v>2.2000000000000002</v>
      </c>
      <c r="F33" s="60">
        <f>+E33*(1+'An Distinta Base'!N14)</f>
        <v>2.2000000000000002</v>
      </c>
      <c r="G33" s="60">
        <f>+F33*(1+'An Distinta Base'!O14)</f>
        <v>2.2000000000000002</v>
      </c>
      <c r="H33" s="60">
        <f>+G33*(1+'An Distinta Base'!P14)</f>
        <v>2.2440000000000002</v>
      </c>
      <c r="I33" s="60">
        <f>+H33*(1+'An Distinta Base'!Q14)</f>
        <v>2.2440000000000002</v>
      </c>
      <c r="J33" s="60">
        <f>+I33*(1+'An Distinta Base'!R14)</f>
        <v>2.2440000000000002</v>
      </c>
      <c r="K33" s="60">
        <f>+J33*(1+'An Distinta Base'!S14)</f>
        <v>2.2440000000000002</v>
      </c>
      <c r="L33" s="60">
        <f>+K33*(1+'An Distinta Base'!T14)</f>
        <v>2.2440000000000002</v>
      </c>
      <c r="M33" s="60">
        <f>+L33*(1+'An Distinta Base'!U14)</f>
        <v>2.2440000000000002</v>
      </c>
      <c r="N33" s="60">
        <f>+M33*(1+'An Distinta Base'!V14)</f>
        <v>2.2440000000000002</v>
      </c>
      <c r="O33" s="60">
        <f>+N33*(1+'An Distinta Base'!W14)</f>
        <v>2.2440000000000002</v>
      </c>
      <c r="P33" s="60">
        <f>+O33*(1+'An Distinta Base'!X14)</f>
        <v>2.2440000000000002</v>
      </c>
      <c r="Q33" s="60">
        <f>+P33*(1+'An Distinta Base'!Y14)</f>
        <v>2.2440000000000002</v>
      </c>
      <c r="R33" s="60">
        <f>+Q33*(1+'An Distinta Base'!Z14)</f>
        <v>2.2440000000000002</v>
      </c>
      <c r="S33" s="60">
        <f>+R33*(1+'An Distinta Base'!AA14)</f>
        <v>2.2440000000000002</v>
      </c>
      <c r="T33" s="60">
        <f>+S33*(1+'An Distinta Base'!AB14)</f>
        <v>2.2440000000000002</v>
      </c>
      <c r="U33" s="60">
        <f>+T33*(1+'An Distinta Base'!AC14)</f>
        <v>2.2440000000000002</v>
      </c>
      <c r="V33" s="60">
        <f>+U33*(1+'An Distinta Base'!AD14)</f>
        <v>2.2440000000000002</v>
      </c>
      <c r="W33" s="60">
        <f>+V33*(1+'An Distinta Base'!AE14)</f>
        <v>2.2440000000000002</v>
      </c>
      <c r="X33" s="60">
        <f>+W33*(1+'An Distinta Base'!AF14)</f>
        <v>2.2440000000000002</v>
      </c>
      <c r="Y33" s="60">
        <f>+X33*(1+'An Distinta Base'!AG14)</f>
        <v>2.2440000000000002</v>
      </c>
      <c r="Z33" s="60">
        <f>+Y33*(1+'An Distinta Base'!AH14)</f>
        <v>2.2440000000000002</v>
      </c>
      <c r="AA33" s="60">
        <f>+Z33*(1+'An Distinta Base'!AI14)</f>
        <v>2.2440000000000002</v>
      </c>
      <c r="AB33" s="60">
        <f>+AA33*(1+'An Distinta Base'!AJ14)</f>
        <v>2.2440000000000002</v>
      </c>
      <c r="AC33" s="60">
        <f>+AB33*(1+'An Distinta Base'!AK14)</f>
        <v>2.2440000000000002</v>
      </c>
      <c r="AD33" s="60">
        <f>+AC33*(1+'An Distinta Base'!AL14)</f>
        <v>2.2440000000000002</v>
      </c>
      <c r="AE33" s="60">
        <f>+AD33*(1+'An Distinta Base'!AM14)</f>
        <v>2.2440000000000002</v>
      </c>
      <c r="AF33" s="60">
        <f>+AE33*(1+'An Distinta Base'!AN14)</f>
        <v>2.2440000000000002</v>
      </c>
      <c r="AG33" s="60">
        <f>+AF33*(1+'An Distinta Base'!AO14)</f>
        <v>2.2440000000000002</v>
      </c>
      <c r="AH33" s="60">
        <f>+AG33*(1+'An Distinta Base'!AP14)</f>
        <v>2.2440000000000002</v>
      </c>
      <c r="AI33" s="60">
        <f>+AH33*(1+'An Distinta Base'!AQ14)</f>
        <v>2.2440000000000002</v>
      </c>
      <c r="AJ33" s="60">
        <f>+AI33*(1+'An Distinta Base'!AR14)</f>
        <v>2.2440000000000002</v>
      </c>
      <c r="AK33" s="60">
        <f>+AJ33*(1+'An Distinta Base'!AS14)</f>
        <v>2.2440000000000002</v>
      </c>
      <c r="AL33" s="60">
        <f>+AK33*(1+'An Distinta Base'!AT14)</f>
        <v>2.2440000000000002</v>
      </c>
    </row>
    <row r="34" spans="2:38" ht="15.75" thickBot="1" x14ac:dyDescent="0.3">
      <c r="B34" s="47" t="str">
        <f t="shared" si="0"/>
        <v>Materia Prima 8</v>
      </c>
      <c r="C34" s="60">
        <f>+'An Distinta Base'!J15</f>
        <v>2</v>
      </c>
      <c r="D34" s="60">
        <f>+C34*(1+'An Distinta Base'!L15)</f>
        <v>2</v>
      </c>
      <c r="E34" s="60">
        <f>+D34*(1+'An Distinta Base'!M15)</f>
        <v>2</v>
      </c>
      <c r="F34" s="60">
        <f>+E34*(1+'An Distinta Base'!N15)</f>
        <v>2</v>
      </c>
      <c r="G34" s="60">
        <f>+F34*(1+'An Distinta Base'!O15)</f>
        <v>2</v>
      </c>
      <c r="H34" s="60">
        <f>+G34*(1+'An Distinta Base'!P15)</f>
        <v>2.04</v>
      </c>
      <c r="I34" s="60">
        <f>+H34*(1+'An Distinta Base'!Q15)</f>
        <v>2.04</v>
      </c>
      <c r="J34" s="60">
        <f>+I34*(1+'An Distinta Base'!R15)</f>
        <v>2.04</v>
      </c>
      <c r="K34" s="60">
        <f>+J34*(1+'An Distinta Base'!S15)</f>
        <v>2.04</v>
      </c>
      <c r="L34" s="60">
        <f>+K34*(1+'An Distinta Base'!T15)</f>
        <v>2.04</v>
      </c>
      <c r="M34" s="60">
        <f>+L34*(1+'An Distinta Base'!U15)</f>
        <v>2.04</v>
      </c>
      <c r="N34" s="60">
        <f>+M34*(1+'An Distinta Base'!V15)</f>
        <v>2.04</v>
      </c>
      <c r="O34" s="60">
        <f>+N34*(1+'An Distinta Base'!W15)</f>
        <v>2.04</v>
      </c>
      <c r="P34" s="60">
        <f>+O34*(1+'An Distinta Base'!X15)</f>
        <v>2.04</v>
      </c>
      <c r="Q34" s="60">
        <f>+P34*(1+'An Distinta Base'!Y15)</f>
        <v>2.04</v>
      </c>
      <c r="R34" s="60">
        <f>+Q34*(1+'An Distinta Base'!Z15)</f>
        <v>2.04</v>
      </c>
      <c r="S34" s="60">
        <f>+R34*(1+'An Distinta Base'!AA15)</f>
        <v>2.04</v>
      </c>
      <c r="T34" s="60">
        <f>+S34*(1+'An Distinta Base'!AB15)</f>
        <v>2.04</v>
      </c>
      <c r="U34" s="60">
        <f>+T34*(1+'An Distinta Base'!AC15)</f>
        <v>2.04</v>
      </c>
      <c r="V34" s="60">
        <f>+U34*(1+'An Distinta Base'!AD15)</f>
        <v>2.04</v>
      </c>
      <c r="W34" s="60">
        <f>+V34*(1+'An Distinta Base'!AE15)</f>
        <v>2.04</v>
      </c>
      <c r="X34" s="60">
        <f>+W34*(1+'An Distinta Base'!AF15)</f>
        <v>2.04</v>
      </c>
      <c r="Y34" s="60">
        <f>+X34*(1+'An Distinta Base'!AG15)</f>
        <v>2.04</v>
      </c>
      <c r="Z34" s="60">
        <f>+Y34*(1+'An Distinta Base'!AH15)</f>
        <v>2.04</v>
      </c>
      <c r="AA34" s="60">
        <f>+Z34*(1+'An Distinta Base'!AI15)</f>
        <v>2.04</v>
      </c>
      <c r="AB34" s="60">
        <f>+AA34*(1+'An Distinta Base'!AJ15)</f>
        <v>2.04</v>
      </c>
      <c r="AC34" s="60">
        <f>+AB34*(1+'An Distinta Base'!AK15)</f>
        <v>2.04</v>
      </c>
      <c r="AD34" s="60">
        <f>+AC34*(1+'An Distinta Base'!AL15)</f>
        <v>2.04</v>
      </c>
      <c r="AE34" s="60">
        <f>+AD34*(1+'An Distinta Base'!AM15)</f>
        <v>2.04</v>
      </c>
      <c r="AF34" s="60">
        <f>+AE34*(1+'An Distinta Base'!AN15)</f>
        <v>2.04</v>
      </c>
      <c r="AG34" s="60">
        <f>+AF34*(1+'An Distinta Base'!AO15)</f>
        <v>2.04</v>
      </c>
      <c r="AH34" s="60">
        <f>+AG34*(1+'An Distinta Base'!AP15)</f>
        <v>2.04</v>
      </c>
      <c r="AI34" s="60">
        <f>+AH34*(1+'An Distinta Base'!AQ15)</f>
        <v>2.04</v>
      </c>
      <c r="AJ34" s="60">
        <f>+AI34*(1+'An Distinta Base'!AR15)</f>
        <v>2.04</v>
      </c>
      <c r="AK34" s="60">
        <f>+AJ34*(1+'An Distinta Base'!AS15)</f>
        <v>2.04</v>
      </c>
      <c r="AL34" s="60">
        <f>+AK34*(1+'An Distinta Base'!AT15)</f>
        <v>2.04</v>
      </c>
    </row>
    <row r="35" spans="2:38" ht="15.75" thickBot="1" x14ac:dyDescent="0.3">
      <c r="B35" s="47" t="str">
        <f t="shared" si="0"/>
        <v>Materia Prima 9</v>
      </c>
      <c r="C35" s="60">
        <f>+'An Distinta Base'!J16</f>
        <v>1</v>
      </c>
      <c r="D35" s="60">
        <f>+C35*(1+'An Distinta Base'!L16)</f>
        <v>1</v>
      </c>
      <c r="E35" s="60">
        <f>+D35*(1+'An Distinta Base'!M16)</f>
        <v>1</v>
      </c>
      <c r="F35" s="60">
        <f>+E35*(1+'An Distinta Base'!N16)</f>
        <v>1</v>
      </c>
      <c r="G35" s="60">
        <f>+F35*(1+'An Distinta Base'!O16)</f>
        <v>1</v>
      </c>
      <c r="H35" s="60">
        <f>+G35*(1+'An Distinta Base'!P16)</f>
        <v>1.02</v>
      </c>
      <c r="I35" s="60">
        <f>+H35*(1+'An Distinta Base'!Q16)</f>
        <v>1.02</v>
      </c>
      <c r="J35" s="60">
        <f>+I35*(1+'An Distinta Base'!R16)</f>
        <v>1.02</v>
      </c>
      <c r="K35" s="60">
        <f>+J35*(1+'An Distinta Base'!S16)</f>
        <v>1.02</v>
      </c>
      <c r="L35" s="60">
        <f>+K35*(1+'An Distinta Base'!T16)</f>
        <v>1.02</v>
      </c>
      <c r="M35" s="60">
        <f>+L35*(1+'An Distinta Base'!U16)</f>
        <v>1.02</v>
      </c>
      <c r="N35" s="60">
        <f>+M35*(1+'An Distinta Base'!V16)</f>
        <v>1.02</v>
      </c>
      <c r="O35" s="60">
        <f>+N35*(1+'An Distinta Base'!W16)</f>
        <v>1.02</v>
      </c>
      <c r="P35" s="60">
        <f>+O35*(1+'An Distinta Base'!X16)</f>
        <v>1.02</v>
      </c>
      <c r="Q35" s="60">
        <f>+P35*(1+'An Distinta Base'!Y16)</f>
        <v>1.02</v>
      </c>
      <c r="R35" s="60">
        <f>+Q35*(1+'An Distinta Base'!Z16)</f>
        <v>1.02</v>
      </c>
      <c r="S35" s="60">
        <f>+R35*(1+'An Distinta Base'!AA16)</f>
        <v>1.02</v>
      </c>
      <c r="T35" s="60">
        <f>+S35*(1+'An Distinta Base'!AB16)</f>
        <v>1.02</v>
      </c>
      <c r="U35" s="60">
        <f>+T35*(1+'An Distinta Base'!AC16)</f>
        <v>1.02</v>
      </c>
      <c r="V35" s="60">
        <f>+U35*(1+'An Distinta Base'!AD16)</f>
        <v>1.02</v>
      </c>
      <c r="W35" s="60">
        <f>+V35*(1+'An Distinta Base'!AE16)</f>
        <v>1.02</v>
      </c>
      <c r="X35" s="60">
        <f>+W35*(1+'An Distinta Base'!AF16)</f>
        <v>1.02</v>
      </c>
      <c r="Y35" s="60">
        <f>+X35*(1+'An Distinta Base'!AG16)</f>
        <v>1.02</v>
      </c>
      <c r="Z35" s="60">
        <f>+Y35*(1+'An Distinta Base'!AH16)</f>
        <v>1.02</v>
      </c>
      <c r="AA35" s="60">
        <f>+Z35*(1+'An Distinta Base'!AI16)</f>
        <v>1.02</v>
      </c>
      <c r="AB35" s="60">
        <f>+AA35*(1+'An Distinta Base'!AJ16)</f>
        <v>1.02</v>
      </c>
      <c r="AC35" s="60">
        <f>+AB35*(1+'An Distinta Base'!AK16)</f>
        <v>1.02</v>
      </c>
      <c r="AD35" s="60">
        <f>+AC35*(1+'An Distinta Base'!AL16)</f>
        <v>1.02</v>
      </c>
      <c r="AE35" s="60">
        <f>+AD35*(1+'An Distinta Base'!AM16)</f>
        <v>1.02</v>
      </c>
      <c r="AF35" s="60">
        <f>+AE35*(1+'An Distinta Base'!AN16)</f>
        <v>1.02</v>
      </c>
      <c r="AG35" s="60">
        <f>+AF35*(1+'An Distinta Base'!AO16)</f>
        <v>1.02</v>
      </c>
      <c r="AH35" s="60">
        <f>+AG35*(1+'An Distinta Base'!AP16)</f>
        <v>1.02</v>
      </c>
      <c r="AI35" s="60">
        <f>+AH35*(1+'An Distinta Base'!AQ16)</f>
        <v>1.02</v>
      </c>
      <c r="AJ35" s="60">
        <f>+AI35*(1+'An Distinta Base'!AR16)</f>
        <v>1.02</v>
      </c>
      <c r="AK35" s="60">
        <f>+AJ35*(1+'An Distinta Base'!AS16)</f>
        <v>1.02</v>
      </c>
      <c r="AL35" s="60">
        <f>+AK35*(1+'An Distinta Base'!AT16)</f>
        <v>1.02</v>
      </c>
    </row>
    <row r="36" spans="2:38" ht="15.75" thickBot="1" x14ac:dyDescent="0.3">
      <c r="B36" s="47" t="str">
        <f t="shared" si="0"/>
        <v>Materia Prima 10</v>
      </c>
      <c r="C36" s="60">
        <f>+'An Distinta Base'!J17</f>
        <v>1.5</v>
      </c>
      <c r="D36" s="60">
        <f>+C36*(1+'An Distinta Base'!L17)</f>
        <v>1.5</v>
      </c>
      <c r="E36" s="60">
        <f>+D36*(1+'An Distinta Base'!M17)</f>
        <v>1.5</v>
      </c>
      <c r="F36" s="60">
        <f>+E36*(1+'An Distinta Base'!N17)</f>
        <v>1.5</v>
      </c>
      <c r="G36" s="60">
        <f>+F36*(1+'An Distinta Base'!O17)</f>
        <v>1.5</v>
      </c>
      <c r="H36" s="60">
        <f>+G36*(1+'An Distinta Base'!P17)</f>
        <v>1.5</v>
      </c>
      <c r="I36" s="60">
        <f>+H36*(1+'An Distinta Base'!Q17)</f>
        <v>1.5</v>
      </c>
      <c r="J36" s="60">
        <f>+I36*(1+'An Distinta Base'!R17)</f>
        <v>1.5</v>
      </c>
      <c r="K36" s="60">
        <f>+J36*(1+'An Distinta Base'!S17)</f>
        <v>1.53</v>
      </c>
      <c r="L36" s="60">
        <f>+K36*(1+'An Distinta Base'!T17)</f>
        <v>1.53</v>
      </c>
      <c r="M36" s="60">
        <f>+L36*(1+'An Distinta Base'!U17)</f>
        <v>1.53</v>
      </c>
      <c r="N36" s="60">
        <f>+M36*(1+'An Distinta Base'!V17)</f>
        <v>1.53</v>
      </c>
      <c r="O36" s="60">
        <f>+N36*(1+'An Distinta Base'!W17)</f>
        <v>1.53</v>
      </c>
      <c r="P36" s="60">
        <f>+O36*(1+'An Distinta Base'!X17)</f>
        <v>1.53</v>
      </c>
      <c r="Q36" s="60">
        <f>+P36*(1+'An Distinta Base'!Y17)</f>
        <v>1.53</v>
      </c>
      <c r="R36" s="60">
        <f>+Q36*(1+'An Distinta Base'!Z17)</f>
        <v>1.53</v>
      </c>
      <c r="S36" s="60">
        <f>+R36*(1+'An Distinta Base'!AA17)</f>
        <v>1.53</v>
      </c>
      <c r="T36" s="60">
        <f>+S36*(1+'An Distinta Base'!AB17)</f>
        <v>1.53</v>
      </c>
      <c r="U36" s="60">
        <f>+T36*(1+'An Distinta Base'!AC17)</f>
        <v>1.53</v>
      </c>
      <c r="V36" s="60">
        <f>+U36*(1+'An Distinta Base'!AD17)</f>
        <v>1.53</v>
      </c>
      <c r="W36" s="60">
        <f>+V36*(1+'An Distinta Base'!AE17)</f>
        <v>1.53</v>
      </c>
      <c r="X36" s="60">
        <f>+W36*(1+'An Distinta Base'!AF17)</f>
        <v>1.53</v>
      </c>
      <c r="Y36" s="60">
        <f>+X36*(1+'An Distinta Base'!AG17)</f>
        <v>1.53</v>
      </c>
      <c r="Z36" s="60">
        <f>+Y36*(1+'An Distinta Base'!AH17)</f>
        <v>1.53</v>
      </c>
      <c r="AA36" s="60">
        <f>+Z36*(1+'An Distinta Base'!AI17)</f>
        <v>1.53</v>
      </c>
      <c r="AB36" s="60">
        <f>+AA36*(1+'An Distinta Base'!AJ17)</f>
        <v>1.53</v>
      </c>
      <c r="AC36" s="60">
        <f>+AB36*(1+'An Distinta Base'!AK17)</f>
        <v>1.53</v>
      </c>
      <c r="AD36" s="60">
        <f>+AC36*(1+'An Distinta Base'!AL17)</f>
        <v>1.53</v>
      </c>
      <c r="AE36" s="60">
        <f>+AD36*(1+'An Distinta Base'!AM17)</f>
        <v>1.53</v>
      </c>
      <c r="AF36" s="60">
        <f>+AE36*(1+'An Distinta Base'!AN17)</f>
        <v>1.53</v>
      </c>
      <c r="AG36" s="60">
        <f>+AF36*(1+'An Distinta Base'!AO17)</f>
        <v>1.53</v>
      </c>
      <c r="AH36" s="60">
        <f>+AG36*(1+'An Distinta Base'!AP17)</f>
        <v>1.53</v>
      </c>
      <c r="AI36" s="60">
        <f>+AH36*(1+'An Distinta Base'!AQ17)</f>
        <v>1.53</v>
      </c>
      <c r="AJ36" s="60">
        <f>+AI36*(1+'An Distinta Base'!AR17)</f>
        <v>1.53</v>
      </c>
      <c r="AK36" s="60">
        <f>+AJ36*(1+'An Distinta Base'!AS17)</f>
        <v>1.53</v>
      </c>
      <c r="AL36" s="60">
        <f>+AK36*(1+'An Distinta Base'!AT17)</f>
        <v>1.53</v>
      </c>
    </row>
    <row r="37" spans="2:38" ht="15.75" thickBot="1" x14ac:dyDescent="0.3">
      <c r="B37" s="47" t="str">
        <f t="shared" si="0"/>
        <v>Materia Prima 11</v>
      </c>
      <c r="C37" s="60">
        <f>+'An Distinta Base'!J18</f>
        <v>1.4</v>
      </c>
      <c r="D37" s="60">
        <f>+C37*(1+'An Distinta Base'!L18)</f>
        <v>1.4</v>
      </c>
      <c r="E37" s="60">
        <f>+D37*(1+'An Distinta Base'!M18)</f>
        <v>1.4</v>
      </c>
      <c r="F37" s="60">
        <f>+E37*(1+'An Distinta Base'!N18)</f>
        <v>1.4</v>
      </c>
      <c r="G37" s="60">
        <f>+F37*(1+'An Distinta Base'!O18)</f>
        <v>1.4</v>
      </c>
      <c r="H37" s="60">
        <f>+G37*(1+'An Distinta Base'!P18)</f>
        <v>1.4</v>
      </c>
      <c r="I37" s="60">
        <f>+H37*(1+'An Distinta Base'!Q18)</f>
        <v>1.4</v>
      </c>
      <c r="J37" s="60">
        <f>+I37*(1+'An Distinta Base'!R18)</f>
        <v>1.4</v>
      </c>
      <c r="K37" s="60">
        <f>+J37*(1+'An Distinta Base'!S18)</f>
        <v>1.4</v>
      </c>
      <c r="L37" s="60">
        <f>+K37*(1+'An Distinta Base'!T18)</f>
        <v>1.4279999999999999</v>
      </c>
      <c r="M37" s="60">
        <f>+L37*(1+'An Distinta Base'!U18)</f>
        <v>1.4279999999999999</v>
      </c>
      <c r="N37" s="60">
        <f>+M37*(1+'An Distinta Base'!V18)</f>
        <v>1.4279999999999999</v>
      </c>
      <c r="O37" s="60">
        <f>+N37*(1+'An Distinta Base'!W18)</f>
        <v>1.4279999999999999</v>
      </c>
      <c r="P37" s="60">
        <f>+O37*(1+'An Distinta Base'!X18)</f>
        <v>1.4279999999999999</v>
      </c>
      <c r="Q37" s="60">
        <f>+P37*(1+'An Distinta Base'!Y18)</f>
        <v>1.4279999999999999</v>
      </c>
      <c r="R37" s="60">
        <f>+Q37*(1+'An Distinta Base'!Z18)</f>
        <v>1.4279999999999999</v>
      </c>
      <c r="S37" s="60">
        <f>+R37*(1+'An Distinta Base'!AA18)</f>
        <v>1.4279999999999999</v>
      </c>
      <c r="T37" s="60">
        <f>+S37*(1+'An Distinta Base'!AB18)</f>
        <v>1.4279999999999999</v>
      </c>
      <c r="U37" s="60">
        <f>+T37*(1+'An Distinta Base'!AC18)</f>
        <v>1.4279999999999999</v>
      </c>
      <c r="V37" s="60">
        <f>+U37*(1+'An Distinta Base'!AD18)</f>
        <v>1.4279999999999999</v>
      </c>
      <c r="W37" s="60">
        <f>+V37*(1+'An Distinta Base'!AE18)</f>
        <v>1.4279999999999999</v>
      </c>
      <c r="X37" s="60">
        <f>+W37*(1+'An Distinta Base'!AF18)</f>
        <v>1.4279999999999999</v>
      </c>
      <c r="Y37" s="60">
        <f>+X37*(1+'An Distinta Base'!AG18)</f>
        <v>1.4279999999999999</v>
      </c>
      <c r="Z37" s="60">
        <f>+Y37*(1+'An Distinta Base'!AH18)</f>
        <v>1.4279999999999999</v>
      </c>
      <c r="AA37" s="60">
        <f>+Z37*(1+'An Distinta Base'!AI18)</f>
        <v>1.4279999999999999</v>
      </c>
      <c r="AB37" s="60">
        <f>+AA37*(1+'An Distinta Base'!AJ18)</f>
        <v>1.4279999999999999</v>
      </c>
      <c r="AC37" s="60">
        <f>+AB37*(1+'An Distinta Base'!AK18)</f>
        <v>1.4279999999999999</v>
      </c>
      <c r="AD37" s="60">
        <f>+AC37*(1+'An Distinta Base'!AL18)</f>
        <v>1.4279999999999999</v>
      </c>
      <c r="AE37" s="60">
        <f>+AD37*(1+'An Distinta Base'!AM18)</f>
        <v>1.4279999999999999</v>
      </c>
      <c r="AF37" s="60">
        <f>+AE37*(1+'An Distinta Base'!AN18)</f>
        <v>1.4279999999999999</v>
      </c>
      <c r="AG37" s="60">
        <f>+AF37*(1+'An Distinta Base'!AO18)</f>
        <v>1.4279999999999999</v>
      </c>
      <c r="AH37" s="60">
        <f>+AG37*(1+'An Distinta Base'!AP18)</f>
        <v>1.4279999999999999</v>
      </c>
      <c r="AI37" s="60">
        <f>+AH37*(1+'An Distinta Base'!AQ18)</f>
        <v>1.4279999999999999</v>
      </c>
      <c r="AJ37" s="60">
        <f>+AI37*(1+'An Distinta Base'!AR18)</f>
        <v>1.4279999999999999</v>
      </c>
      <c r="AK37" s="60">
        <f>+AJ37*(1+'An Distinta Base'!AS18)</f>
        <v>1.4279999999999999</v>
      </c>
      <c r="AL37" s="60">
        <f>+AK37*(1+'An Distinta Base'!AT18)</f>
        <v>1.4279999999999999</v>
      </c>
    </row>
    <row r="38" spans="2:38" ht="15.75" thickBot="1" x14ac:dyDescent="0.3">
      <c r="B38" s="47" t="str">
        <f t="shared" si="0"/>
        <v>Materia Prima 12</v>
      </c>
      <c r="C38" s="60">
        <f>+'An Distinta Base'!J19</f>
        <v>1.7</v>
      </c>
      <c r="D38" s="60">
        <f>+C38*(1+'An Distinta Base'!L19)</f>
        <v>1.7</v>
      </c>
      <c r="E38" s="60">
        <f>+D38*(1+'An Distinta Base'!M19)</f>
        <v>1.7</v>
      </c>
      <c r="F38" s="60">
        <f>+E38*(1+'An Distinta Base'!N19)</f>
        <v>1.7</v>
      </c>
      <c r="G38" s="60">
        <f>+F38*(1+'An Distinta Base'!O19)</f>
        <v>1.7</v>
      </c>
      <c r="H38" s="60">
        <f>+G38*(1+'An Distinta Base'!P19)</f>
        <v>1.7</v>
      </c>
      <c r="I38" s="60">
        <f>+H38*(1+'An Distinta Base'!Q19)</f>
        <v>1.7</v>
      </c>
      <c r="J38" s="60">
        <f>+I38*(1+'An Distinta Base'!R19)</f>
        <v>1.7</v>
      </c>
      <c r="K38" s="60">
        <f>+J38*(1+'An Distinta Base'!S19)</f>
        <v>1.7</v>
      </c>
      <c r="L38" s="60">
        <f>+K38*(1+'An Distinta Base'!T19)</f>
        <v>1.7</v>
      </c>
      <c r="M38" s="60">
        <f>+L38*(1+'An Distinta Base'!U19)</f>
        <v>1.734</v>
      </c>
      <c r="N38" s="60">
        <f>+M38*(1+'An Distinta Base'!V19)</f>
        <v>1.734</v>
      </c>
      <c r="O38" s="60">
        <f>+N38*(1+'An Distinta Base'!W19)</f>
        <v>1.734</v>
      </c>
      <c r="P38" s="60">
        <f>+O38*(1+'An Distinta Base'!X19)</f>
        <v>1.734</v>
      </c>
      <c r="Q38" s="60">
        <f>+P38*(1+'An Distinta Base'!Y19)</f>
        <v>1.734</v>
      </c>
      <c r="R38" s="60">
        <f>+Q38*(1+'An Distinta Base'!Z19)</f>
        <v>1.734</v>
      </c>
      <c r="S38" s="60">
        <f>+R38*(1+'An Distinta Base'!AA19)</f>
        <v>1.734</v>
      </c>
      <c r="T38" s="60">
        <f>+S38*(1+'An Distinta Base'!AB19)</f>
        <v>1.734</v>
      </c>
      <c r="U38" s="60">
        <f>+T38*(1+'An Distinta Base'!AC19)</f>
        <v>1.734</v>
      </c>
      <c r="V38" s="60">
        <f>+U38*(1+'An Distinta Base'!AD19)</f>
        <v>1.734</v>
      </c>
      <c r="W38" s="60">
        <f>+V38*(1+'An Distinta Base'!AE19)</f>
        <v>1.734</v>
      </c>
      <c r="X38" s="60">
        <f>+W38*(1+'An Distinta Base'!AF19)</f>
        <v>1.734</v>
      </c>
      <c r="Y38" s="60">
        <f>+X38*(1+'An Distinta Base'!AG19)</f>
        <v>1.734</v>
      </c>
      <c r="Z38" s="60">
        <f>+Y38*(1+'An Distinta Base'!AH19)</f>
        <v>1.734</v>
      </c>
      <c r="AA38" s="60">
        <f>+Z38*(1+'An Distinta Base'!AI19)</f>
        <v>1.734</v>
      </c>
      <c r="AB38" s="60">
        <f>+AA38*(1+'An Distinta Base'!AJ19)</f>
        <v>1.734</v>
      </c>
      <c r="AC38" s="60">
        <f>+AB38*(1+'An Distinta Base'!AK19)</f>
        <v>1.734</v>
      </c>
      <c r="AD38" s="60">
        <f>+AC38*(1+'An Distinta Base'!AL19)</f>
        <v>1.734</v>
      </c>
      <c r="AE38" s="60">
        <f>+AD38*(1+'An Distinta Base'!AM19)</f>
        <v>1.734</v>
      </c>
      <c r="AF38" s="60">
        <f>+AE38*(1+'An Distinta Base'!AN19)</f>
        <v>1.734</v>
      </c>
      <c r="AG38" s="60">
        <f>+AF38*(1+'An Distinta Base'!AO19)</f>
        <v>1.734</v>
      </c>
      <c r="AH38" s="60">
        <f>+AG38*(1+'An Distinta Base'!AP19)</f>
        <v>1.734</v>
      </c>
      <c r="AI38" s="60">
        <f>+AH38*(1+'An Distinta Base'!AQ19)</f>
        <v>1.734</v>
      </c>
      <c r="AJ38" s="60">
        <f>+AI38*(1+'An Distinta Base'!AR19)</f>
        <v>1.734</v>
      </c>
      <c r="AK38" s="60">
        <f>+AJ38*(1+'An Distinta Base'!AS19)</f>
        <v>1.734</v>
      </c>
      <c r="AL38" s="60">
        <f>+AK38*(1+'An Distinta Base'!AT19)</f>
        <v>1.734</v>
      </c>
    </row>
    <row r="39" spans="2:38" ht="15.75" thickBot="1" x14ac:dyDescent="0.3">
      <c r="B39" s="47" t="str">
        <f t="shared" si="0"/>
        <v>Materia Prima 13</v>
      </c>
      <c r="C39" s="60">
        <f>+'An Distinta Base'!J20</f>
        <v>2.2999999999999998</v>
      </c>
      <c r="D39" s="60">
        <f>+C39*(1+'An Distinta Base'!L20)</f>
        <v>2.2999999999999998</v>
      </c>
      <c r="E39" s="60">
        <f>+D39*(1+'An Distinta Base'!M20)</f>
        <v>2.2999999999999998</v>
      </c>
      <c r="F39" s="60">
        <f>+E39*(1+'An Distinta Base'!N20)</f>
        <v>2.2999999999999998</v>
      </c>
      <c r="G39" s="60">
        <f>+F39*(1+'An Distinta Base'!O20)</f>
        <v>2.2999999999999998</v>
      </c>
      <c r="H39" s="60">
        <f>+G39*(1+'An Distinta Base'!P20)</f>
        <v>2.2999999999999998</v>
      </c>
      <c r="I39" s="60">
        <f>+H39*(1+'An Distinta Base'!Q20)</f>
        <v>2.2999999999999998</v>
      </c>
      <c r="J39" s="60">
        <f>+I39*(1+'An Distinta Base'!R20)</f>
        <v>2.2999999999999998</v>
      </c>
      <c r="K39" s="60">
        <f>+J39*(1+'An Distinta Base'!S20)</f>
        <v>2.2999999999999998</v>
      </c>
      <c r="L39" s="60">
        <f>+K39*(1+'An Distinta Base'!T20)</f>
        <v>2.3459999999999996</v>
      </c>
      <c r="M39" s="60">
        <f>+L39*(1+'An Distinta Base'!U20)</f>
        <v>2.3459999999999996</v>
      </c>
      <c r="N39" s="60">
        <f>+M39*(1+'An Distinta Base'!V20)</f>
        <v>2.3459999999999996</v>
      </c>
      <c r="O39" s="60">
        <f>+N39*(1+'An Distinta Base'!W20)</f>
        <v>2.3459999999999996</v>
      </c>
      <c r="P39" s="60">
        <f>+O39*(1+'An Distinta Base'!X20)</f>
        <v>2.3459999999999996</v>
      </c>
      <c r="Q39" s="60">
        <f>+P39*(1+'An Distinta Base'!Y20)</f>
        <v>2.3459999999999996</v>
      </c>
      <c r="R39" s="60">
        <f>+Q39*(1+'An Distinta Base'!Z20)</f>
        <v>2.3459999999999996</v>
      </c>
      <c r="S39" s="60">
        <f>+R39*(1+'An Distinta Base'!AA20)</f>
        <v>2.3459999999999996</v>
      </c>
      <c r="T39" s="60">
        <f>+S39*(1+'An Distinta Base'!AB20)</f>
        <v>2.3459999999999996</v>
      </c>
      <c r="U39" s="60">
        <f>+T39*(1+'An Distinta Base'!AC20)</f>
        <v>2.3459999999999996</v>
      </c>
      <c r="V39" s="60">
        <f>+U39*(1+'An Distinta Base'!AD20)</f>
        <v>2.3459999999999996</v>
      </c>
      <c r="W39" s="60">
        <f>+V39*(1+'An Distinta Base'!AE20)</f>
        <v>2.3459999999999996</v>
      </c>
      <c r="X39" s="60">
        <f>+W39*(1+'An Distinta Base'!AF20)</f>
        <v>2.3459999999999996</v>
      </c>
      <c r="Y39" s="60">
        <f>+X39*(1+'An Distinta Base'!AG20)</f>
        <v>2.3459999999999996</v>
      </c>
      <c r="Z39" s="60">
        <f>+Y39*(1+'An Distinta Base'!AH20)</f>
        <v>2.3459999999999996</v>
      </c>
      <c r="AA39" s="60">
        <f>+Z39*(1+'An Distinta Base'!AI20)</f>
        <v>2.3459999999999996</v>
      </c>
      <c r="AB39" s="60">
        <f>+AA39*(1+'An Distinta Base'!AJ20)</f>
        <v>2.3459999999999996</v>
      </c>
      <c r="AC39" s="60">
        <f>+AB39*(1+'An Distinta Base'!AK20)</f>
        <v>2.3459999999999996</v>
      </c>
      <c r="AD39" s="60">
        <f>+AC39*(1+'An Distinta Base'!AL20)</f>
        <v>2.3459999999999996</v>
      </c>
      <c r="AE39" s="60">
        <f>+AD39*(1+'An Distinta Base'!AM20)</f>
        <v>2.3459999999999996</v>
      </c>
      <c r="AF39" s="60">
        <f>+AE39*(1+'An Distinta Base'!AN20)</f>
        <v>2.3459999999999996</v>
      </c>
      <c r="AG39" s="60">
        <f>+AF39*(1+'An Distinta Base'!AO20)</f>
        <v>2.3459999999999996</v>
      </c>
      <c r="AH39" s="60">
        <f>+AG39*(1+'An Distinta Base'!AP20)</f>
        <v>2.3459999999999996</v>
      </c>
      <c r="AI39" s="60">
        <f>+AH39*(1+'An Distinta Base'!AQ20)</f>
        <v>2.3459999999999996</v>
      </c>
      <c r="AJ39" s="60">
        <f>+AI39*(1+'An Distinta Base'!AR20)</f>
        <v>2.3459999999999996</v>
      </c>
      <c r="AK39" s="60">
        <f>+AJ39*(1+'An Distinta Base'!AS20)</f>
        <v>2.3459999999999996</v>
      </c>
      <c r="AL39" s="60">
        <f>+AK39*(1+'An Distinta Base'!AT20)</f>
        <v>2.3459999999999996</v>
      </c>
    </row>
    <row r="40" spans="2:38" ht="15.75" thickBot="1" x14ac:dyDescent="0.3">
      <c r="B40" s="47" t="str">
        <f t="shared" si="0"/>
        <v>Materia Prima 14</v>
      </c>
      <c r="C40" s="60">
        <f>+'An Distinta Base'!J21</f>
        <v>2</v>
      </c>
      <c r="D40" s="60">
        <f>+C40*(1+'An Distinta Base'!L21)</f>
        <v>2</v>
      </c>
      <c r="E40" s="60">
        <f>+D40*(1+'An Distinta Base'!M21)</f>
        <v>2</v>
      </c>
      <c r="F40" s="60">
        <f>+E40*(1+'An Distinta Base'!N21)</f>
        <v>2</v>
      </c>
      <c r="G40" s="60">
        <f>+F40*(1+'An Distinta Base'!O21)</f>
        <v>2</v>
      </c>
      <c r="H40" s="60">
        <f>+G40*(1+'An Distinta Base'!P21)</f>
        <v>2</v>
      </c>
      <c r="I40" s="60">
        <f>+H40*(1+'An Distinta Base'!Q21)</f>
        <v>2</v>
      </c>
      <c r="J40" s="60">
        <f>+I40*(1+'An Distinta Base'!R21)</f>
        <v>2</v>
      </c>
      <c r="K40" s="60">
        <f>+J40*(1+'An Distinta Base'!S21)</f>
        <v>2.04</v>
      </c>
      <c r="L40" s="60">
        <f>+K40*(1+'An Distinta Base'!T21)</f>
        <v>2.04</v>
      </c>
      <c r="M40" s="60">
        <f>+L40*(1+'An Distinta Base'!U21)</f>
        <v>2.04</v>
      </c>
      <c r="N40" s="60">
        <f>+M40*(1+'An Distinta Base'!V21)</f>
        <v>2.04</v>
      </c>
      <c r="O40" s="60">
        <f>+N40*(1+'An Distinta Base'!W21)</f>
        <v>2.04</v>
      </c>
      <c r="P40" s="60">
        <f>+O40*(1+'An Distinta Base'!X21)</f>
        <v>2.04</v>
      </c>
      <c r="Q40" s="60">
        <f>+P40*(1+'An Distinta Base'!Y21)</f>
        <v>2.04</v>
      </c>
      <c r="R40" s="60">
        <f>+Q40*(1+'An Distinta Base'!Z21)</f>
        <v>2.04</v>
      </c>
      <c r="S40" s="60">
        <f>+R40*(1+'An Distinta Base'!AA21)</f>
        <v>2.04</v>
      </c>
      <c r="T40" s="60">
        <f>+S40*(1+'An Distinta Base'!AB21)</f>
        <v>2.04</v>
      </c>
      <c r="U40" s="60">
        <f>+T40*(1+'An Distinta Base'!AC21)</f>
        <v>2.04</v>
      </c>
      <c r="V40" s="60">
        <f>+U40*(1+'An Distinta Base'!AD21)</f>
        <v>2.04</v>
      </c>
      <c r="W40" s="60">
        <f>+V40*(1+'An Distinta Base'!AE21)</f>
        <v>2.04</v>
      </c>
      <c r="X40" s="60">
        <f>+W40*(1+'An Distinta Base'!AF21)</f>
        <v>2.04</v>
      </c>
      <c r="Y40" s="60">
        <f>+X40*(1+'An Distinta Base'!AG21)</f>
        <v>2.04</v>
      </c>
      <c r="Z40" s="60">
        <f>+Y40*(1+'An Distinta Base'!AH21)</f>
        <v>2.04</v>
      </c>
      <c r="AA40" s="60">
        <f>+Z40*(1+'An Distinta Base'!AI21)</f>
        <v>2.04</v>
      </c>
      <c r="AB40" s="60">
        <f>+AA40*(1+'An Distinta Base'!AJ21)</f>
        <v>2.04</v>
      </c>
      <c r="AC40" s="60">
        <f>+AB40*(1+'An Distinta Base'!AK21)</f>
        <v>2.04</v>
      </c>
      <c r="AD40" s="60">
        <f>+AC40*(1+'An Distinta Base'!AL21)</f>
        <v>2.04</v>
      </c>
      <c r="AE40" s="60">
        <f>+AD40*(1+'An Distinta Base'!AM21)</f>
        <v>2.04</v>
      </c>
      <c r="AF40" s="60">
        <f>+AE40*(1+'An Distinta Base'!AN21)</f>
        <v>2.04</v>
      </c>
      <c r="AG40" s="60">
        <f>+AF40*(1+'An Distinta Base'!AO21)</f>
        <v>2.04</v>
      </c>
      <c r="AH40" s="60">
        <f>+AG40*(1+'An Distinta Base'!AP21)</f>
        <v>2.04</v>
      </c>
      <c r="AI40" s="60">
        <f>+AH40*(1+'An Distinta Base'!AQ21)</f>
        <v>2.04</v>
      </c>
      <c r="AJ40" s="60">
        <f>+AI40*(1+'An Distinta Base'!AR21)</f>
        <v>2.04</v>
      </c>
      <c r="AK40" s="60">
        <f>+AJ40*(1+'An Distinta Base'!AS21)</f>
        <v>2.04</v>
      </c>
      <c r="AL40" s="60">
        <f>+AK40*(1+'An Distinta Base'!AT21)</f>
        <v>2.04</v>
      </c>
    </row>
    <row r="41" spans="2:38" ht="15.75" thickBot="1" x14ac:dyDescent="0.3">
      <c r="B41" s="47" t="str">
        <f t="shared" si="0"/>
        <v>Materia Prima 15</v>
      </c>
      <c r="C41" s="60">
        <f>+'An Distinta Base'!J22</f>
        <v>3.2</v>
      </c>
      <c r="D41" s="60">
        <f>+C41*(1+'An Distinta Base'!L22)</f>
        <v>3.2</v>
      </c>
      <c r="E41" s="60">
        <f>+D41*(1+'An Distinta Base'!M22)</f>
        <v>3.2</v>
      </c>
      <c r="F41" s="60">
        <f>+E41*(1+'An Distinta Base'!N22)</f>
        <v>3.2</v>
      </c>
      <c r="G41" s="60">
        <f>+F41*(1+'An Distinta Base'!O22)</f>
        <v>3.2</v>
      </c>
      <c r="H41" s="60">
        <f>+G41*(1+'An Distinta Base'!P22)</f>
        <v>3.2</v>
      </c>
      <c r="I41" s="60">
        <f>+H41*(1+'An Distinta Base'!Q22)</f>
        <v>3.2</v>
      </c>
      <c r="J41" s="60">
        <f>+I41*(1+'An Distinta Base'!R22)</f>
        <v>3.2</v>
      </c>
      <c r="K41" s="60">
        <f>+J41*(1+'An Distinta Base'!S22)</f>
        <v>3.2</v>
      </c>
      <c r="L41" s="60">
        <f>+K41*(1+'An Distinta Base'!T22)</f>
        <v>3.2</v>
      </c>
      <c r="M41" s="60">
        <f>+L41*(1+'An Distinta Base'!U22)</f>
        <v>3.2960000000000003</v>
      </c>
      <c r="N41" s="60">
        <f>+M41*(1+'An Distinta Base'!V22)</f>
        <v>3.2960000000000003</v>
      </c>
      <c r="O41" s="60">
        <f>+N41*(1+'An Distinta Base'!W22)</f>
        <v>3.2960000000000003</v>
      </c>
      <c r="P41" s="60">
        <f>+O41*(1+'An Distinta Base'!X22)</f>
        <v>3.2960000000000003</v>
      </c>
      <c r="Q41" s="60">
        <f>+P41*(1+'An Distinta Base'!Y22)</f>
        <v>3.2960000000000003</v>
      </c>
      <c r="R41" s="60">
        <f>+Q41*(1+'An Distinta Base'!Z22)</f>
        <v>3.2960000000000003</v>
      </c>
      <c r="S41" s="60">
        <f>+R41*(1+'An Distinta Base'!AA22)</f>
        <v>3.2960000000000003</v>
      </c>
      <c r="T41" s="60">
        <f>+S41*(1+'An Distinta Base'!AB22)</f>
        <v>3.2960000000000003</v>
      </c>
      <c r="U41" s="60">
        <f>+T41*(1+'An Distinta Base'!AC22)</f>
        <v>3.2960000000000003</v>
      </c>
      <c r="V41" s="60">
        <f>+U41*(1+'An Distinta Base'!AD22)</f>
        <v>3.2960000000000003</v>
      </c>
      <c r="W41" s="60">
        <f>+V41*(1+'An Distinta Base'!AE22)</f>
        <v>3.2960000000000003</v>
      </c>
      <c r="X41" s="60">
        <f>+W41*(1+'An Distinta Base'!AF22)</f>
        <v>3.2960000000000003</v>
      </c>
      <c r="Y41" s="60">
        <f>+X41*(1+'An Distinta Base'!AG22)</f>
        <v>3.2960000000000003</v>
      </c>
      <c r="Z41" s="60">
        <f>+Y41*(1+'An Distinta Base'!AH22)</f>
        <v>3.2960000000000003</v>
      </c>
      <c r="AA41" s="60">
        <f>+Z41*(1+'An Distinta Base'!AI22)</f>
        <v>3.2960000000000003</v>
      </c>
      <c r="AB41" s="60">
        <f>+AA41*(1+'An Distinta Base'!AJ22)</f>
        <v>3.2960000000000003</v>
      </c>
      <c r="AC41" s="60">
        <f>+AB41*(1+'An Distinta Base'!AK22)</f>
        <v>3.2960000000000003</v>
      </c>
      <c r="AD41" s="60">
        <f>+AC41*(1+'An Distinta Base'!AL22)</f>
        <v>3.2960000000000003</v>
      </c>
      <c r="AE41" s="60">
        <f>+AD41*(1+'An Distinta Base'!AM22)</f>
        <v>3.2960000000000003</v>
      </c>
      <c r="AF41" s="60">
        <f>+AE41*(1+'An Distinta Base'!AN22)</f>
        <v>3.2960000000000003</v>
      </c>
      <c r="AG41" s="60">
        <f>+AF41*(1+'An Distinta Base'!AO22)</f>
        <v>3.2960000000000003</v>
      </c>
      <c r="AH41" s="60">
        <f>+AG41*(1+'An Distinta Base'!AP22)</f>
        <v>3.2960000000000003</v>
      </c>
      <c r="AI41" s="60">
        <f>+AH41*(1+'An Distinta Base'!AQ22)</f>
        <v>3.2960000000000003</v>
      </c>
      <c r="AJ41" s="60">
        <f>+AI41*(1+'An Distinta Base'!AR22)</f>
        <v>3.2960000000000003</v>
      </c>
      <c r="AK41" s="60">
        <f>+AJ41*(1+'An Distinta Base'!AS22)</f>
        <v>3.2960000000000003</v>
      </c>
      <c r="AL41" s="60">
        <f>+AK41*(1+'An Distinta Base'!AT22)</f>
        <v>3.2960000000000003</v>
      </c>
    </row>
    <row r="42" spans="2:38" ht="15.75" thickBot="1" x14ac:dyDescent="0.3">
      <c r="B42" s="47" t="str">
        <f t="shared" si="0"/>
        <v>Materia Prima 16</v>
      </c>
      <c r="C42" s="60">
        <f>+'An Distinta Base'!J23</f>
        <v>1.8</v>
      </c>
      <c r="D42" s="60">
        <f>+C42*(1+'An Distinta Base'!L23)</f>
        <v>1.8</v>
      </c>
      <c r="E42" s="60">
        <f>+D42*(1+'An Distinta Base'!M23)</f>
        <v>1.8</v>
      </c>
      <c r="F42" s="60">
        <f>+E42*(1+'An Distinta Base'!N23)</f>
        <v>1.8</v>
      </c>
      <c r="G42" s="60">
        <f>+F42*(1+'An Distinta Base'!O23)</f>
        <v>1.8</v>
      </c>
      <c r="H42" s="60">
        <f>+G42*(1+'An Distinta Base'!P23)</f>
        <v>1.8</v>
      </c>
      <c r="I42" s="60">
        <f>+H42*(1+'An Distinta Base'!Q23)</f>
        <v>1.8</v>
      </c>
      <c r="J42" s="60">
        <f>+I42*(1+'An Distinta Base'!R23)</f>
        <v>1.8</v>
      </c>
      <c r="K42" s="60">
        <f>+J42*(1+'An Distinta Base'!S23)</f>
        <v>1.8</v>
      </c>
      <c r="L42" s="60">
        <f>+K42*(1+'An Distinta Base'!T23)</f>
        <v>1.8</v>
      </c>
      <c r="M42" s="60">
        <f>+L42*(1+'An Distinta Base'!U23)</f>
        <v>1.8180000000000001</v>
      </c>
      <c r="N42" s="60">
        <f>+M42*(1+'An Distinta Base'!V23)</f>
        <v>1.8180000000000001</v>
      </c>
      <c r="O42" s="60">
        <f>+N42*(1+'An Distinta Base'!W23)</f>
        <v>1.8180000000000001</v>
      </c>
      <c r="P42" s="60">
        <f>+O42*(1+'An Distinta Base'!X23)</f>
        <v>1.8180000000000001</v>
      </c>
      <c r="Q42" s="60">
        <f>+P42*(1+'An Distinta Base'!Y23)</f>
        <v>1.8180000000000001</v>
      </c>
      <c r="R42" s="60">
        <f>+Q42*(1+'An Distinta Base'!Z23)</f>
        <v>1.8180000000000001</v>
      </c>
      <c r="S42" s="60">
        <f>+R42*(1+'An Distinta Base'!AA23)</f>
        <v>1.8180000000000001</v>
      </c>
      <c r="T42" s="60">
        <f>+S42*(1+'An Distinta Base'!AB23)</f>
        <v>1.8180000000000001</v>
      </c>
      <c r="U42" s="60">
        <f>+T42*(1+'An Distinta Base'!AC23)</f>
        <v>1.8180000000000001</v>
      </c>
      <c r="V42" s="60">
        <f>+U42*(1+'An Distinta Base'!AD23)</f>
        <v>1.8180000000000001</v>
      </c>
      <c r="W42" s="60">
        <f>+V42*(1+'An Distinta Base'!AE23)</f>
        <v>1.8180000000000001</v>
      </c>
      <c r="X42" s="60">
        <f>+W42*(1+'An Distinta Base'!AF23)</f>
        <v>1.8180000000000001</v>
      </c>
      <c r="Y42" s="60">
        <f>+X42*(1+'An Distinta Base'!AG23)</f>
        <v>1.8180000000000001</v>
      </c>
      <c r="Z42" s="60">
        <f>+Y42*(1+'An Distinta Base'!AH23)</f>
        <v>1.8180000000000001</v>
      </c>
      <c r="AA42" s="60">
        <f>+Z42*(1+'An Distinta Base'!AI23)</f>
        <v>1.8180000000000001</v>
      </c>
      <c r="AB42" s="60">
        <f>+AA42*(1+'An Distinta Base'!AJ23)</f>
        <v>1.8180000000000001</v>
      </c>
      <c r="AC42" s="60">
        <f>+AB42*(1+'An Distinta Base'!AK23)</f>
        <v>1.8180000000000001</v>
      </c>
      <c r="AD42" s="60">
        <f>+AC42*(1+'An Distinta Base'!AL23)</f>
        <v>1.8180000000000001</v>
      </c>
      <c r="AE42" s="60">
        <f>+AD42*(1+'An Distinta Base'!AM23)</f>
        <v>1.8180000000000001</v>
      </c>
      <c r="AF42" s="60">
        <f>+AE42*(1+'An Distinta Base'!AN23)</f>
        <v>1.8180000000000001</v>
      </c>
      <c r="AG42" s="60">
        <f>+AF42*(1+'An Distinta Base'!AO23)</f>
        <v>1.8180000000000001</v>
      </c>
      <c r="AH42" s="60">
        <f>+AG42*(1+'An Distinta Base'!AP23)</f>
        <v>1.8180000000000001</v>
      </c>
      <c r="AI42" s="60">
        <f>+AH42*(1+'An Distinta Base'!AQ23)</f>
        <v>1.8180000000000001</v>
      </c>
      <c r="AJ42" s="60">
        <f>+AI42*(1+'An Distinta Base'!AR23)</f>
        <v>1.8180000000000001</v>
      </c>
      <c r="AK42" s="60">
        <f>+AJ42*(1+'An Distinta Base'!AS23)</f>
        <v>1.8180000000000001</v>
      </c>
      <c r="AL42" s="60">
        <f>+AK42*(1+'An Distinta Base'!AT23)</f>
        <v>1.8180000000000001</v>
      </c>
    </row>
    <row r="43" spans="2:38" ht="15.75" thickBot="1" x14ac:dyDescent="0.3">
      <c r="B43" s="47" t="str">
        <f t="shared" si="0"/>
        <v>Materia Prima 17</v>
      </c>
      <c r="C43" s="60">
        <f>+'An Distinta Base'!J24</f>
        <v>0.7</v>
      </c>
      <c r="D43" s="60">
        <f>+C43*(1+'An Distinta Base'!L24)</f>
        <v>0.7</v>
      </c>
      <c r="E43" s="60">
        <f>+D43*(1+'An Distinta Base'!M24)</f>
        <v>0.7</v>
      </c>
      <c r="F43" s="60">
        <f>+E43*(1+'An Distinta Base'!N24)</f>
        <v>0.7</v>
      </c>
      <c r="G43" s="60">
        <f>+F43*(1+'An Distinta Base'!O24)</f>
        <v>0.7</v>
      </c>
      <c r="H43" s="60">
        <f>+G43*(1+'An Distinta Base'!P24)</f>
        <v>0.7</v>
      </c>
      <c r="I43" s="60">
        <f>+H43*(1+'An Distinta Base'!Q24)</f>
        <v>0.7</v>
      </c>
      <c r="J43" s="60">
        <f>+I43*(1+'An Distinta Base'!R24)</f>
        <v>0.7</v>
      </c>
      <c r="K43" s="60">
        <f>+J43*(1+'An Distinta Base'!S24)</f>
        <v>0.7</v>
      </c>
      <c r="L43" s="60">
        <f>+K43*(1+'An Distinta Base'!T24)</f>
        <v>0.7</v>
      </c>
      <c r="M43" s="60">
        <f>+L43*(1+'An Distinta Base'!U24)</f>
        <v>0.7</v>
      </c>
      <c r="N43" s="60">
        <f>+M43*(1+'An Distinta Base'!V24)</f>
        <v>0.70699999999999996</v>
      </c>
      <c r="O43" s="60">
        <f>+N43*(1+'An Distinta Base'!W24)</f>
        <v>0.70699999999999996</v>
      </c>
      <c r="P43" s="60">
        <f>+O43*(1+'An Distinta Base'!X24)</f>
        <v>0.70699999999999996</v>
      </c>
      <c r="Q43" s="60">
        <f>+P43*(1+'An Distinta Base'!Y24)</f>
        <v>0.70699999999999996</v>
      </c>
      <c r="R43" s="60">
        <f>+Q43*(1+'An Distinta Base'!Z24)</f>
        <v>0.70699999999999996</v>
      </c>
      <c r="S43" s="60">
        <f>+R43*(1+'An Distinta Base'!AA24)</f>
        <v>0.70699999999999996</v>
      </c>
      <c r="T43" s="60">
        <f>+S43*(1+'An Distinta Base'!AB24)</f>
        <v>0.70699999999999996</v>
      </c>
      <c r="U43" s="60">
        <f>+T43*(1+'An Distinta Base'!AC24)</f>
        <v>0.70699999999999996</v>
      </c>
      <c r="V43" s="60">
        <f>+U43*(1+'An Distinta Base'!AD24)</f>
        <v>0.70699999999999996</v>
      </c>
      <c r="W43" s="60">
        <f>+V43*(1+'An Distinta Base'!AE24)</f>
        <v>0.70699999999999996</v>
      </c>
      <c r="X43" s="60">
        <f>+W43*(1+'An Distinta Base'!AF24)</f>
        <v>0.70699999999999996</v>
      </c>
      <c r="Y43" s="60">
        <f>+X43*(1+'An Distinta Base'!AG24)</f>
        <v>0.70699999999999996</v>
      </c>
      <c r="Z43" s="60">
        <f>+Y43*(1+'An Distinta Base'!AH24)</f>
        <v>0.70699999999999996</v>
      </c>
      <c r="AA43" s="60">
        <f>+Z43*(1+'An Distinta Base'!AI24)</f>
        <v>0.70699999999999996</v>
      </c>
      <c r="AB43" s="60">
        <f>+AA43*(1+'An Distinta Base'!AJ24)</f>
        <v>0.70699999999999996</v>
      </c>
      <c r="AC43" s="60">
        <f>+AB43*(1+'An Distinta Base'!AK24)</f>
        <v>0.70699999999999996</v>
      </c>
      <c r="AD43" s="60">
        <f>+AC43*(1+'An Distinta Base'!AL24)</f>
        <v>0.70699999999999996</v>
      </c>
      <c r="AE43" s="60">
        <f>+AD43*(1+'An Distinta Base'!AM24)</f>
        <v>0.70699999999999996</v>
      </c>
      <c r="AF43" s="60">
        <f>+AE43*(1+'An Distinta Base'!AN24)</f>
        <v>0.70699999999999996</v>
      </c>
      <c r="AG43" s="60">
        <f>+AF43*(1+'An Distinta Base'!AO24)</f>
        <v>0.70699999999999996</v>
      </c>
      <c r="AH43" s="60">
        <f>+AG43*(1+'An Distinta Base'!AP24)</f>
        <v>0.70699999999999996</v>
      </c>
      <c r="AI43" s="60">
        <f>+AH43*(1+'An Distinta Base'!AQ24)</f>
        <v>0.70699999999999996</v>
      </c>
      <c r="AJ43" s="60">
        <f>+AI43*(1+'An Distinta Base'!AR24)</f>
        <v>0.70699999999999996</v>
      </c>
      <c r="AK43" s="60">
        <f>+AJ43*(1+'An Distinta Base'!AS24)</f>
        <v>0.70699999999999996</v>
      </c>
      <c r="AL43" s="60">
        <f>+AK43*(1+'An Distinta Base'!AT24)</f>
        <v>0.70699999999999996</v>
      </c>
    </row>
    <row r="44" spans="2:38" ht="15.75" thickBot="1" x14ac:dyDescent="0.3">
      <c r="B44" s="47" t="str">
        <f>+B20</f>
        <v>Materia Prima 18</v>
      </c>
      <c r="C44" s="60">
        <f>+'An Distinta Base'!J25</f>
        <v>1</v>
      </c>
      <c r="D44" s="60">
        <f>+C44*(1+'An Distinta Base'!L25)</f>
        <v>1</v>
      </c>
      <c r="E44" s="60">
        <f>+D44*(1+'An Distinta Base'!M25)</f>
        <v>1</v>
      </c>
      <c r="F44" s="60">
        <f>+E44*(1+'An Distinta Base'!N25)</f>
        <v>1</v>
      </c>
      <c r="G44" s="60">
        <f>+F44*(1+'An Distinta Base'!O25)</f>
        <v>1</v>
      </c>
      <c r="H44" s="60">
        <f>+G44*(1+'An Distinta Base'!P25)</f>
        <v>1</v>
      </c>
      <c r="I44" s="60">
        <f>+H44*(1+'An Distinta Base'!Q25)</f>
        <v>1</v>
      </c>
      <c r="J44" s="60">
        <f>+I44*(1+'An Distinta Base'!R25)</f>
        <v>1</v>
      </c>
      <c r="K44" s="60">
        <f>+J44*(1+'An Distinta Base'!S25)</f>
        <v>1</v>
      </c>
      <c r="L44" s="60">
        <f>+K44*(1+'An Distinta Base'!T25)</f>
        <v>1</v>
      </c>
      <c r="M44" s="60">
        <f>+L44*(1+'An Distinta Base'!U25)</f>
        <v>1</v>
      </c>
      <c r="N44" s="60">
        <f>+M44*(1+'An Distinta Base'!V25)</f>
        <v>1.01</v>
      </c>
      <c r="O44" s="60">
        <f>+N44*(1+'An Distinta Base'!W25)</f>
        <v>1.01</v>
      </c>
      <c r="P44" s="60">
        <f>+O44*(1+'An Distinta Base'!X25)</f>
        <v>1.01</v>
      </c>
      <c r="Q44" s="60">
        <f>+P44*(1+'An Distinta Base'!Y25)</f>
        <v>1.01</v>
      </c>
      <c r="R44" s="60">
        <f>+Q44*(1+'An Distinta Base'!Z25)</f>
        <v>1.01</v>
      </c>
      <c r="S44" s="60">
        <f>+R44*(1+'An Distinta Base'!AA25)</f>
        <v>1.01</v>
      </c>
      <c r="T44" s="60">
        <f>+S44*(1+'An Distinta Base'!AB25)</f>
        <v>1.01</v>
      </c>
      <c r="U44" s="60">
        <f>+T44*(1+'An Distinta Base'!AC25)</f>
        <v>1.01</v>
      </c>
      <c r="V44" s="60">
        <f>+U44*(1+'An Distinta Base'!AD25)</f>
        <v>1.01</v>
      </c>
      <c r="W44" s="60">
        <f>+V44*(1+'An Distinta Base'!AE25)</f>
        <v>1.01</v>
      </c>
      <c r="X44" s="60">
        <f>+W44*(1+'An Distinta Base'!AF25)</f>
        <v>1.01</v>
      </c>
      <c r="Y44" s="60">
        <f>+X44*(1+'An Distinta Base'!AG25)</f>
        <v>1.01</v>
      </c>
      <c r="Z44" s="60">
        <f>+Y44*(1+'An Distinta Base'!AH25)</f>
        <v>1.01</v>
      </c>
      <c r="AA44" s="60">
        <f>+Z44*(1+'An Distinta Base'!AI25)</f>
        <v>1.01</v>
      </c>
      <c r="AB44" s="60">
        <f>+AA44*(1+'An Distinta Base'!AJ25)</f>
        <v>1.01</v>
      </c>
      <c r="AC44" s="60">
        <f>+AB44*(1+'An Distinta Base'!AK25)</f>
        <v>1.01</v>
      </c>
      <c r="AD44" s="60">
        <f>+AC44*(1+'An Distinta Base'!AL25)</f>
        <v>1.01</v>
      </c>
      <c r="AE44" s="60">
        <f>+AD44*(1+'An Distinta Base'!AM25)</f>
        <v>1.01</v>
      </c>
      <c r="AF44" s="60">
        <f>+AE44*(1+'An Distinta Base'!AN25)</f>
        <v>1.01</v>
      </c>
      <c r="AG44" s="60">
        <f>+AF44*(1+'An Distinta Base'!AO25)</f>
        <v>1.01</v>
      </c>
      <c r="AH44" s="60">
        <f>+AG44*(1+'An Distinta Base'!AP25)</f>
        <v>1.01</v>
      </c>
      <c r="AI44" s="60">
        <f>+AH44*(1+'An Distinta Base'!AQ25)</f>
        <v>1.01</v>
      </c>
      <c r="AJ44" s="60">
        <f>+AI44*(1+'An Distinta Base'!AR25)</f>
        <v>1.01</v>
      </c>
      <c r="AK44" s="60">
        <f>+AJ44*(1+'An Distinta Base'!AS25)</f>
        <v>1.01</v>
      </c>
      <c r="AL44" s="60">
        <f>+AK44*(1+'An Distinta Base'!AT25)</f>
        <v>1.01</v>
      </c>
    </row>
    <row r="45" spans="2:38" ht="15.75" thickBot="1" x14ac:dyDescent="0.3">
      <c r="B45" s="47" t="str">
        <f t="shared" si="0"/>
        <v>Materia Prima 19</v>
      </c>
      <c r="C45" s="60">
        <f>+'An Distinta Base'!J26</f>
        <v>1.5</v>
      </c>
      <c r="D45" s="60">
        <f>+C45*(1+'An Distinta Base'!L26)</f>
        <v>1.5</v>
      </c>
      <c r="E45" s="60">
        <f>+D45*(1+'An Distinta Base'!M26)</f>
        <v>1.5</v>
      </c>
      <c r="F45" s="60">
        <f>+E45*(1+'An Distinta Base'!N26)</f>
        <v>1.5</v>
      </c>
      <c r="G45" s="60">
        <f>+F45*(1+'An Distinta Base'!O26)</f>
        <v>1.5</v>
      </c>
      <c r="H45" s="60">
        <f>+G45*(1+'An Distinta Base'!P26)</f>
        <v>1.5</v>
      </c>
      <c r="I45" s="60">
        <f>+H45*(1+'An Distinta Base'!Q26)</f>
        <v>1.5</v>
      </c>
      <c r="J45" s="60">
        <f>+I45*(1+'An Distinta Base'!R26)</f>
        <v>1.5</v>
      </c>
      <c r="K45" s="60">
        <f>+J45*(1+'An Distinta Base'!S26)</f>
        <v>1.5</v>
      </c>
      <c r="L45" s="60">
        <f>+K45*(1+'An Distinta Base'!T26)</f>
        <v>1.53</v>
      </c>
      <c r="M45" s="60">
        <f>+L45*(1+'An Distinta Base'!U26)</f>
        <v>1.53</v>
      </c>
      <c r="N45" s="60">
        <f>+M45*(1+'An Distinta Base'!V26)</f>
        <v>1.53</v>
      </c>
      <c r="O45" s="60">
        <f>+N45*(1+'An Distinta Base'!W26)</f>
        <v>1.53</v>
      </c>
      <c r="P45" s="60">
        <f>+O45*(1+'An Distinta Base'!X26)</f>
        <v>1.53</v>
      </c>
      <c r="Q45" s="60">
        <f>+P45*(1+'An Distinta Base'!Y26)</f>
        <v>1.53</v>
      </c>
      <c r="R45" s="60">
        <f>+Q45*(1+'An Distinta Base'!Z26)</f>
        <v>1.53</v>
      </c>
      <c r="S45" s="60">
        <f>+R45*(1+'An Distinta Base'!AA26)</f>
        <v>1.53</v>
      </c>
      <c r="T45" s="60">
        <f>+S45*(1+'An Distinta Base'!AB26)</f>
        <v>1.53</v>
      </c>
      <c r="U45" s="60">
        <f>+T45*(1+'An Distinta Base'!AC26)</f>
        <v>1.53</v>
      </c>
      <c r="V45" s="60">
        <f>+U45*(1+'An Distinta Base'!AD26)</f>
        <v>1.53</v>
      </c>
      <c r="W45" s="60">
        <f>+V45*(1+'An Distinta Base'!AE26)</f>
        <v>1.53</v>
      </c>
      <c r="X45" s="60">
        <f>+W45*(1+'An Distinta Base'!AF26)</f>
        <v>1.53</v>
      </c>
      <c r="Y45" s="60">
        <f>+X45*(1+'An Distinta Base'!AG26)</f>
        <v>1.53</v>
      </c>
      <c r="Z45" s="60">
        <f>+Y45*(1+'An Distinta Base'!AH26)</f>
        <v>1.53</v>
      </c>
      <c r="AA45" s="60">
        <f>+Z45*(1+'An Distinta Base'!AI26)</f>
        <v>1.53</v>
      </c>
      <c r="AB45" s="60">
        <f>+AA45*(1+'An Distinta Base'!AJ26)</f>
        <v>1.53</v>
      </c>
      <c r="AC45" s="60">
        <f>+AB45*(1+'An Distinta Base'!AK26)</f>
        <v>1.53</v>
      </c>
      <c r="AD45" s="60">
        <f>+AC45*(1+'An Distinta Base'!AL26)</f>
        <v>1.53</v>
      </c>
      <c r="AE45" s="60">
        <f>+AD45*(1+'An Distinta Base'!AM26)</f>
        <v>1.53</v>
      </c>
      <c r="AF45" s="60">
        <f>+AE45*(1+'An Distinta Base'!AN26)</f>
        <v>1.53</v>
      </c>
      <c r="AG45" s="60">
        <f>+AF45*(1+'An Distinta Base'!AO26)</f>
        <v>1.53</v>
      </c>
      <c r="AH45" s="60">
        <f>+AG45*(1+'An Distinta Base'!AP26)</f>
        <v>1.53</v>
      </c>
      <c r="AI45" s="60">
        <f>+AH45*(1+'An Distinta Base'!AQ26)</f>
        <v>1.53</v>
      </c>
      <c r="AJ45" s="60">
        <f>+AI45*(1+'An Distinta Base'!AR26)</f>
        <v>1.53</v>
      </c>
      <c r="AK45" s="60">
        <f>+AJ45*(1+'An Distinta Base'!AS26)</f>
        <v>1.53</v>
      </c>
      <c r="AL45" s="60">
        <f>+AK45*(1+'An Distinta Base'!AT26)</f>
        <v>1.53</v>
      </c>
    </row>
    <row r="46" spans="2:38" x14ac:dyDescent="0.25">
      <c r="B46" s="47" t="str">
        <f t="shared" si="0"/>
        <v>Materia Prima 20</v>
      </c>
      <c r="C46" s="60">
        <f>+'An Distinta Base'!J27</f>
        <v>2.6</v>
      </c>
      <c r="D46" s="60">
        <f>+C46*(1+'An Distinta Base'!L27)</f>
        <v>2.6</v>
      </c>
      <c r="E46" s="60">
        <f>+D46*(1+'An Distinta Base'!M27)</f>
        <v>2.6</v>
      </c>
      <c r="F46" s="60">
        <f>+E46*(1+'An Distinta Base'!N27)</f>
        <v>2.6</v>
      </c>
      <c r="G46" s="60">
        <f>+F46*(1+'An Distinta Base'!O27)</f>
        <v>2.6</v>
      </c>
      <c r="H46" s="60">
        <f>+G46*(1+'An Distinta Base'!P27)</f>
        <v>2.6</v>
      </c>
      <c r="I46" s="60">
        <f>+H46*(1+'An Distinta Base'!Q27)</f>
        <v>2.6</v>
      </c>
      <c r="J46" s="60">
        <f>+I46*(1+'An Distinta Base'!R27)</f>
        <v>2.6</v>
      </c>
      <c r="K46" s="60">
        <f>+J46*(1+'An Distinta Base'!S27)</f>
        <v>2.6</v>
      </c>
      <c r="L46" s="60">
        <f>+K46*(1+'An Distinta Base'!T27)</f>
        <v>2.6</v>
      </c>
      <c r="M46" s="60">
        <f>+L46*(1+'An Distinta Base'!U27)</f>
        <v>2.6</v>
      </c>
      <c r="N46" s="60">
        <f>+M46*(1+'An Distinta Base'!V27)</f>
        <v>2.6</v>
      </c>
      <c r="O46" s="60">
        <f>+N46*(1+'An Distinta Base'!W27)</f>
        <v>2.6520000000000001</v>
      </c>
      <c r="P46" s="60">
        <f>+O46*(1+'An Distinta Base'!X27)</f>
        <v>2.6520000000000001</v>
      </c>
      <c r="Q46" s="60">
        <f>+P46*(1+'An Distinta Base'!Y27)</f>
        <v>2.6520000000000001</v>
      </c>
      <c r="R46" s="60">
        <f>+Q46*(1+'An Distinta Base'!Z27)</f>
        <v>2.6520000000000001</v>
      </c>
      <c r="S46" s="60">
        <f>+R46*(1+'An Distinta Base'!AA27)</f>
        <v>2.6520000000000001</v>
      </c>
      <c r="T46" s="60">
        <f>+S46*(1+'An Distinta Base'!AB27)</f>
        <v>2.6520000000000001</v>
      </c>
      <c r="U46" s="60">
        <f>+T46*(1+'An Distinta Base'!AC27)</f>
        <v>2.6520000000000001</v>
      </c>
      <c r="V46" s="60">
        <f>+U46*(1+'An Distinta Base'!AD27)</f>
        <v>2.6520000000000001</v>
      </c>
      <c r="W46" s="60">
        <f>+V46*(1+'An Distinta Base'!AE27)</f>
        <v>2.6520000000000001</v>
      </c>
      <c r="X46" s="60">
        <f>+W46*(1+'An Distinta Base'!AF27)</f>
        <v>2.6520000000000001</v>
      </c>
      <c r="Y46" s="60">
        <f>+X46*(1+'An Distinta Base'!AG27)</f>
        <v>2.6520000000000001</v>
      </c>
      <c r="Z46" s="60">
        <f>+Y46*(1+'An Distinta Base'!AH27)</f>
        <v>2.6520000000000001</v>
      </c>
      <c r="AA46" s="60">
        <f>+Z46*(1+'An Distinta Base'!AI27)</f>
        <v>2.6520000000000001</v>
      </c>
      <c r="AB46" s="60">
        <f>+AA46*(1+'An Distinta Base'!AJ27)</f>
        <v>2.6520000000000001</v>
      </c>
      <c r="AC46" s="60">
        <f>+AB46*(1+'An Distinta Base'!AK27)</f>
        <v>2.6520000000000001</v>
      </c>
      <c r="AD46" s="60">
        <f>+AC46*(1+'An Distinta Base'!AL27)</f>
        <v>2.6520000000000001</v>
      </c>
      <c r="AE46" s="60">
        <f>+AD46*(1+'An Distinta Base'!AM27)</f>
        <v>2.6520000000000001</v>
      </c>
      <c r="AF46" s="60">
        <f>+AE46*(1+'An Distinta Base'!AN27)</f>
        <v>2.6520000000000001</v>
      </c>
      <c r="AG46" s="60">
        <f>+AF46*(1+'An Distinta Base'!AO27)</f>
        <v>2.6520000000000001</v>
      </c>
      <c r="AH46" s="60">
        <f>+AG46*(1+'An Distinta Base'!AP27)</f>
        <v>2.6520000000000001</v>
      </c>
      <c r="AI46" s="60">
        <f>+AH46*(1+'An Distinta Base'!AQ27)</f>
        <v>2.6520000000000001</v>
      </c>
      <c r="AJ46" s="60">
        <f>+AI46*(1+'An Distinta Base'!AR27)</f>
        <v>2.6520000000000001</v>
      </c>
      <c r="AK46" s="60">
        <f>+AJ46*(1+'An Distinta Base'!AS27)</f>
        <v>2.6520000000000001</v>
      </c>
      <c r="AL46" s="60">
        <f>+AK46*(1+'An Distinta Base'!AT27)</f>
        <v>2.6520000000000001</v>
      </c>
    </row>
    <row r="48" spans="2:38" ht="15.75" thickBot="1" x14ac:dyDescent="0.3">
      <c r="B48" s="47" t="s">
        <v>312</v>
      </c>
      <c r="C48" s="202">
        <f>+C26</f>
        <v>41456</v>
      </c>
      <c r="D48" s="202">
        <f t="shared" ref="D48:AL48" si="1">+D26</f>
        <v>41517</v>
      </c>
      <c r="E48" s="202">
        <f t="shared" si="1"/>
        <v>41547</v>
      </c>
      <c r="F48" s="202">
        <f t="shared" si="1"/>
        <v>41578</v>
      </c>
      <c r="G48" s="202">
        <f t="shared" si="1"/>
        <v>41608</v>
      </c>
      <c r="H48" s="202">
        <f t="shared" si="1"/>
        <v>41639</v>
      </c>
      <c r="I48" s="202">
        <f t="shared" si="1"/>
        <v>41670</v>
      </c>
      <c r="J48" s="202">
        <f t="shared" si="1"/>
        <v>41698</v>
      </c>
      <c r="K48" s="202">
        <f t="shared" si="1"/>
        <v>41729</v>
      </c>
      <c r="L48" s="202">
        <f t="shared" si="1"/>
        <v>41759</v>
      </c>
      <c r="M48" s="202">
        <f t="shared" si="1"/>
        <v>41790</v>
      </c>
      <c r="N48" s="202">
        <f t="shared" si="1"/>
        <v>41820</v>
      </c>
      <c r="O48" s="202">
        <f t="shared" si="1"/>
        <v>41851</v>
      </c>
      <c r="P48" s="202">
        <f t="shared" si="1"/>
        <v>41882</v>
      </c>
      <c r="Q48" s="202">
        <f t="shared" si="1"/>
        <v>41912</v>
      </c>
      <c r="R48" s="202">
        <f t="shared" si="1"/>
        <v>41943</v>
      </c>
      <c r="S48" s="202">
        <f t="shared" si="1"/>
        <v>41973</v>
      </c>
      <c r="T48" s="202">
        <f t="shared" si="1"/>
        <v>42004</v>
      </c>
      <c r="U48" s="202">
        <f t="shared" si="1"/>
        <v>42035</v>
      </c>
      <c r="V48" s="202">
        <f t="shared" si="1"/>
        <v>42063</v>
      </c>
      <c r="W48" s="202">
        <f t="shared" si="1"/>
        <v>42094</v>
      </c>
      <c r="X48" s="202">
        <f t="shared" si="1"/>
        <v>42124</v>
      </c>
      <c r="Y48" s="202">
        <f t="shared" si="1"/>
        <v>42155</v>
      </c>
      <c r="Z48" s="202">
        <f t="shared" si="1"/>
        <v>42185</v>
      </c>
      <c r="AA48" s="202">
        <f t="shared" si="1"/>
        <v>42216</v>
      </c>
      <c r="AB48" s="202">
        <f t="shared" si="1"/>
        <v>42247</v>
      </c>
      <c r="AC48" s="202">
        <f t="shared" si="1"/>
        <v>42277</v>
      </c>
      <c r="AD48" s="202">
        <f t="shared" si="1"/>
        <v>42308</v>
      </c>
      <c r="AE48" s="202">
        <f t="shared" si="1"/>
        <v>42338</v>
      </c>
      <c r="AF48" s="202">
        <f t="shared" si="1"/>
        <v>42369</v>
      </c>
      <c r="AG48" s="202">
        <f t="shared" si="1"/>
        <v>42400</v>
      </c>
      <c r="AH48" s="202">
        <f t="shared" si="1"/>
        <v>42429</v>
      </c>
      <c r="AI48" s="202">
        <f t="shared" si="1"/>
        <v>42460</v>
      </c>
      <c r="AJ48" s="202">
        <f t="shared" si="1"/>
        <v>42490</v>
      </c>
      <c r="AK48" s="202">
        <f t="shared" si="1"/>
        <v>42521</v>
      </c>
      <c r="AL48" s="202">
        <f t="shared" si="1"/>
        <v>42551</v>
      </c>
    </row>
    <row r="49" spans="2:38" ht="15.75" thickBot="1" x14ac:dyDescent="0.3">
      <c r="B49" s="47" t="str">
        <f>+B27</f>
        <v>Materia Prima 1</v>
      </c>
      <c r="C49" s="59">
        <f>+C3*C27</f>
        <v>2000</v>
      </c>
      <c r="D49" s="59">
        <f t="shared" ref="D49:AL56" si="2">+D3*D27</f>
        <v>0</v>
      </c>
      <c r="E49" s="59">
        <f t="shared" si="2"/>
        <v>0</v>
      </c>
      <c r="F49" s="59">
        <f t="shared" si="2"/>
        <v>2000</v>
      </c>
      <c r="G49" s="59">
        <f t="shared" si="2"/>
        <v>0</v>
      </c>
      <c r="H49" s="59">
        <f t="shared" si="2"/>
        <v>0</v>
      </c>
      <c r="I49" s="59">
        <f t="shared" si="2"/>
        <v>2100</v>
      </c>
      <c r="J49" s="59">
        <f t="shared" si="2"/>
        <v>0</v>
      </c>
      <c r="K49" s="59">
        <f t="shared" si="2"/>
        <v>0</v>
      </c>
      <c r="L49" s="59">
        <f t="shared" si="2"/>
        <v>2100</v>
      </c>
      <c r="M49" s="59">
        <f t="shared" si="2"/>
        <v>0</v>
      </c>
      <c r="N49" s="59">
        <f t="shared" si="2"/>
        <v>0</v>
      </c>
      <c r="O49" s="59">
        <f t="shared" si="2"/>
        <v>2100</v>
      </c>
      <c r="P49" s="59">
        <f t="shared" si="2"/>
        <v>0</v>
      </c>
      <c r="Q49" s="59">
        <f t="shared" si="2"/>
        <v>0</v>
      </c>
      <c r="R49" s="59">
        <f t="shared" si="2"/>
        <v>2100</v>
      </c>
      <c r="S49" s="59">
        <f t="shared" si="2"/>
        <v>0</v>
      </c>
      <c r="T49" s="59">
        <f t="shared" si="2"/>
        <v>0</v>
      </c>
      <c r="U49" s="59">
        <f t="shared" si="2"/>
        <v>0</v>
      </c>
      <c r="V49" s="59">
        <f t="shared" si="2"/>
        <v>2100</v>
      </c>
      <c r="W49" s="59">
        <f t="shared" si="2"/>
        <v>0</v>
      </c>
      <c r="X49" s="59">
        <f t="shared" si="2"/>
        <v>0</v>
      </c>
      <c r="Y49" s="59">
        <f t="shared" si="2"/>
        <v>2100</v>
      </c>
      <c r="Z49" s="59">
        <f t="shared" si="2"/>
        <v>0</v>
      </c>
      <c r="AA49" s="59">
        <f t="shared" si="2"/>
        <v>0</v>
      </c>
      <c r="AB49" s="59">
        <f t="shared" si="2"/>
        <v>0</v>
      </c>
      <c r="AC49" s="59">
        <f t="shared" si="2"/>
        <v>2100</v>
      </c>
      <c r="AD49" s="59">
        <f t="shared" si="2"/>
        <v>0</v>
      </c>
      <c r="AE49" s="59">
        <f t="shared" si="2"/>
        <v>0</v>
      </c>
      <c r="AF49" s="59">
        <f t="shared" si="2"/>
        <v>0</v>
      </c>
      <c r="AG49" s="59">
        <f t="shared" si="2"/>
        <v>2100</v>
      </c>
      <c r="AH49" s="59">
        <f t="shared" si="2"/>
        <v>0</v>
      </c>
      <c r="AI49" s="59">
        <f t="shared" si="2"/>
        <v>0</v>
      </c>
      <c r="AJ49" s="59">
        <f t="shared" si="2"/>
        <v>2100</v>
      </c>
      <c r="AK49" s="59">
        <f t="shared" si="2"/>
        <v>0</v>
      </c>
      <c r="AL49" s="59">
        <f t="shared" si="2"/>
        <v>0</v>
      </c>
    </row>
    <row r="50" spans="2:38" ht="15.75" thickBot="1" x14ac:dyDescent="0.3">
      <c r="B50" s="47" t="str">
        <f t="shared" ref="B50:B68" si="3">+B28</f>
        <v>Materia Prima 2</v>
      </c>
      <c r="C50" s="59">
        <f t="shared" ref="C50:R68" si="4">+C4*C28</f>
        <v>21000</v>
      </c>
      <c r="D50" s="59">
        <f t="shared" si="4"/>
        <v>0</v>
      </c>
      <c r="E50" s="59">
        <f t="shared" si="4"/>
        <v>0</v>
      </c>
      <c r="F50" s="59">
        <f t="shared" si="4"/>
        <v>21000</v>
      </c>
      <c r="G50" s="59">
        <f t="shared" si="4"/>
        <v>0</v>
      </c>
      <c r="H50" s="59">
        <f t="shared" si="4"/>
        <v>0</v>
      </c>
      <c r="I50" s="59">
        <f t="shared" si="4"/>
        <v>21000</v>
      </c>
      <c r="J50" s="59">
        <f t="shared" si="4"/>
        <v>0</v>
      </c>
      <c r="K50" s="59">
        <f t="shared" si="4"/>
        <v>0</v>
      </c>
      <c r="L50" s="59">
        <f t="shared" si="4"/>
        <v>21420</v>
      </c>
      <c r="M50" s="59">
        <f t="shared" si="4"/>
        <v>0</v>
      </c>
      <c r="N50" s="59">
        <f t="shared" si="4"/>
        <v>0</v>
      </c>
      <c r="O50" s="59">
        <f t="shared" si="4"/>
        <v>21420</v>
      </c>
      <c r="P50" s="59">
        <f t="shared" si="4"/>
        <v>0</v>
      </c>
      <c r="Q50" s="59">
        <f t="shared" si="4"/>
        <v>0</v>
      </c>
      <c r="R50" s="59">
        <f t="shared" si="4"/>
        <v>21420</v>
      </c>
      <c r="S50" s="59">
        <f t="shared" si="2"/>
        <v>0</v>
      </c>
      <c r="T50" s="59">
        <f t="shared" si="2"/>
        <v>0</v>
      </c>
      <c r="U50" s="59">
        <f t="shared" si="2"/>
        <v>21420</v>
      </c>
      <c r="V50" s="59">
        <f t="shared" si="2"/>
        <v>0</v>
      </c>
      <c r="W50" s="59">
        <f t="shared" si="2"/>
        <v>0</v>
      </c>
      <c r="X50" s="59">
        <f t="shared" si="2"/>
        <v>21420</v>
      </c>
      <c r="Y50" s="59">
        <f t="shared" si="2"/>
        <v>0</v>
      </c>
      <c r="Z50" s="59">
        <f t="shared" si="2"/>
        <v>0</v>
      </c>
      <c r="AA50" s="59">
        <f t="shared" si="2"/>
        <v>21420</v>
      </c>
      <c r="AB50" s="59">
        <f t="shared" si="2"/>
        <v>0</v>
      </c>
      <c r="AC50" s="59">
        <f t="shared" si="2"/>
        <v>0</v>
      </c>
      <c r="AD50" s="59">
        <f t="shared" si="2"/>
        <v>21420</v>
      </c>
      <c r="AE50" s="59">
        <f t="shared" si="2"/>
        <v>0</v>
      </c>
      <c r="AF50" s="59">
        <f t="shared" si="2"/>
        <v>0</v>
      </c>
      <c r="AG50" s="59">
        <f t="shared" si="2"/>
        <v>21420</v>
      </c>
      <c r="AH50" s="59">
        <f t="shared" si="2"/>
        <v>0</v>
      </c>
      <c r="AI50" s="59">
        <f t="shared" si="2"/>
        <v>0</v>
      </c>
      <c r="AJ50" s="59">
        <f t="shared" si="2"/>
        <v>0</v>
      </c>
      <c r="AK50" s="59">
        <f t="shared" si="2"/>
        <v>0</v>
      </c>
      <c r="AL50" s="59">
        <f t="shared" si="2"/>
        <v>0</v>
      </c>
    </row>
    <row r="51" spans="2:38" ht="15.75" thickBot="1" x14ac:dyDescent="0.3">
      <c r="B51" s="47" t="str">
        <f t="shared" si="3"/>
        <v>Materia Prima 3</v>
      </c>
      <c r="C51" s="59">
        <f t="shared" si="4"/>
        <v>10500</v>
      </c>
      <c r="D51" s="59">
        <f t="shared" si="2"/>
        <v>0</v>
      </c>
      <c r="E51" s="59">
        <f t="shared" si="2"/>
        <v>0</v>
      </c>
      <c r="F51" s="59">
        <f t="shared" si="2"/>
        <v>0</v>
      </c>
      <c r="G51" s="59">
        <f t="shared" si="2"/>
        <v>0</v>
      </c>
      <c r="H51" s="59">
        <f t="shared" si="2"/>
        <v>0</v>
      </c>
      <c r="I51" s="59">
        <f t="shared" si="2"/>
        <v>10500</v>
      </c>
      <c r="J51" s="59">
        <f t="shared" si="2"/>
        <v>0</v>
      </c>
      <c r="K51" s="59">
        <f t="shared" si="2"/>
        <v>0</v>
      </c>
      <c r="L51" s="59">
        <f t="shared" si="2"/>
        <v>0</v>
      </c>
      <c r="M51" s="59">
        <f t="shared" si="2"/>
        <v>0</v>
      </c>
      <c r="N51" s="59">
        <f t="shared" si="2"/>
        <v>0</v>
      </c>
      <c r="O51" s="59">
        <f t="shared" si="2"/>
        <v>0</v>
      </c>
      <c r="P51" s="59">
        <f t="shared" si="2"/>
        <v>10924.2</v>
      </c>
      <c r="Q51" s="59">
        <f t="shared" si="2"/>
        <v>0</v>
      </c>
      <c r="R51" s="59">
        <f t="shared" si="2"/>
        <v>0</v>
      </c>
      <c r="S51" s="59">
        <f t="shared" si="2"/>
        <v>0</v>
      </c>
      <c r="T51" s="59">
        <f t="shared" si="2"/>
        <v>0</v>
      </c>
      <c r="U51" s="59">
        <f t="shared" si="2"/>
        <v>0</v>
      </c>
      <c r="V51" s="59">
        <f t="shared" si="2"/>
        <v>0</v>
      </c>
      <c r="W51" s="59">
        <f t="shared" si="2"/>
        <v>10924.2</v>
      </c>
      <c r="X51" s="59">
        <f t="shared" si="2"/>
        <v>0</v>
      </c>
      <c r="Y51" s="59">
        <f t="shared" si="2"/>
        <v>0</v>
      </c>
      <c r="Z51" s="59">
        <f t="shared" si="2"/>
        <v>0</v>
      </c>
      <c r="AA51" s="59">
        <f t="shared" si="2"/>
        <v>0</v>
      </c>
      <c r="AB51" s="59">
        <f t="shared" si="2"/>
        <v>0</v>
      </c>
      <c r="AC51" s="59">
        <f t="shared" si="2"/>
        <v>10924.2</v>
      </c>
      <c r="AD51" s="59">
        <f t="shared" si="2"/>
        <v>0</v>
      </c>
      <c r="AE51" s="59">
        <f t="shared" si="2"/>
        <v>0</v>
      </c>
      <c r="AF51" s="59">
        <f t="shared" si="2"/>
        <v>0</v>
      </c>
      <c r="AG51" s="59">
        <f t="shared" si="2"/>
        <v>0</v>
      </c>
      <c r="AH51" s="59">
        <f t="shared" si="2"/>
        <v>0</v>
      </c>
      <c r="AI51" s="59">
        <f t="shared" si="2"/>
        <v>0</v>
      </c>
      <c r="AJ51" s="59">
        <f t="shared" si="2"/>
        <v>10924.2</v>
      </c>
      <c r="AK51" s="59">
        <f t="shared" si="2"/>
        <v>0</v>
      </c>
      <c r="AL51" s="59">
        <f t="shared" si="2"/>
        <v>0</v>
      </c>
    </row>
    <row r="52" spans="2:38" ht="15.75" thickBot="1" x14ac:dyDescent="0.3">
      <c r="B52" s="47" t="str">
        <f t="shared" si="3"/>
        <v>Materia Prima 4</v>
      </c>
      <c r="C52" s="59">
        <f t="shared" si="4"/>
        <v>4000</v>
      </c>
      <c r="D52" s="59">
        <f t="shared" si="2"/>
        <v>0</v>
      </c>
      <c r="E52" s="59">
        <f t="shared" si="2"/>
        <v>0</v>
      </c>
      <c r="F52" s="59">
        <f t="shared" si="2"/>
        <v>0</v>
      </c>
      <c r="G52" s="59">
        <f t="shared" si="2"/>
        <v>0</v>
      </c>
      <c r="H52" s="59">
        <f t="shared" si="2"/>
        <v>0</v>
      </c>
      <c r="I52" s="59">
        <f t="shared" si="2"/>
        <v>0</v>
      </c>
      <c r="J52" s="59">
        <f t="shared" si="2"/>
        <v>4000</v>
      </c>
      <c r="K52" s="59">
        <f t="shared" si="2"/>
        <v>0</v>
      </c>
      <c r="L52" s="59">
        <f t="shared" si="2"/>
        <v>0</v>
      </c>
      <c r="M52" s="59">
        <f t="shared" si="2"/>
        <v>0</v>
      </c>
      <c r="N52" s="59">
        <f t="shared" si="2"/>
        <v>0</v>
      </c>
      <c r="O52" s="59">
        <f t="shared" si="2"/>
        <v>0</v>
      </c>
      <c r="P52" s="59">
        <f t="shared" si="2"/>
        <v>0</v>
      </c>
      <c r="Q52" s="59">
        <f t="shared" si="2"/>
        <v>4120</v>
      </c>
      <c r="R52" s="59">
        <f t="shared" si="2"/>
        <v>0</v>
      </c>
      <c r="S52" s="59">
        <f t="shared" si="2"/>
        <v>0</v>
      </c>
      <c r="T52" s="59">
        <f t="shared" si="2"/>
        <v>0</v>
      </c>
      <c r="U52" s="59">
        <f t="shared" si="2"/>
        <v>0</v>
      </c>
      <c r="V52" s="59">
        <f t="shared" si="2"/>
        <v>0</v>
      </c>
      <c r="W52" s="59">
        <f t="shared" si="2"/>
        <v>0</v>
      </c>
      <c r="X52" s="59">
        <f t="shared" si="2"/>
        <v>4120</v>
      </c>
      <c r="Y52" s="59">
        <f t="shared" si="2"/>
        <v>0</v>
      </c>
      <c r="Z52" s="59">
        <f t="shared" si="2"/>
        <v>0</v>
      </c>
      <c r="AA52" s="59">
        <f t="shared" si="2"/>
        <v>0</v>
      </c>
      <c r="AB52" s="59">
        <f t="shared" si="2"/>
        <v>0</v>
      </c>
      <c r="AC52" s="59">
        <f t="shared" si="2"/>
        <v>0</v>
      </c>
      <c r="AD52" s="59">
        <f t="shared" si="2"/>
        <v>0</v>
      </c>
      <c r="AE52" s="59">
        <f t="shared" si="2"/>
        <v>4120</v>
      </c>
      <c r="AF52" s="59">
        <f t="shared" si="2"/>
        <v>0</v>
      </c>
      <c r="AG52" s="59">
        <f t="shared" si="2"/>
        <v>0</v>
      </c>
      <c r="AH52" s="59">
        <f t="shared" si="2"/>
        <v>0</v>
      </c>
      <c r="AI52" s="59">
        <f t="shared" si="2"/>
        <v>0</v>
      </c>
      <c r="AJ52" s="59">
        <f t="shared" si="2"/>
        <v>0</v>
      </c>
      <c r="AK52" s="59">
        <f t="shared" si="2"/>
        <v>0</v>
      </c>
      <c r="AL52" s="59">
        <f t="shared" si="2"/>
        <v>4120</v>
      </c>
    </row>
    <row r="53" spans="2:38" ht="15.75" thickBot="1" x14ac:dyDescent="0.3">
      <c r="B53" s="47" t="str">
        <f t="shared" si="3"/>
        <v>Materia Prima 5</v>
      </c>
      <c r="C53" s="59">
        <f t="shared" si="4"/>
        <v>2000</v>
      </c>
      <c r="D53" s="59">
        <f t="shared" si="2"/>
        <v>0</v>
      </c>
      <c r="E53" s="59">
        <f t="shared" si="2"/>
        <v>0</v>
      </c>
      <c r="F53" s="59">
        <f t="shared" si="2"/>
        <v>0</v>
      </c>
      <c r="G53" s="59">
        <f t="shared" si="2"/>
        <v>0</v>
      </c>
      <c r="H53" s="59">
        <f t="shared" si="2"/>
        <v>2000</v>
      </c>
      <c r="I53" s="59">
        <f t="shared" si="2"/>
        <v>0</v>
      </c>
      <c r="J53" s="59">
        <f t="shared" si="2"/>
        <v>0</v>
      </c>
      <c r="K53" s="59">
        <f t="shared" si="2"/>
        <v>0</v>
      </c>
      <c r="L53" s="59">
        <f t="shared" si="2"/>
        <v>0</v>
      </c>
      <c r="M53" s="59">
        <f t="shared" si="2"/>
        <v>2040</v>
      </c>
      <c r="N53" s="59">
        <f t="shared" si="2"/>
        <v>0</v>
      </c>
      <c r="O53" s="59">
        <f t="shared" si="2"/>
        <v>0</v>
      </c>
      <c r="P53" s="59">
        <f t="shared" si="2"/>
        <v>0</v>
      </c>
      <c r="Q53" s="59">
        <f t="shared" si="2"/>
        <v>0</v>
      </c>
      <c r="R53" s="59">
        <f t="shared" si="2"/>
        <v>0</v>
      </c>
      <c r="S53" s="59">
        <f t="shared" si="2"/>
        <v>2040</v>
      </c>
      <c r="T53" s="59">
        <f t="shared" si="2"/>
        <v>0</v>
      </c>
      <c r="U53" s="59">
        <f t="shared" si="2"/>
        <v>0</v>
      </c>
      <c r="V53" s="59">
        <f t="shared" si="2"/>
        <v>0</v>
      </c>
      <c r="W53" s="59">
        <f t="shared" si="2"/>
        <v>0</v>
      </c>
      <c r="X53" s="59">
        <f t="shared" si="2"/>
        <v>2040</v>
      </c>
      <c r="Y53" s="59">
        <f t="shared" si="2"/>
        <v>0</v>
      </c>
      <c r="Z53" s="59">
        <f t="shared" si="2"/>
        <v>0</v>
      </c>
      <c r="AA53" s="59">
        <f t="shared" si="2"/>
        <v>0</v>
      </c>
      <c r="AB53" s="59">
        <f t="shared" si="2"/>
        <v>0</v>
      </c>
      <c r="AC53" s="59">
        <f t="shared" si="2"/>
        <v>2040</v>
      </c>
      <c r="AD53" s="59">
        <f t="shared" si="2"/>
        <v>0</v>
      </c>
      <c r="AE53" s="59">
        <f t="shared" si="2"/>
        <v>0</v>
      </c>
      <c r="AF53" s="59">
        <f t="shared" si="2"/>
        <v>0</v>
      </c>
      <c r="AG53" s="59">
        <f t="shared" si="2"/>
        <v>0</v>
      </c>
      <c r="AH53" s="59">
        <f t="shared" si="2"/>
        <v>2040</v>
      </c>
      <c r="AI53" s="59">
        <f t="shared" si="2"/>
        <v>0</v>
      </c>
      <c r="AJ53" s="59">
        <f t="shared" si="2"/>
        <v>0</v>
      </c>
      <c r="AK53" s="59">
        <f t="shared" si="2"/>
        <v>0</v>
      </c>
      <c r="AL53" s="59">
        <f t="shared" si="2"/>
        <v>0</v>
      </c>
    </row>
    <row r="54" spans="2:38" ht="15.75" thickBot="1" x14ac:dyDescent="0.3">
      <c r="B54" s="47" t="str">
        <f t="shared" si="3"/>
        <v>Materia Prima 6</v>
      </c>
      <c r="C54" s="59">
        <f t="shared" si="4"/>
        <v>4000</v>
      </c>
      <c r="D54" s="59">
        <f t="shared" si="2"/>
        <v>0</v>
      </c>
      <c r="E54" s="59">
        <f t="shared" si="2"/>
        <v>0</v>
      </c>
      <c r="F54" s="59">
        <f t="shared" si="2"/>
        <v>0</v>
      </c>
      <c r="G54" s="59">
        <f t="shared" si="2"/>
        <v>0</v>
      </c>
      <c r="H54" s="59">
        <f t="shared" si="2"/>
        <v>0</v>
      </c>
      <c r="I54" s="59">
        <f t="shared" si="2"/>
        <v>0</v>
      </c>
      <c r="J54" s="59">
        <f t="shared" si="2"/>
        <v>0</v>
      </c>
      <c r="K54" s="59">
        <f t="shared" si="2"/>
        <v>4000</v>
      </c>
      <c r="L54" s="59">
        <f t="shared" si="2"/>
        <v>0</v>
      </c>
      <c r="M54" s="59">
        <f t="shared" si="2"/>
        <v>0</v>
      </c>
      <c r="N54" s="59">
        <f t="shared" si="2"/>
        <v>0</v>
      </c>
      <c r="O54" s="59">
        <f t="shared" si="2"/>
        <v>0</v>
      </c>
      <c r="P54" s="59">
        <f t="shared" si="2"/>
        <v>0</v>
      </c>
      <c r="Q54" s="59">
        <f t="shared" si="2"/>
        <v>0</v>
      </c>
      <c r="R54" s="59">
        <f t="shared" si="2"/>
        <v>0</v>
      </c>
      <c r="S54" s="59">
        <f t="shared" si="2"/>
        <v>0</v>
      </c>
      <c r="T54" s="59">
        <f t="shared" si="2"/>
        <v>4040</v>
      </c>
      <c r="U54" s="59">
        <f t="shared" si="2"/>
        <v>0</v>
      </c>
      <c r="V54" s="59">
        <f t="shared" si="2"/>
        <v>0</v>
      </c>
      <c r="W54" s="59">
        <f t="shared" si="2"/>
        <v>0</v>
      </c>
      <c r="X54" s="59">
        <f t="shared" si="2"/>
        <v>0</v>
      </c>
      <c r="Y54" s="59">
        <f t="shared" si="2"/>
        <v>0</v>
      </c>
      <c r="Z54" s="59">
        <f t="shared" si="2"/>
        <v>0</v>
      </c>
      <c r="AA54" s="59">
        <f t="shared" si="2"/>
        <v>0</v>
      </c>
      <c r="AB54" s="59">
        <f t="shared" si="2"/>
        <v>4040</v>
      </c>
      <c r="AC54" s="59">
        <f t="shared" si="2"/>
        <v>0</v>
      </c>
      <c r="AD54" s="59">
        <f t="shared" si="2"/>
        <v>0</v>
      </c>
      <c r="AE54" s="59">
        <f t="shared" si="2"/>
        <v>0</v>
      </c>
      <c r="AF54" s="59">
        <f t="shared" si="2"/>
        <v>0</v>
      </c>
      <c r="AG54" s="59">
        <f t="shared" si="2"/>
        <v>0</v>
      </c>
      <c r="AH54" s="59">
        <f t="shared" si="2"/>
        <v>0</v>
      </c>
      <c r="AI54" s="59">
        <f t="shared" si="2"/>
        <v>0</v>
      </c>
      <c r="AJ54" s="59">
        <f t="shared" si="2"/>
        <v>0</v>
      </c>
      <c r="AK54" s="59">
        <f t="shared" si="2"/>
        <v>4040</v>
      </c>
      <c r="AL54" s="59">
        <f t="shared" si="2"/>
        <v>0</v>
      </c>
    </row>
    <row r="55" spans="2:38" ht="15.75" thickBot="1" x14ac:dyDescent="0.3">
      <c r="B55" s="47" t="str">
        <f t="shared" si="3"/>
        <v>Materia Prima 7</v>
      </c>
      <c r="C55" s="59">
        <f t="shared" si="4"/>
        <v>6600.0000000000009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6732.0000000000009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6732.0000000000009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6732.0000000000009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6732.0000000000009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6732.0000000000009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Materia Prima 8</v>
      </c>
      <c r="C56" s="59">
        <f t="shared" si="4"/>
        <v>18000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18000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18360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18360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18360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18360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18360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18360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18360</v>
      </c>
      <c r="AL56" s="59">
        <f t="shared" si="5"/>
        <v>0</v>
      </c>
    </row>
    <row r="57" spans="2:38" ht="15.75" thickBot="1" x14ac:dyDescent="0.3">
      <c r="B57" s="47" t="str">
        <f t="shared" si="3"/>
        <v>Materia Prima 9</v>
      </c>
      <c r="C57" s="59">
        <f t="shared" si="4"/>
        <v>10000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10200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10200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10200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10200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10200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10200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Materia Prima 10</v>
      </c>
      <c r="C58" s="59">
        <f t="shared" si="4"/>
        <v>15000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15000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15300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15300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15300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15300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15300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15300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15300</v>
      </c>
    </row>
    <row r="59" spans="2:38" ht="15.75" thickBot="1" x14ac:dyDescent="0.3">
      <c r="B59" s="47" t="str">
        <f t="shared" si="3"/>
        <v>Materia Prima 11</v>
      </c>
      <c r="C59" s="59">
        <f t="shared" si="4"/>
        <v>4200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4200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4284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4284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4284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Materia Prima 12</v>
      </c>
      <c r="C60" s="59">
        <f t="shared" si="4"/>
        <v>8500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8670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8670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Materia Prima 13</v>
      </c>
      <c r="C61" s="59">
        <f t="shared" si="4"/>
        <v>4600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4600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4691.9999999999991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4691.9999999999991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4691.9999999999991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Materia Prima 14</v>
      </c>
      <c r="C62" s="59">
        <f t="shared" si="4"/>
        <v>4000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4000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4080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4080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4080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4080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4080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Materia Prima 15</v>
      </c>
      <c r="C63" s="59">
        <f t="shared" si="4"/>
        <v>28800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28800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29664.000000000004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29664.000000000004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29664.000000000004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29664.000000000004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29664.000000000004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29664.000000000004</v>
      </c>
    </row>
    <row r="64" spans="2:38" ht="15.75" thickBot="1" x14ac:dyDescent="0.3">
      <c r="B64" s="47" t="str">
        <f t="shared" si="3"/>
        <v>Materia Prima 16</v>
      </c>
      <c r="C64" s="59">
        <f t="shared" si="4"/>
        <v>16200</v>
      </c>
      <c r="D64" s="59">
        <f t="shared" ref="D64:AL68" si="6">+D18*D42</f>
        <v>0</v>
      </c>
      <c r="E64" s="59">
        <f t="shared" si="6"/>
        <v>0</v>
      </c>
      <c r="F64" s="59">
        <f t="shared" si="6"/>
        <v>16200</v>
      </c>
      <c r="G64" s="59">
        <f t="shared" si="6"/>
        <v>0</v>
      </c>
      <c r="H64" s="59">
        <f t="shared" si="6"/>
        <v>0</v>
      </c>
      <c r="I64" s="59">
        <f t="shared" si="6"/>
        <v>0</v>
      </c>
      <c r="J64" s="59">
        <f t="shared" si="6"/>
        <v>16200</v>
      </c>
      <c r="K64" s="59">
        <f t="shared" si="6"/>
        <v>0</v>
      </c>
      <c r="L64" s="59">
        <f t="shared" si="6"/>
        <v>0</v>
      </c>
      <c r="M64" s="59">
        <f t="shared" si="6"/>
        <v>16362</v>
      </c>
      <c r="N64" s="59">
        <f t="shared" si="6"/>
        <v>0</v>
      </c>
      <c r="O64" s="59">
        <f t="shared" si="6"/>
        <v>0</v>
      </c>
      <c r="P64" s="59">
        <f t="shared" si="6"/>
        <v>16362</v>
      </c>
      <c r="Q64" s="59">
        <f t="shared" si="6"/>
        <v>0</v>
      </c>
      <c r="R64" s="59">
        <f t="shared" si="6"/>
        <v>0</v>
      </c>
      <c r="S64" s="59">
        <f t="shared" si="6"/>
        <v>0</v>
      </c>
      <c r="T64" s="59">
        <f t="shared" si="6"/>
        <v>16362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16362</v>
      </c>
      <c r="Y64" s="59">
        <f t="shared" si="6"/>
        <v>0</v>
      </c>
      <c r="Z64" s="59">
        <f t="shared" si="6"/>
        <v>0</v>
      </c>
      <c r="AA64" s="59">
        <f t="shared" si="6"/>
        <v>16362</v>
      </c>
      <c r="AB64" s="59">
        <f t="shared" si="6"/>
        <v>0</v>
      </c>
      <c r="AC64" s="59">
        <f t="shared" si="6"/>
        <v>0</v>
      </c>
      <c r="AD64" s="59">
        <f t="shared" si="6"/>
        <v>16362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16362</v>
      </c>
      <c r="AI64" s="59">
        <f t="shared" si="6"/>
        <v>0</v>
      </c>
      <c r="AJ64" s="59">
        <f t="shared" si="6"/>
        <v>0</v>
      </c>
      <c r="AK64" s="59">
        <f t="shared" si="6"/>
        <v>16362</v>
      </c>
      <c r="AL64" s="59">
        <f t="shared" si="6"/>
        <v>0</v>
      </c>
    </row>
    <row r="65" spans="2:38" ht="15.75" thickBot="1" x14ac:dyDescent="0.3">
      <c r="B65" s="47" t="str">
        <f t="shared" si="3"/>
        <v>Materia Prima 17</v>
      </c>
      <c r="C65" s="59">
        <f t="shared" si="4"/>
        <v>6300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6300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6300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6363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6363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6363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6363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Materia Prima 18</v>
      </c>
      <c r="C66" s="59">
        <f t="shared" si="4"/>
        <v>3000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3000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3030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3030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3030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3030</v>
      </c>
    </row>
    <row r="67" spans="2:38" ht="15.75" thickBot="1" x14ac:dyDescent="0.3">
      <c r="B67" s="47" t="str">
        <f t="shared" si="3"/>
        <v>Materia Prima 19</v>
      </c>
      <c r="C67" s="59">
        <f t="shared" si="4"/>
        <v>3000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3000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3060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3060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3060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3060</v>
      </c>
    </row>
    <row r="68" spans="2:38" x14ac:dyDescent="0.25">
      <c r="B68" s="47" t="str">
        <f t="shared" si="3"/>
        <v>Materia Prima 20</v>
      </c>
      <c r="C68" s="59">
        <f t="shared" si="4"/>
        <v>5200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5200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5304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5304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5304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5304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ht="10.5" customHeight="1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314</v>
      </c>
      <c r="C70" s="63">
        <f>SUM(C49:C68)</f>
        <v>176900</v>
      </c>
      <c r="D70" s="63">
        <f t="shared" ref="D70:AL70" si="7">SUM(D49:D68)</f>
        <v>0</v>
      </c>
      <c r="E70" s="63">
        <f t="shared" si="7"/>
        <v>0</v>
      </c>
      <c r="F70" s="63">
        <f t="shared" si="7"/>
        <v>39200</v>
      </c>
      <c r="G70" s="63">
        <f t="shared" si="7"/>
        <v>33000</v>
      </c>
      <c r="H70" s="63">
        <f t="shared" si="7"/>
        <v>51300</v>
      </c>
      <c r="I70" s="63">
        <f t="shared" si="7"/>
        <v>45532</v>
      </c>
      <c r="J70" s="63">
        <f t="shared" si="7"/>
        <v>30400</v>
      </c>
      <c r="K70" s="63">
        <f t="shared" si="7"/>
        <v>42260</v>
      </c>
      <c r="L70" s="63">
        <f t="shared" si="7"/>
        <v>23520</v>
      </c>
      <c r="M70" s="63">
        <f t="shared" si="7"/>
        <v>58446</v>
      </c>
      <c r="N70" s="63">
        <f t="shared" si="7"/>
        <v>10200</v>
      </c>
      <c r="O70" s="63">
        <f t="shared" si="7"/>
        <v>35556</v>
      </c>
      <c r="P70" s="63">
        <f t="shared" si="7"/>
        <v>69616.2</v>
      </c>
      <c r="Q70" s="63">
        <f t="shared" si="7"/>
        <v>10210</v>
      </c>
      <c r="R70" s="63">
        <f t="shared" si="7"/>
        <v>67911</v>
      </c>
      <c r="S70" s="63">
        <f t="shared" si="7"/>
        <v>16932</v>
      </c>
      <c r="T70" s="63">
        <f t="shared" si="7"/>
        <v>54062</v>
      </c>
      <c r="U70" s="63">
        <f t="shared" si="7"/>
        <v>33456</v>
      </c>
      <c r="V70" s="63">
        <f t="shared" si="7"/>
        <v>2100</v>
      </c>
      <c r="W70" s="63">
        <f t="shared" si="7"/>
        <v>51031.200000000004</v>
      </c>
      <c r="X70" s="63">
        <f t="shared" si="7"/>
        <v>78592</v>
      </c>
      <c r="Y70" s="63">
        <f t="shared" si="7"/>
        <v>21684</v>
      </c>
      <c r="Z70" s="63">
        <f t="shared" si="7"/>
        <v>0</v>
      </c>
      <c r="AA70" s="63">
        <f t="shared" si="7"/>
        <v>47778</v>
      </c>
      <c r="AB70" s="63">
        <f t="shared" si="7"/>
        <v>73829</v>
      </c>
      <c r="AC70" s="63">
        <f t="shared" si="7"/>
        <v>44644.2</v>
      </c>
      <c r="AD70" s="63">
        <f t="shared" si="7"/>
        <v>37782</v>
      </c>
      <c r="AE70" s="63">
        <f t="shared" si="7"/>
        <v>10210</v>
      </c>
      <c r="AF70" s="63">
        <f t="shared" si="7"/>
        <v>4284</v>
      </c>
      <c r="AG70" s="63">
        <f t="shared" si="7"/>
        <v>92148</v>
      </c>
      <c r="AH70" s="63">
        <f t="shared" si="7"/>
        <v>35577</v>
      </c>
      <c r="AI70" s="63">
        <f t="shared" si="7"/>
        <v>14892</v>
      </c>
      <c r="AJ70" s="63">
        <f t="shared" si="7"/>
        <v>13024.2</v>
      </c>
      <c r="AK70" s="63">
        <f t="shared" si="7"/>
        <v>38762</v>
      </c>
      <c r="AL70" s="63">
        <f t="shared" si="7"/>
        <v>55174</v>
      </c>
    </row>
    <row r="73" spans="2:38" ht="15.75" thickBot="1" x14ac:dyDescent="0.3">
      <c r="B73" s="47" t="s">
        <v>315</v>
      </c>
      <c r="C73" s="202">
        <f>+C48</f>
        <v>41456</v>
      </c>
      <c r="D73" s="202">
        <f t="shared" ref="D73:AL73" si="8">+D48</f>
        <v>41517</v>
      </c>
      <c r="E73" s="202">
        <f t="shared" si="8"/>
        <v>41547</v>
      </c>
      <c r="F73" s="202">
        <f t="shared" si="8"/>
        <v>41578</v>
      </c>
      <c r="G73" s="202">
        <f t="shared" si="8"/>
        <v>41608</v>
      </c>
      <c r="H73" s="202">
        <f t="shared" si="8"/>
        <v>41639</v>
      </c>
      <c r="I73" s="202">
        <f t="shared" si="8"/>
        <v>41670</v>
      </c>
      <c r="J73" s="202">
        <f t="shared" si="8"/>
        <v>41698</v>
      </c>
      <c r="K73" s="202">
        <f t="shared" si="8"/>
        <v>41729</v>
      </c>
      <c r="L73" s="202">
        <f t="shared" si="8"/>
        <v>41759</v>
      </c>
      <c r="M73" s="202">
        <f t="shared" si="8"/>
        <v>41790</v>
      </c>
      <c r="N73" s="202">
        <f t="shared" si="8"/>
        <v>41820</v>
      </c>
      <c r="O73" s="202">
        <f t="shared" si="8"/>
        <v>41851</v>
      </c>
      <c r="P73" s="202">
        <f t="shared" si="8"/>
        <v>41882</v>
      </c>
      <c r="Q73" s="202">
        <f t="shared" si="8"/>
        <v>41912</v>
      </c>
      <c r="R73" s="202">
        <f t="shared" si="8"/>
        <v>41943</v>
      </c>
      <c r="S73" s="202">
        <f t="shared" si="8"/>
        <v>41973</v>
      </c>
      <c r="T73" s="202">
        <f t="shared" si="8"/>
        <v>42004</v>
      </c>
      <c r="U73" s="202">
        <f t="shared" si="8"/>
        <v>42035</v>
      </c>
      <c r="V73" s="202">
        <f t="shared" si="8"/>
        <v>42063</v>
      </c>
      <c r="W73" s="202">
        <f t="shared" si="8"/>
        <v>42094</v>
      </c>
      <c r="X73" s="202">
        <f t="shared" si="8"/>
        <v>42124</v>
      </c>
      <c r="Y73" s="202">
        <f t="shared" si="8"/>
        <v>42155</v>
      </c>
      <c r="Z73" s="202">
        <f t="shared" si="8"/>
        <v>42185</v>
      </c>
      <c r="AA73" s="202">
        <f t="shared" si="8"/>
        <v>42216</v>
      </c>
      <c r="AB73" s="202">
        <f t="shared" si="8"/>
        <v>42247</v>
      </c>
      <c r="AC73" s="202">
        <f t="shared" si="8"/>
        <v>42277</v>
      </c>
      <c r="AD73" s="202">
        <f t="shared" si="8"/>
        <v>42308</v>
      </c>
      <c r="AE73" s="202">
        <f t="shared" si="8"/>
        <v>42338</v>
      </c>
      <c r="AF73" s="202">
        <f t="shared" si="8"/>
        <v>42369</v>
      </c>
      <c r="AG73" s="202">
        <f t="shared" si="8"/>
        <v>42400</v>
      </c>
      <c r="AH73" s="202">
        <f t="shared" si="8"/>
        <v>42429</v>
      </c>
      <c r="AI73" s="202">
        <f t="shared" si="8"/>
        <v>42460</v>
      </c>
      <c r="AJ73" s="202">
        <f t="shared" si="8"/>
        <v>42490</v>
      </c>
      <c r="AK73" s="202">
        <f t="shared" si="8"/>
        <v>42521</v>
      </c>
      <c r="AL73" s="202">
        <f t="shared" si="8"/>
        <v>42551</v>
      </c>
    </row>
    <row r="74" spans="2:38" ht="15.75" thickBot="1" x14ac:dyDescent="0.3">
      <c r="B74" s="47" t="str">
        <f>+B49</f>
        <v>Materia Prima 1</v>
      </c>
      <c r="C74" s="59">
        <f>+C49*'An Distinta Base'!$G8</f>
        <v>420</v>
      </c>
      <c r="D74" s="59">
        <f>+D49*'An Distinta Base'!$G8</f>
        <v>0</v>
      </c>
      <c r="E74" s="59">
        <f>+E49*'An Distinta Base'!$G8</f>
        <v>0</v>
      </c>
      <c r="F74" s="59">
        <f>+F49*'An Distinta Base'!$G8</f>
        <v>420</v>
      </c>
      <c r="G74" s="59">
        <f>+G49*'An Distinta Base'!$G8</f>
        <v>0</v>
      </c>
      <c r="H74" s="59">
        <f>+H49*'An Distinta Base'!$G8</f>
        <v>0</v>
      </c>
      <c r="I74" s="59">
        <f>+I49*'An Distinta Base'!$G8</f>
        <v>441</v>
      </c>
      <c r="J74" s="59">
        <f>+J49*'An Distinta Base'!$G8</f>
        <v>0</v>
      </c>
      <c r="K74" s="59">
        <f>+K49*'An Distinta Base'!$G8</f>
        <v>0</v>
      </c>
      <c r="L74" s="59">
        <f>+L49*'An Distinta Base'!$G8</f>
        <v>441</v>
      </c>
      <c r="M74" s="59">
        <f>+M49*'An Distinta Base'!$G8</f>
        <v>0</v>
      </c>
      <c r="N74" s="59">
        <f>+N49*'An Distinta Base'!$G8</f>
        <v>0</v>
      </c>
      <c r="O74" s="59">
        <f>+O49*'An Distinta Base'!$G8</f>
        <v>441</v>
      </c>
      <c r="P74" s="59">
        <f>+P49*'An Distinta Base'!$G8</f>
        <v>0</v>
      </c>
      <c r="Q74" s="59">
        <f>+Q49*'An Distinta Base'!$G8</f>
        <v>0</v>
      </c>
      <c r="R74" s="59">
        <f>+R49*'An Distinta Base'!$G8</f>
        <v>441</v>
      </c>
      <c r="S74" s="59">
        <f>+S49*'An Distinta Base'!$G8</f>
        <v>0</v>
      </c>
      <c r="T74" s="59">
        <f>+T49*'An Distinta Base'!$G8</f>
        <v>0</v>
      </c>
      <c r="U74" s="59">
        <f>+U49*'An Distinta Base'!$G8</f>
        <v>0</v>
      </c>
      <c r="V74" s="59">
        <f>+V49*'An Distinta Base'!$G8</f>
        <v>441</v>
      </c>
      <c r="W74" s="59">
        <f>+W49*'An Distinta Base'!$G8</f>
        <v>0</v>
      </c>
      <c r="X74" s="59">
        <f>+X49*'An Distinta Base'!$G8</f>
        <v>0</v>
      </c>
      <c r="Y74" s="59">
        <f>+Y49*'An Distinta Base'!$G8</f>
        <v>441</v>
      </c>
      <c r="Z74" s="59">
        <f>+Z49*'An Distinta Base'!$G8</f>
        <v>0</v>
      </c>
      <c r="AA74" s="59">
        <f>+AA49*'An Distinta Base'!$G8</f>
        <v>0</v>
      </c>
      <c r="AB74" s="59">
        <f>+AB49*'An Distinta Base'!$G8</f>
        <v>0</v>
      </c>
      <c r="AC74" s="59">
        <f>+AC49*'An Distinta Base'!$G8</f>
        <v>441</v>
      </c>
      <c r="AD74" s="59">
        <f>+AD49*'An Distinta Base'!$G8</f>
        <v>0</v>
      </c>
      <c r="AE74" s="59">
        <f>+AE49*'An Distinta Base'!$G8</f>
        <v>0</v>
      </c>
      <c r="AF74" s="59">
        <f>+AF49*'An Distinta Base'!$G8</f>
        <v>0</v>
      </c>
      <c r="AG74" s="59">
        <f>+AG49*'An Distinta Base'!$G8</f>
        <v>441</v>
      </c>
      <c r="AH74" s="59">
        <f>+AH49*'An Distinta Base'!$G8</f>
        <v>0</v>
      </c>
      <c r="AI74" s="59">
        <f>+AI49*'An Distinta Base'!$G8</f>
        <v>0</v>
      </c>
      <c r="AJ74" s="59">
        <f>+AJ49*'An Distinta Base'!$G8</f>
        <v>441</v>
      </c>
      <c r="AK74" s="59">
        <f>+AK49*'An Distinta Base'!$G8</f>
        <v>0</v>
      </c>
      <c r="AL74" s="59">
        <f>+AL49*'An Distinta Base'!$G8</f>
        <v>0</v>
      </c>
    </row>
    <row r="75" spans="2:38" ht="15.75" thickBot="1" x14ac:dyDescent="0.3">
      <c r="B75" s="47" t="str">
        <f t="shared" ref="B75:B93" si="9">+B50</f>
        <v>Materia Prima 2</v>
      </c>
      <c r="C75" s="59">
        <f>+C50*'An Distinta Base'!$G9</f>
        <v>4410</v>
      </c>
      <c r="D75" s="59">
        <f>+D50*'An Distinta Base'!$G9</f>
        <v>0</v>
      </c>
      <c r="E75" s="59">
        <f>+E50*'An Distinta Base'!$G9</f>
        <v>0</v>
      </c>
      <c r="F75" s="59">
        <f>+F50*'An Distinta Base'!$G9</f>
        <v>4410</v>
      </c>
      <c r="G75" s="59">
        <f>+G50*'An Distinta Base'!$G9</f>
        <v>0</v>
      </c>
      <c r="H75" s="59">
        <f>+H50*'An Distinta Base'!$G9</f>
        <v>0</v>
      </c>
      <c r="I75" s="59">
        <f>+I50*'An Distinta Base'!$G9</f>
        <v>4410</v>
      </c>
      <c r="J75" s="59">
        <f>+J50*'An Distinta Base'!$G9</f>
        <v>0</v>
      </c>
      <c r="K75" s="59">
        <f>+K50*'An Distinta Base'!$G9</f>
        <v>0</v>
      </c>
      <c r="L75" s="59">
        <f>+L50*'An Distinta Base'!$G9</f>
        <v>4498.2</v>
      </c>
      <c r="M75" s="59">
        <f>+M50*'An Distinta Base'!$G9</f>
        <v>0</v>
      </c>
      <c r="N75" s="59">
        <f>+N50*'An Distinta Base'!$G9</f>
        <v>0</v>
      </c>
      <c r="O75" s="59">
        <f>+O50*'An Distinta Base'!$G9</f>
        <v>4498.2</v>
      </c>
      <c r="P75" s="59">
        <f>+P50*'An Distinta Base'!$G9</f>
        <v>0</v>
      </c>
      <c r="Q75" s="59">
        <f>+Q50*'An Distinta Base'!$G9</f>
        <v>0</v>
      </c>
      <c r="R75" s="59">
        <f>+R50*'An Distinta Base'!$G9</f>
        <v>4498.2</v>
      </c>
      <c r="S75" s="59">
        <f>+S50*'An Distinta Base'!$G9</f>
        <v>0</v>
      </c>
      <c r="T75" s="59">
        <f>+T50*'An Distinta Base'!$G9</f>
        <v>0</v>
      </c>
      <c r="U75" s="59">
        <f>+U50*'An Distinta Base'!$G9</f>
        <v>4498.2</v>
      </c>
      <c r="V75" s="59">
        <f>+V50*'An Distinta Base'!$G9</f>
        <v>0</v>
      </c>
      <c r="W75" s="59">
        <f>+W50*'An Distinta Base'!$G9</f>
        <v>0</v>
      </c>
      <c r="X75" s="59">
        <f>+X50*'An Distinta Base'!$G9</f>
        <v>4498.2</v>
      </c>
      <c r="Y75" s="59">
        <f>+Y50*'An Distinta Base'!$G9</f>
        <v>0</v>
      </c>
      <c r="Z75" s="59">
        <f>+Z50*'An Distinta Base'!$G9</f>
        <v>0</v>
      </c>
      <c r="AA75" s="59">
        <f>+AA50*'An Distinta Base'!$G9</f>
        <v>4498.2</v>
      </c>
      <c r="AB75" s="59">
        <f>+AB50*'An Distinta Base'!$G9</f>
        <v>0</v>
      </c>
      <c r="AC75" s="59">
        <f>+AC50*'An Distinta Base'!$G9</f>
        <v>0</v>
      </c>
      <c r="AD75" s="59">
        <f>+AD50*'An Distinta Base'!$G9</f>
        <v>4498.2</v>
      </c>
      <c r="AE75" s="59">
        <f>+AE50*'An Distinta Base'!$G9</f>
        <v>0</v>
      </c>
      <c r="AF75" s="59">
        <f>+AF50*'An Distinta Base'!$G9</f>
        <v>0</v>
      </c>
      <c r="AG75" s="59">
        <f>+AG50*'An Distinta Base'!$G9</f>
        <v>4498.2</v>
      </c>
      <c r="AH75" s="59">
        <f>+AH50*'An Distinta Base'!$G9</f>
        <v>0</v>
      </c>
      <c r="AI75" s="59">
        <f>+AI50*'An Distinta Base'!$G9</f>
        <v>0</v>
      </c>
      <c r="AJ75" s="59">
        <f>+AJ50*'An Distinta Base'!$G9</f>
        <v>0</v>
      </c>
      <c r="AK75" s="59">
        <f>+AK50*'An Distinta Base'!$G9</f>
        <v>0</v>
      </c>
      <c r="AL75" s="59">
        <f>+AL50*'An Distinta Base'!$G9</f>
        <v>0</v>
      </c>
    </row>
    <row r="76" spans="2:38" ht="15.75" thickBot="1" x14ac:dyDescent="0.3">
      <c r="B76" s="47" t="str">
        <f t="shared" si="9"/>
        <v>Materia Prima 3</v>
      </c>
      <c r="C76" s="59">
        <f>+C51*'An Distinta Base'!$G10</f>
        <v>1050</v>
      </c>
      <c r="D76" s="59">
        <f>+D51*'An Distinta Base'!$G10</f>
        <v>0</v>
      </c>
      <c r="E76" s="59">
        <f>+E51*'An Distinta Base'!$G10</f>
        <v>0</v>
      </c>
      <c r="F76" s="59">
        <f>+F51*'An Distinta Base'!$G10</f>
        <v>0</v>
      </c>
      <c r="G76" s="59">
        <f>+G51*'An Distinta Base'!$G10</f>
        <v>0</v>
      </c>
      <c r="H76" s="59">
        <f>+H51*'An Distinta Base'!$G10</f>
        <v>0</v>
      </c>
      <c r="I76" s="59">
        <f>+I51*'An Distinta Base'!$G10</f>
        <v>1050</v>
      </c>
      <c r="J76" s="59">
        <f>+J51*'An Distinta Base'!$G10</f>
        <v>0</v>
      </c>
      <c r="K76" s="59">
        <f>+K51*'An Distinta Base'!$G10</f>
        <v>0</v>
      </c>
      <c r="L76" s="59">
        <f>+L51*'An Distinta Base'!$G10</f>
        <v>0</v>
      </c>
      <c r="M76" s="59">
        <f>+M51*'An Distinta Base'!$G10</f>
        <v>0</v>
      </c>
      <c r="N76" s="59">
        <f>+N51*'An Distinta Base'!$G10</f>
        <v>0</v>
      </c>
      <c r="O76" s="59">
        <f>+O51*'An Distinta Base'!$G10</f>
        <v>0</v>
      </c>
      <c r="P76" s="59">
        <f>+P51*'An Distinta Base'!$G10</f>
        <v>1092.42</v>
      </c>
      <c r="Q76" s="59">
        <f>+Q51*'An Distinta Base'!$G10</f>
        <v>0</v>
      </c>
      <c r="R76" s="59">
        <f>+R51*'An Distinta Base'!$G10</f>
        <v>0</v>
      </c>
      <c r="S76" s="59">
        <f>+S51*'An Distinta Base'!$G10</f>
        <v>0</v>
      </c>
      <c r="T76" s="59">
        <f>+T51*'An Distinta Base'!$G10</f>
        <v>0</v>
      </c>
      <c r="U76" s="59">
        <f>+U51*'An Distinta Base'!$G10</f>
        <v>0</v>
      </c>
      <c r="V76" s="59">
        <f>+V51*'An Distinta Base'!$G10</f>
        <v>0</v>
      </c>
      <c r="W76" s="59">
        <f>+W51*'An Distinta Base'!$G10</f>
        <v>1092.42</v>
      </c>
      <c r="X76" s="59">
        <f>+X51*'An Distinta Base'!$G10</f>
        <v>0</v>
      </c>
      <c r="Y76" s="59">
        <f>+Y51*'An Distinta Base'!$G10</f>
        <v>0</v>
      </c>
      <c r="Z76" s="59">
        <f>+Z51*'An Distinta Base'!$G10</f>
        <v>0</v>
      </c>
      <c r="AA76" s="59">
        <f>+AA51*'An Distinta Base'!$G10</f>
        <v>0</v>
      </c>
      <c r="AB76" s="59">
        <f>+AB51*'An Distinta Base'!$G10</f>
        <v>0</v>
      </c>
      <c r="AC76" s="59">
        <f>+AC51*'An Distinta Base'!$G10</f>
        <v>1092.42</v>
      </c>
      <c r="AD76" s="59">
        <f>+AD51*'An Distinta Base'!$G10</f>
        <v>0</v>
      </c>
      <c r="AE76" s="59">
        <f>+AE51*'An Distinta Base'!$G10</f>
        <v>0</v>
      </c>
      <c r="AF76" s="59">
        <f>+AF51*'An Distinta Base'!$G10</f>
        <v>0</v>
      </c>
      <c r="AG76" s="59">
        <f>+AG51*'An Distinta Base'!$G10</f>
        <v>0</v>
      </c>
      <c r="AH76" s="59">
        <f>+AH51*'An Distinta Base'!$G10</f>
        <v>0</v>
      </c>
      <c r="AI76" s="59">
        <f>+AI51*'An Distinta Base'!$G10</f>
        <v>0</v>
      </c>
      <c r="AJ76" s="59">
        <f>+AJ51*'An Distinta Base'!$G10</f>
        <v>1092.42</v>
      </c>
      <c r="AK76" s="59">
        <f>+AK51*'An Distinta Base'!$G10</f>
        <v>0</v>
      </c>
      <c r="AL76" s="59">
        <f>+AL51*'An Distinta Base'!$G10</f>
        <v>0</v>
      </c>
    </row>
    <row r="77" spans="2:38" ht="15.75" thickBot="1" x14ac:dyDescent="0.3">
      <c r="B77" s="47" t="str">
        <f t="shared" si="9"/>
        <v>Materia Prima 4</v>
      </c>
      <c r="C77" s="59">
        <f>+C52*'An Distinta Base'!$G11</f>
        <v>160</v>
      </c>
      <c r="D77" s="59">
        <f>+D52*'An Distinta Base'!$G11</f>
        <v>0</v>
      </c>
      <c r="E77" s="59">
        <f>+E52*'An Distinta Base'!$G11</f>
        <v>0</v>
      </c>
      <c r="F77" s="59">
        <f>+F52*'An Distinta Base'!$G11</f>
        <v>0</v>
      </c>
      <c r="G77" s="59">
        <f>+G52*'An Distinta Base'!$G11</f>
        <v>0</v>
      </c>
      <c r="H77" s="59">
        <f>+H52*'An Distinta Base'!$G11</f>
        <v>0</v>
      </c>
      <c r="I77" s="59">
        <f>+I52*'An Distinta Base'!$G11</f>
        <v>0</v>
      </c>
      <c r="J77" s="59">
        <f>+J52*'An Distinta Base'!$G11</f>
        <v>160</v>
      </c>
      <c r="K77" s="59">
        <f>+K52*'An Distinta Base'!$G11</f>
        <v>0</v>
      </c>
      <c r="L77" s="59">
        <f>+L52*'An Distinta Base'!$G11</f>
        <v>0</v>
      </c>
      <c r="M77" s="59">
        <f>+M52*'An Distinta Base'!$G11</f>
        <v>0</v>
      </c>
      <c r="N77" s="59">
        <f>+N52*'An Distinta Base'!$G11</f>
        <v>0</v>
      </c>
      <c r="O77" s="59">
        <f>+O52*'An Distinta Base'!$G11</f>
        <v>0</v>
      </c>
      <c r="P77" s="59">
        <f>+P52*'An Distinta Base'!$G11</f>
        <v>0</v>
      </c>
      <c r="Q77" s="59">
        <f>+Q52*'An Distinta Base'!$G11</f>
        <v>164.8</v>
      </c>
      <c r="R77" s="59">
        <f>+R52*'An Distinta Base'!$G11</f>
        <v>0</v>
      </c>
      <c r="S77" s="59">
        <f>+S52*'An Distinta Base'!$G11</f>
        <v>0</v>
      </c>
      <c r="T77" s="59">
        <f>+T52*'An Distinta Base'!$G11</f>
        <v>0</v>
      </c>
      <c r="U77" s="59">
        <f>+U52*'An Distinta Base'!$G11</f>
        <v>0</v>
      </c>
      <c r="V77" s="59">
        <f>+V52*'An Distinta Base'!$G11</f>
        <v>0</v>
      </c>
      <c r="W77" s="59">
        <f>+W52*'An Distinta Base'!$G11</f>
        <v>0</v>
      </c>
      <c r="X77" s="59">
        <f>+X52*'An Distinta Base'!$G11</f>
        <v>164.8</v>
      </c>
      <c r="Y77" s="59">
        <f>+Y52*'An Distinta Base'!$G11</f>
        <v>0</v>
      </c>
      <c r="Z77" s="59">
        <f>+Z52*'An Distinta Base'!$G11</f>
        <v>0</v>
      </c>
      <c r="AA77" s="59">
        <f>+AA52*'An Distinta Base'!$G11</f>
        <v>0</v>
      </c>
      <c r="AB77" s="59">
        <f>+AB52*'An Distinta Base'!$G11</f>
        <v>0</v>
      </c>
      <c r="AC77" s="59">
        <f>+AC52*'An Distinta Base'!$G11</f>
        <v>0</v>
      </c>
      <c r="AD77" s="59">
        <f>+AD52*'An Distinta Base'!$G11</f>
        <v>0</v>
      </c>
      <c r="AE77" s="59">
        <f>+AE52*'An Distinta Base'!$G11</f>
        <v>164.8</v>
      </c>
      <c r="AF77" s="59">
        <f>+AF52*'An Distinta Base'!$G11</f>
        <v>0</v>
      </c>
      <c r="AG77" s="59">
        <f>+AG52*'An Distinta Base'!$G11</f>
        <v>0</v>
      </c>
      <c r="AH77" s="59">
        <f>+AH52*'An Distinta Base'!$G11</f>
        <v>0</v>
      </c>
      <c r="AI77" s="59">
        <f>+AI52*'An Distinta Base'!$G11</f>
        <v>0</v>
      </c>
      <c r="AJ77" s="59">
        <f>+AJ52*'An Distinta Base'!$G11</f>
        <v>0</v>
      </c>
      <c r="AK77" s="59">
        <f>+AK52*'An Distinta Base'!$G11</f>
        <v>0</v>
      </c>
      <c r="AL77" s="59">
        <f>+AL52*'An Distinta Base'!$G11</f>
        <v>164.8</v>
      </c>
    </row>
    <row r="78" spans="2:38" ht="15.75" thickBot="1" x14ac:dyDescent="0.3">
      <c r="B78" s="47" t="str">
        <f t="shared" si="9"/>
        <v>Materia Prima 5</v>
      </c>
      <c r="C78" s="59">
        <f>+C53*'An Distinta Base'!$G12</f>
        <v>420</v>
      </c>
      <c r="D78" s="59">
        <f>+D53*'An Distinta Base'!$G12</f>
        <v>0</v>
      </c>
      <c r="E78" s="59">
        <f>+E53*'An Distinta Base'!$G12</f>
        <v>0</v>
      </c>
      <c r="F78" s="59">
        <f>+F53*'An Distinta Base'!$G12</f>
        <v>0</v>
      </c>
      <c r="G78" s="59">
        <f>+G53*'An Distinta Base'!$G12</f>
        <v>0</v>
      </c>
      <c r="H78" s="59">
        <f>+H53*'An Distinta Base'!$G12</f>
        <v>420</v>
      </c>
      <c r="I78" s="59">
        <f>+I53*'An Distinta Base'!$G12</f>
        <v>0</v>
      </c>
      <c r="J78" s="59">
        <f>+J53*'An Distinta Base'!$G12</f>
        <v>0</v>
      </c>
      <c r="K78" s="59">
        <f>+K53*'An Distinta Base'!$G12</f>
        <v>0</v>
      </c>
      <c r="L78" s="59">
        <f>+L53*'An Distinta Base'!$G12</f>
        <v>0</v>
      </c>
      <c r="M78" s="59">
        <f>+M53*'An Distinta Base'!$G12</f>
        <v>428.4</v>
      </c>
      <c r="N78" s="59">
        <f>+N53*'An Distinta Base'!$G12</f>
        <v>0</v>
      </c>
      <c r="O78" s="59">
        <f>+O53*'An Distinta Base'!$G12</f>
        <v>0</v>
      </c>
      <c r="P78" s="59">
        <f>+P53*'An Distinta Base'!$G12</f>
        <v>0</v>
      </c>
      <c r="Q78" s="59">
        <f>+Q53*'An Distinta Base'!$G12</f>
        <v>0</v>
      </c>
      <c r="R78" s="59">
        <f>+R53*'An Distinta Base'!$G12</f>
        <v>0</v>
      </c>
      <c r="S78" s="59">
        <f>+S53*'An Distinta Base'!$G12</f>
        <v>428.4</v>
      </c>
      <c r="T78" s="59">
        <f>+T53*'An Distinta Base'!$G12</f>
        <v>0</v>
      </c>
      <c r="U78" s="59">
        <f>+U53*'An Distinta Base'!$G12</f>
        <v>0</v>
      </c>
      <c r="V78" s="59">
        <f>+V53*'An Distinta Base'!$G12</f>
        <v>0</v>
      </c>
      <c r="W78" s="59">
        <f>+W53*'An Distinta Base'!$G12</f>
        <v>0</v>
      </c>
      <c r="X78" s="59">
        <f>+X53*'An Distinta Base'!$G12</f>
        <v>428.4</v>
      </c>
      <c r="Y78" s="59">
        <f>+Y53*'An Distinta Base'!$G12</f>
        <v>0</v>
      </c>
      <c r="Z78" s="59">
        <f>+Z53*'An Distinta Base'!$G12</f>
        <v>0</v>
      </c>
      <c r="AA78" s="59">
        <f>+AA53*'An Distinta Base'!$G12</f>
        <v>0</v>
      </c>
      <c r="AB78" s="59">
        <f>+AB53*'An Distinta Base'!$G12</f>
        <v>0</v>
      </c>
      <c r="AC78" s="59">
        <f>+AC53*'An Distinta Base'!$G12</f>
        <v>428.4</v>
      </c>
      <c r="AD78" s="59">
        <f>+AD53*'An Distinta Base'!$G12</f>
        <v>0</v>
      </c>
      <c r="AE78" s="59">
        <f>+AE53*'An Distinta Base'!$G12</f>
        <v>0</v>
      </c>
      <c r="AF78" s="59">
        <f>+AF53*'An Distinta Base'!$G12</f>
        <v>0</v>
      </c>
      <c r="AG78" s="59">
        <f>+AG53*'An Distinta Base'!$G12</f>
        <v>0</v>
      </c>
      <c r="AH78" s="59">
        <f>+AH53*'An Distinta Base'!$G12</f>
        <v>428.4</v>
      </c>
      <c r="AI78" s="59">
        <f>+AI53*'An Distinta Base'!$G12</f>
        <v>0</v>
      </c>
      <c r="AJ78" s="59">
        <f>+AJ53*'An Distinta Base'!$G12</f>
        <v>0</v>
      </c>
      <c r="AK78" s="59">
        <f>+AK53*'An Distinta Base'!$G12</f>
        <v>0</v>
      </c>
      <c r="AL78" s="59">
        <f>+AL53*'An Distinta Base'!$G12</f>
        <v>0</v>
      </c>
    </row>
    <row r="79" spans="2:38" ht="15.75" thickBot="1" x14ac:dyDescent="0.3">
      <c r="B79" s="47" t="str">
        <f t="shared" si="9"/>
        <v>Materia Prima 6</v>
      </c>
      <c r="C79" s="59">
        <f>+C54*'An Distinta Base'!$G13</f>
        <v>840</v>
      </c>
      <c r="D79" s="59">
        <f>+D54*'An Distinta Base'!$G13</f>
        <v>0</v>
      </c>
      <c r="E79" s="59">
        <f>+E54*'An Distinta Base'!$G13</f>
        <v>0</v>
      </c>
      <c r="F79" s="59">
        <f>+F54*'An Distinta Base'!$G13</f>
        <v>0</v>
      </c>
      <c r="G79" s="59">
        <f>+G54*'An Distinta Base'!$G13</f>
        <v>0</v>
      </c>
      <c r="H79" s="59">
        <f>+H54*'An Distinta Base'!$G13</f>
        <v>0</v>
      </c>
      <c r="I79" s="59">
        <f>+I54*'An Distinta Base'!$G13</f>
        <v>0</v>
      </c>
      <c r="J79" s="59">
        <f>+J54*'An Distinta Base'!$G13</f>
        <v>0</v>
      </c>
      <c r="K79" s="59">
        <f>+K54*'An Distinta Base'!$G13</f>
        <v>840</v>
      </c>
      <c r="L79" s="59">
        <f>+L54*'An Distinta Base'!$G13</f>
        <v>0</v>
      </c>
      <c r="M79" s="59">
        <f>+M54*'An Distinta Base'!$G13</f>
        <v>0</v>
      </c>
      <c r="N79" s="59">
        <f>+N54*'An Distinta Base'!$G13</f>
        <v>0</v>
      </c>
      <c r="O79" s="59">
        <f>+O54*'An Distinta Base'!$G13</f>
        <v>0</v>
      </c>
      <c r="P79" s="59">
        <f>+P54*'An Distinta Base'!$G13</f>
        <v>0</v>
      </c>
      <c r="Q79" s="59">
        <f>+Q54*'An Distinta Base'!$G13</f>
        <v>0</v>
      </c>
      <c r="R79" s="59">
        <f>+R54*'An Distinta Base'!$G13</f>
        <v>0</v>
      </c>
      <c r="S79" s="59">
        <f>+S54*'An Distinta Base'!$G13</f>
        <v>0</v>
      </c>
      <c r="T79" s="59">
        <f>+T54*'An Distinta Base'!$G13</f>
        <v>848.4</v>
      </c>
      <c r="U79" s="59">
        <f>+U54*'An Distinta Base'!$G13</f>
        <v>0</v>
      </c>
      <c r="V79" s="59">
        <f>+V54*'An Distinta Base'!$G13</f>
        <v>0</v>
      </c>
      <c r="W79" s="59">
        <f>+W54*'An Distinta Base'!$G13</f>
        <v>0</v>
      </c>
      <c r="X79" s="59">
        <f>+X54*'An Distinta Base'!$G13</f>
        <v>0</v>
      </c>
      <c r="Y79" s="59">
        <f>+Y54*'An Distinta Base'!$G13</f>
        <v>0</v>
      </c>
      <c r="Z79" s="59">
        <f>+Z54*'An Distinta Base'!$G13</f>
        <v>0</v>
      </c>
      <c r="AA79" s="59">
        <f>+AA54*'An Distinta Base'!$G13</f>
        <v>0</v>
      </c>
      <c r="AB79" s="59">
        <f>+AB54*'An Distinta Base'!$G13</f>
        <v>848.4</v>
      </c>
      <c r="AC79" s="59">
        <f>+AC54*'An Distinta Base'!$G13</f>
        <v>0</v>
      </c>
      <c r="AD79" s="59">
        <f>+AD54*'An Distinta Base'!$G13</f>
        <v>0</v>
      </c>
      <c r="AE79" s="59">
        <f>+AE54*'An Distinta Base'!$G13</f>
        <v>0</v>
      </c>
      <c r="AF79" s="59">
        <f>+AF54*'An Distinta Base'!$G13</f>
        <v>0</v>
      </c>
      <c r="AG79" s="59">
        <f>+AG54*'An Distinta Base'!$G13</f>
        <v>0</v>
      </c>
      <c r="AH79" s="59">
        <f>+AH54*'An Distinta Base'!$G13</f>
        <v>0</v>
      </c>
      <c r="AI79" s="59">
        <f>+AI54*'An Distinta Base'!$G13</f>
        <v>0</v>
      </c>
      <c r="AJ79" s="59">
        <f>+AJ54*'An Distinta Base'!$G13</f>
        <v>0</v>
      </c>
      <c r="AK79" s="59">
        <f>+AK54*'An Distinta Base'!$G13</f>
        <v>848.4</v>
      </c>
      <c r="AL79" s="59">
        <f>+AL54*'An Distinta Base'!$G13</f>
        <v>0</v>
      </c>
    </row>
    <row r="80" spans="2:38" ht="15.75" thickBot="1" x14ac:dyDescent="0.3">
      <c r="B80" s="47" t="str">
        <f t="shared" si="9"/>
        <v>Materia Prima 7</v>
      </c>
      <c r="C80" s="59">
        <f>+C55*'An Distinta Base'!$G14</f>
        <v>1386.0000000000002</v>
      </c>
      <c r="D80" s="59">
        <f>+D55*'An Distinta Base'!$G14</f>
        <v>0</v>
      </c>
      <c r="E80" s="59">
        <f>+E55*'An Distinta Base'!$G14</f>
        <v>0</v>
      </c>
      <c r="F80" s="59">
        <f>+F55*'An Distinta Base'!$G14</f>
        <v>0</v>
      </c>
      <c r="G80" s="59">
        <f>+G55*'An Distinta Base'!$G14</f>
        <v>0</v>
      </c>
      <c r="H80" s="59">
        <f>+H55*'An Distinta Base'!$G14</f>
        <v>0</v>
      </c>
      <c r="I80" s="59">
        <f>+I55*'An Distinta Base'!$G14</f>
        <v>1413.72</v>
      </c>
      <c r="J80" s="59">
        <f>+J55*'An Distinta Base'!$G14</f>
        <v>0</v>
      </c>
      <c r="K80" s="59">
        <f>+K55*'An Distinta Base'!$G14</f>
        <v>0</v>
      </c>
      <c r="L80" s="59">
        <f>+L55*'An Distinta Base'!$G14</f>
        <v>0</v>
      </c>
      <c r="M80" s="59">
        <f>+M55*'An Distinta Base'!$G14</f>
        <v>0</v>
      </c>
      <c r="N80" s="59">
        <f>+N55*'An Distinta Base'!$G14</f>
        <v>0</v>
      </c>
      <c r="O80" s="59">
        <f>+O55*'An Distinta Base'!$G14</f>
        <v>1413.72</v>
      </c>
      <c r="P80" s="59">
        <f>+P55*'An Distinta Base'!$G14</f>
        <v>0</v>
      </c>
      <c r="Q80" s="59">
        <f>+Q55*'An Distinta Base'!$G14</f>
        <v>0</v>
      </c>
      <c r="R80" s="59">
        <f>+R55*'An Distinta Base'!$G14</f>
        <v>0</v>
      </c>
      <c r="S80" s="59">
        <f>+S55*'An Distinta Base'!$G14</f>
        <v>0</v>
      </c>
      <c r="T80" s="59">
        <f>+T55*'An Distinta Base'!$G14</f>
        <v>0</v>
      </c>
      <c r="U80" s="59">
        <f>+U55*'An Distinta Base'!$G14</f>
        <v>1413.72</v>
      </c>
      <c r="V80" s="59">
        <f>+V55*'An Distinta Base'!$G14</f>
        <v>0</v>
      </c>
      <c r="W80" s="59">
        <f>+W55*'An Distinta Base'!$G14</f>
        <v>0</v>
      </c>
      <c r="X80" s="59">
        <f>+X55*'An Distinta Base'!$G14</f>
        <v>0</v>
      </c>
      <c r="Y80" s="59">
        <f>+Y55*'An Distinta Base'!$G14</f>
        <v>0</v>
      </c>
      <c r="Z80" s="59">
        <f>+Z55*'An Distinta Base'!$G14</f>
        <v>0</v>
      </c>
      <c r="AA80" s="59">
        <f>+AA55*'An Distinta Base'!$G14</f>
        <v>0</v>
      </c>
      <c r="AB80" s="59">
        <f>+AB55*'An Distinta Base'!$G14</f>
        <v>1413.72</v>
      </c>
      <c r="AC80" s="59">
        <f>+AC55*'An Distinta Base'!$G14</f>
        <v>0</v>
      </c>
      <c r="AD80" s="59">
        <f>+AD55*'An Distinta Base'!$G14</f>
        <v>0</v>
      </c>
      <c r="AE80" s="59">
        <f>+AE55*'An Distinta Base'!$G14</f>
        <v>0</v>
      </c>
      <c r="AF80" s="59">
        <f>+AF55*'An Distinta Base'!$G14</f>
        <v>0</v>
      </c>
      <c r="AG80" s="59">
        <f>+AG55*'An Distinta Base'!$G14</f>
        <v>0</v>
      </c>
      <c r="AH80" s="59">
        <f>+AH55*'An Distinta Base'!$G14</f>
        <v>1413.72</v>
      </c>
      <c r="AI80" s="59">
        <f>+AI55*'An Distinta Base'!$G14</f>
        <v>0</v>
      </c>
      <c r="AJ80" s="59">
        <f>+AJ55*'An Distinta Base'!$G14</f>
        <v>0</v>
      </c>
      <c r="AK80" s="59">
        <f>+AK55*'An Distinta Base'!$G14</f>
        <v>0</v>
      </c>
      <c r="AL80" s="59">
        <f>+AL55*'An Distinta Base'!$G14</f>
        <v>0</v>
      </c>
    </row>
    <row r="81" spans="2:38" ht="15.75" thickBot="1" x14ac:dyDescent="0.3">
      <c r="B81" s="47" t="str">
        <f t="shared" si="9"/>
        <v>Materia Prima 8</v>
      </c>
      <c r="C81" s="59">
        <f>+C56*'An Distinta Base'!$G15</f>
        <v>720</v>
      </c>
      <c r="D81" s="59">
        <f>+D56*'An Distinta Base'!$G15</f>
        <v>0</v>
      </c>
      <c r="E81" s="59">
        <f>+E56*'An Distinta Base'!$G15</f>
        <v>0</v>
      </c>
      <c r="F81" s="59">
        <f>+F56*'An Distinta Base'!$G15</f>
        <v>0</v>
      </c>
      <c r="G81" s="59">
        <f>+G56*'An Distinta Base'!$G15</f>
        <v>720</v>
      </c>
      <c r="H81" s="59">
        <f>+H56*'An Distinta Base'!$G15</f>
        <v>0</v>
      </c>
      <c r="I81" s="59">
        <f>+I56*'An Distinta Base'!$G15</f>
        <v>0</v>
      </c>
      <c r="J81" s="59">
        <f>+J56*'An Distinta Base'!$G15</f>
        <v>0</v>
      </c>
      <c r="K81" s="59">
        <f>+K56*'An Distinta Base'!$G15</f>
        <v>734.4</v>
      </c>
      <c r="L81" s="59">
        <f>+L56*'An Distinta Base'!$G15</f>
        <v>0</v>
      </c>
      <c r="M81" s="59">
        <f>+M56*'An Distinta Base'!$G15</f>
        <v>0</v>
      </c>
      <c r="N81" s="59">
        <f>+N56*'An Distinta Base'!$G15</f>
        <v>0</v>
      </c>
      <c r="O81" s="59">
        <f>+O56*'An Distinta Base'!$G15</f>
        <v>0</v>
      </c>
      <c r="P81" s="59">
        <f>+P56*'An Distinta Base'!$G15</f>
        <v>734.4</v>
      </c>
      <c r="Q81" s="59">
        <f>+Q56*'An Distinta Base'!$G15</f>
        <v>0</v>
      </c>
      <c r="R81" s="59">
        <f>+R56*'An Distinta Base'!$G15</f>
        <v>0</v>
      </c>
      <c r="S81" s="59">
        <f>+S56*'An Distinta Base'!$G15</f>
        <v>0</v>
      </c>
      <c r="T81" s="59">
        <f>+T56*'An Distinta Base'!$G15</f>
        <v>734.4</v>
      </c>
      <c r="U81" s="59">
        <f>+U56*'An Distinta Base'!$G15</f>
        <v>0</v>
      </c>
      <c r="V81" s="59">
        <f>+V56*'An Distinta Base'!$G15</f>
        <v>0</v>
      </c>
      <c r="W81" s="59">
        <f>+W56*'An Distinta Base'!$G15</f>
        <v>0</v>
      </c>
      <c r="X81" s="59">
        <f>+X56*'An Distinta Base'!$G15</f>
        <v>734.4</v>
      </c>
      <c r="Y81" s="59">
        <f>+Y56*'An Distinta Base'!$G15</f>
        <v>0</v>
      </c>
      <c r="Z81" s="59">
        <f>+Z56*'An Distinta Base'!$G15</f>
        <v>0</v>
      </c>
      <c r="AA81" s="59">
        <f>+AA56*'An Distinta Base'!$G15</f>
        <v>0</v>
      </c>
      <c r="AB81" s="59">
        <f>+AB56*'An Distinta Base'!$G15</f>
        <v>734.4</v>
      </c>
      <c r="AC81" s="59">
        <f>+AC56*'An Distinta Base'!$G15</f>
        <v>0</v>
      </c>
      <c r="AD81" s="59">
        <f>+AD56*'An Distinta Base'!$G15</f>
        <v>0</v>
      </c>
      <c r="AE81" s="59">
        <f>+AE56*'An Distinta Base'!$G15</f>
        <v>0</v>
      </c>
      <c r="AF81" s="59">
        <f>+AF56*'An Distinta Base'!$G15</f>
        <v>0</v>
      </c>
      <c r="AG81" s="59">
        <f>+AG56*'An Distinta Base'!$G15</f>
        <v>734.4</v>
      </c>
      <c r="AH81" s="59">
        <f>+AH56*'An Distinta Base'!$G15</f>
        <v>0</v>
      </c>
      <c r="AI81" s="59">
        <f>+AI56*'An Distinta Base'!$G15</f>
        <v>0</v>
      </c>
      <c r="AJ81" s="59">
        <f>+AJ56*'An Distinta Base'!$G15</f>
        <v>0</v>
      </c>
      <c r="AK81" s="59">
        <f>+AK56*'An Distinta Base'!$G15</f>
        <v>734.4</v>
      </c>
      <c r="AL81" s="59">
        <f>+AL56*'An Distinta Base'!$G15</f>
        <v>0</v>
      </c>
    </row>
    <row r="82" spans="2:38" ht="15.75" thickBot="1" x14ac:dyDescent="0.3">
      <c r="B82" s="47" t="str">
        <f t="shared" si="9"/>
        <v>Materia Prima 9</v>
      </c>
      <c r="C82" s="59">
        <f>+C57*'An Distinta Base'!$G16</f>
        <v>1000</v>
      </c>
      <c r="D82" s="59">
        <f>+D57*'An Distinta Base'!$G16</f>
        <v>0</v>
      </c>
      <c r="E82" s="59">
        <f>+E57*'An Distinta Base'!$G16</f>
        <v>0</v>
      </c>
      <c r="F82" s="59">
        <f>+F57*'An Distinta Base'!$G16</f>
        <v>0</v>
      </c>
      <c r="G82" s="59">
        <f>+G57*'An Distinta Base'!$G16</f>
        <v>0</v>
      </c>
      <c r="H82" s="59">
        <f>+H57*'An Distinta Base'!$G16</f>
        <v>1020</v>
      </c>
      <c r="I82" s="59">
        <f>+I57*'An Distinta Base'!$G16</f>
        <v>0</v>
      </c>
      <c r="J82" s="59">
        <f>+J57*'An Distinta Base'!$G16</f>
        <v>0</v>
      </c>
      <c r="K82" s="59">
        <f>+K57*'An Distinta Base'!$G16</f>
        <v>0</v>
      </c>
      <c r="L82" s="59">
        <f>+L57*'An Distinta Base'!$G16</f>
        <v>0</v>
      </c>
      <c r="M82" s="59">
        <f>+M57*'An Distinta Base'!$G16</f>
        <v>0</v>
      </c>
      <c r="N82" s="59">
        <f>+N57*'An Distinta Base'!$G16</f>
        <v>1020</v>
      </c>
      <c r="O82" s="59">
        <f>+O57*'An Distinta Base'!$G16</f>
        <v>0</v>
      </c>
      <c r="P82" s="59">
        <f>+P57*'An Distinta Base'!$G16</f>
        <v>0</v>
      </c>
      <c r="Q82" s="59">
        <f>+Q57*'An Distinta Base'!$G16</f>
        <v>0</v>
      </c>
      <c r="R82" s="59">
        <f>+R57*'An Distinta Base'!$G16</f>
        <v>0</v>
      </c>
      <c r="S82" s="59">
        <f>+S57*'An Distinta Base'!$G16</f>
        <v>1020</v>
      </c>
      <c r="T82" s="59">
        <f>+T57*'An Distinta Base'!$G16</f>
        <v>0</v>
      </c>
      <c r="U82" s="59">
        <f>+U57*'An Distinta Base'!$G16</f>
        <v>0</v>
      </c>
      <c r="V82" s="59">
        <f>+V57*'An Distinta Base'!$G16</f>
        <v>0</v>
      </c>
      <c r="W82" s="59">
        <f>+W57*'An Distinta Base'!$G16</f>
        <v>0</v>
      </c>
      <c r="X82" s="59">
        <f>+X57*'An Distinta Base'!$G16</f>
        <v>1020</v>
      </c>
      <c r="Y82" s="59">
        <f>+Y57*'An Distinta Base'!$G16</f>
        <v>0</v>
      </c>
      <c r="Z82" s="59">
        <f>+Z57*'An Distinta Base'!$G16</f>
        <v>0</v>
      </c>
      <c r="AA82" s="59">
        <f>+AA57*'An Distinta Base'!$G16</f>
        <v>0</v>
      </c>
      <c r="AB82" s="59">
        <f>+AB57*'An Distinta Base'!$G16</f>
        <v>0</v>
      </c>
      <c r="AC82" s="59">
        <f>+AC57*'An Distinta Base'!$G16</f>
        <v>1020</v>
      </c>
      <c r="AD82" s="59">
        <f>+AD57*'An Distinta Base'!$G16</f>
        <v>0</v>
      </c>
      <c r="AE82" s="59">
        <f>+AE57*'An Distinta Base'!$G16</f>
        <v>0</v>
      </c>
      <c r="AF82" s="59">
        <f>+AF57*'An Distinta Base'!$G16</f>
        <v>0</v>
      </c>
      <c r="AG82" s="59">
        <f>+AG57*'An Distinta Base'!$G16</f>
        <v>0</v>
      </c>
      <c r="AH82" s="59">
        <f>+AH57*'An Distinta Base'!$G16</f>
        <v>0</v>
      </c>
      <c r="AI82" s="59">
        <f>+AI57*'An Distinta Base'!$G16</f>
        <v>1020</v>
      </c>
      <c r="AJ82" s="59">
        <f>+AJ57*'An Distinta Base'!$G16</f>
        <v>0</v>
      </c>
      <c r="AK82" s="59">
        <f>+AK57*'An Distinta Base'!$G16</f>
        <v>0</v>
      </c>
      <c r="AL82" s="59">
        <f>+AL57*'An Distinta Base'!$G16</f>
        <v>0</v>
      </c>
    </row>
    <row r="83" spans="2:38" ht="15.75" thickBot="1" x14ac:dyDescent="0.3">
      <c r="B83" s="47" t="str">
        <f t="shared" si="9"/>
        <v>Materia Prima 10</v>
      </c>
      <c r="C83" s="59">
        <f>+C58*'An Distinta Base'!$G17</f>
        <v>3150</v>
      </c>
      <c r="D83" s="59">
        <f>+D58*'An Distinta Base'!$G17</f>
        <v>0</v>
      </c>
      <c r="E83" s="59">
        <f>+E58*'An Distinta Base'!$G17</f>
        <v>0</v>
      </c>
      <c r="F83" s="59">
        <f>+F58*'An Distinta Base'!$G17</f>
        <v>0</v>
      </c>
      <c r="G83" s="59">
        <f>+G58*'An Distinta Base'!$G17</f>
        <v>3150</v>
      </c>
      <c r="H83" s="59">
        <f>+H58*'An Distinta Base'!$G17</f>
        <v>0</v>
      </c>
      <c r="I83" s="59">
        <f>+I58*'An Distinta Base'!$G17</f>
        <v>0</v>
      </c>
      <c r="J83" s="59">
        <f>+J58*'An Distinta Base'!$G17</f>
        <v>0</v>
      </c>
      <c r="K83" s="59">
        <f>+K58*'An Distinta Base'!$G17</f>
        <v>3213</v>
      </c>
      <c r="L83" s="59">
        <f>+L58*'An Distinta Base'!$G17</f>
        <v>0</v>
      </c>
      <c r="M83" s="59">
        <f>+M58*'An Distinta Base'!$G17</f>
        <v>0</v>
      </c>
      <c r="N83" s="59">
        <f>+N58*'An Distinta Base'!$G17</f>
        <v>0</v>
      </c>
      <c r="O83" s="59">
        <f>+O58*'An Distinta Base'!$G17</f>
        <v>0</v>
      </c>
      <c r="P83" s="59">
        <f>+P58*'An Distinta Base'!$G17</f>
        <v>3213</v>
      </c>
      <c r="Q83" s="59">
        <f>+Q58*'An Distinta Base'!$G17</f>
        <v>0</v>
      </c>
      <c r="R83" s="59">
        <f>+R58*'An Distinta Base'!$G17</f>
        <v>0</v>
      </c>
      <c r="S83" s="59">
        <f>+S58*'An Distinta Base'!$G17</f>
        <v>0</v>
      </c>
      <c r="T83" s="59">
        <f>+T58*'An Distinta Base'!$G17</f>
        <v>3213</v>
      </c>
      <c r="U83" s="59">
        <f>+U58*'An Distinta Base'!$G17</f>
        <v>0</v>
      </c>
      <c r="V83" s="59">
        <f>+V58*'An Distinta Base'!$G17</f>
        <v>0</v>
      </c>
      <c r="W83" s="59">
        <f>+W58*'An Distinta Base'!$G17</f>
        <v>0</v>
      </c>
      <c r="X83" s="59">
        <f>+X58*'An Distinta Base'!$G17</f>
        <v>0</v>
      </c>
      <c r="Y83" s="59">
        <f>+Y58*'An Distinta Base'!$G17</f>
        <v>3213</v>
      </c>
      <c r="Z83" s="59">
        <f>+Z58*'An Distinta Base'!$G17</f>
        <v>0</v>
      </c>
      <c r="AA83" s="59">
        <f>+AA58*'An Distinta Base'!$G17</f>
        <v>0</v>
      </c>
      <c r="AB83" s="59">
        <f>+AB58*'An Distinta Base'!$G17</f>
        <v>0</v>
      </c>
      <c r="AC83" s="59">
        <f>+AC58*'An Distinta Base'!$G17</f>
        <v>3213</v>
      </c>
      <c r="AD83" s="59">
        <f>+AD58*'An Distinta Base'!$G17</f>
        <v>0</v>
      </c>
      <c r="AE83" s="59">
        <f>+AE58*'An Distinta Base'!$G17</f>
        <v>0</v>
      </c>
      <c r="AF83" s="59">
        <f>+AF58*'An Distinta Base'!$G17</f>
        <v>0</v>
      </c>
      <c r="AG83" s="59">
        <f>+AG58*'An Distinta Base'!$G17</f>
        <v>3213</v>
      </c>
      <c r="AH83" s="59">
        <f>+AH58*'An Distinta Base'!$G17</f>
        <v>0</v>
      </c>
      <c r="AI83" s="59">
        <f>+AI58*'An Distinta Base'!$G17</f>
        <v>0</v>
      </c>
      <c r="AJ83" s="59">
        <f>+AJ58*'An Distinta Base'!$G17</f>
        <v>0</v>
      </c>
      <c r="AK83" s="59">
        <f>+AK58*'An Distinta Base'!$G17</f>
        <v>0</v>
      </c>
      <c r="AL83" s="59">
        <f>+AL58*'An Distinta Base'!$G17</f>
        <v>3213</v>
      </c>
    </row>
    <row r="84" spans="2:38" ht="15.75" thickBot="1" x14ac:dyDescent="0.3">
      <c r="B84" s="47" t="str">
        <f t="shared" si="9"/>
        <v>Materia Prima 11</v>
      </c>
      <c r="C84" s="59">
        <f>+C59*'An Distinta Base'!$G18</f>
        <v>882</v>
      </c>
      <c r="D84" s="59">
        <f>+D59*'An Distinta Base'!$G18</f>
        <v>0</v>
      </c>
      <c r="E84" s="59">
        <f>+E59*'An Distinta Base'!$G18</f>
        <v>0</v>
      </c>
      <c r="F84" s="59">
        <f>+F59*'An Distinta Base'!$G18</f>
        <v>0</v>
      </c>
      <c r="G84" s="59">
        <f>+G59*'An Distinta Base'!$G18</f>
        <v>0</v>
      </c>
      <c r="H84" s="59">
        <f>+H59*'An Distinta Base'!$G18</f>
        <v>0</v>
      </c>
      <c r="I84" s="59">
        <f>+I59*'An Distinta Base'!$G18</f>
        <v>0</v>
      </c>
      <c r="J84" s="59">
        <f>+J59*'An Distinta Base'!$G18</f>
        <v>882</v>
      </c>
      <c r="K84" s="59">
        <f>+K59*'An Distinta Base'!$G18</f>
        <v>0</v>
      </c>
      <c r="L84" s="59">
        <f>+L59*'An Distinta Base'!$G18</f>
        <v>0</v>
      </c>
      <c r="M84" s="59">
        <f>+M59*'An Distinta Base'!$G18</f>
        <v>0</v>
      </c>
      <c r="N84" s="59">
        <f>+N59*'An Distinta Base'!$G18</f>
        <v>0</v>
      </c>
      <c r="O84" s="59">
        <f>+O59*'An Distinta Base'!$G18</f>
        <v>0</v>
      </c>
      <c r="P84" s="59">
        <f>+P59*'An Distinta Base'!$G18</f>
        <v>0</v>
      </c>
      <c r="Q84" s="59">
        <f>+Q59*'An Distinta Base'!$G18</f>
        <v>0</v>
      </c>
      <c r="R84" s="59">
        <f>+R59*'An Distinta Base'!$G18</f>
        <v>899.64</v>
      </c>
      <c r="S84" s="59">
        <f>+S59*'An Distinta Base'!$G18</f>
        <v>0</v>
      </c>
      <c r="T84" s="59">
        <f>+T59*'An Distinta Base'!$G18</f>
        <v>0</v>
      </c>
      <c r="U84" s="59">
        <f>+U59*'An Distinta Base'!$G18</f>
        <v>0</v>
      </c>
      <c r="V84" s="59">
        <f>+V59*'An Distinta Base'!$G18</f>
        <v>0</v>
      </c>
      <c r="W84" s="59">
        <f>+W59*'An Distinta Base'!$G18</f>
        <v>0</v>
      </c>
      <c r="X84" s="59">
        <f>+X59*'An Distinta Base'!$G18</f>
        <v>0</v>
      </c>
      <c r="Y84" s="59">
        <f>+Y59*'An Distinta Base'!$G18</f>
        <v>899.64</v>
      </c>
      <c r="Z84" s="59">
        <f>+Z59*'An Distinta Base'!$G18</f>
        <v>0</v>
      </c>
      <c r="AA84" s="59">
        <f>+AA59*'An Distinta Base'!$G18</f>
        <v>0</v>
      </c>
      <c r="AB84" s="59">
        <f>+AB59*'An Distinta Base'!$G18</f>
        <v>0</v>
      </c>
      <c r="AC84" s="59">
        <f>+AC59*'An Distinta Base'!$G18</f>
        <v>0</v>
      </c>
      <c r="AD84" s="59">
        <f>+AD59*'An Distinta Base'!$G18</f>
        <v>0</v>
      </c>
      <c r="AE84" s="59">
        <f>+AE59*'An Distinta Base'!$G18</f>
        <v>0</v>
      </c>
      <c r="AF84" s="59">
        <f>+AF59*'An Distinta Base'!$G18</f>
        <v>899.64</v>
      </c>
      <c r="AG84" s="59">
        <f>+AG59*'An Distinta Base'!$G18</f>
        <v>0</v>
      </c>
      <c r="AH84" s="59">
        <f>+AH59*'An Distinta Base'!$G18</f>
        <v>0</v>
      </c>
      <c r="AI84" s="59">
        <f>+AI59*'An Distinta Base'!$G18</f>
        <v>0</v>
      </c>
      <c r="AJ84" s="59">
        <f>+AJ59*'An Distinta Base'!$G18</f>
        <v>0</v>
      </c>
      <c r="AK84" s="59">
        <f>+AK59*'An Distinta Base'!$G18</f>
        <v>0</v>
      </c>
      <c r="AL84" s="59">
        <f>+AL59*'An Distinta Base'!$G18</f>
        <v>0</v>
      </c>
    </row>
    <row r="85" spans="2:38" ht="15.75" thickBot="1" x14ac:dyDescent="0.3">
      <c r="B85" s="47" t="str">
        <f t="shared" si="9"/>
        <v>Materia Prima 12</v>
      </c>
      <c r="C85" s="59">
        <f>+C60*'An Distinta Base'!$G19</f>
        <v>1785</v>
      </c>
      <c r="D85" s="59">
        <f>+D60*'An Distinta Base'!$G19</f>
        <v>0</v>
      </c>
      <c r="E85" s="59">
        <f>+E60*'An Distinta Base'!$G19</f>
        <v>0</v>
      </c>
      <c r="F85" s="59">
        <f>+F60*'An Distinta Base'!$G19</f>
        <v>0</v>
      </c>
      <c r="G85" s="59">
        <f>+G60*'An Distinta Base'!$G19</f>
        <v>0</v>
      </c>
      <c r="H85" s="59">
        <f>+H60*'An Distinta Base'!$G19</f>
        <v>0</v>
      </c>
      <c r="I85" s="59">
        <f>+I60*'An Distinta Base'!$G19</f>
        <v>0</v>
      </c>
      <c r="J85" s="59">
        <f>+J60*'An Distinta Base'!$G19</f>
        <v>0</v>
      </c>
      <c r="K85" s="59">
        <f>+K60*'An Distinta Base'!$G19</f>
        <v>0</v>
      </c>
      <c r="L85" s="59">
        <f>+L60*'An Distinta Base'!$G19</f>
        <v>0</v>
      </c>
      <c r="M85" s="59">
        <f>+M60*'An Distinta Base'!$G19</f>
        <v>0</v>
      </c>
      <c r="N85" s="59">
        <f>+N60*'An Distinta Base'!$G19</f>
        <v>0</v>
      </c>
      <c r="O85" s="59">
        <f>+O60*'An Distinta Base'!$G19</f>
        <v>0</v>
      </c>
      <c r="P85" s="59">
        <f>+P60*'An Distinta Base'!$G19</f>
        <v>1820.7</v>
      </c>
      <c r="Q85" s="59">
        <f>+Q60*'An Distinta Base'!$G19</f>
        <v>0</v>
      </c>
      <c r="R85" s="59">
        <f>+R60*'An Distinta Base'!$G19</f>
        <v>0</v>
      </c>
      <c r="S85" s="59">
        <f>+S60*'An Distinta Base'!$G19</f>
        <v>0</v>
      </c>
      <c r="T85" s="59">
        <f>+T60*'An Distinta Base'!$G19</f>
        <v>0</v>
      </c>
      <c r="U85" s="59">
        <f>+U60*'An Distinta Base'!$G19</f>
        <v>0</v>
      </c>
      <c r="V85" s="59">
        <f>+V60*'An Distinta Base'!$G19</f>
        <v>0</v>
      </c>
      <c r="W85" s="59">
        <f>+W60*'An Distinta Base'!$G19</f>
        <v>0</v>
      </c>
      <c r="X85" s="59">
        <f>+X60*'An Distinta Base'!$G19</f>
        <v>0</v>
      </c>
      <c r="Y85" s="59">
        <f>+Y60*'An Distinta Base'!$G19</f>
        <v>0</v>
      </c>
      <c r="Z85" s="59">
        <f>+Z60*'An Distinta Base'!$G19</f>
        <v>0</v>
      </c>
      <c r="AA85" s="59">
        <f>+AA60*'An Distinta Base'!$G19</f>
        <v>0</v>
      </c>
      <c r="AB85" s="59">
        <f>+AB60*'An Distinta Base'!$G19</f>
        <v>1820.7</v>
      </c>
      <c r="AC85" s="59">
        <f>+AC60*'An Distinta Base'!$G19</f>
        <v>0</v>
      </c>
      <c r="AD85" s="59">
        <f>+AD60*'An Distinta Base'!$G19</f>
        <v>0</v>
      </c>
      <c r="AE85" s="59">
        <f>+AE60*'An Distinta Base'!$G19</f>
        <v>0</v>
      </c>
      <c r="AF85" s="59">
        <f>+AF60*'An Distinta Base'!$G19</f>
        <v>0</v>
      </c>
      <c r="AG85" s="59">
        <f>+AG60*'An Distinta Base'!$G19</f>
        <v>0</v>
      </c>
      <c r="AH85" s="59">
        <f>+AH60*'An Distinta Base'!$G19</f>
        <v>0</v>
      </c>
      <c r="AI85" s="59">
        <f>+AI60*'An Distinta Base'!$G19</f>
        <v>0</v>
      </c>
      <c r="AJ85" s="59">
        <f>+AJ60*'An Distinta Base'!$G19</f>
        <v>0</v>
      </c>
      <c r="AK85" s="59">
        <f>+AK60*'An Distinta Base'!$G19</f>
        <v>0</v>
      </c>
      <c r="AL85" s="59">
        <f>+AL60*'An Distinta Base'!$G19</f>
        <v>0</v>
      </c>
    </row>
    <row r="86" spans="2:38" ht="15.75" thickBot="1" x14ac:dyDescent="0.3">
      <c r="B86" s="47" t="str">
        <f t="shared" si="9"/>
        <v>Materia Prima 13</v>
      </c>
      <c r="C86" s="59">
        <f>+C61*'An Distinta Base'!$G20</f>
        <v>966</v>
      </c>
      <c r="D86" s="59">
        <f>+D61*'An Distinta Base'!$G20</f>
        <v>0</v>
      </c>
      <c r="E86" s="59">
        <f>+E61*'An Distinta Base'!$G20</f>
        <v>0</v>
      </c>
      <c r="F86" s="59">
        <f>+F61*'An Distinta Base'!$G20</f>
        <v>0</v>
      </c>
      <c r="G86" s="59">
        <f>+G61*'An Distinta Base'!$G20</f>
        <v>0</v>
      </c>
      <c r="H86" s="59">
        <f>+H61*'An Distinta Base'!$G20</f>
        <v>0</v>
      </c>
      <c r="I86" s="59">
        <f>+I61*'An Distinta Base'!$G20</f>
        <v>0</v>
      </c>
      <c r="J86" s="59">
        <f>+J61*'An Distinta Base'!$G20</f>
        <v>0</v>
      </c>
      <c r="K86" s="59">
        <f>+K61*'An Distinta Base'!$G20</f>
        <v>966</v>
      </c>
      <c r="L86" s="59">
        <f>+L61*'An Distinta Base'!$G20</f>
        <v>0</v>
      </c>
      <c r="M86" s="59">
        <f>+M61*'An Distinta Base'!$G20</f>
        <v>0</v>
      </c>
      <c r="N86" s="59">
        <f>+N61*'An Distinta Base'!$G20</f>
        <v>0</v>
      </c>
      <c r="O86" s="59">
        <f>+O61*'An Distinta Base'!$G20</f>
        <v>0</v>
      </c>
      <c r="P86" s="59">
        <f>+P61*'An Distinta Base'!$G20</f>
        <v>0</v>
      </c>
      <c r="Q86" s="59">
        <f>+Q61*'An Distinta Base'!$G20</f>
        <v>0</v>
      </c>
      <c r="R86" s="59">
        <f>+R61*'An Distinta Base'!$G20</f>
        <v>0</v>
      </c>
      <c r="S86" s="59">
        <f>+S61*'An Distinta Base'!$G20</f>
        <v>985.31999999999982</v>
      </c>
      <c r="T86" s="59">
        <f>+T61*'An Distinta Base'!$G20</f>
        <v>0</v>
      </c>
      <c r="U86" s="59">
        <f>+U61*'An Distinta Base'!$G20</f>
        <v>0</v>
      </c>
      <c r="V86" s="59">
        <f>+V61*'An Distinta Base'!$G20</f>
        <v>0</v>
      </c>
      <c r="W86" s="59">
        <f>+W61*'An Distinta Base'!$G20</f>
        <v>0</v>
      </c>
      <c r="X86" s="59">
        <f>+X61*'An Distinta Base'!$G20</f>
        <v>0</v>
      </c>
      <c r="Y86" s="59">
        <f>+Y61*'An Distinta Base'!$G20</f>
        <v>0</v>
      </c>
      <c r="Z86" s="59">
        <f>+Z61*'An Distinta Base'!$G20</f>
        <v>0</v>
      </c>
      <c r="AA86" s="59">
        <f>+AA61*'An Distinta Base'!$G20</f>
        <v>985.31999999999982</v>
      </c>
      <c r="AB86" s="59">
        <f>+AB61*'An Distinta Base'!$G20</f>
        <v>0</v>
      </c>
      <c r="AC86" s="59">
        <f>+AC61*'An Distinta Base'!$G20</f>
        <v>0</v>
      </c>
      <c r="AD86" s="59">
        <f>+AD61*'An Distinta Base'!$G20</f>
        <v>0</v>
      </c>
      <c r="AE86" s="59">
        <f>+AE61*'An Distinta Base'!$G20</f>
        <v>0</v>
      </c>
      <c r="AF86" s="59">
        <f>+AF61*'An Distinta Base'!$G20</f>
        <v>0</v>
      </c>
      <c r="AG86" s="59">
        <f>+AG61*'An Distinta Base'!$G20</f>
        <v>0</v>
      </c>
      <c r="AH86" s="59">
        <f>+AH61*'An Distinta Base'!$G20</f>
        <v>0</v>
      </c>
      <c r="AI86" s="59">
        <f>+AI61*'An Distinta Base'!$G20</f>
        <v>985.31999999999982</v>
      </c>
      <c r="AJ86" s="59">
        <f>+AJ61*'An Distinta Base'!$G20</f>
        <v>0</v>
      </c>
      <c r="AK86" s="59">
        <f>+AK61*'An Distinta Base'!$G20</f>
        <v>0</v>
      </c>
      <c r="AL86" s="59">
        <f>+AL61*'An Distinta Base'!$G20</f>
        <v>0</v>
      </c>
    </row>
    <row r="87" spans="2:38" ht="15.75" thickBot="1" x14ac:dyDescent="0.3">
      <c r="B87" s="47" t="str">
        <f t="shared" si="9"/>
        <v>Materia Prima 14</v>
      </c>
      <c r="C87" s="59">
        <f>+C62*'An Distinta Base'!$G21</f>
        <v>160</v>
      </c>
      <c r="D87" s="59">
        <f>+D62*'An Distinta Base'!$G21</f>
        <v>0</v>
      </c>
      <c r="E87" s="59">
        <f>+E62*'An Distinta Base'!$G21</f>
        <v>0</v>
      </c>
      <c r="F87" s="59">
        <f>+F62*'An Distinta Base'!$G21</f>
        <v>0</v>
      </c>
      <c r="G87" s="59">
        <f>+G62*'An Distinta Base'!$G21</f>
        <v>0</v>
      </c>
      <c r="H87" s="59">
        <f>+H62*'An Distinta Base'!$G21</f>
        <v>160</v>
      </c>
      <c r="I87" s="59">
        <f>+I62*'An Distinta Base'!$G21</f>
        <v>0</v>
      </c>
      <c r="J87" s="59">
        <f>+J62*'An Distinta Base'!$G21</f>
        <v>0</v>
      </c>
      <c r="K87" s="59">
        <f>+K62*'An Distinta Base'!$G21</f>
        <v>0</v>
      </c>
      <c r="L87" s="59">
        <f>+L62*'An Distinta Base'!$G21</f>
        <v>0</v>
      </c>
      <c r="M87" s="59">
        <f>+M62*'An Distinta Base'!$G21</f>
        <v>163.20000000000002</v>
      </c>
      <c r="N87" s="59">
        <f>+N62*'An Distinta Base'!$G21</f>
        <v>0</v>
      </c>
      <c r="O87" s="59">
        <f>+O62*'An Distinta Base'!$G21</f>
        <v>0</v>
      </c>
      <c r="P87" s="59">
        <f>+P62*'An Distinta Base'!$G21</f>
        <v>0</v>
      </c>
      <c r="Q87" s="59">
        <f>+Q62*'An Distinta Base'!$G21</f>
        <v>0</v>
      </c>
      <c r="R87" s="59">
        <f>+R62*'An Distinta Base'!$G21</f>
        <v>163.20000000000002</v>
      </c>
      <c r="S87" s="59">
        <f>+S62*'An Distinta Base'!$G21</f>
        <v>0</v>
      </c>
      <c r="T87" s="59">
        <f>+T62*'An Distinta Base'!$G21</f>
        <v>0</v>
      </c>
      <c r="U87" s="59">
        <f>+U62*'An Distinta Base'!$G21</f>
        <v>0</v>
      </c>
      <c r="V87" s="59">
        <f>+V62*'An Distinta Base'!$G21</f>
        <v>0</v>
      </c>
      <c r="W87" s="59">
        <f>+W62*'An Distinta Base'!$G21</f>
        <v>163.20000000000002</v>
      </c>
      <c r="X87" s="59">
        <f>+X62*'An Distinta Base'!$G21</f>
        <v>0</v>
      </c>
      <c r="Y87" s="59">
        <f>+Y62*'An Distinta Base'!$G21</f>
        <v>0</v>
      </c>
      <c r="Z87" s="59">
        <f>+Z62*'An Distinta Base'!$G21</f>
        <v>0</v>
      </c>
      <c r="AA87" s="59">
        <f>+AA62*'An Distinta Base'!$G21</f>
        <v>0</v>
      </c>
      <c r="AB87" s="59">
        <f>+AB62*'An Distinta Base'!$G21</f>
        <v>0</v>
      </c>
      <c r="AC87" s="59">
        <f>+AC62*'An Distinta Base'!$G21</f>
        <v>163.20000000000002</v>
      </c>
      <c r="AD87" s="59">
        <f>+AD62*'An Distinta Base'!$G21</f>
        <v>0</v>
      </c>
      <c r="AE87" s="59">
        <f>+AE62*'An Distinta Base'!$G21</f>
        <v>0</v>
      </c>
      <c r="AF87" s="59">
        <f>+AF62*'An Distinta Base'!$G21</f>
        <v>0</v>
      </c>
      <c r="AG87" s="59">
        <f>+AG62*'An Distinta Base'!$G21</f>
        <v>0</v>
      </c>
      <c r="AH87" s="59">
        <f>+AH62*'An Distinta Base'!$G21</f>
        <v>163.20000000000002</v>
      </c>
      <c r="AI87" s="59">
        <f>+AI62*'An Distinta Base'!$G21</f>
        <v>0</v>
      </c>
      <c r="AJ87" s="59">
        <f>+AJ62*'An Distinta Base'!$G21</f>
        <v>0</v>
      </c>
      <c r="AK87" s="59">
        <f>+AK62*'An Distinta Base'!$G21</f>
        <v>0</v>
      </c>
      <c r="AL87" s="59">
        <f>+AL62*'An Distinta Base'!$G21</f>
        <v>0</v>
      </c>
    </row>
    <row r="88" spans="2:38" ht="15.75" thickBot="1" x14ac:dyDescent="0.3">
      <c r="B88" s="47" t="str">
        <f t="shared" si="9"/>
        <v>Materia Prima 15</v>
      </c>
      <c r="C88" s="59">
        <f>+C63*'An Distinta Base'!$G22</f>
        <v>6048</v>
      </c>
      <c r="D88" s="59">
        <f>+D63*'An Distinta Base'!$G22</f>
        <v>0</v>
      </c>
      <c r="E88" s="59">
        <f>+E63*'An Distinta Base'!$G22</f>
        <v>0</v>
      </c>
      <c r="F88" s="59">
        <f>+F63*'An Distinta Base'!$G22</f>
        <v>0</v>
      </c>
      <c r="G88" s="59">
        <f>+G63*'An Distinta Base'!$G22</f>
        <v>0</v>
      </c>
      <c r="H88" s="59">
        <f>+H63*'An Distinta Base'!$G22</f>
        <v>6048</v>
      </c>
      <c r="I88" s="59">
        <f>+I63*'An Distinta Base'!$G22</f>
        <v>0</v>
      </c>
      <c r="J88" s="59">
        <f>+J63*'An Distinta Base'!$G22</f>
        <v>0</v>
      </c>
      <c r="K88" s="59">
        <f>+K63*'An Distinta Base'!$G22</f>
        <v>0</v>
      </c>
      <c r="L88" s="59">
        <f>+L63*'An Distinta Base'!$G22</f>
        <v>0</v>
      </c>
      <c r="M88" s="59">
        <f>+M63*'An Distinta Base'!$G22</f>
        <v>6229.4400000000005</v>
      </c>
      <c r="N88" s="59">
        <f>+N63*'An Distinta Base'!$G22</f>
        <v>0</v>
      </c>
      <c r="O88" s="59">
        <f>+O63*'An Distinta Base'!$G22</f>
        <v>0</v>
      </c>
      <c r="P88" s="59">
        <f>+P63*'An Distinta Base'!$G22</f>
        <v>0</v>
      </c>
      <c r="Q88" s="59">
        <f>+Q63*'An Distinta Base'!$G22</f>
        <v>0</v>
      </c>
      <c r="R88" s="59">
        <f>+R63*'An Distinta Base'!$G22</f>
        <v>6229.4400000000005</v>
      </c>
      <c r="S88" s="59">
        <f>+S63*'An Distinta Base'!$G22</f>
        <v>0</v>
      </c>
      <c r="T88" s="59">
        <f>+T63*'An Distinta Base'!$G22</f>
        <v>0</v>
      </c>
      <c r="U88" s="59">
        <f>+U63*'An Distinta Base'!$G22</f>
        <v>0</v>
      </c>
      <c r="V88" s="59">
        <f>+V63*'An Distinta Base'!$G22</f>
        <v>0</v>
      </c>
      <c r="W88" s="59">
        <f>+W63*'An Distinta Base'!$G22</f>
        <v>6229.4400000000005</v>
      </c>
      <c r="X88" s="59">
        <f>+X63*'An Distinta Base'!$G22</f>
        <v>0</v>
      </c>
      <c r="Y88" s="59">
        <f>+Y63*'An Distinta Base'!$G22</f>
        <v>0</v>
      </c>
      <c r="Z88" s="59">
        <f>+Z63*'An Distinta Base'!$G22</f>
        <v>0</v>
      </c>
      <c r="AA88" s="59">
        <f>+AA63*'An Distinta Base'!$G22</f>
        <v>0</v>
      </c>
      <c r="AB88" s="59">
        <f>+AB63*'An Distinta Base'!$G22</f>
        <v>6229.4400000000005</v>
      </c>
      <c r="AC88" s="59">
        <f>+AC63*'An Distinta Base'!$G22</f>
        <v>0</v>
      </c>
      <c r="AD88" s="59">
        <f>+AD63*'An Distinta Base'!$G22</f>
        <v>0</v>
      </c>
      <c r="AE88" s="59">
        <f>+AE63*'An Distinta Base'!$G22</f>
        <v>0</v>
      </c>
      <c r="AF88" s="59">
        <f>+AF63*'An Distinta Base'!$G22</f>
        <v>0</v>
      </c>
      <c r="AG88" s="59">
        <f>+AG63*'An Distinta Base'!$G22</f>
        <v>6229.4400000000005</v>
      </c>
      <c r="AH88" s="59">
        <f>+AH63*'An Distinta Base'!$G22</f>
        <v>0</v>
      </c>
      <c r="AI88" s="59">
        <f>+AI63*'An Distinta Base'!$G22</f>
        <v>0</v>
      </c>
      <c r="AJ88" s="59">
        <f>+AJ63*'An Distinta Base'!$G22</f>
        <v>0</v>
      </c>
      <c r="AK88" s="59">
        <f>+AK63*'An Distinta Base'!$G22</f>
        <v>0</v>
      </c>
      <c r="AL88" s="59">
        <f>+AL63*'An Distinta Base'!$G22</f>
        <v>6229.4400000000005</v>
      </c>
    </row>
    <row r="89" spans="2:38" ht="15.75" thickBot="1" x14ac:dyDescent="0.3">
      <c r="B89" s="47" t="str">
        <f t="shared" si="9"/>
        <v>Materia Prima 16</v>
      </c>
      <c r="C89" s="59">
        <f>+C64*'An Distinta Base'!$G23</f>
        <v>1620</v>
      </c>
      <c r="D89" s="59">
        <f>+D64*'An Distinta Base'!$G23</f>
        <v>0</v>
      </c>
      <c r="E89" s="59">
        <f>+E64*'An Distinta Base'!$G23</f>
        <v>0</v>
      </c>
      <c r="F89" s="59">
        <f>+F64*'An Distinta Base'!$G23</f>
        <v>1620</v>
      </c>
      <c r="G89" s="59">
        <f>+G64*'An Distinta Base'!$G23</f>
        <v>0</v>
      </c>
      <c r="H89" s="59">
        <f>+H64*'An Distinta Base'!$G23</f>
        <v>0</v>
      </c>
      <c r="I89" s="59">
        <f>+I64*'An Distinta Base'!$G23</f>
        <v>0</v>
      </c>
      <c r="J89" s="59">
        <f>+J64*'An Distinta Base'!$G23</f>
        <v>1620</v>
      </c>
      <c r="K89" s="59">
        <f>+K64*'An Distinta Base'!$G23</f>
        <v>0</v>
      </c>
      <c r="L89" s="59">
        <f>+L64*'An Distinta Base'!$G23</f>
        <v>0</v>
      </c>
      <c r="M89" s="59">
        <f>+M64*'An Distinta Base'!$G23</f>
        <v>1636.2</v>
      </c>
      <c r="N89" s="59">
        <f>+N64*'An Distinta Base'!$G23</f>
        <v>0</v>
      </c>
      <c r="O89" s="59">
        <f>+O64*'An Distinta Base'!$G23</f>
        <v>0</v>
      </c>
      <c r="P89" s="59">
        <f>+P64*'An Distinta Base'!$G23</f>
        <v>1636.2</v>
      </c>
      <c r="Q89" s="59">
        <f>+Q64*'An Distinta Base'!$G23</f>
        <v>0</v>
      </c>
      <c r="R89" s="59">
        <f>+R64*'An Distinta Base'!$G23</f>
        <v>0</v>
      </c>
      <c r="S89" s="59">
        <f>+S64*'An Distinta Base'!$G23</f>
        <v>0</v>
      </c>
      <c r="T89" s="59">
        <f>+T64*'An Distinta Base'!$G23</f>
        <v>1636.2</v>
      </c>
      <c r="U89" s="59">
        <f>+U64*'An Distinta Base'!$G23</f>
        <v>0</v>
      </c>
      <c r="V89" s="59">
        <f>+V64*'An Distinta Base'!$G23</f>
        <v>0</v>
      </c>
      <c r="W89" s="59">
        <f>+W64*'An Distinta Base'!$G23</f>
        <v>0</v>
      </c>
      <c r="X89" s="59">
        <f>+X64*'An Distinta Base'!$G23</f>
        <v>1636.2</v>
      </c>
      <c r="Y89" s="59">
        <f>+Y64*'An Distinta Base'!$G23</f>
        <v>0</v>
      </c>
      <c r="Z89" s="59">
        <f>+Z64*'An Distinta Base'!$G23</f>
        <v>0</v>
      </c>
      <c r="AA89" s="59">
        <f>+AA64*'An Distinta Base'!$G23</f>
        <v>1636.2</v>
      </c>
      <c r="AB89" s="59">
        <f>+AB64*'An Distinta Base'!$G23</f>
        <v>0</v>
      </c>
      <c r="AC89" s="59">
        <f>+AC64*'An Distinta Base'!$G23</f>
        <v>0</v>
      </c>
      <c r="AD89" s="59">
        <f>+AD64*'An Distinta Base'!$G23</f>
        <v>1636.2</v>
      </c>
      <c r="AE89" s="59">
        <f>+AE64*'An Distinta Base'!$G23</f>
        <v>0</v>
      </c>
      <c r="AF89" s="59">
        <f>+AF64*'An Distinta Base'!$G23</f>
        <v>0</v>
      </c>
      <c r="AG89" s="59">
        <f>+AG64*'An Distinta Base'!$G23</f>
        <v>0</v>
      </c>
      <c r="AH89" s="59">
        <f>+AH64*'An Distinta Base'!$G23</f>
        <v>1636.2</v>
      </c>
      <c r="AI89" s="59">
        <f>+AI64*'An Distinta Base'!$G23</f>
        <v>0</v>
      </c>
      <c r="AJ89" s="59">
        <f>+AJ64*'An Distinta Base'!$G23</f>
        <v>0</v>
      </c>
      <c r="AK89" s="59">
        <f>+AK64*'An Distinta Base'!$G23</f>
        <v>1636.2</v>
      </c>
      <c r="AL89" s="59">
        <f>+AL64*'An Distinta Base'!$G23</f>
        <v>0</v>
      </c>
    </row>
    <row r="90" spans="2:38" ht="15.75" thickBot="1" x14ac:dyDescent="0.3">
      <c r="B90" s="47" t="str">
        <f t="shared" si="9"/>
        <v>Materia Prima 17</v>
      </c>
      <c r="C90" s="59">
        <f>+C65*'An Distinta Base'!$G24</f>
        <v>630</v>
      </c>
      <c r="D90" s="59">
        <f>+D65*'An Distinta Base'!$G24</f>
        <v>0</v>
      </c>
      <c r="E90" s="59">
        <f>+E65*'An Distinta Base'!$G24</f>
        <v>0</v>
      </c>
      <c r="F90" s="59">
        <f>+F65*'An Distinta Base'!$G24</f>
        <v>0</v>
      </c>
      <c r="G90" s="59">
        <f>+G65*'An Distinta Base'!$G24</f>
        <v>0</v>
      </c>
      <c r="H90" s="59">
        <f>+H65*'An Distinta Base'!$G24</f>
        <v>630</v>
      </c>
      <c r="I90" s="59">
        <f>+I65*'An Distinta Base'!$G24</f>
        <v>0</v>
      </c>
      <c r="J90" s="59">
        <f>+J65*'An Distinta Base'!$G24</f>
        <v>0</v>
      </c>
      <c r="K90" s="59">
        <f>+K65*'An Distinta Base'!$G24</f>
        <v>0</v>
      </c>
      <c r="L90" s="59">
        <f>+L65*'An Distinta Base'!$G24</f>
        <v>0</v>
      </c>
      <c r="M90" s="59">
        <f>+M65*'An Distinta Base'!$G24</f>
        <v>630</v>
      </c>
      <c r="N90" s="59">
        <f>+N65*'An Distinta Base'!$G24</f>
        <v>0</v>
      </c>
      <c r="O90" s="59">
        <f>+O65*'An Distinta Base'!$G24</f>
        <v>0</v>
      </c>
      <c r="P90" s="59">
        <f>+P65*'An Distinta Base'!$G24</f>
        <v>0</v>
      </c>
      <c r="Q90" s="59">
        <f>+Q65*'An Distinta Base'!$G24</f>
        <v>0</v>
      </c>
      <c r="R90" s="59">
        <f>+R65*'An Distinta Base'!$G24</f>
        <v>636.30000000000007</v>
      </c>
      <c r="S90" s="59">
        <f>+S65*'An Distinta Base'!$G24</f>
        <v>0</v>
      </c>
      <c r="T90" s="59">
        <f>+T65*'An Distinta Base'!$G24</f>
        <v>0</v>
      </c>
      <c r="U90" s="59">
        <f>+U65*'An Distinta Base'!$G24</f>
        <v>0</v>
      </c>
      <c r="V90" s="59">
        <f>+V65*'An Distinta Base'!$G24</f>
        <v>0</v>
      </c>
      <c r="W90" s="59">
        <f>+W65*'An Distinta Base'!$G24</f>
        <v>636.30000000000007</v>
      </c>
      <c r="X90" s="59">
        <f>+X65*'An Distinta Base'!$G24</f>
        <v>0</v>
      </c>
      <c r="Y90" s="59">
        <f>+Y65*'An Distinta Base'!$G24</f>
        <v>0</v>
      </c>
      <c r="Z90" s="59">
        <f>+Z65*'An Distinta Base'!$G24</f>
        <v>0</v>
      </c>
      <c r="AA90" s="59">
        <f>+AA65*'An Distinta Base'!$G24</f>
        <v>0</v>
      </c>
      <c r="AB90" s="59">
        <f>+AB65*'An Distinta Base'!$G24</f>
        <v>636.30000000000007</v>
      </c>
      <c r="AC90" s="59">
        <f>+AC65*'An Distinta Base'!$G24</f>
        <v>0</v>
      </c>
      <c r="AD90" s="59">
        <f>+AD65*'An Distinta Base'!$G24</f>
        <v>0</v>
      </c>
      <c r="AE90" s="59">
        <f>+AE65*'An Distinta Base'!$G24</f>
        <v>0</v>
      </c>
      <c r="AF90" s="59">
        <f>+AF65*'An Distinta Base'!$G24</f>
        <v>0</v>
      </c>
      <c r="AG90" s="59">
        <f>+AG65*'An Distinta Base'!$G24</f>
        <v>0</v>
      </c>
      <c r="AH90" s="59">
        <f>+AH65*'An Distinta Base'!$G24</f>
        <v>636.30000000000007</v>
      </c>
      <c r="AI90" s="59">
        <f>+AI65*'An Distinta Base'!$G24</f>
        <v>0</v>
      </c>
      <c r="AJ90" s="59">
        <f>+AJ65*'An Distinta Base'!$G24</f>
        <v>0</v>
      </c>
      <c r="AK90" s="59">
        <f>+AK65*'An Distinta Base'!$G24</f>
        <v>0</v>
      </c>
      <c r="AL90" s="59">
        <f>+AL65*'An Distinta Base'!$G24</f>
        <v>0</v>
      </c>
    </row>
    <row r="91" spans="2:38" ht="15.75" thickBot="1" x14ac:dyDescent="0.3">
      <c r="B91" s="47" t="str">
        <f t="shared" si="9"/>
        <v>Materia Prima 18</v>
      </c>
      <c r="C91" s="59">
        <f>+C66*'An Distinta Base'!$G25</f>
        <v>630</v>
      </c>
      <c r="D91" s="59">
        <f>+D66*'An Distinta Base'!$G25</f>
        <v>0</v>
      </c>
      <c r="E91" s="59">
        <f>+E66*'An Distinta Base'!$G25</f>
        <v>0</v>
      </c>
      <c r="F91" s="59">
        <f>+F66*'An Distinta Base'!$G25</f>
        <v>0</v>
      </c>
      <c r="G91" s="59">
        <f>+G66*'An Distinta Base'!$G25</f>
        <v>0</v>
      </c>
      <c r="H91" s="59">
        <f>+H66*'An Distinta Base'!$G25</f>
        <v>0</v>
      </c>
      <c r="I91" s="59">
        <f>+I66*'An Distinta Base'!$G25</f>
        <v>0</v>
      </c>
      <c r="J91" s="59">
        <f>+J66*'An Distinta Base'!$G25</f>
        <v>630</v>
      </c>
      <c r="K91" s="59">
        <f>+K66*'An Distinta Base'!$G25</f>
        <v>0</v>
      </c>
      <c r="L91" s="59">
        <f>+L66*'An Distinta Base'!$G25</f>
        <v>0</v>
      </c>
      <c r="M91" s="59">
        <f>+M66*'An Distinta Base'!$G25</f>
        <v>0</v>
      </c>
      <c r="N91" s="59">
        <f>+N66*'An Distinta Base'!$G25</f>
        <v>0</v>
      </c>
      <c r="O91" s="59">
        <f>+O66*'An Distinta Base'!$G25</f>
        <v>0</v>
      </c>
      <c r="P91" s="59">
        <f>+P66*'An Distinta Base'!$G25</f>
        <v>0</v>
      </c>
      <c r="Q91" s="59">
        <f>+Q66*'An Distinta Base'!$G25</f>
        <v>636.29999999999995</v>
      </c>
      <c r="R91" s="59">
        <f>+R66*'An Distinta Base'!$G25</f>
        <v>0</v>
      </c>
      <c r="S91" s="59">
        <f>+S66*'An Distinta Base'!$G25</f>
        <v>0</v>
      </c>
      <c r="T91" s="59">
        <f>+T66*'An Distinta Base'!$G25</f>
        <v>0</v>
      </c>
      <c r="U91" s="59">
        <f>+U66*'An Distinta Base'!$G25</f>
        <v>0</v>
      </c>
      <c r="V91" s="59">
        <f>+V66*'An Distinta Base'!$G25</f>
        <v>0</v>
      </c>
      <c r="W91" s="59">
        <f>+W66*'An Distinta Base'!$G25</f>
        <v>0</v>
      </c>
      <c r="X91" s="59">
        <f>+X66*'An Distinta Base'!$G25</f>
        <v>636.29999999999995</v>
      </c>
      <c r="Y91" s="59">
        <f>+Y66*'An Distinta Base'!$G25</f>
        <v>0</v>
      </c>
      <c r="Z91" s="59">
        <f>+Z66*'An Distinta Base'!$G25</f>
        <v>0</v>
      </c>
      <c r="AA91" s="59">
        <f>+AA66*'An Distinta Base'!$G25</f>
        <v>0</v>
      </c>
      <c r="AB91" s="59">
        <f>+AB66*'An Distinta Base'!$G25</f>
        <v>0</v>
      </c>
      <c r="AC91" s="59">
        <f>+AC66*'An Distinta Base'!$G25</f>
        <v>0</v>
      </c>
      <c r="AD91" s="59">
        <f>+AD66*'An Distinta Base'!$G25</f>
        <v>0</v>
      </c>
      <c r="AE91" s="59">
        <f>+AE66*'An Distinta Base'!$G25</f>
        <v>636.29999999999995</v>
      </c>
      <c r="AF91" s="59">
        <f>+AF66*'An Distinta Base'!$G25</f>
        <v>0</v>
      </c>
      <c r="AG91" s="59">
        <f>+AG66*'An Distinta Base'!$G25</f>
        <v>0</v>
      </c>
      <c r="AH91" s="59">
        <f>+AH66*'An Distinta Base'!$G25</f>
        <v>0</v>
      </c>
      <c r="AI91" s="59">
        <f>+AI66*'An Distinta Base'!$G25</f>
        <v>0</v>
      </c>
      <c r="AJ91" s="59">
        <f>+AJ66*'An Distinta Base'!$G25</f>
        <v>0</v>
      </c>
      <c r="AK91" s="59">
        <f>+AK66*'An Distinta Base'!$G25</f>
        <v>0</v>
      </c>
      <c r="AL91" s="59">
        <f>+AL66*'An Distinta Base'!$G25</f>
        <v>636.29999999999995</v>
      </c>
    </row>
    <row r="92" spans="2:38" ht="15.75" thickBot="1" x14ac:dyDescent="0.3">
      <c r="B92" s="47" t="str">
        <f t="shared" si="9"/>
        <v>Materia Prima 19</v>
      </c>
      <c r="C92" s="59">
        <f>+C67*'An Distinta Base'!$G26</f>
        <v>630</v>
      </c>
      <c r="D92" s="59">
        <f>+D67*'An Distinta Base'!$G26</f>
        <v>0</v>
      </c>
      <c r="E92" s="59">
        <f>+E67*'An Distinta Base'!$G26</f>
        <v>0</v>
      </c>
      <c r="F92" s="59">
        <f>+F67*'An Distinta Base'!$G26</f>
        <v>0</v>
      </c>
      <c r="G92" s="59">
        <f>+G67*'An Distinta Base'!$G26</f>
        <v>0</v>
      </c>
      <c r="H92" s="59">
        <f>+H67*'An Distinta Base'!$G26</f>
        <v>0</v>
      </c>
      <c r="I92" s="59">
        <f>+I67*'An Distinta Base'!$G26</f>
        <v>0</v>
      </c>
      <c r="J92" s="59">
        <f>+J67*'An Distinta Base'!$G26</f>
        <v>630</v>
      </c>
      <c r="K92" s="59">
        <f>+K67*'An Distinta Base'!$G26</f>
        <v>0</v>
      </c>
      <c r="L92" s="59">
        <f>+L67*'An Distinta Base'!$G26</f>
        <v>0</v>
      </c>
      <c r="M92" s="59">
        <f>+M67*'An Distinta Base'!$G26</f>
        <v>0</v>
      </c>
      <c r="N92" s="59">
        <f>+N67*'An Distinta Base'!$G26</f>
        <v>0</v>
      </c>
      <c r="O92" s="59">
        <f>+O67*'An Distinta Base'!$G26</f>
        <v>0</v>
      </c>
      <c r="P92" s="59">
        <f>+P67*'An Distinta Base'!$G26</f>
        <v>0</v>
      </c>
      <c r="Q92" s="59">
        <f>+Q67*'An Distinta Base'!$G26</f>
        <v>642.6</v>
      </c>
      <c r="R92" s="59">
        <f>+R67*'An Distinta Base'!$G26</f>
        <v>0</v>
      </c>
      <c r="S92" s="59">
        <f>+S67*'An Distinta Base'!$G26</f>
        <v>0</v>
      </c>
      <c r="T92" s="59">
        <f>+T67*'An Distinta Base'!$G26</f>
        <v>0</v>
      </c>
      <c r="U92" s="59">
        <f>+U67*'An Distinta Base'!$G26</f>
        <v>0</v>
      </c>
      <c r="V92" s="59">
        <f>+V67*'An Distinta Base'!$G26</f>
        <v>0</v>
      </c>
      <c r="W92" s="59">
        <f>+W67*'An Distinta Base'!$G26</f>
        <v>0</v>
      </c>
      <c r="X92" s="59">
        <f>+X67*'An Distinta Base'!$G26</f>
        <v>642.6</v>
      </c>
      <c r="Y92" s="59">
        <f>+Y67*'An Distinta Base'!$G26</f>
        <v>0</v>
      </c>
      <c r="Z92" s="59">
        <f>+Z67*'An Distinta Base'!$G26</f>
        <v>0</v>
      </c>
      <c r="AA92" s="59">
        <f>+AA67*'An Distinta Base'!$G26</f>
        <v>0</v>
      </c>
      <c r="AB92" s="59">
        <f>+AB67*'An Distinta Base'!$G26</f>
        <v>0</v>
      </c>
      <c r="AC92" s="59">
        <f>+AC67*'An Distinta Base'!$G26</f>
        <v>0</v>
      </c>
      <c r="AD92" s="59">
        <f>+AD67*'An Distinta Base'!$G26</f>
        <v>0</v>
      </c>
      <c r="AE92" s="59">
        <f>+AE67*'An Distinta Base'!$G26</f>
        <v>642.6</v>
      </c>
      <c r="AF92" s="59">
        <f>+AF67*'An Distinta Base'!$G26</f>
        <v>0</v>
      </c>
      <c r="AG92" s="59">
        <f>+AG67*'An Distinta Base'!$G26</f>
        <v>0</v>
      </c>
      <c r="AH92" s="59">
        <f>+AH67*'An Distinta Base'!$G26</f>
        <v>0</v>
      </c>
      <c r="AI92" s="59">
        <f>+AI67*'An Distinta Base'!$G26</f>
        <v>0</v>
      </c>
      <c r="AJ92" s="59">
        <f>+AJ67*'An Distinta Base'!$G26</f>
        <v>0</v>
      </c>
      <c r="AK92" s="59">
        <f>+AK67*'An Distinta Base'!$G26</f>
        <v>0</v>
      </c>
      <c r="AL92" s="59">
        <f>+AL67*'An Distinta Base'!$G26</f>
        <v>642.6</v>
      </c>
    </row>
    <row r="93" spans="2:38" x14ac:dyDescent="0.25">
      <c r="B93" s="47" t="str">
        <f t="shared" si="9"/>
        <v>Materia Prima 20</v>
      </c>
      <c r="C93" s="59">
        <f>+C68*'An Distinta Base'!$G27</f>
        <v>1092</v>
      </c>
      <c r="D93" s="59">
        <f>+D68*'An Distinta Base'!$G27</f>
        <v>0</v>
      </c>
      <c r="E93" s="59">
        <f>+E68*'An Distinta Base'!$G27</f>
        <v>0</v>
      </c>
      <c r="F93" s="59">
        <f>+F68*'An Distinta Base'!$G27</f>
        <v>0</v>
      </c>
      <c r="G93" s="59">
        <f>+G68*'An Distinta Base'!$G27</f>
        <v>0</v>
      </c>
      <c r="H93" s="59">
        <f>+H68*'An Distinta Base'!$G27</f>
        <v>0</v>
      </c>
      <c r="I93" s="59">
        <f>+I68*'An Distinta Base'!$G27</f>
        <v>1092</v>
      </c>
      <c r="J93" s="59">
        <f>+J68*'An Distinta Base'!$G27</f>
        <v>0</v>
      </c>
      <c r="K93" s="59">
        <f>+K68*'An Distinta Base'!$G27</f>
        <v>0</v>
      </c>
      <c r="L93" s="59">
        <f>+L68*'An Distinta Base'!$G27</f>
        <v>0</v>
      </c>
      <c r="M93" s="59">
        <f>+M68*'An Distinta Base'!$G27</f>
        <v>0</v>
      </c>
      <c r="N93" s="59">
        <f>+N68*'An Distinta Base'!$G27</f>
        <v>0</v>
      </c>
      <c r="O93" s="59">
        <f>+O68*'An Distinta Base'!$G27</f>
        <v>1113.8399999999999</v>
      </c>
      <c r="P93" s="59">
        <f>+P68*'An Distinta Base'!$G27</f>
        <v>0</v>
      </c>
      <c r="Q93" s="59">
        <f>+Q68*'An Distinta Base'!$G27</f>
        <v>0</v>
      </c>
      <c r="R93" s="59">
        <f>+R68*'An Distinta Base'!$G27</f>
        <v>0</v>
      </c>
      <c r="S93" s="59">
        <f>+S68*'An Distinta Base'!$G27</f>
        <v>0</v>
      </c>
      <c r="T93" s="59">
        <f>+T68*'An Distinta Base'!$G27</f>
        <v>0</v>
      </c>
      <c r="U93" s="59">
        <f>+U68*'An Distinta Base'!$G27</f>
        <v>1113.8399999999999</v>
      </c>
      <c r="V93" s="59">
        <f>+V68*'An Distinta Base'!$G27</f>
        <v>0</v>
      </c>
      <c r="W93" s="59">
        <f>+W68*'An Distinta Base'!$G27</f>
        <v>0</v>
      </c>
      <c r="X93" s="59">
        <f>+X68*'An Distinta Base'!$G27</f>
        <v>0</v>
      </c>
      <c r="Y93" s="59">
        <f>+Y68*'An Distinta Base'!$G27</f>
        <v>0</v>
      </c>
      <c r="Z93" s="59">
        <f>+Z68*'An Distinta Base'!$G27</f>
        <v>0</v>
      </c>
      <c r="AA93" s="59">
        <f>+AA68*'An Distinta Base'!$G27</f>
        <v>1113.8399999999999</v>
      </c>
      <c r="AB93" s="59">
        <f>+AB68*'An Distinta Base'!$G27</f>
        <v>0</v>
      </c>
      <c r="AC93" s="59">
        <f>+AC68*'An Distinta Base'!$G27</f>
        <v>0</v>
      </c>
      <c r="AD93" s="59">
        <f>+AD68*'An Distinta Base'!$G27</f>
        <v>0</v>
      </c>
      <c r="AE93" s="59">
        <f>+AE68*'An Distinta Base'!$G27</f>
        <v>0</v>
      </c>
      <c r="AF93" s="59">
        <f>+AF68*'An Distinta Base'!$G27</f>
        <v>0</v>
      </c>
      <c r="AG93" s="59">
        <f>+AG68*'An Distinta Base'!$G27</f>
        <v>1113.8399999999999</v>
      </c>
      <c r="AH93" s="59">
        <f>+AH68*'An Distinta Base'!$G27</f>
        <v>0</v>
      </c>
      <c r="AI93" s="59">
        <f>+AI68*'An Distinta Base'!$G27</f>
        <v>0</v>
      </c>
      <c r="AJ93" s="59">
        <f>+AJ68*'An Distinta Base'!$G27</f>
        <v>0</v>
      </c>
      <c r="AK93" s="59">
        <f>+AK68*'An Distinta Base'!$G27</f>
        <v>0</v>
      </c>
      <c r="AL93" s="59">
        <f>+AL68*'An Distinta Base'!$G27</f>
        <v>0</v>
      </c>
    </row>
    <row r="94" spans="2:38" ht="10.5" customHeight="1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314</v>
      </c>
      <c r="C95" s="63">
        <f>SUM(C74:C93)</f>
        <v>27999</v>
      </c>
      <c r="D95" s="63">
        <f t="shared" ref="D95" si="10">SUM(D74:D93)</f>
        <v>0</v>
      </c>
      <c r="E95" s="63">
        <f t="shared" ref="E95" si="11">SUM(E74:E93)</f>
        <v>0</v>
      </c>
      <c r="F95" s="63">
        <f t="shared" ref="F95" si="12">SUM(F74:F93)</f>
        <v>6450</v>
      </c>
      <c r="G95" s="63">
        <f t="shared" ref="G95" si="13">SUM(G74:G93)</f>
        <v>3870</v>
      </c>
      <c r="H95" s="63">
        <f t="shared" ref="H95" si="14">SUM(H74:H93)</f>
        <v>8278</v>
      </c>
      <c r="I95" s="63">
        <f t="shared" ref="I95" si="15">SUM(I74:I93)</f>
        <v>8406.7200000000012</v>
      </c>
      <c r="J95" s="63">
        <f t="shared" ref="J95" si="16">SUM(J74:J93)</f>
        <v>3922</v>
      </c>
      <c r="K95" s="63">
        <f t="shared" ref="K95" si="17">SUM(K74:K93)</f>
        <v>5753.4</v>
      </c>
      <c r="L95" s="63">
        <f t="shared" ref="L95" si="18">SUM(L74:L93)</f>
        <v>4939.2</v>
      </c>
      <c r="M95" s="63">
        <f t="shared" ref="M95" si="19">SUM(M74:M93)</f>
        <v>9087.2400000000016</v>
      </c>
      <c r="N95" s="63">
        <f t="shared" ref="N95" si="20">SUM(N74:N93)</f>
        <v>1020</v>
      </c>
      <c r="O95" s="63">
        <f t="shared" ref="O95" si="21">SUM(O74:O93)</f>
        <v>7466.76</v>
      </c>
      <c r="P95" s="63">
        <f t="shared" ref="P95" si="22">SUM(P74:P93)</f>
        <v>8496.7199999999993</v>
      </c>
      <c r="Q95" s="63">
        <f t="shared" ref="Q95" si="23">SUM(Q74:Q93)</f>
        <v>1443.6999999999998</v>
      </c>
      <c r="R95" s="63">
        <f t="shared" ref="R95" si="24">SUM(R74:R93)</f>
        <v>12867.779999999999</v>
      </c>
      <c r="S95" s="63">
        <f t="shared" ref="S95" si="25">SUM(S74:S93)</f>
        <v>2433.7199999999998</v>
      </c>
      <c r="T95" s="63">
        <f t="shared" ref="T95" si="26">SUM(T74:T93)</f>
        <v>6432</v>
      </c>
      <c r="U95" s="63">
        <f t="shared" ref="U95" si="27">SUM(U74:U93)</f>
        <v>7025.76</v>
      </c>
      <c r="V95" s="63">
        <f t="shared" ref="V95" si="28">SUM(V74:V93)</f>
        <v>441</v>
      </c>
      <c r="W95" s="63">
        <f t="shared" ref="W95" si="29">SUM(W74:W93)</f>
        <v>8121.3600000000006</v>
      </c>
      <c r="X95" s="63">
        <f t="shared" ref="X95" si="30">SUM(X74:X93)</f>
        <v>9760.9</v>
      </c>
      <c r="Y95" s="63">
        <f t="shared" ref="Y95" si="31">SUM(Y74:Y93)</f>
        <v>4553.6400000000003</v>
      </c>
      <c r="Z95" s="63">
        <f t="shared" ref="Z95" si="32">SUM(Z74:Z93)</f>
        <v>0</v>
      </c>
      <c r="AA95" s="63">
        <f t="shared" ref="AA95" si="33">SUM(AA74:AA93)</f>
        <v>8233.56</v>
      </c>
      <c r="AB95" s="63">
        <f t="shared" ref="AB95" si="34">SUM(AB74:AB93)</f>
        <v>11682.96</v>
      </c>
      <c r="AC95" s="63">
        <f t="shared" ref="AC95" si="35">SUM(AC74:AC93)</f>
        <v>6358.0199999999995</v>
      </c>
      <c r="AD95" s="63">
        <f t="shared" ref="AD95" si="36">SUM(AD74:AD93)</f>
        <v>6134.4</v>
      </c>
      <c r="AE95" s="63">
        <f t="shared" ref="AE95" si="37">SUM(AE74:AE93)</f>
        <v>1443.6999999999998</v>
      </c>
      <c r="AF95" s="63">
        <f t="shared" ref="AF95" si="38">SUM(AF74:AF93)</f>
        <v>899.64</v>
      </c>
      <c r="AG95" s="63">
        <f t="shared" ref="AG95" si="39">SUM(AG74:AG93)</f>
        <v>16229.88</v>
      </c>
      <c r="AH95" s="63">
        <f t="shared" ref="AH95" si="40">SUM(AH74:AH93)</f>
        <v>4277.82</v>
      </c>
      <c r="AI95" s="63">
        <f t="shared" ref="AI95" si="41">SUM(AI74:AI93)</f>
        <v>2005.3199999999997</v>
      </c>
      <c r="AJ95" s="63">
        <f t="shared" ref="AJ95" si="42">SUM(AJ74:AJ93)</f>
        <v>1533.42</v>
      </c>
      <c r="AK95" s="63">
        <f t="shared" ref="AK95" si="43">SUM(AK74:AK93)</f>
        <v>3219</v>
      </c>
      <c r="AL95" s="63">
        <f t="shared" ref="AL95" si="44">SUM(AL74:AL93)</f>
        <v>10886.140000000001</v>
      </c>
    </row>
    <row r="97" spans="2:38" ht="15.75" customHeight="1" x14ac:dyDescent="0.25"/>
    <row r="98" spans="2:38" x14ac:dyDescent="0.25">
      <c r="B98" s="47" t="s">
        <v>324</v>
      </c>
      <c r="C98" s="202">
        <f>+C73</f>
        <v>41456</v>
      </c>
      <c r="D98" s="202">
        <f t="shared" ref="D98:AL98" si="45">+D73</f>
        <v>41517</v>
      </c>
      <c r="E98" s="202">
        <f t="shared" si="45"/>
        <v>41547</v>
      </c>
      <c r="F98" s="202">
        <f t="shared" si="45"/>
        <v>41578</v>
      </c>
      <c r="G98" s="202">
        <f t="shared" si="45"/>
        <v>41608</v>
      </c>
      <c r="H98" s="202">
        <f t="shared" si="45"/>
        <v>41639</v>
      </c>
      <c r="I98" s="202">
        <f t="shared" si="45"/>
        <v>41670</v>
      </c>
      <c r="J98" s="202">
        <f t="shared" si="45"/>
        <v>41698</v>
      </c>
      <c r="K98" s="202">
        <f t="shared" si="45"/>
        <v>41729</v>
      </c>
      <c r="L98" s="202">
        <f t="shared" si="45"/>
        <v>41759</v>
      </c>
      <c r="M98" s="202">
        <f t="shared" si="45"/>
        <v>41790</v>
      </c>
      <c r="N98" s="202">
        <f t="shared" si="45"/>
        <v>41820</v>
      </c>
      <c r="O98" s="202">
        <f t="shared" si="45"/>
        <v>41851</v>
      </c>
      <c r="P98" s="202">
        <f t="shared" si="45"/>
        <v>41882</v>
      </c>
      <c r="Q98" s="202">
        <f t="shared" si="45"/>
        <v>41912</v>
      </c>
      <c r="R98" s="202">
        <f t="shared" si="45"/>
        <v>41943</v>
      </c>
      <c r="S98" s="202">
        <f t="shared" si="45"/>
        <v>41973</v>
      </c>
      <c r="T98" s="202">
        <f t="shared" si="45"/>
        <v>42004</v>
      </c>
      <c r="U98" s="202">
        <f t="shared" si="45"/>
        <v>42035</v>
      </c>
      <c r="V98" s="202">
        <f t="shared" si="45"/>
        <v>42063</v>
      </c>
      <c r="W98" s="202">
        <f t="shared" si="45"/>
        <v>42094</v>
      </c>
      <c r="X98" s="202">
        <f t="shared" si="45"/>
        <v>42124</v>
      </c>
      <c r="Y98" s="202">
        <f t="shared" si="45"/>
        <v>42155</v>
      </c>
      <c r="Z98" s="202">
        <f t="shared" si="45"/>
        <v>42185</v>
      </c>
      <c r="AA98" s="202">
        <f t="shared" si="45"/>
        <v>42216</v>
      </c>
      <c r="AB98" s="202">
        <f t="shared" si="45"/>
        <v>42247</v>
      </c>
      <c r="AC98" s="202">
        <f t="shared" si="45"/>
        <v>42277</v>
      </c>
      <c r="AD98" s="202">
        <f t="shared" si="45"/>
        <v>42308</v>
      </c>
      <c r="AE98" s="202">
        <f t="shared" si="45"/>
        <v>42338</v>
      </c>
      <c r="AF98" s="202">
        <f t="shared" si="45"/>
        <v>42369</v>
      </c>
      <c r="AG98" s="202">
        <f t="shared" si="45"/>
        <v>42400</v>
      </c>
      <c r="AH98" s="202">
        <f t="shared" si="45"/>
        <v>42429</v>
      </c>
      <c r="AI98" s="202">
        <f t="shared" si="45"/>
        <v>42460</v>
      </c>
      <c r="AJ98" s="202">
        <f t="shared" si="45"/>
        <v>42490</v>
      </c>
      <c r="AK98" s="202">
        <f t="shared" si="45"/>
        <v>42521</v>
      </c>
      <c r="AL98" s="202">
        <f t="shared" si="45"/>
        <v>42551</v>
      </c>
    </row>
    <row r="99" spans="2:38" x14ac:dyDescent="0.25">
      <c r="B99" s="47" t="str">
        <f>+B74</f>
        <v>Materia Prima 1</v>
      </c>
      <c r="C99" s="65">
        <f>+IF('An Distinta Base'!$H8=0,0,(C49+C74))</f>
        <v>2420</v>
      </c>
      <c r="D99" s="65">
        <f>+IF('An Distinta Base'!$H8=0,0,+IF('An Distinta Base'!$H8=30,(D49+D74),(SUM(C49:D49)+SUM(C74:D74))))</f>
        <v>0</v>
      </c>
      <c r="E99" s="65">
        <f>+IF('An Distinta Base'!$H8=0,0,+IF('An Distinta Base'!$H8=30,(E49+E74),+IF('An Distinta Base'!$H8=60,(SUM(D49:E49)+SUM(D74:E74)),(SUM(C49:E49)+SUM(C74:E74)))))</f>
        <v>0</v>
      </c>
      <c r="F99" s="65">
        <f>+IF('An Distinta Base'!$H8=0,0,+IF('An Distinta Base'!$H8=30,(F49+F74),+IF('An Distinta Base'!$H8=60,(SUM(E49:F49)+SUM(E74:F74)),(SUM(D49:F49)+SUM(D74:F74)))))</f>
        <v>2420</v>
      </c>
      <c r="G99" s="65">
        <f>+IF('An Distinta Base'!$H8=0,0,+IF('An Distinta Base'!$H8=30,(G49+G74),+IF('An Distinta Base'!$H8=60,(SUM(F49:G49)+SUM(F74:G74)),(SUM(E49:G49)+SUM(E74:G74)))))</f>
        <v>0</v>
      </c>
      <c r="H99" s="65">
        <f>+IF('An Distinta Base'!$H8=0,0,+IF('An Distinta Base'!$H8=30,(H49+H74),+IF('An Distinta Base'!$H8=60,(SUM(G49:H49)+SUM(G74:H74)),(SUM(F49:H49)+SUM(F74:H74)))))</f>
        <v>0</v>
      </c>
      <c r="I99" s="65">
        <f>+IF('An Distinta Base'!$H8=0,0,+IF('An Distinta Base'!$H8=30,(I49+I74),+IF('An Distinta Base'!$H8=60,(SUM(H49:I49)+SUM(H74:I74)),(SUM(G49:I49)+SUM(G74:I74)))))</f>
        <v>2541</v>
      </c>
      <c r="J99" s="65">
        <f>+IF('An Distinta Base'!$H8=0,0,+IF('An Distinta Base'!$H8=30,(J49+J74),+IF('An Distinta Base'!$H8=60,(SUM(I49:J49)+SUM(I74:J74)),(SUM(H49:J49)+SUM(H74:J74)))))</f>
        <v>0</v>
      </c>
      <c r="K99" s="65">
        <f>+IF('An Distinta Base'!$H8=0,0,+IF('An Distinta Base'!$H8=30,(K49+K74),+IF('An Distinta Base'!$H8=60,(SUM(J49:K49)+SUM(J74:K74)),(SUM(I49:K49)+SUM(I74:K74)))))</f>
        <v>0</v>
      </c>
      <c r="L99" s="65">
        <f>+IF('An Distinta Base'!$H8=0,0,+IF('An Distinta Base'!$H8=30,(L49+L74),+IF('An Distinta Base'!$H8=60,(SUM(K49:L49)+SUM(K74:L74)),(SUM(J49:L49)+SUM(J74:L74)))))</f>
        <v>2541</v>
      </c>
      <c r="M99" s="65">
        <f>+IF('An Distinta Base'!$H8=0,0,+IF('An Distinta Base'!$H8=30,(M49+M74),+IF('An Distinta Base'!$H8=60,(SUM(L49:M49)+SUM(L74:M74)),(SUM(K49:M49)+SUM(K74:M74)))))</f>
        <v>0</v>
      </c>
      <c r="N99" s="65">
        <f>+IF('An Distinta Base'!$H8=0,0,+IF('An Distinta Base'!$H8=30,(N49+N74),+IF('An Distinta Base'!$H8=60,(SUM(M49:N49)+SUM(M74:N74)),(SUM(L49:N49)+SUM(L74:N74)))))</f>
        <v>0</v>
      </c>
      <c r="O99" s="65">
        <f>+IF('An Distinta Base'!$H8=0,0,+IF('An Distinta Base'!$H8=30,(O49+O74),+IF('An Distinta Base'!$H8=60,(SUM(N49:O49)+SUM(N74:O74)),(SUM(M49:O49)+SUM(M74:O74)))))</f>
        <v>2541</v>
      </c>
      <c r="P99" s="65">
        <f>+IF('An Distinta Base'!$H8=0,0,+IF('An Distinta Base'!$H8=30,(P49+P74),+IF('An Distinta Base'!$H8=60,(SUM(O49:P49)+SUM(O74:P74)),(SUM(N49:P49)+SUM(N74:P74)))))</f>
        <v>0</v>
      </c>
      <c r="Q99" s="65">
        <f>+IF('An Distinta Base'!$H8=0,0,+IF('An Distinta Base'!$H8=30,(Q49+Q74),+IF('An Distinta Base'!$H8=60,(SUM(P49:Q49)+SUM(P74:Q74)),(SUM(O49:Q49)+SUM(O74:Q74)))))</f>
        <v>0</v>
      </c>
      <c r="R99" s="65">
        <f>+IF('An Distinta Base'!$H8=0,0,+IF('An Distinta Base'!$H8=30,(R49+R74),+IF('An Distinta Base'!$H8=60,(SUM(Q49:R49)+SUM(Q74:R74)),(SUM(P49:R49)+SUM(P74:R74)))))</f>
        <v>2541</v>
      </c>
      <c r="S99" s="65">
        <f>+IF('An Distinta Base'!$H8=0,0,+IF('An Distinta Base'!$H8=30,(S49+S74),+IF('An Distinta Base'!$H8=60,(SUM(R49:S49)+SUM(R74:S74)),(SUM(Q49:S49)+SUM(Q74:S74)))))</f>
        <v>0</v>
      </c>
      <c r="T99" s="65">
        <f>+IF('An Distinta Base'!$H8=0,0,+IF('An Distinta Base'!$H8=30,(T49+T74),+IF('An Distinta Base'!$H8=60,(SUM(S49:T49)+SUM(S74:T74)),(SUM(R49:T49)+SUM(R74:T74)))))</f>
        <v>0</v>
      </c>
      <c r="U99" s="65">
        <f>+IF('An Distinta Base'!$H8=0,0,+IF('An Distinta Base'!$H8=30,(U49+U74),+IF('An Distinta Base'!$H8=60,(SUM(T49:U49)+SUM(T74:U74)),(SUM(S49:U49)+SUM(S74:U74)))))</f>
        <v>0</v>
      </c>
      <c r="V99" s="65">
        <f>+IF('An Distinta Base'!$H8=0,0,+IF('An Distinta Base'!$H8=30,(V49+V74),+IF('An Distinta Base'!$H8=60,(SUM(U49:V49)+SUM(U74:V74)),(SUM(T49:V49)+SUM(T74:V74)))))</f>
        <v>2541</v>
      </c>
      <c r="W99" s="65">
        <f>+IF('An Distinta Base'!$H8=0,0,+IF('An Distinta Base'!$H8=30,(W49+W74),+IF('An Distinta Base'!$H8=60,(SUM(V49:W49)+SUM(V74:W74)),(SUM(U49:W49)+SUM(U74:W74)))))</f>
        <v>0</v>
      </c>
      <c r="X99" s="65">
        <f>+IF('An Distinta Base'!$H8=0,0,+IF('An Distinta Base'!$H8=30,(X49+X74),+IF('An Distinta Base'!$H8=60,(SUM(W49:X49)+SUM(W74:X74)),(SUM(V49:X49)+SUM(V74:X74)))))</f>
        <v>0</v>
      </c>
      <c r="Y99" s="65">
        <f>+IF('An Distinta Base'!$H8=0,0,+IF('An Distinta Base'!$H8=30,(Y49+Y74),+IF('An Distinta Base'!$H8=60,(SUM(X49:Y49)+SUM(X74:Y74)),(SUM(W49:Y49)+SUM(W74:Y74)))))</f>
        <v>2541</v>
      </c>
      <c r="Z99" s="65">
        <f>+IF('An Distinta Base'!$H8=0,0,+IF('An Distinta Base'!$H8=30,(Z49+Z74),+IF('An Distinta Base'!$H8=60,(SUM(Y49:Z49)+SUM(Y74:Z74)),(SUM(X49:Z49)+SUM(X74:Z74)))))</f>
        <v>0</v>
      </c>
      <c r="AA99" s="65">
        <f>+IF('An Distinta Base'!$H8=0,0,+IF('An Distinta Base'!$H8=30,(AA49+AA74),+IF('An Distinta Base'!$H8=60,(SUM(Z49:AA49)+SUM(Z74:AA74)),(SUM(Y49:AA49)+SUM(Y74:AA74)))))</f>
        <v>0</v>
      </c>
      <c r="AB99" s="65">
        <f>+IF('An Distinta Base'!$H8=0,0,+IF('An Distinta Base'!$H8=30,(AB49+AB74),+IF('An Distinta Base'!$H8=60,(SUM(AA49:AB49)+SUM(AA74:AB74)),(SUM(Z49:AB49)+SUM(Z74:AB74)))))</f>
        <v>0</v>
      </c>
      <c r="AC99" s="65">
        <f>+IF('An Distinta Base'!$H8=0,0,+IF('An Distinta Base'!$H8=30,(AC49+AC74),+IF('An Distinta Base'!$H8=60,(SUM(AB49:AC49)+SUM(AB74:AC74)),(SUM(AA49:AC49)+SUM(AA74:AC74)))))</f>
        <v>2541</v>
      </c>
      <c r="AD99" s="65">
        <f>+IF('An Distinta Base'!$H8=0,0,+IF('An Distinta Base'!$H8=30,(AD49+AD74),+IF('An Distinta Base'!$H8=60,(SUM(AC49:AD49)+SUM(AC74:AD74)),(SUM(AB49:AD49)+SUM(AB74:AD74)))))</f>
        <v>0</v>
      </c>
      <c r="AE99" s="65">
        <f>+IF('An Distinta Base'!$H8=0,0,+IF('An Distinta Base'!$H8=30,(AE49+AE74),+IF('An Distinta Base'!$H8=60,(SUM(AD49:AE49)+SUM(AD74:AE74)),(SUM(AC49:AE49)+SUM(AC74:AE74)))))</f>
        <v>0</v>
      </c>
      <c r="AF99" s="65">
        <f>+IF('An Distinta Base'!$H8=0,0,+IF('An Distinta Base'!$H8=30,(AF49+AF74),+IF('An Distinta Base'!$H8=60,(SUM(AE49:AF49)+SUM(AE74:AF74)),(SUM(AD49:AF49)+SUM(AD74:AF74)))))</f>
        <v>0</v>
      </c>
      <c r="AG99" s="65">
        <f>+IF('An Distinta Base'!$H8=0,0,+IF('An Distinta Base'!$H8=30,(AG49+AG74),+IF('An Distinta Base'!$H8=60,(SUM(AF49:AG49)+SUM(AF74:AG74)),(SUM(AE49:AG49)+SUM(AE74:AG74)))))</f>
        <v>2541</v>
      </c>
      <c r="AH99" s="65">
        <f>+IF('An Distinta Base'!$H8=0,0,+IF('An Distinta Base'!$H8=30,(AH49+AH74),+IF('An Distinta Base'!$H8=60,(SUM(AG49:AH49)+SUM(AG74:AH74)),(SUM(AF49:AH49)+SUM(AF74:AH74)))))</f>
        <v>0</v>
      </c>
      <c r="AI99" s="65">
        <f>+IF('An Distinta Base'!$H8=0,0,+IF('An Distinta Base'!$H8=30,(AI49+AI74),+IF('An Distinta Base'!$H8=60,(SUM(AH49:AI49)+SUM(AH74:AI74)),(SUM(AG49:AI49)+SUM(AG74:AI74)))))</f>
        <v>0</v>
      </c>
      <c r="AJ99" s="65">
        <f>+IF('An Distinta Base'!$H8=0,0,+IF('An Distinta Base'!$H8=30,(AJ49+AJ74),+IF('An Distinta Base'!$H8=60,(SUM(AI49:AJ49)+SUM(AI74:AJ74)),(SUM(AH49:AJ49)+SUM(AH74:AJ74)))))</f>
        <v>2541</v>
      </c>
      <c r="AK99" s="65">
        <f>+IF('An Distinta Base'!$H8=0,0,+IF('An Distinta Base'!$H8=30,(AK49+AK74),+IF('An Distinta Base'!$H8=60,(SUM(AJ49:AK49)+SUM(AJ74:AK74)),(SUM(AI49:AK49)+SUM(AI74:AK74)))))</f>
        <v>0</v>
      </c>
      <c r="AL99" s="65">
        <f>+IF('An Distinta Base'!$H8=0,0,+IF('An Distinta Base'!$H8=30,(AL49+AL74),+IF('An Distinta Base'!$H8=60,(SUM(AK49:AL49)+SUM(AK74:AL74)),(SUM(AJ49:AL49)+SUM(AJ74:AL74)))))</f>
        <v>0</v>
      </c>
    </row>
    <row r="100" spans="2:38" x14ac:dyDescent="0.25">
      <c r="B100" s="47" t="str">
        <f t="shared" ref="B100:B118" si="46">+B75</f>
        <v>Materia Prima 2</v>
      </c>
      <c r="C100" s="65">
        <f>+IF('An Distinta Base'!$H9=0,0,(C50+C75))</f>
        <v>0</v>
      </c>
      <c r="D100" s="65">
        <f>+IF('An Distinta Base'!$H9=0,0,+IF('An Distinta Base'!$H9=30,(D50+D75),(SUM(C50:D50)+SUM(C75:D75))))</f>
        <v>0</v>
      </c>
      <c r="E100" s="65">
        <f>+IF('An Distinta Base'!$H9=0,0,+IF('An Distinta Base'!$H9=30,(E50+E75),+IF('An Distinta Base'!$H9=60,(SUM(D50:E50)+SUM(D75:E75)),(SUM(C50:E50)+SUM(C75:E75)))))</f>
        <v>0</v>
      </c>
      <c r="F100" s="65">
        <f>+IF('An Distinta Base'!$H9=0,0,+IF('An Distinta Base'!$H9=30,(F50+F75),+IF('An Distinta Base'!$H9=60,(SUM(E50:F50)+SUM(E75:F75)),(SUM(D50:F50)+SUM(D75:F75)))))</f>
        <v>0</v>
      </c>
      <c r="G100" s="65">
        <f>+IF('An Distinta Base'!$H9=0,0,+IF('An Distinta Base'!$H9=30,(G50+G75),+IF('An Distinta Base'!$H9=60,(SUM(F50:G50)+SUM(F75:G75)),(SUM(E50:G50)+SUM(E75:G75)))))</f>
        <v>0</v>
      </c>
      <c r="H100" s="65">
        <f>+IF('An Distinta Base'!$H9=0,0,+IF('An Distinta Base'!$H9=30,(H50+H75),+IF('An Distinta Base'!$H9=60,(SUM(G50:H50)+SUM(G75:H75)),(SUM(F50:H50)+SUM(F75:H75)))))</f>
        <v>0</v>
      </c>
      <c r="I100" s="65">
        <f>+IF('An Distinta Base'!$H9=0,0,+IF('An Distinta Base'!$H9=30,(I50+I75),+IF('An Distinta Base'!$H9=60,(SUM(H50:I50)+SUM(H75:I75)),(SUM(G50:I50)+SUM(G75:I75)))))</f>
        <v>0</v>
      </c>
      <c r="J100" s="65">
        <f>+IF('An Distinta Base'!$H9=0,0,+IF('An Distinta Base'!$H9=30,(J50+J75),+IF('An Distinta Base'!$H9=60,(SUM(I50:J50)+SUM(I75:J75)),(SUM(H50:J50)+SUM(H75:J75)))))</f>
        <v>0</v>
      </c>
      <c r="K100" s="65">
        <f>+IF('An Distinta Base'!$H9=0,0,+IF('An Distinta Base'!$H9=30,(K50+K75),+IF('An Distinta Base'!$H9=60,(SUM(J50:K50)+SUM(J75:K75)),(SUM(I50:K50)+SUM(I75:K75)))))</f>
        <v>0</v>
      </c>
      <c r="L100" s="65">
        <f>+IF('An Distinta Base'!$H9=0,0,+IF('An Distinta Base'!$H9=30,(L50+L75),+IF('An Distinta Base'!$H9=60,(SUM(K50:L50)+SUM(K75:L75)),(SUM(J50:L50)+SUM(J75:L75)))))</f>
        <v>0</v>
      </c>
      <c r="M100" s="65">
        <f>+IF('An Distinta Base'!$H9=0,0,+IF('An Distinta Base'!$H9=30,(M50+M75),+IF('An Distinta Base'!$H9=60,(SUM(L50:M50)+SUM(L75:M75)),(SUM(K50:M50)+SUM(K75:M75)))))</f>
        <v>0</v>
      </c>
      <c r="N100" s="65">
        <f>+IF('An Distinta Base'!$H9=0,0,+IF('An Distinta Base'!$H9=30,(N50+N75),+IF('An Distinta Base'!$H9=60,(SUM(M50:N50)+SUM(M75:N75)),(SUM(L50:N50)+SUM(L75:N75)))))</f>
        <v>0</v>
      </c>
      <c r="O100" s="65">
        <f>+IF('An Distinta Base'!$H9=0,0,+IF('An Distinta Base'!$H9=30,(O50+O75),+IF('An Distinta Base'!$H9=60,(SUM(N50:O50)+SUM(N75:O75)),(SUM(M50:O50)+SUM(M75:O75)))))</f>
        <v>0</v>
      </c>
      <c r="P100" s="65">
        <f>+IF('An Distinta Base'!$H9=0,0,+IF('An Distinta Base'!$H9=30,(P50+P75),+IF('An Distinta Base'!$H9=60,(SUM(O50:P50)+SUM(O75:P75)),(SUM(N50:P50)+SUM(N75:P75)))))</f>
        <v>0</v>
      </c>
      <c r="Q100" s="65">
        <f>+IF('An Distinta Base'!$H9=0,0,+IF('An Distinta Base'!$H9=30,(Q50+Q75),+IF('An Distinta Base'!$H9=60,(SUM(P50:Q50)+SUM(P75:Q75)),(SUM(O50:Q50)+SUM(O75:Q75)))))</f>
        <v>0</v>
      </c>
      <c r="R100" s="65">
        <f>+IF('An Distinta Base'!$H9=0,0,+IF('An Distinta Base'!$H9=30,(R50+R75),+IF('An Distinta Base'!$H9=60,(SUM(Q50:R50)+SUM(Q75:R75)),(SUM(P50:R50)+SUM(P75:R75)))))</f>
        <v>0</v>
      </c>
      <c r="S100" s="65">
        <f>+IF('An Distinta Base'!$H9=0,0,+IF('An Distinta Base'!$H9=30,(S50+S75),+IF('An Distinta Base'!$H9=60,(SUM(R50:S50)+SUM(R75:S75)),(SUM(Q50:S50)+SUM(Q75:S75)))))</f>
        <v>0</v>
      </c>
      <c r="T100" s="65">
        <f>+IF('An Distinta Base'!$H9=0,0,+IF('An Distinta Base'!$H9=30,(T50+T75),+IF('An Distinta Base'!$H9=60,(SUM(S50:T50)+SUM(S75:T75)),(SUM(R50:T50)+SUM(R75:T75)))))</f>
        <v>0</v>
      </c>
      <c r="U100" s="65">
        <f>+IF('An Distinta Base'!$H9=0,0,+IF('An Distinta Base'!$H9=30,(U50+U75),+IF('An Distinta Base'!$H9=60,(SUM(T50:U50)+SUM(T75:U75)),(SUM(S50:U50)+SUM(S75:U75)))))</f>
        <v>0</v>
      </c>
      <c r="V100" s="65">
        <f>+IF('An Distinta Base'!$H9=0,0,+IF('An Distinta Base'!$H9=30,(V50+V75),+IF('An Distinta Base'!$H9=60,(SUM(U50:V50)+SUM(U75:V75)),(SUM(T50:V50)+SUM(T75:V75)))))</f>
        <v>0</v>
      </c>
      <c r="W100" s="65">
        <f>+IF('An Distinta Base'!$H9=0,0,+IF('An Distinta Base'!$H9=30,(W50+W75),+IF('An Distinta Base'!$H9=60,(SUM(V50:W50)+SUM(V75:W75)),(SUM(U50:W50)+SUM(U75:W75)))))</f>
        <v>0</v>
      </c>
      <c r="X100" s="65">
        <f>+IF('An Distinta Base'!$H9=0,0,+IF('An Distinta Base'!$H9=30,(X50+X75),+IF('An Distinta Base'!$H9=60,(SUM(W50:X50)+SUM(W75:X75)),(SUM(V50:X50)+SUM(V75:X75)))))</f>
        <v>0</v>
      </c>
      <c r="Y100" s="65">
        <f>+IF('An Distinta Base'!$H9=0,0,+IF('An Distinta Base'!$H9=30,(Y50+Y75),+IF('An Distinta Base'!$H9=60,(SUM(X50:Y50)+SUM(X75:Y75)),(SUM(W50:Y50)+SUM(W75:Y75)))))</f>
        <v>0</v>
      </c>
      <c r="Z100" s="65">
        <f>+IF('An Distinta Base'!$H9=0,0,+IF('An Distinta Base'!$H9=30,(Z50+Z75),+IF('An Distinta Base'!$H9=60,(SUM(Y50:Z50)+SUM(Y75:Z75)),(SUM(X50:Z50)+SUM(X75:Z75)))))</f>
        <v>0</v>
      </c>
      <c r="AA100" s="65">
        <f>+IF('An Distinta Base'!$H9=0,0,+IF('An Distinta Base'!$H9=30,(AA50+AA75),+IF('An Distinta Base'!$H9=60,(SUM(Z50:AA50)+SUM(Z75:AA75)),(SUM(Y50:AA50)+SUM(Y75:AA75)))))</f>
        <v>0</v>
      </c>
      <c r="AB100" s="65">
        <f>+IF('An Distinta Base'!$H9=0,0,+IF('An Distinta Base'!$H9=30,(AB50+AB75),+IF('An Distinta Base'!$H9=60,(SUM(AA50:AB50)+SUM(AA75:AB75)),(SUM(Z50:AB50)+SUM(Z75:AB75)))))</f>
        <v>0</v>
      </c>
      <c r="AC100" s="65">
        <f>+IF('An Distinta Base'!$H9=0,0,+IF('An Distinta Base'!$H9=30,(AC50+AC75),+IF('An Distinta Base'!$H9=60,(SUM(AB50:AC50)+SUM(AB75:AC75)),(SUM(AA50:AC50)+SUM(AA75:AC75)))))</f>
        <v>0</v>
      </c>
      <c r="AD100" s="65">
        <f>+IF('An Distinta Base'!$H9=0,0,+IF('An Distinta Base'!$H9=30,(AD50+AD75),+IF('An Distinta Base'!$H9=60,(SUM(AC50:AD50)+SUM(AC75:AD75)),(SUM(AB50:AD50)+SUM(AB75:AD75)))))</f>
        <v>0</v>
      </c>
      <c r="AE100" s="65">
        <f>+IF('An Distinta Base'!$H9=0,0,+IF('An Distinta Base'!$H9=30,(AE50+AE75),+IF('An Distinta Base'!$H9=60,(SUM(AD50:AE50)+SUM(AD75:AE75)),(SUM(AC50:AE50)+SUM(AC75:AE75)))))</f>
        <v>0</v>
      </c>
      <c r="AF100" s="65">
        <f>+IF('An Distinta Base'!$H9=0,0,+IF('An Distinta Base'!$H9=30,(AF50+AF75),+IF('An Distinta Base'!$H9=60,(SUM(AE50:AF50)+SUM(AE75:AF75)),(SUM(AD50:AF50)+SUM(AD75:AF75)))))</f>
        <v>0</v>
      </c>
      <c r="AG100" s="65">
        <f>+IF('An Distinta Base'!$H9=0,0,+IF('An Distinta Base'!$H9=30,(AG50+AG75),+IF('An Distinta Base'!$H9=60,(SUM(AF50:AG50)+SUM(AF75:AG75)),(SUM(AE50:AG50)+SUM(AE75:AG75)))))</f>
        <v>0</v>
      </c>
      <c r="AH100" s="65">
        <f>+IF('An Distinta Base'!$H9=0,0,+IF('An Distinta Base'!$H9=30,(AH50+AH75),+IF('An Distinta Base'!$H9=60,(SUM(AG50:AH50)+SUM(AG75:AH75)),(SUM(AF50:AH50)+SUM(AF75:AH75)))))</f>
        <v>0</v>
      </c>
      <c r="AI100" s="65">
        <f>+IF('An Distinta Base'!$H9=0,0,+IF('An Distinta Base'!$H9=30,(AI50+AI75),+IF('An Distinta Base'!$H9=60,(SUM(AH50:AI50)+SUM(AH75:AI75)),(SUM(AG50:AI50)+SUM(AG75:AI75)))))</f>
        <v>0</v>
      </c>
      <c r="AJ100" s="65">
        <f>+IF('An Distinta Base'!$H9=0,0,+IF('An Distinta Base'!$H9=30,(AJ50+AJ75),+IF('An Distinta Base'!$H9=60,(SUM(AI50:AJ50)+SUM(AI75:AJ75)),(SUM(AH50:AJ50)+SUM(AH75:AJ75)))))</f>
        <v>0</v>
      </c>
      <c r="AK100" s="65">
        <f>+IF('An Distinta Base'!$H9=0,0,+IF('An Distinta Base'!$H9=30,(AK50+AK75),+IF('An Distinta Base'!$H9=60,(SUM(AJ50:AK50)+SUM(AJ75:AK75)),(SUM(AI50:AK50)+SUM(AI75:AK75)))))</f>
        <v>0</v>
      </c>
      <c r="AL100" s="65">
        <f>+IF('An Distinta Base'!$H9=0,0,+IF('An Distinta Base'!$H9=30,(AL50+AL75),+IF('An Distinta Base'!$H9=60,(SUM(AK50:AL50)+SUM(AK75:AL75)),(SUM(AJ50:AL50)+SUM(AJ75:AL75)))))</f>
        <v>0</v>
      </c>
    </row>
    <row r="101" spans="2:38" x14ac:dyDescent="0.25">
      <c r="B101" s="47" t="str">
        <f t="shared" si="46"/>
        <v>Materia Prima 3</v>
      </c>
      <c r="C101" s="65">
        <f>+IF('An Distinta Base'!$H10=0,0,(C51+C76))</f>
        <v>11550</v>
      </c>
      <c r="D101" s="65">
        <f>+IF('An Distinta Base'!$H10=0,0,+IF('An Distinta Base'!$H10=30,(D51+D76),(SUM(C51:D51)+SUM(C76:D76))))</f>
        <v>11550</v>
      </c>
      <c r="E101" s="65">
        <f>+IF('An Distinta Base'!$H10=0,0,+IF('An Distinta Base'!$H10=30,(E51+E76),+IF('An Distinta Base'!$H10=60,(SUM(D51:E51)+SUM(D76:E76)),(SUM(C51:E51)+SUM(C76:E76)))))</f>
        <v>0</v>
      </c>
      <c r="F101" s="65">
        <f>+IF('An Distinta Base'!$H10=0,0,+IF('An Distinta Base'!$H10=30,(F51+F76),+IF('An Distinta Base'!$H10=60,(SUM(E51:F51)+SUM(E76:F76)),(SUM(D51:F51)+SUM(D76:F76)))))</f>
        <v>0</v>
      </c>
      <c r="G101" s="65">
        <f>+IF('An Distinta Base'!$H10=0,0,+IF('An Distinta Base'!$H10=30,(G51+G76),+IF('An Distinta Base'!$H10=60,(SUM(F51:G51)+SUM(F76:G76)),(SUM(E51:G51)+SUM(E76:G76)))))</f>
        <v>0</v>
      </c>
      <c r="H101" s="65">
        <f>+IF('An Distinta Base'!$H10=0,0,+IF('An Distinta Base'!$H10=30,(H51+H76),+IF('An Distinta Base'!$H10=60,(SUM(G51:H51)+SUM(G76:H76)),(SUM(F51:H51)+SUM(F76:H76)))))</f>
        <v>0</v>
      </c>
      <c r="I101" s="65">
        <f>+IF('An Distinta Base'!$H10=0,0,+IF('An Distinta Base'!$H10=30,(I51+I76),+IF('An Distinta Base'!$H10=60,(SUM(H51:I51)+SUM(H76:I76)),(SUM(G51:I51)+SUM(G76:I76)))))</f>
        <v>11550</v>
      </c>
      <c r="J101" s="65">
        <f>+IF('An Distinta Base'!$H10=0,0,+IF('An Distinta Base'!$H10=30,(J51+J76),+IF('An Distinta Base'!$H10=60,(SUM(I51:J51)+SUM(I76:J76)),(SUM(H51:J51)+SUM(H76:J76)))))</f>
        <v>11550</v>
      </c>
      <c r="K101" s="65">
        <f>+IF('An Distinta Base'!$H10=0,0,+IF('An Distinta Base'!$H10=30,(K51+K76),+IF('An Distinta Base'!$H10=60,(SUM(J51:K51)+SUM(J76:K76)),(SUM(I51:K51)+SUM(I76:K76)))))</f>
        <v>0</v>
      </c>
      <c r="L101" s="65">
        <f>+IF('An Distinta Base'!$H10=0,0,+IF('An Distinta Base'!$H10=30,(L51+L76),+IF('An Distinta Base'!$H10=60,(SUM(K51:L51)+SUM(K76:L76)),(SUM(J51:L51)+SUM(J76:L76)))))</f>
        <v>0</v>
      </c>
      <c r="M101" s="65">
        <f>+IF('An Distinta Base'!$H10=0,0,+IF('An Distinta Base'!$H10=30,(M51+M76),+IF('An Distinta Base'!$H10=60,(SUM(L51:M51)+SUM(L76:M76)),(SUM(K51:M51)+SUM(K76:M76)))))</f>
        <v>0</v>
      </c>
      <c r="N101" s="65">
        <f>+IF('An Distinta Base'!$H10=0,0,+IF('An Distinta Base'!$H10=30,(N51+N76),+IF('An Distinta Base'!$H10=60,(SUM(M51:N51)+SUM(M76:N76)),(SUM(L51:N51)+SUM(L76:N76)))))</f>
        <v>0</v>
      </c>
      <c r="O101" s="65">
        <f>+IF('An Distinta Base'!$H10=0,0,+IF('An Distinta Base'!$H10=30,(O51+O76),+IF('An Distinta Base'!$H10=60,(SUM(N51:O51)+SUM(N76:O76)),(SUM(M51:O51)+SUM(M76:O76)))))</f>
        <v>0</v>
      </c>
      <c r="P101" s="65">
        <f>+IF('An Distinta Base'!$H10=0,0,+IF('An Distinta Base'!$H10=30,(P51+P76),+IF('An Distinta Base'!$H10=60,(SUM(O51:P51)+SUM(O76:P76)),(SUM(N51:P51)+SUM(N76:P76)))))</f>
        <v>12016.62</v>
      </c>
      <c r="Q101" s="65">
        <f>+IF('An Distinta Base'!$H10=0,0,+IF('An Distinta Base'!$H10=30,(Q51+Q76),+IF('An Distinta Base'!$H10=60,(SUM(P51:Q51)+SUM(P76:Q76)),(SUM(O51:Q51)+SUM(O76:Q76)))))</f>
        <v>12016.62</v>
      </c>
      <c r="R101" s="65">
        <f>+IF('An Distinta Base'!$H10=0,0,+IF('An Distinta Base'!$H10=30,(R51+R76),+IF('An Distinta Base'!$H10=60,(SUM(Q51:R51)+SUM(Q76:R76)),(SUM(P51:R51)+SUM(P76:R76)))))</f>
        <v>0</v>
      </c>
      <c r="S101" s="65">
        <f>+IF('An Distinta Base'!$H10=0,0,+IF('An Distinta Base'!$H10=30,(S51+S76),+IF('An Distinta Base'!$H10=60,(SUM(R51:S51)+SUM(R76:S76)),(SUM(Q51:S51)+SUM(Q76:S76)))))</f>
        <v>0</v>
      </c>
      <c r="T101" s="65">
        <f>+IF('An Distinta Base'!$H10=0,0,+IF('An Distinta Base'!$H10=30,(T51+T76),+IF('An Distinta Base'!$H10=60,(SUM(S51:T51)+SUM(S76:T76)),(SUM(R51:T51)+SUM(R76:T76)))))</f>
        <v>0</v>
      </c>
      <c r="U101" s="65">
        <f>+IF('An Distinta Base'!$H10=0,0,+IF('An Distinta Base'!$H10=30,(U51+U76),+IF('An Distinta Base'!$H10=60,(SUM(T51:U51)+SUM(T76:U76)),(SUM(S51:U51)+SUM(S76:U76)))))</f>
        <v>0</v>
      </c>
      <c r="V101" s="65">
        <f>+IF('An Distinta Base'!$H10=0,0,+IF('An Distinta Base'!$H10=30,(V51+V76),+IF('An Distinta Base'!$H10=60,(SUM(U51:V51)+SUM(U76:V76)),(SUM(T51:V51)+SUM(T76:V76)))))</f>
        <v>0</v>
      </c>
      <c r="W101" s="65">
        <f>+IF('An Distinta Base'!$H10=0,0,+IF('An Distinta Base'!$H10=30,(W51+W76),+IF('An Distinta Base'!$H10=60,(SUM(V51:W51)+SUM(V76:W76)),(SUM(U51:W51)+SUM(U76:W76)))))</f>
        <v>12016.62</v>
      </c>
      <c r="X101" s="65">
        <f>+IF('An Distinta Base'!$H10=0,0,+IF('An Distinta Base'!$H10=30,(X51+X76),+IF('An Distinta Base'!$H10=60,(SUM(W51:X51)+SUM(W76:X76)),(SUM(V51:X51)+SUM(V76:X76)))))</f>
        <v>12016.62</v>
      </c>
      <c r="Y101" s="65">
        <f>+IF('An Distinta Base'!$H10=0,0,+IF('An Distinta Base'!$H10=30,(Y51+Y76),+IF('An Distinta Base'!$H10=60,(SUM(X51:Y51)+SUM(X76:Y76)),(SUM(W51:Y51)+SUM(W76:Y76)))))</f>
        <v>0</v>
      </c>
      <c r="Z101" s="65">
        <f>+IF('An Distinta Base'!$H10=0,0,+IF('An Distinta Base'!$H10=30,(Z51+Z76),+IF('An Distinta Base'!$H10=60,(SUM(Y51:Z51)+SUM(Y76:Z76)),(SUM(X51:Z51)+SUM(X76:Z76)))))</f>
        <v>0</v>
      </c>
      <c r="AA101" s="65">
        <f>+IF('An Distinta Base'!$H10=0,0,+IF('An Distinta Base'!$H10=30,(AA51+AA76),+IF('An Distinta Base'!$H10=60,(SUM(Z51:AA51)+SUM(Z76:AA76)),(SUM(Y51:AA51)+SUM(Y76:AA76)))))</f>
        <v>0</v>
      </c>
      <c r="AB101" s="65">
        <f>+IF('An Distinta Base'!$H10=0,0,+IF('An Distinta Base'!$H10=30,(AB51+AB76),+IF('An Distinta Base'!$H10=60,(SUM(AA51:AB51)+SUM(AA76:AB76)),(SUM(Z51:AB51)+SUM(Z76:AB76)))))</f>
        <v>0</v>
      </c>
      <c r="AC101" s="65">
        <f>+IF('An Distinta Base'!$H10=0,0,+IF('An Distinta Base'!$H10=30,(AC51+AC76),+IF('An Distinta Base'!$H10=60,(SUM(AB51:AC51)+SUM(AB76:AC76)),(SUM(AA51:AC51)+SUM(AA76:AC76)))))</f>
        <v>12016.62</v>
      </c>
      <c r="AD101" s="65">
        <f>+IF('An Distinta Base'!$H10=0,0,+IF('An Distinta Base'!$H10=30,(AD51+AD76),+IF('An Distinta Base'!$H10=60,(SUM(AC51:AD51)+SUM(AC76:AD76)),(SUM(AB51:AD51)+SUM(AB76:AD76)))))</f>
        <v>12016.62</v>
      </c>
      <c r="AE101" s="65">
        <f>+IF('An Distinta Base'!$H10=0,0,+IF('An Distinta Base'!$H10=30,(AE51+AE76),+IF('An Distinta Base'!$H10=60,(SUM(AD51:AE51)+SUM(AD76:AE76)),(SUM(AC51:AE51)+SUM(AC76:AE76)))))</f>
        <v>0</v>
      </c>
      <c r="AF101" s="65">
        <f>+IF('An Distinta Base'!$H10=0,0,+IF('An Distinta Base'!$H10=30,(AF51+AF76),+IF('An Distinta Base'!$H10=60,(SUM(AE51:AF51)+SUM(AE76:AF76)),(SUM(AD51:AF51)+SUM(AD76:AF76)))))</f>
        <v>0</v>
      </c>
      <c r="AG101" s="65">
        <f>+IF('An Distinta Base'!$H10=0,0,+IF('An Distinta Base'!$H10=30,(AG51+AG76),+IF('An Distinta Base'!$H10=60,(SUM(AF51:AG51)+SUM(AF76:AG76)),(SUM(AE51:AG51)+SUM(AE76:AG76)))))</f>
        <v>0</v>
      </c>
      <c r="AH101" s="65">
        <f>+IF('An Distinta Base'!$H10=0,0,+IF('An Distinta Base'!$H10=30,(AH51+AH76),+IF('An Distinta Base'!$H10=60,(SUM(AG51:AH51)+SUM(AG76:AH76)),(SUM(AF51:AH51)+SUM(AF76:AH76)))))</f>
        <v>0</v>
      </c>
      <c r="AI101" s="65">
        <f>+IF('An Distinta Base'!$H10=0,0,+IF('An Distinta Base'!$H10=30,(AI51+AI76),+IF('An Distinta Base'!$H10=60,(SUM(AH51:AI51)+SUM(AH76:AI76)),(SUM(AG51:AI51)+SUM(AG76:AI76)))))</f>
        <v>0</v>
      </c>
      <c r="AJ101" s="65">
        <f>+IF('An Distinta Base'!$H10=0,0,+IF('An Distinta Base'!$H10=30,(AJ51+AJ76),+IF('An Distinta Base'!$H10=60,(SUM(AI51:AJ51)+SUM(AI76:AJ76)),(SUM(AH51:AJ51)+SUM(AH76:AJ76)))))</f>
        <v>12016.62</v>
      </c>
      <c r="AK101" s="65">
        <f>+IF('An Distinta Base'!$H10=0,0,+IF('An Distinta Base'!$H10=30,(AK51+AK76),+IF('An Distinta Base'!$H10=60,(SUM(AJ51:AK51)+SUM(AJ76:AK76)),(SUM(AI51:AK51)+SUM(AI76:AK76)))))</f>
        <v>12016.62</v>
      </c>
      <c r="AL101" s="65">
        <f>+IF('An Distinta Base'!$H10=0,0,+IF('An Distinta Base'!$H10=30,(AL51+AL76),+IF('An Distinta Base'!$H10=60,(SUM(AK51:AL51)+SUM(AK76:AL76)),(SUM(AJ51:AL51)+SUM(AJ76:AL76)))))</f>
        <v>0</v>
      </c>
    </row>
    <row r="102" spans="2:38" x14ac:dyDescent="0.25">
      <c r="B102" s="47" t="str">
        <f t="shared" si="46"/>
        <v>Materia Prima 4</v>
      </c>
      <c r="C102" s="65">
        <f>+IF('An Distinta Base'!$H11=0,0,(C52+C77))</f>
        <v>4160</v>
      </c>
      <c r="D102" s="65">
        <f>+IF('An Distinta Base'!$H11=0,0,+IF('An Distinta Base'!$H11=30,(D52+D77),(SUM(C52:D52)+SUM(C77:D77))))</f>
        <v>4160</v>
      </c>
      <c r="E102" s="65">
        <f>+IF('An Distinta Base'!$H11=0,0,+IF('An Distinta Base'!$H11=30,(E52+E77),+IF('An Distinta Base'!$H11=60,(SUM(D52:E52)+SUM(D77:E77)),(SUM(C52:E52)+SUM(C77:E77)))))</f>
        <v>0</v>
      </c>
      <c r="F102" s="65">
        <f>+IF('An Distinta Base'!$H11=0,0,+IF('An Distinta Base'!$H11=30,(F52+F77),+IF('An Distinta Base'!$H11=60,(SUM(E52:F52)+SUM(E77:F77)),(SUM(D52:F52)+SUM(D77:F77)))))</f>
        <v>0</v>
      </c>
      <c r="G102" s="65">
        <f>+IF('An Distinta Base'!$H11=0,0,+IF('An Distinta Base'!$H11=30,(G52+G77),+IF('An Distinta Base'!$H11=60,(SUM(F52:G52)+SUM(F77:G77)),(SUM(E52:G52)+SUM(E77:G77)))))</f>
        <v>0</v>
      </c>
      <c r="H102" s="65">
        <f>+IF('An Distinta Base'!$H11=0,0,+IF('An Distinta Base'!$H11=30,(H52+H77),+IF('An Distinta Base'!$H11=60,(SUM(G52:H52)+SUM(G77:H77)),(SUM(F52:H52)+SUM(F77:H77)))))</f>
        <v>0</v>
      </c>
      <c r="I102" s="65">
        <f>+IF('An Distinta Base'!$H11=0,0,+IF('An Distinta Base'!$H11=30,(I52+I77),+IF('An Distinta Base'!$H11=60,(SUM(H52:I52)+SUM(H77:I77)),(SUM(G52:I52)+SUM(G77:I77)))))</f>
        <v>0</v>
      </c>
      <c r="J102" s="65">
        <f>+IF('An Distinta Base'!$H11=0,0,+IF('An Distinta Base'!$H11=30,(J52+J77),+IF('An Distinta Base'!$H11=60,(SUM(I52:J52)+SUM(I77:J77)),(SUM(H52:J52)+SUM(H77:J77)))))</f>
        <v>4160</v>
      </c>
      <c r="K102" s="65">
        <f>+IF('An Distinta Base'!$H11=0,0,+IF('An Distinta Base'!$H11=30,(K52+K77),+IF('An Distinta Base'!$H11=60,(SUM(J52:K52)+SUM(J77:K77)),(SUM(I52:K52)+SUM(I77:K77)))))</f>
        <v>4160</v>
      </c>
      <c r="L102" s="65">
        <f>+IF('An Distinta Base'!$H11=0,0,+IF('An Distinta Base'!$H11=30,(L52+L77),+IF('An Distinta Base'!$H11=60,(SUM(K52:L52)+SUM(K77:L77)),(SUM(J52:L52)+SUM(J77:L77)))))</f>
        <v>0</v>
      </c>
      <c r="M102" s="65">
        <f>+IF('An Distinta Base'!$H11=0,0,+IF('An Distinta Base'!$H11=30,(M52+M77),+IF('An Distinta Base'!$H11=60,(SUM(L52:M52)+SUM(L77:M77)),(SUM(K52:M52)+SUM(K77:M77)))))</f>
        <v>0</v>
      </c>
      <c r="N102" s="65">
        <f>+IF('An Distinta Base'!$H11=0,0,+IF('An Distinta Base'!$H11=30,(N52+N77),+IF('An Distinta Base'!$H11=60,(SUM(M52:N52)+SUM(M77:N77)),(SUM(L52:N52)+SUM(L77:N77)))))</f>
        <v>0</v>
      </c>
      <c r="O102" s="65">
        <f>+IF('An Distinta Base'!$H11=0,0,+IF('An Distinta Base'!$H11=30,(O52+O77),+IF('An Distinta Base'!$H11=60,(SUM(N52:O52)+SUM(N77:O77)),(SUM(M52:O52)+SUM(M77:O77)))))</f>
        <v>0</v>
      </c>
      <c r="P102" s="65">
        <f>+IF('An Distinta Base'!$H11=0,0,+IF('An Distinta Base'!$H11=30,(P52+P77),+IF('An Distinta Base'!$H11=60,(SUM(O52:P52)+SUM(O77:P77)),(SUM(N52:P52)+SUM(N77:P77)))))</f>
        <v>0</v>
      </c>
      <c r="Q102" s="65">
        <f>+IF('An Distinta Base'!$H11=0,0,+IF('An Distinta Base'!$H11=30,(Q52+Q77),+IF('An Distinta Base'!$H11=60,(SUM(P52:Q52)+SUM(P77:Q77)),(SUM(O52:Q52)+SUM(O77:Q77)))))</f>
        <v>4284.8</v>
      </c>
      <c r="R102" s="65">
        <f>+IF('An Distinta Base'!$H11=0,0,+IF('An Distinta Base'!$H11=30,(R52+R77),+IF('An Distinta Base'!$H11=60,(SUM(Q52:R52)+SUM(Q77:R77)),(SUM(P52:R52)+SUM(P77:R77)))))</f>
        <v>4284.8</v>
      </c>
      <c r="S102" s="65">
        <f>+IF('An Distinta Base'!$H11=0,0,+IF('An Distinta Base'!$H11=30,(S52+S77),+IF('An Distinta Base'!$H11=60,(SUM(R52:S52)+SUM(R77:S77)),(SUM(Q52:S52)+SUM(Q77:S77)))))</f>
        <v>0</v>
      </c>
      <c r="T102" s="65">
        <f>+IF('An Distinta Base'!$H11=0,0,+IF('An Distinta Base'!$H11=30,(T52+T77),+IF('An Distinta Base'!$H11=60,(SUM(S52:T52)+SUM(S77:T77)),(SUM(R52:T52)+SUM(R77:T77)))))</f>
        <v>0</v>
      </c>
      <c r="U102" s="65">
        <f>+IF('An Distinta Base'!$H11=0,0,+IF('An Distinta Base'!$H11=30,(U52+U77),+IF('An Distinta Base'!$H11=60,(SUM(T52:U52)+SUM(T77:U77)),(SUM(S52:U52)+SUM(S77:U77)))))</f>
        <v>0</v>
      </c>
      <c r="V102" s="65">
        <f>+IF('An Distinta Base'!$H11=0,0,+IF('An Distinta Base'!$H11=30,(V52+V77),+IF('An Distinta Base'!$H11=60,(SUM(U52:V52)+SUM(U77:V77)),(SUM(T52:V52)+SUM(T77:V77)))))</f>
        <v>0</v>
      </c>
      <c r="W102" s="65">
        <f>+IF('An Distinta Base'!$H11=0,0,+IF('An Distinta Base'!$H11=30,(W52+W77),+IF('An Distinta Base'!$H11=60,(SUM(V52:W52)+SUM(V77:W77)),(SUM(U52:W52)+SUM(U77:W77)))))</f>
        <v>0</v>
      </c>
      <c r="X102" s="65">
        <f>+IF('An Distinta Base'!$H11=0,0,+IF('An Distinta Base'!$H11=30,(X52+X77),+IF('An Distinta Base'!$H11=60,(SUM(W52:X52)+SUM(W77:X77)),(SUM(V52:X52)+SUM(V77:X77)))))</f>
        <v>4284.8</v>
      </c>
      <c r="Y102" s="65">
        <f>+IF('An Distinta Base'!$H11=0,0,+IF('An Distinta Base'!$H11=30,(Y52+Y77),+IF('An Distinta Base'!$H11=60,(SUM(X52:Y52)+SUM(X77:Y77)),(SUM(W52:Y52)+SUM(W77:Y77)))))</f>
        <v>4284.8</v>
      </c>
      <c r="Z102" s="65">
        <f>+IF('An Distinta Base'!$H11=0,0,+IF('An Distinta Base'!$H11=30,(Z52+Z77),+IF('An Distinta Base'!$H11=60,(SUM(Y52:Z52)+SUM(Y77:Z77)),(SUM(X52:Z52)+SUM(X77:Z77)))))</f>
        <v>0</v>
      </c>
      <c r="AA102" s="65">
        <f>+IF('An Distinta Base'!$H11=0,0,+IF('An Distinta Base'!$H11=30,(AA52+AA77),+IF('An Distinta Base'!$H11=60,(SUM(Z52:AA52)+SUM(Z77:AA77)),(SUM(Y52:AA52)+SUM(Y77:AA77)))))</f>
        <v>0</v>
      </c>
      <c r="AB102" s="65">
        <f>+IF('An Distinta Base'!$H11=0,0,+IF('An Distinta Base'!$H11=30,(AB52+AB77),+IF('An Distinta Base'!$H11=60,(SUM(AA52:AB52)+SUM(AA77:AB77)),(SUM(Z52:AB52)+SUM(Z77:AB77)))))</f>
        <v>0</v>
      </c>
      <c r="AC102" s="65">
        <f>+IF('An Distinta Base'!$H11=0,0,+IF('An Distinta Base'!$H11=30,(AC52+AC77),+IF('An Distinta Base'!$H11=60,(SUM(AB52:AC52)+SUM(AB77:AC77)),(SUM(AA52:AC52)+SUM(AA77:AC77)))))</f>
        <v>0</v>
      </c>
      <c r="AD102" s="65">
        <f>+IF('An Distinta Base'!$H11=0,0,+IF('An Distinta Base'!$H11=30,(AD52+AD77),+IF('An Distinta Base'!$H11=60,(SUM(AC52:AD52)+SUM(AC77:AD77)),(SUM(AB52:AD52)+SUM(AB77:AD77)))))</f>
        <v>0</v>
      </c>
      <c r="AE102" s="65">
        <f>+IF('An Distinta Base'!$H11=0,0,+IF('An Distinta Base'!$H11=30,(AE52+AE77),+IF('An Distinta Base'!$H11=60,(SUM(AD52:AE52)+SUM(AD77:AE77)),(SUM(AC52:AE52)+SUM(AC77:AE77)))))</f>
        <v>4284.8</v>
      </c>
      <c r="AF102" s="65">
        <f>+IF('An Distinta Base'!$H11=0,0,+IF('An Distinta Base'!$H11=30,(AF52+AF77),+IF('An Distinta Base'!$H11=60,(SUM(AE52:AF52)+SUM(AE77:AF77)),(SUM(AD52:AF52)+SUM(AD77:AF77)))))</f>
        <v>4284.8</v>
      </c>
      <c r="AG102" s="65">
        <f>+IF('An Distinta Base'!$H11=0,0,+IF('An Distinta Base'!$H11=30,(AG52+AG77),+IF('An Distinta Base'!$H11=60,(SUM(AF52:AG52)+SUM(AF77:AG77)),(SUM(AE52:AG52)+SUM(AE77:AG77)))))</f>
        <v>0</v>
      </c>
      <c r="AH102" s="65">
        <f>+IF('An Distinta Base'!$H11=0,0,+IF('An Distinta Base'!$H11=30,(AH52+AH77),+IF('An Distinta Base'!$H11=60,(SUM(AG52:AH52)+SUM(AG77:AH77)),(SUM(AF52:AH52)+SUM(AF77:AH77)))))</f>
        <v>0</v>
      </c>
      <c r="AI102" s="65">
        <f>+IF('An Distinta Base'!$H11=0,0,+IF('An Distinta Base'!$H11=30,(AI52+AI77),+IF('An Distinta Base'!$H11=60,(SUM(AH52:AI52)+SUM(AH77:AI77)),(SUM(AG52:AI52)+SUM(AG77:AI77)))))</f>
        <v>0</v>
      </c>
      <c r="AJ102" s="65">
        <f>+IF('An Distinta Base'!$H11=0,0,+IF('An Distinta Base'!$H11=30,(AJ52+AJ77),+IF('An Distinta Base'!$H11=60,(SUM(AI52:AJ52)+SUM(AI77:AJ77)),(SUM(AH52:AJ52)+SUM(AH77:AJ77)))))</f>
        <v>0</v>
      </c>
      <c r="AK102" s="65">
        <f>+IF('An Distinta Base'!$H11=0,0,+IF('An Distinta Base'!$H11=30,(AK52+AK77),+IF('An Distinta Base'!$H11=60,(SUM(AJ52:AK52)+SUM(AJ77:AK77)),(SUM(AI52:AK52)+SUM(AI77:AK77)))))</f>
        <v>0</v>
      </c>
      <c r="AL102" s="65">
        <f>+IF('An Distinta Base'!$H11=0,0,+IF('An Distinta Base'!$H11=30,(AL52+AL77),+IF('An Distinta Base'!$H11=60,(SUM(AK52:AL52)+SUM(AK77:AL77)),(SUM(AJ52:AL52)+SUM(AJ77:AL77)))))</f>
        <v>4284.8</v>
      </c>
    </row>
    <row r="103" spans="2:38" x14ac:dyDescent="0.25">
      <c r="B103" s="47" t="str">
        <f t="shared" si="46"/>
        <v>Materia Prima 5</v>
      </c>
      <c r="C103" s="65">
        <f>+IF('An Distinta Base'!$H12=0,0,(C53+C78))</f>
        <v>2420</v>
      </c>
      <c r="D103" s="65">
        <f>+IF('An Distinta Base'!$H12=0,0,+IF('An Distinta Base'!$H12=30,(D53+D78),(SUM(C53:D53)+SUM(C78:D78))))</f>
        <v>2420</v>
      </c>
      <c r="E103" s="65">
        <f>+IF('An Distinta Base'!$H12=0,0,+IF('An Distinta Base'!$H12=30,(E53+E78),+IF('An Distinta Base'!$H12=60,(SUM(D53:E53)+SUM(D78:E78)),(SUM(C53:E53)+SUM(C78:E78)))))</f>
        <v>0</v>
      </c>
      <c r="F103" s="65">
        <f>+IF('An Distinta Base'!$H12=0,0,+IF('An Distinta Base'!$H12=30,(F53+F78),+IF('An Distinta Base'!$H12=60,(SUM(E53:F53)+SUM(E78:F78)),(SUM(D53:F53)+SUM(D78:F78)))))</f>
        <v>0</v>
      </c>
      <c r="G103" s="65">
        <f>+IF('An Distinta Base'!$H12=0,0,+IF('An Distinta Base'!$H12=30,(G53+G78),+IF('An Distinta Base'!$H12=60,(SUM(F53:G53)+SUM(F78:G78)),(SUM(E53:G53)+SUM(E78:G78)))))</f>
        <v>0</v>
      </c>
      <c r="H103" s="65">
        <f>+IF('An Distinta Base'!$H12=0,0,+IF('An Distinta Base'!$H12=30,(H53+H78),+IF('An Distinta Base'!$H12=60,(SUM(G53:H53)+SUM(G78:H78)),(SUM(F53:H53)+SUM(F78:H78)))))</f>
        <v>2420</v>
      </c>
      <c r="I103" s="65">
        <f>+IF('An Distinta Base'!$H12=0,0,+IF('An Distinta Base'!$H12=30,(I53+I78),+IF('An Distinta Base'!$H12=60,(SUM(H53:I53)+SUM(H78:I78)),(SUM(G53:I53)+SUM(G78:I78)))))</f>
        <v>2420</v>
      </c>
      <c r="J103" s="65">
        <f>+IF('An Distinta Base'!$H12=0,0,+IF('An Distinta Base'!$H12=30,(J53+J78),+IF('An Distinta Base'!$H12=60,(SUM(I53:J53)+SUM(I78:J78)),(SUM(H53:J53)+SUM(H78:J78)))))</f>
        <v>0</v>
      </c>
      <c r="K103" s="65">
        <f>+IF('An Distinta Base'!$H12=0,0,+IF('An Distinta Base'!$H12=30,(K53+K78),+IF('An Distinta Base'!$H12=60,(SUM(J53:K53)+SUM(J78:K78)),(SUM(I53:K53)+SUM(I78:K78)))))</f>
        <v>0</v>
      </c>
      <c r="L103" s="65">
        <f>+IF('An Distinta Base'!$H12=0,0,+IF('An Distinta Base'!$H12=30,(L53+L78),+IF('An Distinta Base'!$H12=60,(SUM(K53:L53)+SUM(K78:L78)),(SUM(J53:L53)+SUM(J78:L78)))))</f>
        <v>0</v>
      </c>
      <c r="M103" s="65">
        <f>+IF('An Distinta Base'!$H12=0,0,+IF('An Distinta Base'!$H12=30,(M53+M78),+IF('An Distinta Base'!$H12=60,(SUM(L53:M53)+SUM(L78:M78)),(SUM(K53:M53)+SUM(K78:M78)))))</f>
        <v>2468.4</v>
      </c>
      <c r="N103" s="65">
        <f>+IF('An Distinta Base'!$H12=0,0,+IF('An Distinta Base'!$H12=30,(N53+N78),+IF('An Distinta Base'!$H12=60,(SUM(M53:N53)+SUM(M78:N78)),(SUM(L53:N53)+SUM(L78:N78)))))</f>
        <v>2468.4</v>
      </c>
      <c r="O103" s="65">
        <f>+IF('An Distinta Base'!$H12=0,0,+IF('An Distinta Base'!$H12=30,(O53+O78),+IF('An Distinta Base'!$H12=60,(SUM(N53:O53)+SUM(N78:O78)),(SUM(M53:O53)+SUM(M78:O78)))))</f>
        <v>0</v>
      </c>
      <c r="P103" s="65">
        <f>+IF('An Distinta Base'!$H12=0,0,+IF('An Distinta Base'!$H12=30,(P53+P78),+IF('An Distinta Base'!$H12=60,(SUM(O53:P53)+SUM(O78:P78)),(SUM(N53:P53)+SUM(N78:P78)))))</f>
        <v>0</v>
      </c>
      <c r="Q103" s="65">
        <f>+IF('An Distinta Base'!$H12=0,0,+IF('An Distinta Base'!$H12=30,(Q53+Q78),+IF('An Distinta Base'!$H12=60,(SUM(P53:Q53)+SUM(P78:Q78)),(SUM(O53:Q53)+SUM(O78:Q78)))))</f>
        <v>0</v>
      </c>
      <c r="R103" s="65">
        <f>+IF('An Distinta Base'!$H12=0,0,+IF('An Distinta Base'!$H12=30,(R53+R78),+IF('An Distinta Base'!$H12=60,(SUM(Q53:R53)+SUM(Q78:R78)),(SUM(P53:R53)+SUM(P78:R78)))))</f>
        <v>0</v>
      </c>
      <c r="S103" s="65">
        <f>+IF('An Distinta Base'!$H12=0,0,+IF('An Distinta Base'!$H12=30,(S53+S78),+IF('An Distinta Base'!$H12=60,(SUM(R53:S53)+SUM(R78:S78)),(SUM(Q53:S53)+SUM(Q78:S78)))))</f>
        <v>2468.4</v>
      </c>
      <c r="T103" s="65">
        <f>+IF('An Distinta Base'!$H12=0,0,+IF('An Distinta Base'!$H12=30,(T53+T78),+IF('An Distinta Base'!$H12=60,(SUM(S53:T53)+SUM(S78:T78)),(SUM(R53:T53)+SUM(R78:T78)))))</f>
        <v>2468.4</v>
      </c>
      <c r="U103" s="65">
        <f>+IF('An Distinta Base'!$H12=0,0,+IF('An Distinta Base'!$H12=30,(U53+U78),+IF('An Distinta Base'!$H12=60,(SUM(T53:U53)+SUM(T78:U78)),(SUM(S53:U53)+SUM(S78:U78)))))</f>
        <v>0</v>
      </c>
      <c r="V103" s="65">
        <f>+IF('An Distinta Base'!$H12=0,0,+IF('An Distinta Base'!$H12=30,(V53+V78),+IF('An Distinta Base'!$H12=60,(SUM(U53:V53)+SUM(U78:V78)),(SUM(T53:V53)+SUM(T78:V78)))))</f>
        <v>0</v>
      </c>
      <c r="W103" s="65">
        <f>+IF('An Distinta Base'!$H12=0,0,+IF('An Distinta Base'!$H12=30,(W53+W78),+IF('An Distinta Base'!$H12=60,(SUM(V53:W53)+SUM(V78:W78)),(SUM(U53:W53)+SUM(U78:W78)))))</f>
        <v>0</v>
      </c>
      <c r="X103" s="65">
        <f>+IF('An Distinta Base'!$H12=0,0,+IF('An Distinta Base'!$H12=30,(X53+X78),+IF('An Distinta Base'!$H12=60,(SUM(W53:X53)+SUM(W78:X78)),(SUM(V53:X53)+SUM(V78:X78)))))</f>
        <v>2468.4</v>
      </c>
      <c r="Y103" s="65">
        <f>+IF('An Distinta Base'!$H12=0,0,+IF('An Distinta Base'!$H12=30,(Y53+Y78),+IF('An Distinta Base'!$H12=60,(SUM(X53:Y53)+SUM(X78:Y78)),(SUM(W53:Y53)+SUM(W78:Y78)))))</f>
        <v>2468.4</v>
      </c>
      <c r="Z103" s="65">
        <f>+IF('An Distinta Base'!$H12=0,0,+IF('An Distinta Base'!$H12=30,(Z53+Z78),+IF('An Distinta Base'!$H12=60,(SUM(Y53:Z53)+SUM(Y78:Z78)),(SUM(X53:Z53)+SUM(X78:Z78)))))</f>
        <v>0</v>
      </c>
      <c r="AA103" s="65">
        <f>+IF('An Distinta Base'!$H12=0,0,+IF('An Distinta Base'!$H12=30,(AA53+AA78),+IF('An Distinta Base'!$H12=60,(SUM(Z53:AA53)+SUM(Z78:AA78)),(SUM(Y53:AA53)+SUM(Y78:AA78)))))</f>
        <v>0</v>
      </c>
      <c r="AB103" s="65">
        <f>+IF('An Distinta Base'!$H12=0,0,+IF('An Distinta Base'!$H12=30,(AB53+AB78),+IF('An Distinta Base'!$H12=60,(SUM(AA53:AB53)+SUM(AA78:AB78)),(SUM(Z53:AB53)+SUM(Z78:AB78)))))</f>
        <v>0</v>
      </c>
      <c r="AC103" s="65">
        <f>+IF('An Distinta Base'!$H12=0,0,+IF('An Distinta Base'!$H12=30,(AC53+AC78),+IF('An Distinta Base'!$H12=60,(SUM(AB53:AC53)+SUM(AB78:AC78)),(SUM(AA53:AC53)+SUM(AA78:AC78)))))</f>
        <v>2468.4</v>
      </c>
      <c r="AD103" s="65">
        <f>+IF('An Distinta Base'!$H12=0,0,+IF('An Distinta Base'!$H12=30,(AD53+AD78),+IF('An Distinta Base'!$H12=60,(SUM(AC53:AD53)+SUM(AC78:AD78)),(SUM(AB53:AD53)+SUM(AB78:AD78)))))</f>
        <v>2468.4</v>
      </c>
      <c r="AE103" s="65">
        <f>+IF('An Distinta Base'!$H12=0,0,+IF('An Distinta Base'!$H12=30,(AE53+AE78),+IF('An Distinta Base'!$H12=60,(SUM(AD53:AE53)+SUM(AD78:AE78)),(SUM(AC53:AE53)+SUM(AC78:AE78)))))</f>
        <v>0</v>
      </c>
      <c r="AF103" s="65">
        <f>+IF('An Distinta Base'!$H12=0,0,+IF('An Distinta Base'!$H12=30,(AF53+AF78),+IF('An Distinta Base'!$H12=60,(SUM(AE53:AF53)+SUM(AE78:AF78)),(SUM(AD53:AF53)+SUM(AD78:AF78)))))</f>
        <v>0</v>
      </c>
      <c r="AG103" s="65">
        <f>+IF('An Distinta Base'!$H12=0,0,+IF('An Distinta Base'!$H12=30,(AG53+AG78),+IF('An Distinta Base'!$H12=60,(SUM(AF53:AG53)+SUM(AF78:AG78)),(SUM(AE53:AG53)+SUM(AE78:AG78)))))</f>
        <v>0</v>
      </c>
      <c r="AH103" s="65">
        <f>+IF('An Distinta Base'!$H12=0,0,+IF('An Distinta Base'!$H12=30,(AH53+AH78),+IF('An Distinta Base'!$H12=60,(SUM(AG53:AH53)+SUM(AG78:AH78)),(SUM(AF53:AH53)+SUM(AF78:AH78)))))</f>
        <v>2468.4</v>
      </c>
      <c r="AI103" s="65">
        <f>+IF('An Distinta Base'!$H12=0,0,+IF('An Distinta Base'!$H12=30,(AI53+AI78),+IF('An Distinta Base'!$H12=60,(SUM(AH53:AI53)+SUM(AH78:AI78)),(SUM(AG53:AI53)+SUM(AG78:AI78)))))</f>
        <v>2468.4</v>
      </c>
      <c r="AJ103" s="65">
        <f>+IF('An Distinta Base'!$H12=0,0,+IF('An Distinta Base'!$H12=30,(AJ53+AJ78),+IF('An Distinta Base'!$H12=60,(SUM(AI53:AJ53)+SUM(AI78:AJ78)),(SUM(AH53:AJ53)+SUM(AH78:AJ78)))))</f>
        <v>0</v>
      </c>
      <c r="AK103" s="65">
        <f>+IF('An Distinta Base'!$H12=0,0,+IF('An Distinta Base'!$H12=30,(AK53+AK78),+IF('An Distinta Base'!$H12=60,(SUM(AJ53:AK53)+SUM(AJ78:AK78)),(SUM(AI53:AK53)+SUM(AI78:AK78)))))</f>
        <v>0</v>
      </c>
      <c r="AL103" s="65">
        <f>+IF('An Distinta Base'!$H12=0,0,+IF('An Distinta Base'!$H12=30,(AL53+AL78),+IF('An Distinta Base'!$H12=60,(SUM(AK53:AL53)+SUM(AK78:AL78)),(SUM(AJ53:AL53)+SUM(AJ78:AL78)))))</f>
        <v>0</v>
      </c>
    </row>
    <row r="104" spans="2:38" x14ac:dyDescent="0.25">
      <c r="B104" s="47" t="str">
        <f t="shared" si="46"/>
        <v>Materia Prima 6</v>
      </c>
      <c r="C104" s="65">
        <f>+IF('An Distinta Base'!$H13=0,0,(C54+C79))</f>
        <v>4840</v>
      </c>
      <c r="D104" s="65">
        <f>+IF('An Distinta Base'!$H13=0,0,+IF('An Distinta Base'!$H13=30,(D54+D79),(SUM(C54:D54)+SUM(C79:D79))))</f>
        <v>4840</v>
      </c>
      <c r="E104" s="65">
        <f>+IF('An Distinta Base'!$H13=0,0,+IF('An Distinta Base'!$H13=30,(E54+E79),+IF('An Distinta Base'!$H13=60,(SUM(D54:E54)+SUM(D79:E79)),(SUM(C54:E54)+SUM(C79:E79)))))</f>
        <v>0</v>
      </c>
      <c r="F104" s="65">
        <f>+IF('An Distinta Base'!$H13=0,0,+IF('An Distinta Base'!$H13=30,(F54+F79),+IF('An Distinta Base'!$H13=60,(SUM(E54:F54)+SUM(E79:F79)),(SUM(D54:F54)+SUM(D79:F79)))))</f>
        <v>0</v>
      </c>
      <c r="G104" s="65">
        <f>+IF('An Distinta Base'!$H13=0,0,+IF('An Distinta Base'!$H13=30,(G54+G79),+IF('An Distinta Base'!$H13=60,(SUM(F54:G54)+SUM(F79:G79)),(SUM(E54:G54)+SUM(E79:G79)))))</f>
        <v>0</v>
      </c>
      <c r="H104" s="65">
        <f>+IF('An Distinta Base'!$H13=0,0,+IF('An Distinta Base'!$H13=30,(H54+H79),+IF('An Distinta Base'!$H13=60,(SUM(G54:H54)+SUM(G79:H79)),(SUM(F54:H54)+SUM(F79:H79)))))</f>
        <v>0</v>
      </c>
      <c r="I104" s="65">
        <f>+IF('An Distinta Base'!$H13=0,0,+IF('An Distinta Base'!$H13=30,(I54+I79),+IF('An Distinta Base'!$H13=60,(SUM(H54:I54)+SUM(H79:I79)),(SUM(G54:I54)+SUM(G79:I79)))))</f>
        <v>0</v>
      </c>
      <c r="J104" s="65">
        <f>+IF('An Distinta Base'!$H13=0,0,+IF('An Distinta Base'!$H13=30,(J54+J79),+IF('An Distinta Base'!$H13=60,(SUM(I54:J54)+SUM(I79:J79)),(SUM(H54:J54)+SUM(H79:J79)))))</f>
        <v>0</v>
      </c>
      <c r="K104" s="65">
        <f>+IF('An Distinta Base'!$H13=0,0,+IF('An Distinta Base'!$H13=30,(K54+K79),+IF('An Distinta Base'!$H13=60,(SUM(J54:K54)+SUM(J79:K79)),(SUM(I54:K54)+SUM(I79:K79)))))</f>
        <v>4840</v>
      </c>
      <c r="L104" s="65">
        <f>+IF('An Distinta Base'!$H13=0,0,+IF('An Distinta Base'!$H13=30,(L54+L79),+IF('An Distinta Base'!$H13=60,(SUM(K54:L54)+SUM(K79:L79)),(SUM(J54:L54)+SUM(J79:L79)))))</f>
        <v>4840</v>
      </c>
      <c r="M104" s="65">
        <f>+IF('An Distinta Base'!$H13=0,0,+IF('An Distinta Base'!$H13=30,(M54+M79),+IF('An Distinta Base'!$H13=60,(SUM(L54:M54)+SUM(L79:M79)),(SUM(K54:M54)+SUM(K79:M79)))))</f>
        <v>0</v>
      </c>
      <c r="N104" s="65">
        <f>+IF('An Distinta Base'!$H13=0,0,+IF('An Distinta Base'!$H13=30,(N54+N79),+IF('An Distinta Base'!$H13=60,(SUM(M54:N54)+SUM(M79:N79)),(SUM(L54:N54)+SUM(L79:N79)))))</f>
        <v>0</v>
      </c>
      <c r="O104" s="65">
        <f>+IF('An Distinta Base'!$H13=0,0,+IF('An Distinta Base'!$H13=30,(O54+O79),+IF('An Distinta Base'!$H13=60,(SUM(N54:O54)+SUM(N79:O79)),(SUM(M54:O54)+SUM(M79:O79)))))</f>
        <v>0</v>
      </c>
      <c r="P104" s="65">
        <f>+IF('An Distinta Base'!$H13=0,0,+IF('An Distinta Base'!$H13=30,(P54+P79),+IF('An Distinta Base'!$H13=60,(SUM(O54:P54)+SUM(O79:P79)),(SUM(N54:P54)+SUM(N79:P79)))))</f>
        <v>0</v>
      </c>
      <c r="Q104" s="65">
        <f>+IF('An Distinta Base'!$H13=0,0,+IF('An Distinta Base'!$H13=30,(Q54+Q79),+IF('An Distinta Base'!$H13=60,(SUM(P54:Q54)+SUM(P79:Q79)),(SUM(O54:Q54)+SUM(O79:Q79)))))</f>
        <v>0</v>
      </c>
      <c r="R104" s="65">
        <f>+IF('An Distinta Base'!$H13=0,0,+IF('An Distinta Base'!$H13=30,(R54+R79),+IF('An Distinta Base'!$H13=60,(SUM(Q54:R54)+SUM(Q79:R79)),(SUM(P54:R54)+SUM(P79:R79)))))</f>
        <v>0</v>
      </c>
      <c r="S104" s="65">
        <f>+IF('An Distinta Base'!$H13=0,0,+IF('An Distinta Base'!$H13=30,(S54+S79),+IF('An Distinta Base'!$H13=60,(SUM(R54:S54)+SUM(R79:S79)),(SUM(Q54:S54)+SUM(Q79:S79)))))</f>
        <v>0</v>
      </c>
      <c r="T104" s="65">
        <f>+IF('An Distinta Base'!$H13=0,0,+IF('An Distinta Base'!$H13=30,(T54+T79),+IF('An Distinta Base'!$H13=60,(SUM(S54:T54)+SUM(S79:T79)),(SUM(R54:T54)+SUM(R79:T79)))))</f>
        <v>4888.3999999999996</v>
      </c>
      <c r="U104" s="65">
        <f>+IF('An Distinta Base'!$H13=0,0,+IF('An Distinta Base'!$H13=30,(U54+U79),+IF('An Distinta Base'!$H13=60,(SUM(T54:U54)+SUM(T79:U79)),(SUM(S54:U54)+SUM(S79:U79)))))</f>
        <v>4888.3999999999996</v>
      </c>
      <c r="V104" s="65">
        <f>+IF('An Distinta Base'!$H13=0,0,+IF('An Distinta Base'!$H13=30,(V54+V79),+IF('An Distinta Base'!$H13=60,(SUM(U54:V54)+SUM(U79:V79)),(SUM(T54:V54)+SUM(T79:V79)))))</f>
        <v>0</v>
      </c>
      <c r="W104" s="65">
        <f>+IF('An Distinta Base'!$H13=0,0,+IF('An Distinta Base'!$H13=30,(W54+W79),+IF('An Distinta Base'!$H13=60,(SUM(V54:W54)+SUM(V79:W79)),(SUM(U54:W54)+SUM(U79:W79)))))</f>
        <v>0</v>
      </c>
      <c r="X104" s="65">
        <f>+IF('An Distinta Base'!$H13=0,0,+IF('An Distinta Base'!$H13=30,(X54+X79),+IF('An Distinta Base'!$H13=60,(SUM(W54:X54)+SUM(W79:X79)),(SUM(V54:X54)+SUM(V79:X79)))))</f>
        <v>0</v>
      </c>
      <c r="Y104" s="65">
        <f>+IF('An Distinta Base'!$H13=0,0,+IF('An Distinta Base'!$H13=30,(Y54+Y79),+IF('An Distinta Base'!$H13=60,(SUM(X54:Y54)+SUM(X79:Y79)),(SUM(W54:Y54)+SUM(W79:Y79)))))</f>
        <v>0</v>
      </c>
      <c r="Z104" s="65">
        <f>+IF('An Distinta Base'!$H13=0,0,+IF('An Distinta Base'!$H13=30,(Z54+Z79),+IF('An Distinta Base'!$H13=60,(SUM(Y54:Z54)+SUM(Y79:Z79)),(SUM(X54:Z54)+SUM(X79:Z79)))))</f>
        <v>0</v>
      </c>
      <c r="AA104" s="65">
        <f>+IF('An Distinta Base'!$H13=0,0,+IF('An Distinta Base'!$H13=30,(AA54+AA79),+IF('An Distinta Base'!$H13=60,(SUM(Z54:AA54)+SUM(Z79:AA79)),(SUM(Y54:AA54)+SUM(Y79:AA79)))))</f>
        <v>0</v>
      </c>
      <c r="AB104" s="65">
        <f>+IF('An Distinta Base'!$H13=0,0,+IF('An Distinta Base'!$H13=30,(AB54+AB79),+IF('An Distinta Base'!$H13=60,(SUM(AA54:AB54)+SUM(AA79:AB79)),(SUM(Z54:AB54)+SUM(Z79:AB79)))))</f>
        <v>4888.3999999999996</v>
      </c>
      <c r="AC104" s="65">
        <f>+IF('An Distinta Base'!$H13=0,0,+IF('An Distinta Base'!$H13=30,(AC54+AC79),+IF('An Distinta Base'!$H13=60,(SUM(AB54:AC54)+SUM(AB79:AC79)),(SUM(AA54:AC54)+SUM(AA79:AC79)))))</f>
        <v>4888.3999999999996</v>
      </c>
      <c r="AD104" s="65">
        <f>+IF('An Distinta Base'!$H13=0,0,+IF('An Distinta Base'!$H13=30,(AD54+AD79),+IF('An Distinta Base'!$H13=60,(SUM(AC54:AD54)+SUM(AC79:AD79)),(SUM(AB54:AD54)+SUM(AB79:AD79)))))</f>
        <v>0</v>
      </c>
      <c r="AE104" s="65">
        <f>+IF('An Distinta Base'!$H13=0,0,+IF('An Distinta Base'!$H13=30,(AE54+AE79),+IF('An Distinta Base'!$H13=60,(SUM(AD54:AE54)+SUM(AD79:AE79)),(SUM(AC54:AE54)+SUM(AC79:AE79)))))</f>
        <v>0</v>
      </c>
      <c r="AF104" s="65">
        <f>+IF('An Distinta Base'!$H13=0,0,+IF('An Distinta Base'!$H13=30,(AF54+AF79),+IF('An Distinta Base'!$H13=60,(SUM(AE54:AF54)+SUM(AE79:AF79)),(SUM(AD54:AF54)+SUM(AD79:AF79)))))</f>
        <v>0</v>
      </c>
      <c r="AG104" s="65">
        <f>+IF('An Distinta Base'!$H13=0,0,+IF('An Distinta Base'!$H13=30,(AG54+AG79),+IF('An Distinta Base'!$H13=60,(SUM(AF54:AG54)+SUM(AF79:AG79)),(SUM(AE54:AG54)+SUM(AE79:AG79)))))</f>
        <v>0</v>
      </c>
      <c r="AH104" s="65">
        <f>+IF('An Distinta Base'!$H13=0,0,+IF('An Distinta Base'!$H13=30,(AH54+AH79),+IF('An Distinta Base'!$H13=60,(SUM(AG54:AH54)+SUM(AG79:AH79)),(SUM(AF54:AH54)+SUM(AF79:AH79)))))</f>
        <v>0</v>
      </c>
      <c r="AI104" s="65">
        <f>+IF('An Distinta Base'!$H13=0,0,+IF('An Distinta Base'!$H13=30,(AI54+AI79),+IF('An Distinta Base'!$H13=60,(SUM(AH54:AI54)+SUM(AH79:AI79)),(SUM(AG54:AI54)+SUM(AG79:AI79)))))</f>
        <v>0</v>
      </c>
      <c r="AJ104" s="65">
        <f>+IF('An Distinta Base'!$H13=0,0,+IF('An Distinta Base'!$H13=30,(AJ54+AJ79),+IF('An Distinta Base'!$H13=60,(SUM(AI54:AJ54)+SUM(AI79:AJ79)),(SUM(AH54:AJ54)+SUM(AH79:AJ79)))))</f>
        <v>0</v>
      </c>
      <c r="AK104" s="65">
        <f>+IF('An Distinta Base'!$H13=0,0,+IF('An Distinta Base'!$H13=30,(AK54+AK79),+IF('An Distinta Base'!$H13=60,(SUM(AJ54:AK54)+SUM(AJ79:AK79)),(SUM(AI54:AK54)+SUM(AI79:AK79)))))</f>
        <v>4888.3999999999996</v>
      </c>
      <c r="AL104" s="65">
        <f>+IF('An Distinta Base'!$H13=0,0,+IF('An Distinta Base'!$H13=30,(AL54+AL79),+IF('An Distinta Base'!$H13=60,(SUM(AK54:AL54)+SUM(AK79:AL79)),(SUM(AJ54:AL54)+SUM(AJ79:AL79)))))</f>
        <v>4888.3999999999996</v>
      </c>
    </row>
    <row r="105" spans="2:38" x14ac:dyDescent="0.25">
      <c r="B105" s="47" t="str">
        <f t="shared" si="46"/>
        <v>Materia Prima 7</v>
      </c>
      <c r="C105" s="65">
        <f>+IF('An Distinta Base'!$H14=0,0,(C55+C80))</f>
        <v>7986.0000000000009</v>
      </c>
      <c r="D105" s="65">
        <f>+IF('An Distinta Base'!$H14=0,0,+IF('An Distinta Base'!$H14=30,(D55+D80),(SUM(C55:D55)+SUM(C80:D80))))</f>
        <v>7986.0000000000009</v>
      </c>
      <c r="E105" s="65">
        <f>+IF('An Distinta Base'!$H14=0,0,+IF('An Distinta Base'!$H14=30,(E55+E80),+IF('An Distinta Base'!$H14=60,(SUM(D55:E55)+SUM(D80:E80)),(SUM(C55:E55)+SUM(C80:E80)))))</f>
        <v>0</v>
      </c>
      <c r="F105" s="65">
        <f>+IF('An Distinta Base'!$H14=0,0,+IF('An Distinta Base'!$H14=30,(F55+F80),+IF('An Distinta Base'!$H14=60,(SUM(E55:F55)+SUM(E80:F80)),(SUM(D55:F55)+SUM(D80:F80)))))</f>
        <v>0</v>
      </c>
      <c r="G105" s="65">
        <f>+IF('An Distinta Base'!$H14=0,0,+IF('An Distinta Base'!$H14=30,(G55+G80),+IF('An Distinta Base'!$H14=60,(SUM(F55:G55)+SUM(F80:G80)),(SUM(E55:G55)+SUM(E80:G80)))))</f>
        <v>0</v>
      </c>
      <c r="H105" s="65">
        <f>+IF('An Distinta Base'!$H14=0,0,+IF('An Distinta Base'!$H14=30,(H55+H80),+IF('An Distinta Base'!$H14=60,(SUM(G55:H55)+SUM(G80:H80)),(SUM(F55:H55)+SUM(F80:H80)))))</f>
        <v>0</v>
      </c>
      <c r="I105" s="65">
        <f>+IF('An Distinta Base'!$H14=0,0,+IF('An Distinta Base'!$H14=30,(I55+I80),+IF('An Distinta Base'!$H14=60,(SUM(H55:I55)+SUM(H80:I80)),(SUM(G55:I55)+SUM(G80:I80)))))</f>
        <v>8145.7200000000012</v>
      </c>
      <c r="J105" s="65">
        <f>+IF('An Distinta Base'!$H14=0,0,+IF('An Distinta Base'!$H14=30,(J55+J80),+IF('An Distinta Base'!$H14=60,(SUM(I55:J55)+SUM(I80:J80)),(SUM(H55:J55)+SUM(H80:J80)))))</f>
        <v>8145.7200000000012</v>
      </c>
      <c r="K105" s="65">
        <f>+IF('An Distinta Base'!$H14=0,0,+IF('An Distinta Base'!$H14=30,(K55+K80),+IF('An Distinta Base'!$H14=60,(SUM(J55:K55)+SUM(J80:K80)),(SUM(I55:K55)+SUM(I80:K80)))))</f>
        <v>0</v>
      </c>
      <c r="L105" s="65">
        <f>+IF('An Distinta Base'!$H14=0,0,+IF('An Distinta Base'!$H14=30,(L55+L80),+IF('An Distinta Base'!$H14=60,(SUM(K55:L55)+SUM(K80:L80)),(SUM(J55:L55)+SUM(J80:L80)))))</f>
        <v>0</v>
      </c>
      <c r="M105" s="65">
        <f>+IF('An Distinta Base'!$H14=0,0,+IF('An Distinta Base'!$H14=30,(M55+M80),+IF('An Distinta Base'!$H14=60,(SUM(L55:M55)+SUM(L80:M80)),(SUM(K55:M55)+SUM(K80:M80)))))</f>
        <v>0</v>
      </c>
      <c r="N105" s="65">
        <f>+IF('An Distinta Base'!$H14=0,0,+IF('An Distinta Base'!$H14=30,(N55+N80),+IF('An Distinta Base'!$H14=60,(SUM(M55:N55)+SUM(M80:N80)),(SUM(L55:N55)+SUM(L80:N80)))))</f>
        <v>0</v>
      </c>
      <c r="O105" s="65">
        <f>+IF('An Distinta Base'!$H14=0,0,+IF('An Distinta Base'!$H14=30,(O55+O80),+IF('An Distinta Base'!$H14=60,(SUM(N55:O55)+SUM(N80:O80)),(SUM(M55:O55)+SUM(M80:O80)))))</f>
        <v>8145.7200000000012</v>
      </c>
      <c r="P105" s="65">
        <f>+IF('An Distinta Base'!$H14=0,0,+IF('An Distinta Base'!$H14=30,(P55+P80),+IF('An Distinta Base'!$H14=60,(SUM(O55:P55)+SUM(O80:P80)),(SUM(N55:P55)+SUM(N80:P80)))))</f>
        <v>8145.7200000000012</v>
      </c>
      <c r="Q105" s="65">
        <f>+IF('An Distinta Base'!$H14=0,0,+IF('An Distinta Base'!$H14=30,(Q55+Q80),+IF('An Distinta Base'!$H14=60,(SUM(P55:Q55)+SUM(P80:Q80)),(SUM(O55:Q55)+SUM(O80:Q80)))))</f>
        <v>0</v>
      </c>
      <c r="R105" s="65">
        <f>+IF('An Distinta Base'!$H14=0,0,+IF('An Distinta Base'!$H14=30,(R55+R80),+IF('An Distinta Base'!$H14=60,(SUM(Q55:R55)+SUM(Q80:R80)),(SUM(P55:R55)+SUM(P80:R80)))))</f>
        <v>0</v>
      </c>
      <c r="S105" s="65">
        <f>+IF('An Distinta Base'!$H14=0,0,+IF('An Distinta Base'!$H14=30,(S55+S80),+IF('An Distinta Base'!$H14=60,(SUM(R55:S55)+SUM(R80:S80)),(SUM(Q55:S55)+SUM(Q80:S80)))))</f>
        <v>0</v>
      </c>
      <c r="T105" s="65">
        <f>+IF('An Distinta Base'!$H14=0,0,+IF('An Distinta Base'!$H14=30,(T55+T80),+IF('An Distinta Base'!$H14=60,(SUM(S55:T55)+SUM(S80:T80)),(SUM(R55:T55)+SUM(R80:T80)))))</f>
        <v>0</v>
      </c>
      <c r="U105" s="65">
        <f>+IF('An Distinta Base'!$H14=0,0,+IF('An Distinta Base'!$H14=30,(U55+U80),+IF('An Distinta Base'!$H14=60,(SUM(T55:U55)+SUM(T80:U80)),(SUM(S55:U55)+SUM(S80:U80)))))</f>
        <v>8145.7200000000012</v>
      </c>
      <c r="V105" s="65">
        <f>+IF('An Distinta Base'!$H14=0,0,+IF('An Distinta Base'!$H14=30,(V55+V80),+IF('An Distinta Base'!$H14=60,(SUM(U55:V55)+SUM(U80:V80)),(SUM(T55:V55)+SUM(T80:V80)))))</f>
        <v>8145.7200000000012</v>
      </c>
      <c r="W105" s="65">
        <f>+IF('An Distinta Base'!$H14=0,0,+IF('An Distinta Base'!$H14=30,(W55+W80),+IF('An Distinta Base'!$H14=60,(SUM(V55:W55)+SUM(V80:W80)),(SUM(U55:W55)+SUM(U80:W80)))))</f>
        <v>0</v>
      </c>
      <c r="X105" s="65">
        <f>+IF('An Distinta Base'!$H14=0,0,+IF('An Distinta Base'!$H14=30,(X55+X80),+IF('An Distinta Base'!$H14=60,(SUM(W55:X55)+SUM(W80:X80)),(SUM(V55:X55)+SUM(V80:X80)))))</f>
        <v>0</v>
      </c>
      <c r="Y105" s="65">
        <f>+IF('An Distinta Base'!$H14=0,0,+IF('An Distinta Base'!$H14=30,(Y55+Y80),+IF('An Distinta Base'!$H14=60,(SUM(X55:Y55)+SUM(X80:Y80)),(SUM(W55:Y55)+SUM(W80:Y80)))))</f>
        <v>0</v>
      </c>
      <c r="Z105" s="65">
        <f>+IF('An Distinta Base'!$H14=0,0,+IF('An Distinta Base'!$H14=30,(Z55+Z80),+IF('An Distinta Base'!$H14=60,(SUM(Y55:Z55)+SUM(Y80:Z80)),(SUM(X55:Z55)+SUM(X80:Z80)))))</f>
        <v>0</v>
      </c>
      <c r="AA105" s="65">
        <f>+IF('An Distinta Base'!$H14=0,0,+IF('An Distinta Base'!$H14=30,(AA55+AA80),+IF('An Distinta Base'!$H14=60,(SUM(Z55:AA55)+SUM(Z80:AA80)),(SUM(Y55:AA55)+SUM(Y80:AA80)))))</f>
        <v>0</v>
      </c>
      <c r="AB105" s="65">
        <f>+IF('An Distinta Base'!$H14=0,0,+IF('An Distinta Base'!$H14=30,(AB55+AB80),+IF('An Distinta Base'!$H14=60,(SUM(AA55:AB55)+SUM(AA80:AB80)),(SUM(Z55:AB55)+SUM(Z80:AB80)))))</f>
        <v>8145.7200000000012</v>
      </c>
      <c r="AC105" s="65">
        <f>+IF('An Distinta Base'!$H14=0,0,+IF('An Distinta Base'!$H14=30,(AC55+AC80),+IF('An Distinta Base'!$H14=60,(SUM(AB55:AC55)+SUM(AB80:AC80)),(SUM(AA55:AC55)+SUM(AA80:AC80)))))</f>
        <v>8145.7200000000012</v>
      </c>
      <c r="AD105" s="65">
        <f>+IF('An Distinta Base'!$H14=0,0,+IF('An Distinta Base'!$H14=30,(AD55+AD80),+IF('An Distinta Base'!$H14=60,(SUM(AC55:AD55)+SUM(AC80:AD80)),(SUM(AB55:AD55)+SUM(AB80:AD80)))))</f>
        <v>0</v>
      </c>
      <c r="AE105" s="65">
        <f>+IF('An Distinta Base'!$H14=0,0,+IF('An Distinta Base'!$H14=30,(AE55+AE80),+IF('An Distinta Base'!$H14=60,(SUM(AD55:AE55)+SUM(AD80:AE80)),(SUM(AC55:AE55)+SUM(AC80:AE80)))))</f>
        <v>0</v>
      </c>
      <c r="AF105" s="65">
        <f>+IF('An Distinta Base'!$H14=0,0,+IF('An Distinta Base'!$H14=30,(AF55+AF80),+IF('An Distinta Base'!$H14=60,(SUM(AE55:AF55)+SUM(AE80:AF80)),(SUM(AD55:AF55)+SUM(AD80:AF80)))))</f>
        <v>0</v>
      </c>
      <c r="AG105" s="65">
        <f>+IF('An Distinta Base'!$H14=0,0,+IF('An Distinta Base'!$H14=30,(AG55+AG80),+IF('An Distinta Base'!$H14=60,(SUM(AF55:AG55)+SUM(AF80:AG80)),(SUM(AE55:AG55)+SUM(AE80:AG80)))))</f>
        <v>0</v>
      </c>
      <c r="AH105" s="65">
        <f>+IF('An Distinta Base'!$H14=0,0,+IF('An Distinta Base'!$H14=30,(AH55+AH80),+IF('An Distinta Base'!$H14=60,(SUM(AG55:AH55)+SUM(AG80:AH80)),(SUM(AF55:AH55)+SUM(AF80:AH80)))))</f>
        <v>8145.7200000000012</v>
      </c>
      <c r="AI105" s="65">
        <f>+IF('An Distinta Base'!$H14=0,0,+IF('An Distinta Base'!$H14=30,(AI55+AI80),+IF('An Distinta Base'!$H14=60,(SUM(AH55:AI55)+SUM(AH80:AI80)),(SUM(AG55:AI55)+SUM(AG80:AI80)))))</f>
        <v>8145.7200000000012</v>
      </c>
      <c r="AJ105" s="65">
        <f>+IF('An Distinta Base'!$H14=0,0,+IF('An Distinta Base'!$H14=30,(AJ55+AJ80),+IF('An Distinta Base'!$H14=60,(SUM(AI55:AJ55)+SUM(AI80:AJ80)),(SUM(AH55:AJ55)+SUM(AH80:AJ80)))))</f>
        <v>0</v>
      </c>
      <c r="AK105" s="65">
        <f>+IF('An Distinta Base'!$H14=0,0,+IF('An Distinta Base'!$H14=30,(AK55+AK80),+IF('An Distinta Base'!$H14=60,(SUM(AJ55:AK55)+SUM(AJ80:AK80)),(SUM(AI55:AK55)+SUM(AI80:AK80)))))</f>
        <v>0</v>
      </c>
      <c r="AL105" s="65">
        <f>+IF('An Distinta Base'!$H14=0,0,+IF('An Distinta Base'!$H14=30,(AL55+AL80),+IF('An Distinta Base'!$H14=60,(SUM(AK55:AL55)+SUM(AK80:AL80)),(SUM(AJ55:AL55)+SUM(AJ80:AL80)))))</f>
        <v>0</v>
      </c>
    </row>
    <row r="106" spans="2:38" x14ac:dyDescent="0.25">
      <c r="B106" s="47" t="str">
        <f t="shared" si="46"/>
        <v>Materia Prima 8</v>
      </c>
      <c r="C106" s="65">
        <f>+IF('An Distinta Base'!$H15=0,0,(C56+C81))</f>
        <v>18720</v>
      </c>
      <c r="D106" s="65">
        <f>+IF('An Distinta Base'!$H15=0,0,+IF('An Distinta Base'!$H15=30,(D56+D81),(SUM(C56:D56)+SUM(C81:D81))))</f>
        <v>18720</v>
      </c>
      <c r="E106" s="65">
        <f>+IF('An Distinta Base'!$H15=0,0,+IF('An Distinta Base'!$H15=30,(E56+E81),+IF('An Distinta Base'!$H15=60,(SUM(D56:E56)+SUM(D81:E81)),(SUM(C56:E56)+SUM(C81:E81)))))</f>
        <v>0</v>
      </c>
      <c r="F106" s="65">
        <f>+IF('An Distinta Base'!$H15=0,0,+IF('An Distinta Base'!$H15=30,(F56+F81),+IF('An Distinta Base'!$H15=60,(SUM(E56:F56)+SUM(E81:F81)),(SUM(D56:F56)+SUM(D81:F81)))))</f>
        <v>0</v>
      </c>
      <c r="G106" s="65">
        <f>+IF('An Distinta Base'!$H15=0,0,+IF('An Distinta Base'!$H15=30,(G56+G81),+IF('An Distinta Base'!$H15=60,(SUM(F56:G56)+SUM(F81:G81)),(SUM(E56:G56)+SUM(E81:G81)))))</f>
        <v>18720</v>
      </c>
      <c r="H106" s="65">
        <f>+IF('An Distinta Base'!$H15=0,0,+IF('An Distinta Base'!$H15=30,(H56+H81),+IF('An Distinta Base'!$H15=60,(SUM(G56:H56)+SUM(G81:H81)),(SUM(F56:H56)+SUM(F81:H81)))))</f>
        <v>18720</v>
      </c>
      <c r="I106" s="65">
        <f>+IF('An Distinta Base'!$H15=0,0,+IF('An Distinta Base'!$H15=30,(I56+I81),+IF('An Distinta Base'!$H15=60,(SUM(H56:I56)+SUM(H81:I81)),(SUM(G56:I56)+SUM(G81:I81)))))</f>
        <v>0</v>
      </c>
      <c r="J106" s="65">
        <f>+IF('An Distinta Base'!$H15=0,0,+IF('An Distinta Base'!$H15=30,(J56+J81),+IF('An Distinta Base'!$H15=60,(SUM(I56:J56)+SUM(I81:J81)),(SUM(H56:J56)+SUM(H81:J81)))))</f>
        <v>0</v>
      </c>
      <c r="K106" s="65">
        <f>+IF('An Distinta Base'!$H15=0,0,+IF('An Distinta Base'!$H15=30,(K56+K81),+IF('An Distinta Base'!$H15=60,(SUM(J56:K56)+SUM(J81:K81)),(SUM(I56:K56)+SUM(I81:K81)))))</f>
        <v>19094.400000000001</v>
      </c>
      <c r="L106" s="65">
        <f>+IF('An Distinta Base'!$H15=0,0,+IF('An Distinta Base'!$H15=30,(L56+L81),+IF('An Distinta Base'!$H15=60,(SUM(K56:L56)+SUM(K81:L81)),(SUM(J56:L56)+SUM(J81:L81)))))</f>
        <v>19094.400000000001</v>
      </c>
      <c r="M106" s="65">
        <f>+IF('An Distinta Base'!$H15=0,0,+IF('An Distinta Base'!$H15=30,(M56+M81),+IF('An Distinta Base'!$H15=60,(SUM(L56:M56)+SUM(L81:M81)),(SUM(K56:M56)+SUM(K81:M81)))))</f>
        <v>0</v>
      </c>
      <c r="N106" s="65">
        <f>+IF('An Distinta Base'!$H15=0,0,+IF('An Distinta Base'!$H15=30,(N56+N81),+IF('An Distinta Base'!$H15=60,(SUM(M56:N56)+SUM(M81:N81)),(SUM(L56:N56)+SUM(L81:N81)))))</f>
        <v>0</v>
      </c>
      <c r="O106" s="65">
        <f>+IF('An Distinta Base'!$H15=0,0,+IF('An Distinta Base'!$H15=30,(O56+O81),+IF('An Distinta Base'!$H15=60,(SUM(N56:O56)+SUM(N81:O81)),(SUM(M56:O56)+SUM(M81:O81)))))</f>
        <v>0</v>
      </c>
      <c r="P106" s="65">
        <f>+IF('An Distinta Base'!$H15=0,0,+IF('An Distinta Base'!$H15=30,(P56+P81),+IF('An Distinta Base'!$H15=60,(SUM(O56:P56)+SUM(O81:P81)),(SUM(N56:P56)+SUM(N81:P81)))))</f>
        <v>19094.400000000001</v>
      </c>
      <c r="Q106" s="65">
        <f>+IF('An Distinta Base'!$H15=0,0,+IF('An Distinta Base'!$H15=30,(Q56+Q81),+IF('An Distinta Base'!$H15=60,(SUM(P56:Q56)+SUM(P81:Q81)),(SUM(O56:Q56)+SUM(O81:Q81)))))</f>
        <v>19094.400000000001</v>
      </c>
      <c r="R106" s="65">
        <f>+IF('An Distinta Base'!$H15=0,0,+IF('An Distinta Base'!$H15=30,(R56+R81),+IF('An Distinta Base'!$H15=60,(SUM(Q56:R56)+SUM(Q81:R81)),(SUM(P56:R56)+SUM(P81:R81)))))</f>
        <v>0</v>
      </c>
      <c r="S106" s="65">
        <f>+IF('An Distinta Base'!$H15=0,0,+IF('An Distinta Base'!$H15=30,(S56+S81),+IF('An Distinta Base'!$H15=60,(SUM(R56:S56)+SUM(R81:S81)),(SUM(Q56:S56)+SUM(Q81:S81)))))</f>
        <v>0</v>
      </c>
      <c r="T106" s="65">
        <f>+IF('An Distinta Base'!$H15=0,0,+IF('An Distinta Base'!$H15=30,(T56+T81),+IF('An Distinta Base'!$H15=60,(SUM(S56:T56)+SUM(S81:T81)),(SUM(R56:T56)+SUM(R81:T81)))))</f>
        <v>19094.400000000001</v>
      </c>
      <c r="U106" s="65">
        <f>+IF('An Distinta Base'!$H15=0,0,+IF('An Distinta Base'!$H15=30,(U56+U81),+IF('An Distinta Base'!$H15=60,(SUM(T56:U56)+SUM(T81:U81)),(SUM(S56:U56)+SUM(S81:U81)))))</f>
        <v>19094.400000000001</v>
      </c>
      <c r="V106" s="65">
        <f>+IF('An Distinta Base'!$H15=0,0,+IF('An Distinta Base'!$H15=30,(V56+V81),+IF('An Distinta Base'!$H15=60,(SUM(U56:V56)+SUM(U81:V81)),(SUM(T56:V56)+SUM(T81:V81)))))</f>
        <v>0</v>
      </c>
      <c r="W106" s="65">
        <f>+IF('An Distinta Base'!$H15=0,0,+IF('An Distinta Base'!$H15=30,(W56+W81),+IF('An Distinta Base'!$H15=60,(SUM(V56:W56)+SUM(V81:W81)),(SUM(U56:W56)+SUM(U81:W81)))))</f>
        <v>0</v>
      </c>
      <c r="X106" s="65">
        <f>+IF('An Distinta Base'!$H15=0,0,+IF('An Distinta Base'!$H15=30,(X56+X81),+IF('An Distinta Base'!$H15=60,(SUM(W56:X56)+SUM(W81:X81)),(SUM(V56:X56)+SUM(V81:X81)))))</f>
        <v>19094.400000000001</v>
      </c>
      <c r="Y106" s="65">
        <f>+IF('An Distinta Base'!$H15=0,0,+IF('An Distinta Base'!$H15=30,(Y56+Y81),+IF('An Distinta Base'!$H15=60,(SUM(X56:Y56)+SUM(X81:Y81)),(SUM(W56:Y56)+SUM(W81:Y81)))))</f>
        <v>19094.400000000001</v>
      </c>
      <c r="Z106" s="65">
        <f>+IF('An Distinta Base'!$H15=0,0,+IF('An Distinta Base'!$H15=30,(Z56+Z81),+IF('An Distinta Base'!$H15=60,(SUM(Y56:Z56)+SUM(Y81:Z81)),(SUM(X56:Z56)+SUM(X81:Z81)))))</f>
        <v>0</v>
      </c>
      <c r="AA106" s="65">
        <f>+IF('An Distinta Base'!$H15=0,0,+IF('An Distinta Base'!$H15=30,(AA56+AA81),+IF('An Distinta Base'!$H15=60,(SUM(Z56:AA56)+SUM(Z81:AA81)),(SUM(Y56:AA56)+SUM(Y81:AA81)))))</f>
        <v>0</v>
      </c>
      <c r="AB106" s="65">
        <f>+IF('An Distinta Base'!$H15=0,0,+IF('An Distinta Base'!$H15=30,(AB56+AB81),+IF('An Distinta Base'!$H15=60,(SUM(AA56:AB56)+SUM(AA81:AB81)),(SUM(Z56:AB56)+SUM(Z81:AB81)))))</f>
        <v>19094.400000000001</v>
      </c>
      <c r="AC106" s="65">
        <f>+IF('An Distinta Base'!$H15=0,0,+IF('An Distinta Base'!$H15=30,(AC56+AC81),+IF('An Distinta Base'!$H15=60,(SUM(AB56:AC56)+SUM(AB81:AC81)),(SUM(AA56:AC56)+SUM(AA81:AC81)))))</f>
        <v>19094.400000000001</v>
      </c>
      <c r="AD106" s="65">
        <f>+IF('An Distinta Base'!$H15=0,0,+IF('An Distinta Base'!$H15=30,(AD56+AD81),+IF('An Distinta Base'!$H15=60,(SUM(AC56:AD56)+SUM(AC81:AD81)),(SUM(AB56:AD56)+SUM(AB81:AD81)))))</f>
        <v>0</v>
      </c>
      <c r="AE106" s="65">
        <f>+IF('An Distinta Base'!$H15=0,0,+IF('An Distinta Base'!$H15=30,(AE56+AE81),+IF('An Distinta Base'!$H15=60,(SUM(AD56:AE56)+SUM(AD81:AE81)),(SUM(AC56:AE56)+SUM(AC81:AE81)))))</f>
        <v>0</v>
      </c>
      <c r="AF106" s="65">
        <f>+IF('An Distinta Base'!$H15=0,0,+IF('An Distinta Base'!$H15=30,(AF56+AF81),+IF('An Distinta Base'!$H15=60,(SUM(AE56:AF56)+SUM(AE81:AF81)),(SUM(AD56:AF56)+SUM(AD81:AF81)))))</f>
        <v>0</v>
      </c>
      <c r="AG106" s="65">
        <f>+IF('An Distinta Base'!$H15=0,0,+IF('An Distinta Base'!$H15=30,(AG56+AG81),+IF('An Distinta Base'!$H15=60,(SUM(AF56:AG56)+SUM(AF81:AG81)),(SUM(AE56:AG56)+SUM(AE81:AG81)))))</f>
        <v>19094.400000000001</v>
      </c>
      <c r="AH106" s="65">
        <f>+IF('An Distinta Base'!$H15=0,0,+IF('An Distinta Base'!$H15=30,(AH56+AH81),+IF('An Distinta Base'!$H15=60,(SUM(AG56:AH56)+SUM(AG81:AH81)),(SUM(AF56:AH56)+SUM(AF81:AH81)))))</f>
        <v>19094.400000000001</v>
      </c>
      <c r="AI106" s="65">
        <f>+IF('An Distinta Base'!$H15=0,0,+IF('An Distinta Base'!$H15=30,(AI56+AI81),+IF('An Distinta Base'!$H15=60,(SUM(AH56:AI56)+SUM(AH81:AI81)),(SUM(AG56:AI56)+SUM(AG81:AI81)))))</f>
        <v>0</v>
      </c>
      <c r="AJ106" s="65">
        <f>+IF('An Distinta Base'!$H15=0,0,+IF('An Distinta Base'!$H15=30,(AJ56+AJ81),+IF('An Distinta Base'!$H15=60,(SUM(AI56:AJ56)+SUM(AI81:AJ81)),(SUM(AH56:AJ56)+SUM(AH81:AJ81)))))</f>
        <v>0</v>
      </c>
      <c r="AK106" s="65">
        <f>+IF('An Distinta Base'!$H15=0,0,+IF('An Distinta Base'!$H15=30,(AK56+AK81),+IF('An Distinta Base'!$H15=60,(SUM(AJ56:AK56)+SUM(AJ81:AK81)),(SUM(AI56:AK56)+SUM(AI81:AK81)))))</f>
        <v>19094.400000000001</v>
      </c>
      <c r="AL106" s="65">
        <f>+IF('An Distinta Base'!$H15=0,0,+IF('An Distinta Base'!$H15=30,(AL56+AL81),+IF('An Distinta Base'!$H15=60,(SUM(AK56:AL56)+SUM(AK81:AL81)),(SUM(AJ56:AL56)+SUM(AJ81:AL81)))))</f>
        <v>19094.400000000001</v>
      </c>
    </row>
    <row r="107" spans="2:38" x14ac:dyDescent="0.25">
      <c r="B107" s="47" t="str">
        <f t="shared" si="46"/>
        <v>Materia Prima 9</v>
      </c>
      <c r="C107" s="65">
        <f>+IF('An Distinta Base'!$H16=0,0,(C57+C82))</f>
        <v>11000</v>
      </c>
      <c r="D107" s="65">
        <f>+IF('An Distinta Base'!$H16=0,0,+IF('An Distinta Base'!$H16=30,(D57+D82),(SUM(C57:D57)+SUM(C82:D82))))</f>
        <v>11000</v>
      </c>
      <c r="E107" s="65">
        <f>+IF('An Distinta Base'!$H16=0,0,+IF('An Distinta Base'!$H16=30,(E57+E82),+IF('An Distinta Base'!$H16=60,(SUM(D57:E57)+SUM(D82:E82)),(SUM(C57:E57)+SUM(C82:E82)))))</f>
        <v>0</v>
      </c>
      <c r="F107" s="65">
        <f>+IF('An Distinta Base'!$H16=0,0,+IF('An Distinta Base'!$H16=30,(F57+F82),+IF('An Distinta Base'!$H16=60,(SUM(E57:F57)+SUM(E82:F82)),(SUM(D57:F57)+SUM(D82:F82)))))</f>
        <v>0</v>
      </c>
      <c r="G107" s="65">
        <f>+IF('An Distinta Base'!$H16=0,0,+IF('An Distinta Base'!$H16=30,(G57+G82),+IF('An Distinta Base'!$H16=60,(SUM(F57:G57)+SUM(F82:G82)),(SUM(E57:G57)+SUM(E82:G82)))))</f>
        <v>0</v>
      </c>
      <c r="H107" s="65">
        <f>+IF('An Distinta Base'!$H16=0,0,+IF('An Distinta Base'!$H16=30,(H57+H82),+IF('An Distinta Base'!$H16=60,(SUM(G57:H57)+SUM(G82:H82)),(SUM(F57:H57)+SUM(F82:H82)))))</f>
        <v>11220</v>
      </c>
      <c r="I107" s="65">
        <f>+IF('An Distinta Base'!$H16=0,0,+IF('An Distinta Base'!$H16=30,(I57+I82),+IF('An Distinta Base'!$H16=60,(SUM(H57:I57)+SUM(H82:I82)),(SUM(G57:I57)+SUM(G82:I82)))))</f>
        <v>11220</v>
      </c>
      <c r="J107" s="65">
        <f>+IF('An Distinta Base'!$H16=0,0,+IF('An Distinta Base'!$H16=30,(J57+J82),+IF('An Distinta Base'!$H16=60,(SUM(I57:J57)+SUM(I82:J82)),(SUM(H57:J57)+SUM(H82:J82)))))</f>
        <v>0</v>
      </c>
      <c r="K107" s="65">
        <f>+IF('An Distinta Base'!$H16=0,0,+IF('An Distinta Base'!$H16=30,(K57+K82),+IF('An Distinta Base'!$H16=60,(SUM(J57:K57)+SUM(J82:K82)),(SUM(I57:K57)+SUM(I82:K82)))))</f>
        <v>0</v>
      </c>
      <c r="L107" s="65">
        <f>+IF('An Distinta Base'!$H16=0,0,+IF('An Distinta Base'!$H16=30,(L57+L82),+IF('An Distinta Base'!$H16=60,(SUM(K57:L57)+SUM(K82:L82)),(SUM(J57:L57)+SUM(J82:L82)))))</f>
        <v>0</v>
      </c>
      <c r="M107" s="65">
        <f>+IF('An Distinta Base'!$H16=0,0,+IF('An Distinta Base'!$H16=30,(M57+M82),+IF('An Distinta Base'!$H16=60,(SUM(L57:M57)+SUM(L82:M82)),(SUM(K57:M57)+SUM(K82:M82)))))</f>
        <v>0</v>
      </c>
      <c r="N107" s="65">
        <f>+IF('An Distinta Base'!$H16=0,0,+IF('An Distinta Base'!$H16=30,(N57+N82),+IF('An Distinta Base'!$H16=60,(SUM(M57:N57)+SUM(M82:N82)),(SUM(L57:N57)+SUM(L82:N82)))))</f>
        <v>11220</v>
      </c>
      <c r="O107" s="65">
        <f>+IF('An Distinta Base'!$H16=0,0,+IF('An Distinta Base'!$H16=30,(O57+O82),+IF('An Distinta Base'!$H16=60,(SUM(N57:O57)+SUM(N82:O82)),(SUM(M57:O57)+SUM(M82:O82)))))</f>
        <v>11220</v>
      </c>
      <c r="P107" s="65">
        <f>+IF('An Distinta Base'!$H16=0,0,+IF('An Distinta Base'!$H16=30,(P57+P82),+IF('An Distinta Base'!$H16=60,(SUM(O57:P57)+SUM(O82:P82)),(SUM(N57:P57)+SUM(N82:P82)))))</f>
        <v>0</v>
      </c>
      <c r="Q107" s="65">
        <f>+IF('An Distinta Base'!$H16=0,0,+IF('An Distinta Base'!$H16=30,(Q57+Q82),+IF('An Distinta Base'!$H16=60,(SUM(P57:Q57)+SUM(P82:Q82)),(SUM(O57:Q57)+SUM(O82:Q82)))))</f>
        <v>0</v>
      </c>
      <c r="R107" s="65">
        <f>+IF('An Distinta Base'!$H16=0,0,+IF('An Distinta Base'!$H16=30,(R57+R82),+IF('An Distinta Base'!$H16=60,(SUM(Q57:R57)+SUM(Q82:R82)),(SUM(P57:R57)+SUM(P82:R82)))))</f>
        <v>0</v>
      </c>
      <c r="S107" s="65">
        <f>+IF('An Distinta Base'!$H16=0,0,+IF('An Distinta Base'!$H16=30,(S57+S82),+IF('An Distinta Base'!$H16=60,(SUM(R57:S57)+SUM(R82:S82)),(SUM(Q57:S57)+SUM(Q82:S82)))))</f>
        <v>11220</v>
      </c>
      <c r="T107" s="65">
        <f>+IF('An Distinta Base'!$H16=0,0,+IF('An Distinta Base'!$H16=30,(T57+T82),+IF('An Distinta Base'!$H16=60,(SUM(S57:T57)+SUM(S82:T82)),(SUM(R57:T57)+SUM(R82:T82)))))</f>
        <v>11220</v>
      </c>
      <c r="U107" s="65">
        <f>+IF('An Distinta Base'!$H16=0,0,+IF('An Distinta Base'!$H16=30,(U57+U82),+IF('An Distinta Base'!$H16=60,(SUM(T57:U57)+SUM(T82:U82)),(SUM(S57:U57)+SUM(S82:U82)))))</f>
        <v>0</v>
      </c>
      <c r="V107" s="65">
        <f>+IF('An Distinta Base'!$H16=0,0,+IF('An Distinta Base'!$H16=30,(V57+V82),+IF('An Distinta Base'!$H16=60,(SUM(U57:V57)+SUM(U82:V82)),(SUM(T57:V57)+SUM(T82:V82)))))</f>
        <v>0</v>
      </c>
      <c r="W107" s="65">
        <f>+IF('An Distinta Base'!$H16=0,0,+IF('An Distinta Base'!$H16=30,(W57+W82),+IF('An Distinta Base'!$H16=60,(SUM(V57:W57)+SUM(V82:W82)),(SUM(U57:W57)+SUM(U82:W82)))))</f>
        <v>0</v>
      </c>
      <c r="X107" s="65">
        <f>+IF('An Distinta Base'!$H16=0,0,+IF('An Distinta Base'!$H16=30,(X57+X82),+IF('An Distinta Base'!$H16=60,(SUM(W57:X57)+SUM(W82:X82)),(SUM(V57:X57)+SUM(V82:X82)))))</f>
        <v>11220</v>
      </c>
      <c r="Y107" s="65">
        <f>+IF('An Distinta Base'!$H16=0,0,+IF('An Distinta Base'!$H16=30,(Y57+Y82),+IF('An Distinta Base'!$H16=60,(SUM(X57:Y57)+SUM(X82:Y82)),(SUM(W57:Y57)+SUM(W82:Y82)))))</f>
        <v>11220</v>
      </c>
      <c r="Z107" s="65">
        <f>+IF('An Distinta Base'!$H16=0,0,+IF('An Distinta Base'!$H16=30,(Z57+Z82),+IF('An Distinta Base'!$H16=60,(SUM(Y57:Z57)+SUM(Y82:Z82)),(SUM(X57:Z57)+SUM(X82:Z82)))))</f>
        <v>0</v>
      </c>
      <c r="AA107" s="65">
        <f>+IF('An Distinta Base'!$H16=0,0,+IF('An Distinta Base'!$H16=30,(AA57+AA82),+IF('An Distinta Base'!$H16=60,(SUM(Z57:AA57)+SUM(Z82:AA82)),(SUM(Y57:AA57)+SUM(Y82:AA82)))))</f>
        <v>0</v>
      </c>
      <c r="AB107" s="65">
        <f>+IF('An Distinta Base'!$H16=0,0,+IF('An Distinta Base'!$H16=30,(AB57+AB82),+IF('An Distinta Base'!$H16=60,(SUM(AA57:AB57)+SUM(AA82:AB82)),(SUM(Z57:AB57)+SUM(Z82:AB82)))))</f>
        <v>0</v>
      </c>
      <c r="AC107" s="65">
        <f>+IF('An Distinta Base'!$H16=0,0,+IF('An Distinta Base'!$H16=30,(AC57+AC82),+IF('An Distinta Base'!$H16=60,(SUM(AB57:AC57)+SUM(AB82:AC82)),(SUM(AA57:AC57)+SUM(AA82:AC82)))))</f>
        <v>11220</v>
      </c>
      <c r="AD107" s="65">
        <f>+IF('An Distinta Base'!$H16=0,0,+IF('An Distinta Base'!$H16=30,(AD57+AD82),+IF('An Distinta Base'!$H16=60,(SUM(AC57:AD57)+SUM(AC82:AD82)),(SUM(AB57:AD57)+SUM(AB82:AD82)))))</f>
        <v>11220</v>
      </c>
      <c r="AE107" s="65">
        <f>+IF('An Distinta Base'!$H16=0,0,+IF('An Distinta Base'!$H16=30,(AE57+AE82),+IF('An Distinta Base'!$H16=60,(SUM(AD57:AE57)+SUM(AD82:AE82)),(SUM(AC57:AE57)+SUM(AC82:AE82)))))</f>
        <v>0</v>
      </c>
      <c r="AF107" s="65">
        <f>+IF('An Distinta Base'!$H16=0,0,+IF('An Distinta Base'!$H16=30,(AF57+AF82),+IF('An Distinta Base'!$H16=60,(SUM(AE57:AF57)+SUM(AE82:AF82)),(SUM(AD57:AF57)+SUM(AD82:AF82)))))</f>
        <v>0</v>
      </c>
      <c r="AG107" s="65">
        <f>+IF('An Distinta Base'!$H16=0,0,+IF('An Distinta Base'!$H16=30,(AG57+AG82),+IF('An Distinta Base'!$H16=60,(SUM(AF57:AG57)+SUM(AF82:AG82)),(SUM(AE57:AG57)+SUM(AE82:AG82)))))</f>
        <v>0</v>
      </c>
      <c r="AH107" s="65">
        <f>+IF('An Distinta Base'!$H16=0,0,+IF('An Distinta Base'!$H16=30,(AH57+AH82),+IF('An Distinta Base'!$H16=60,(SUM(AG57:AH57)+SUM(AG82:AH82)),(SUM(AF57:AH57)+SUM(AF82:AH82)))))</f>
        <v>0</v>
      </c>
      <c r="AI107" s="65">
        <f>+IF('An Distinta Base'!$H16=0,0,+IF('An Distinta Base'!$H16=30,(AI57+AI82),+IF('An Distinta Base'!$H16=60,(SUM(AH57:AI57)+SUM(AH82:AI82)),(SUM(AG57:AI57)+SUM(AG82:AI82)))))</f>
        <v>11220</v>
      </c>
      <c r="AJ107" s="65">
        <f>+IF('An Distinta Base'!$H16=0,0,+IF('An Distinta Base'!$H16=30,(AJ57+AJ82),+IF('An Distinta Base'!$H16=60,(SUM(AI57:AJ57)+SUM(AI82:AJ82)),(SUM(AH57:AJ57)+SUM(AH82:AJ82)))))</f>
        <v>11220</v>
      </c>
      <c r="AK107" s="65">
        <f>+IF('An Distinta Base'!$H16=0,0,+IF('An Distinta Base'!$H16=30,(AK57+AK82),+IF('An Distinta Base'!$H16=60,(SUM(AJ57:AK57)+SUM(AJ82:AK82)),(SUM(AI57:AK57)+SUM(AI82:AK82)))))</f>
        <v>0</v>
      </c>
      <c r="AL107" s="65">
        <f>+IF('An Distinta Base'!$H16=0,0,+IF('An Distinta Base'!$H16=30,(AL57+AL82),+IF('An Distinta Base'!$H16=60,(SUM(AK57:AL57)+SUM(AK82:AL82)),(SUM(AJ57:AL57)+SUM(AJ82:AL82)))))</f>
        <v>0</v>
      </c>
    </row>
    <row r="108" spans="2:38" x14ac:dyDescent="0.25">
      <c r="B108" s="47" t="str">
        <f t="shared" si="46"/>
        <v>Materia Prima 10</v>
      </c>
      <c r="C108" s="65">
        <f>+IF('An Distinta Base'!$H17=0,0,(C58+C83))</f>
        <v>18150</v>
      </c>
      <c r="D108" s="65">
        <f>+IF('An Distinta Base'!$H17=0,0,+IF('An Distinta Base'!$H17=30,(D58+D83),(SUM(C58:D58)+SUM(C83:D83))))</f>
        <v>18150</v>
      </c>
      <c r="E108" s="65">
        <f>+IF('An Distinta Base'!$H17=0,0,+IF('An Distinta Base'!$H17=30,(E58+E83),+IF('An Distinta Base'!$H17=60,(SUM(D58:E58)+SUM(D83:E83)),(SUM(C58:E58)+SUM(C83:E83)))))</f>
        <v>0</v>
      </c>
      <c r="F108" s="65">
        <f>+IF('An Distinta Base'!$H17=0,0,+IF('An Distinta Base'!$H17=30,(F58+F83),+IF('An Distinta Base'!$H17=60,(SUM(E58:F58)+SUM(E83:F83)),(SUM(D58:F58)+SUM(D83:F83)))))</f>
        <v>0</v>
      </c>
      <c r="G108" s="65">
        <f>+IF('An Distinta Base'!$H17=0,0,+IF('An Distinta Base'!$H17=30,(G58+G83),+IF('An Distinta Base'!$H17=60,(SUM(F58:G58)+SUM(F83:G83)),(SUM(E58:G58)+SUM(E83:G83)))))</f>
        <v>18150</v>
      </c>
      <c r="H108" s="65">
        <f>+IF('An Distinta Base'!$H17=0,0,+IF('An Distinta Base'!$H17=30,(H58+H83),+IF('An Distinta Base'!$H17=60,(SUM(G58:H58)+SUM(G83:H83)),(SUM(F58:H58)+SUM(F83:H83)))))</f>
        <v>18150</v>
      </c>
      <c r="I108" s="65">
        <f>+IF('An Distinta Base'!$H17=0,0,+IF('An Distinta Base'!$H17=30,(I58+I83),+IF('An Distinta Base'!$H17=60,(SUM(H58:I58)+SUM(H83:I83)),(SUM(G58:I58)+SUM(G83:I83)))))</f>
        <v>0</v>
      </c>
      <c r="J108" s="65">
        <f>+IF('An Distinta Base'!$H17=0,0,+IF('An Distinta Base'!$H17=30,(J58+J83),+IF('An Distinta Base'!$H17=60,(SUM(I58:J58)+SUM(I83:J83)),(SUM(H58:J58)+SUM(H83:J83)))))</f>
        <v>0</v>
      </c>
      <c r="K108" s="65">
        <f>+IF('An Distinta Base'!$H17=0,0,+IF('An Distinta Base'!$H17=30,(K58+K83),+IF('An Distinta Base'!$H17=60,(SUM(J58:K58)+SUM(J83:K83)),(SUM(I58:K58)+SUM(I83:K83)))))</f>
        <v>18513</v>
      </c>
      <c r="L108" s="65">
        <f>+IF('An Distinta Base'!$H17=0,0,+IF('An Distinta Base'!$H17=30,(L58+L83),+IF('An Distinta Base'!$H17=60,(SUM(K58:L58)+SUM(K83:L83)),(SUM(J58:L58)+SUM(J83:L83)))))</f>
        <v>18513</v>
      </c>
      <c r="M108" s="65">
        <f>+IF('An Distinta Base'!$H17=0,0,+IF('An Distinta Base'!$H17=30,(M58+M83),+IF('An Distinta Base'!$H17=60,(SUM(L58:M58)+SUM(L83:M83)),(SUM(K58:M58)+SUM(K83:M83)))))</f>
        <v>0</v>
      </c>
      <c r="N108" s="65">
        <f>+IF('An Distinta Base'!$H17=0,0,+IF('An Distinta Base'!$H17=30,(N58+N83),+IF('An Distinta Base'!$H17=60,(SUM(M58:N58)+SUM(M83:N83)),(SUM(L58:N58)+SUM(L83:N83)))))</f>
        <v>0</v>
      </c>
      <c r="O108" s="65">
        <f>+IF('An Distinta Base'!$H17=0,0,+IF('An Distinta Base'!$H17=30,(O58+O83),+IF('An Distinta Base'!$H17=60,(SUM(N58:O58)+SUM(N83:O83)),(SUM(M58:O58)+SUM(M83:O83)))))</f>
        <v>0</v>
      </c>
      <c r="P108" s="65">
        <f>+IF('An Distinta Base'!$H17=0,0,+IF('An Distinta Base'!$H17=30,(P58+P83),+IF('An Distinta Base'!$H17=60,(SUM(O58:P58)+SUM(O83:P83)),(SUM(N58:P58)+SUM(N83:P83)))))</f>
        <v>18513</v>
      </c>
      <c r="Q108" s="65">
        <f>+IF('An Distinta Base'!$H17=0,0,+IF('An Distinta Base'!$H17=30,(Q58+Q83),+IF('An Distinta Base'!$H17=60,(SUM(P58:Q58)+SUM(P83:Q83)),(SUM(O58:Q58)+SUM(O83:Q83)))))</f>
        <v>18513</v>
      </c>
      <c r="R108" s="65">
        <f>+IF('An Distinta Base'!$H17=0,0,+IF('An Distinta Base'!$H17=30,(R58+R83),+IF('An Distinta Base'!$H17=60,(SUM(Q58:R58)+SUM(Q83:R83)),(SUM(P58:R58)+SUM(P83:R83)))))</f>
        <v>0</v>
      </c>
      <c r="S108" s="65">
        <f>+IF('An Distinta Base'!$H17=0,0,+IF('An Distinta Base'!$H17=30,(S58+S83),+IF('An Distinta Base'!$H17=60,(SUM(R58:S58)+SUM(R83:S83)),(SUM(Q58:S58)+SUM(Q83:S83)))))</f>
        <v>0</v>
      </c>
      <c r="T108" s="65">
        <f>+IF('An Distinta Base'!$H17=0,0,+IF('An Distinta Base'!$H17=30,(T58+T83),+IF('An Distinta Base'!$H17=60,(SUM(S58:T58)+SUM(S83:T83)),(SUM(R58:T58)+SUM(R83:T83)))))</f>
        <v>18513</v>
      </c>
      <c r="U108" s="65">
        <f>+IF('An Distinta Base'!$H17=0,0,+IF('An Distinta Base'!$H17=30,(U58+U83),+IF('An Distinta Base'!$H17=60,(SUM(T58:U58)+SUM(T83:U83)),(SUM(S58:U58)+SUM(S83:U83)))))</f>
        <v>18513</v>
      </c>
      <c r="V108" s="65">
        <f>+IF('An Distinta Base'!$H17=0,0,+IF('An Distinta Base'!$H17=30,(V58+V83),+IF('An Distinta Base'!$H17=60,(SUM(U58:V58)+SUM(U83:V83)),(SUM(T58:V58)+SUM(T83:V83)))))</f>
        <v>0</v>
      </c>
      <c r="W108" s="65">
        <f>+IF('An Distinta Base'!$H17=0,0,+IF('An Distinta Base'!$H17=30,(W58+W83),+IF('An Distinta Base'!$H17=60,(SUM(V58:W58)+SUM(V83:W83)),(SUM(U58:W58)+SUM(U83:W83)))))</f>
        <v>0</v>
      </c>
      <c r="X108" s="65">
        <f>+IF('An Distinta Base'!$H17=0,0,+IF('An Distinta Base'!$H17=30,(X58+X83),+IF('An Distinta Base'!$H17=60,(SUM(W58:X58)+SUM(W83:X83)),(SUM(V58:X58)+SUM(V83:X83)))))</f>
        <v>0</v>
      </c>
      <c r="Y108" s="65">
        <f>+IF('An Distinta Base'!$H17=0,0,+IF('An Distinta Base'!$H17=30,(Y58+Y83),+IF('An Distinta Base'!$H17=60,(SUM(X58:Y58)+SUM(X83:Y83)),(SUM(W58:Y58)+SUM(W83:Y83)))))</f>
        <v>18513</v>
      </c>
      <c r="Z108" s="65">
        <f>+IF('An Distinta Base'!$H17=0,0,+IF('An Distinta Base'!$H17=30,(Z58+Z83),+IF('An Distinta Base'!$H17=60,(SUM(Y58:Z58)+SUM(Y83:Z83)),(SUM(X58:Z58)+SUM(X83:Z83)))))</f>
        <v>18513</v>
      </c>
      <c r="AA108" s="65">
        <f>+IF('An Distinta Base'!$H17=0,0,+IF('An Distinta Base'!$H17=30,(AA58+AA83),+IF('An Distinta Base'!$H17=60,(SUM(Z58:AA58)+SUM(Z83:AA83)),(SUM(Y58:AA58)+SUM(Y83:AA83)))))</f>
        <v>0</v>
      </c>
      <c r="AB108" s="65">
        <f>+IF('An Distinta Base'!$H17=0,0,+IF('An Distinta Base'!$H17=30,(AB58+AB83),+IF('An Distinta Base'!$H17=60,(SUM(AA58:AB58)+SUM(AA83:AB83)),(SUM(Z58:AB58)+SUM(Z83:AB83)))))</f>
        <v>0</v>
      </c>
      <c r="AC108" s="65">
        <f>+IF('An Distinta Base'!$H17=0,0,+IF('An Distinta Base'!$H17=30,(AC58+AC83),+IF('An Distinta Base'!$H17=60,(SUM(AB58:AC58)+SUM(AB83:AC83)),(SUM(AA58:AC58)+SUM(AA83:AC83)))))</f>
        <v>18513</v>
      </c>
      <c r="AD108" s="65">
        <f>+IF('An Distinta Base'!$H17=0,0,+IF('An Distinta Base'!$H17=30,(AD58+AD83),+IF('An Distinta Base'!$H17=60,(SUM(AC58:AD58)+SUM(AC83:AD83)),(SUM(AB58:AD58)+SUM(AB83:AD83)))))</f>
        <v>18513</v>
      </c>
      <c r="AE108" s="65">
        <f>+IF('An Distinta Base'!$H17=0,0,+IF('An Distinta Base'!$H17=30,(AE58+AE83),+IF('An Distinta Base'!$H17=60,(SUM(AD58:AE58)+SUM(AD83:AE83)),(SUM(AC58:AE58)+SUM(AC83:AE83)))))</f>
        <v>0</v>
      </c>
      <c r="AF108" s="65">
        <f>+IF('An Distinta Base'!$H17=0,0,+IF('An Distinta Base'!$H17=30,(AF58+AF83),+IF('An Distinta Base'!$H17=60,(SUM(AE58:AF58)+SUM(AE83:AF83)),(SUM(AD58:AF58)+SUM(AD83:AF83)))))</f>
        <v>0</v>
      </c>
      <c r="AG108" s="65">
        <f>+IF('An Distinta Base'!$H17=0,0,+IF('An Distinta Base'!$H17=30,(AG58+AG83),+IF('An Distinta Base'!$H17=60,(SUM(AF58:AG58)+SUM(AF83:AG83)),(SUM(AE58:AG58)+SUM(AE83:AG83)))))</f>
        <v>18513</v>
      </c>
      <c r="AH108" s="65">
        <f>+IF('An Distinta Base'!$H17=0,0,+IF('An Distinta Base'!$H17=30,(AH58+AH83),+IF('An Distinta Base'!$H17=60,(SUM(AG58:AH58)+SUM(AG83:AH83)),(SUM(AF58:AH58)+SUM(AF83:AH83)))))</f>
        <v>18513</v>
      </c>
      <c r="AI108" s="65">
        <f>+IF('An Distinta Base'!$H17=0,0,+IF('An Distinta Base'!$H17=30,(AI58+AI83),+IF('An Distinta Base'!$H17=60,(SUM(AH58:AI58)+SUM(AH83:AI83)),(SUM(AG58:AI58)+SUM(AG83:AI83)))))</f>
        <v>0</v>
      </c>
      <c r="AJ108" s="65">
        <f>+IF('An Distinta Base'!$H17=0,0,+IF('An Distinta Base'!$H17=30,(AJ58+AJ83),+IF('An Distinta Base'!$H17=60,(SUM(AI58:AJ58)+SUM(AI83:AJ83)),(SUM(AH58:AJ58)+SUM(AH83:AJ83)))))</f>
        <v>0</v>
      </c>
      <c r="AK108" s="65">
        <f>+IF('An Distinta Base'!$H17=0,0,+IF('An Distinta Base'!$H17=30,(AK58+AK83),+IF('An Distinta Base'!$H17=60,(SUM(AJ58:AK58)+SUM(AJ83:AK83)),(SUM(AI58:AK58)+SUM(AI83:AK83)))))</f>
        <v>0</v>
      </c>
      <c r="AL108" s="65">
        <f>+IF('An Distinta Base'!$H17=0,0,+IF('An Distinta Base'!$H17=30,(AL58+AL83),+IF('An Distinta Base'!$H17=60,(SUM(AK58:AL58)+SUM(AK83:AL83)),(SUM(AJ58:AL58)+SUM(AJ83:AL83)))))</f>
        <v>18513</v>
      </c>
    </row>
    <row r="109" spans="2:38" x14ac:dyDescent="0.25">
      <c r="B109" s="47" t="str">
        <f t="shared" si="46"/>
        <v>Materia Prima 11</v>
      </c>
      <c r="C109" s="65">
        <f>+IF('An Distinta Base'!$H18=0,0,(C59+C84))</f>
        <v>5082</v>
      </c>
      <c r="D109" s="65">
        <f>+IF('An Distinta Base'!$H18=0,0,+IF('An Distinta Base'!$H18=30,(D59+D84),(SUM(C59:D59)+SUM(C84:D84))))</f>
        <v>5082</v>
      </c>
      <c r="E109" s="65">
        <f>+IF('An Distinta Base'!$H18=0,0,+IF('An Distinta Base'!$H18=30,(E59+E84),+IF('An Distinta Base'!$H18=60,(SUM(D59:E59)+SUM(D84:E84)),(SUM(C59:E59)+SUM(C84:E84)))))</f>
        <v>0</v>
      </c>
      <c r="F109" s="65">
        <f>+IF('An Distinta Base'!$H18=0,0,+IF('An Distinta Base'!$H18=30,(F59+F84),+IF('An Distinta Base'!$H18=60,(SUM(E59:F59)+SUM(E84:F84)),(SUM(D59:F59)+SUM(D84:F84)))))</f>
        <v>0</v>
      </c>
      <c r="G109" s="65">
        <f>+IF('An Distinta Base'!$H18=0,0,+IF('An Distinta Base'!$H18=30,(G59+G84),+IF('An Distinta Base'!$H18=60,(SUM(F59:G59)+SUM(F84:G84)),(SUM(E59:G59)+SUM(E84:G84)))))</f>
        <v>0</v>
      </c>
      <c r="H109" s="65">
        <f>+IF('An Distinta Base'!$H18=0,0,+IF('An Distinta Base'!$H18=30,(H59+H84),+IF('An Distinta Base'!$H18=60,(SUM(G59:H59)+SUM(G84:H84)),(SUM(F59:H59)+SUM(F84:H84)))))</f>
        <v>0</v>
      </c>
      <c r="I109" s="65">
        <f>+IF('An Distinta Base'!$H18=0,0,+IF('An Distinta Base'!$H18=30,(I59+I84),+IF('An Distinta Base'!$H18=60,(SUM(H59:I59)+SUM(H84:I84)),(SUM(G59:I59)+SUM(G84:I84)))))</f>
        <v>0</v>
      </c>
      <c r="J109" s="65">
        <f>+IF('An Distinta Base'!$H18=0,0,+IF('An Distinta Base'!$H18=30,(J59+J84),+IF('An Distinta Base'!$H18=60,(SUM(I59:J59)+SUM(I84:J84)),(SUM(H59:J59)+SUM(H84:J84)))))</f>
        <v>5082</v>
      </c>
      <c r="K109" s="65">
        <f>+IF('An Distinta Base'!$H18=0,0,+IF('An Distinta Base'!$H18=30,(K59+K84),+IF('An Distinta Base'!$H18=60,(SUM(J59:K59)+SUM(J84:K84)),(SUM(I59:K59)+SUM(I84:K84)))))</f>
        <v>5082</v>
      </c>
      <c r="L109" s="65">
        <f>+IF('An Distinta Base'!$H18=0,0,+IF('An Distinta Base'!$H18=30,(L59+L84),+IF('An Distinta Base'!$H18=60,(SUM(K59:L59)+SUM(K84:L84)),(SUM(J59:L59)+SUM(J84:L84)))))</f>
        <v>0</v>
      </c>
      <c r="M109" s="65">
        <f>+IF('An Distinta Base'!$H18=0,0,+IF('An Distinta Base'!$H18=30,(M59+M84),+IF('An Distinta Base'!$H18=60,(SUM(L59:M59)+SUM(L84:M84)),(SUM(K59:M59)+SUM(K84:M84)))))</f>
        <v>0</v>
      </c>
      <c r="N109" s="65">
        <f>+IF('An Distinta Base'!$H18=0,0,+IF('An Distinta Base'!$H18=30,(N59+N84),+IF('An Distinta Base'!$H18=60,(SUM(M59:N59)+SUM(M84:N84)),(SUM(L59:N59)+SUM(L84:N84)))))</f>
        <v>0</v>
      </c>
      <c r="O109" s="65">
        <f>+IF('An Distinta Base'!$H18=0,0,+IF('An Distinta Base'!$H18=30,(O59+O84),+IF('An Distinta Base'!$H18=60,(SUM(N59:O59)+SUM(N84:O84)),(SUM(M59:O59)+SUM(M84:O84)))))</f>
        <v>0</v>
      </c>
      <c r="P109" s="65">
        <f>+IF('An Distinta Base'!$H18=0,0,+IF('An Distinta Base'!$H18=30,(P59+P84),+IF('An Distinta Base'!$H18=60,(SUM(O59:P59)+SUM(O84:P84)),(SUM(N59:P59)+SUM(N84:P84)))))</f>
        <v>0</v>
      </c>
      <c r="Q109" s="65">
        <f>+IF('An Distinta Base'!$H18=0,0,+IF('An Distinta Base'!$H18=30,(Q59+Q84),+IF('An Distinta Base'!$H18=60,(SUM(P59:Q59)+SUM(P84:Q84)),(SUM(O59:Q59)+SUM(O84:Q84)))))</f>
        <v>0</v>
      </c>
      <c r="R109" s="65">
        <f>+IF('An Distinta Base'!$H18=0,0,+IF('An Distinta Base'!$H18=30,(R59+R84),+IF('An Distinta Base'!$H18=60,(SUM(Q59:R59)+SUM(Q84:R84)),(SUM(P59:R59)+SUM(P84:R84)))))</f>
        <v>5183.6400000000003</v>
      </c>
      <c r="S109" s="65">
        <f>+IF('An Distinta Base'!$H18=0,0,+IF('An Distinta Base'!$H18=30,(S59+S84),+IF('An Distinta Base'!$H18=60,(SUM(R59:S59)+SUM(R84:S84)),(SUM(Q59:S59)+SUM(Q84:S84)))))</f>
        <v>5183.6400000000003</v>
      </c>
      <c r="T109" s="65">
        <f>+IF('An Distinta Base'!$H18=0,0,+IF('An Distinta Base'!$H18=30,(T59+T84),+IF('An Distinta Base'!$H18=60,(SUM(S59:T59)+SUM(S84:T84)),(SUM(R59:T59)+SUM(R84:T84)))))</f>
        <v>0</v>
      </c>
      <c r="U109" s="65">
        <f>+IF('An Distinta Base'!$H18=0,0,+IF('An Distinta Base'!$H18=30,(U59+U84),+IF('An Distinta Base'!$H18=60,(SUM(T59:U59)+SUM(T84:U84)),(SUM(S59:U59)+SUM(S84:U84)))))</f>
        <v>0</v>
      </c>
      <c r="V109" s="65">
        <f>+IF('An Distinta Base'!$H18=0,0,+IF('An Distinta Base'!$H18=30,(V59+V84),+IF('An Distinta Base'!$H18=60,(SUM(U59:V59)+SUM(U84:V84)),(SUM(T59:V59)+SUM(T84:V84)))))</f>
        <v>0</v>
      </c>
      <c r="W109" s="65">
        <f>+IF('An Distinta Base'!$H18=0,0,+IF('An Distinta Base'!$H18=30,(W59+W84),+IF('An Distinta Base'!$H18=60,(SUM(V59:W59)+SUM(V84:W84)),(SUM(U59:W59)+SUM(U84:W84)))))</f>
        <v>0</v>
      </c>
      <c r="X109" s="65">
        <f>+IF('An Distinta Base'!$H18=0,0,+IF('An Distinta Base'!$H18=30,(X59+X84),+IF('An Distinta Base'!$H18=60,(SUM(W59:X59)+SUM(W84:X84)),(SUM(V59:X59)+SUM(V84:X84)))))</f>
        <v>0</v>
      </c>
      <c r="Y109" s="65">
        <f>+IF('An Distinta Base'!$H18=0,0,+IF('An Distinta Base'!$H18=30,(Y59+Y84),+IF('An Distinta Base'!$H18=60,(SUM(X59:Y59)+SUM(X84:Y84)),(SUM(W59:Y59)+SUM(W84:Y84)))))</f>
        <v>5183.6400000000003</v>
      </c>
      <c r="Z109" s="65">
        <f>+IF('An Distinta Base'!$H18=0,0,+IF('An Distinta Base'!$H18=30,(Z59+Z84),+IF('An Distinta Base'!$H18=60,(SUM(Y59:Z59)+SUM(Y84:Z84)),(SUM(X59:Z59)+SUM(X84:Z84)))))</f>
        <v>5183.6400000000003</v>
      </c>
      <c r="AA109" s="65">
        <f>+IF('An Distinta Base'!$H18=0,0,+IF('An Distinta Base'!$H18=30,(AA59+AA84),+IF('An Distinta Base'!$H18=60,(SUM(Z59:AA59)+SUM(Z84:AA84)),(SUM(Y59:AA59)+SUM(Y84:AA84)))))</f>
        <v>0</v>
      </c>
      <c r="AB109" s="65">
        <f>+IF('An Distinta Base'!$H18=0,0,+IF('An Distinta Base'!$H18=30,(AB59+AB84),+IF('An Distinta Base'!$H18=60,(SUM(AA59:AB59)+SUM(AA84:AB84)),(SUM(Z59:AB59)+SUM(Z84:AB84)))))</f>
        <v>0</v>
      </c>
      <c r="AC109" s="65">
        <f>+IF('An Distinta Base'!$H18=0,0,+IF('An Distinta Base'!$H18=30,(AC59+AC84),+IF('An Distinta Base'!$H18=60,(SUM(AB59:AC59)+SUM(AB84:AC84)),(SUM(AA59:AC59)+SUM(AA84:AC84)))))</f>
        <v>0</v>
      </c>
      <c r="AD109" s="65">
        <f>+IF('An Distinta Base'!$H18=0,0,+IF('An Distinta Base'!$H18=30,(AD59+AD84),+IF('An Distinta Base'!$H18=60,(SUM(AC59:AD59)+SUM(AC84:AD84)),(SUM(AB59:AD59)+SUM(AB84:AD84)))))</f>
        <v>0</v>
      </c>
      <c r="AE109" s="65">
        <f>+IF('An Distinta Base'!$H18=0,0,+IF('An Distinta Base'!$H18=30,(AE59+AE84),+IF('An Distinta Base'!$H18=60,(SUM(AD59:AE59)+SUM(AD84:AE84)),(SUM(AC59:AE59)+SUM(AC84:AE84)))))</f>
        <v>0</v>
      </c>
      <c r="AF109" s="65">
        <f>+IF('An Distinta Base'!$H18=0,0,+IF('An Distinta Base'!$H18=30,(AF59+AF84),+IF('An Distinta Base'!$H18=60,(SUM(AE59:AF59)+SUM(AE84:AF84)),(SUM(AD59:AF59)+SUM(AD84:AF84)))))</f>
        <v>5183.6400000000003</v>
      </c>
      <c r="AG109" s="65">
        <f>+IF('An Distinta Base'!$H18=0,0,+IF('An Distinta Base'!$H18=30,(AG59+AG84),+IF('An Distinta Base'!$H18=60,(SUM(AF59:AG59)+SUM(AF84:AG84)),(SUM(AE59:AG59)+SUM(AE84:AG84)))))</f>
        <v>5183.6400000000003</v>
      </c>
      <c r="AH109" s="65">
        <f>+IF('An Distinta Base'!$H18=0,0,+IF('An Distinta Base'!$H18=30,(AH59+AH84),+IF('An Distinta Base'!$H18=60,(SUM(AG59:AH59)+SUM(AG84:AH84)),(SUM(AF59:AH59)+SUM(AF84:AH84)))))</f>
        <v>0</v>
      </c>
      <c r="AI109" s="65">
        <f>+IF('An Distinta Base'!$H18=0,0,+IF('An Distinta Base'!$H18=30,(AI59+AI84),+IF('An Distinta Base'!$H18=60,(SUM(AH59:AI59)+SUM(AH84:AI84)),(SUM(AG59:AI59)+SUM(AG84:AI84)))))</f>
        <v>0</v>
      </c>
      <c r="AJ109" s="65">
        <f>+IF('An Distinta Base'!$H18=0,0,+IF('An Distinta Base'!$H18=30,(AJ59+AJ84),+IF('An Distinta Base'!$H18=60,(SUM(AI59:AJ59)+SUM(AI84:AJ84)),(SUM(AH59:AJ59)+SUM(AH84:AJ84)))))</f>
        <v>0</v>
      </c>
      <c r="AK109" s="65">
        <f>+IF('An Distinta Base'!$H18=0,0,+IF('An Distinta Base'!$H18=30,(AK59+AK84),+IF('An Distinta Base'!$H18=60,(SUM(AJ59:AK59)+SUM(AJ84:AK84)),(SUM(AI59:AK59)+SUM(AI84:AK84)))))</f>
        <v>0</v>
      </c>
      <c r="AL109" s="65">
        <f>+IF('An Distinta Base'!$H18=0,0,+IF('An Distinta Base'!$H18=30,(AL59+AL84),+IF('An Distinta Base'!$H18=60,(SUM(AK59:AL59)+SUM(AK84:AL84)),(SUM(AJ59:AL59)+SUM(AJ84:AL84)))))</f>
        <v>0</v>
      </c>
    </row>
    <row r="110" spans="2:38" x14ac:dyDescent="0.25">
      <c r="B110" s="47" t="str">
        <f t="shared" si="46"/>
        <v>Materia Prima 12</v>
      </c>
      <c r="C110" s="65">
        <f>+IF('An Distinta Base'!$H19=0,0,(C60+C85))</f>
        <v>10285</v>
      </c>
      <c r="D110" s="65">
        <f>+IF('An Distinta Base'!$H19=0,0,+IF('An Distinta Base'!$H19=30,(D60+D85),(SUM(C60:D60)+SUM(C85:D85))))</f>
        <v>10285</v>
      </c>
      <c r="E110" s="65">
        <f>+IF('An Distinta Base'!$H19=0,0,+IF('An Distinta Base'!$H19=30,(E60+E85),+IF('An Distinta Base'!$H19=60,(SUM(D60:E60)+SUM(D85:E85)),(SUM(C60:E60)+SUM(C85:E85)))))</f>
        <v>0</v>
      </c>
      <c r="F110" s="65">
        <f>+IF('An Distinta Base'!$H19=0,0,+IF('An Distinta Base'!$H19=30,(F60+F85),+IF('An Distinta Base'!$H19=60,(SUM(E60:F60)+SUM(E85:F85)),(SUM(D60:F60)+SUM(D85:F85)))))</f>
        <v>0</v>
      </c>
      <c r="G110" s="65">
        <f>+IF('An Distinta Base'!$H19=0,0,+IF('An Distinta Base'!$H19=30,(G60+G85),+IF('An Distinta Base'!$H19=60,(SUM(F60:G60)+SUM(F85:G85)),(SUM(E60:G60)+SUM(E85:G85)))))</f>
        <v>0</v>
      </c>
      <c r="H110" s="65">
        <f>+IF('An Distinta Base'!$H19=0,0,+IF('An Distinta Base'!$H19=30,(H60+H85),+IF('An Distinta Base'!$H19=60,(SUM(G60:H60)+SUM(G85:H85)),(SUM(F60:H60)+SUM(F85:H85)))))</f>
        <v>0</v>
      </c>
      <c r="I110" s="65">
        <f>+IF('An Distinta Base'!$H19=0,0,+IF('An Distinta Base'!$H19=30,(I60+I85),+IF('An Distinta Base'!$H19=60,(SUM(H60:I60)+SUM(H85:I85)),(SUM(G60:I60)+SUM(G85:I85)))))</f>
        <v>0</v>
      </c>
      <c r="J110" s="65">
        <f>+IF('An Distinta Base'!$H19=0,0,+IF('An Distinta Base'!$H19=30,(J60+J85),+IF('An Distinta Base'!$H19=60,(SUM(I60:J60)+SUM(I85:J85)),(SUM(H60:J60)+SUM(H85:J85)))))</f>
        <v>0</v>
      </c>
      <c r="K110" s="65">
        <f>+IF('An Distinta Base'!$H19=0,0,+IF('An Distinta Base'!$H19=30,(K60+K85),+IF('An Distinta Base'!$H19=60,(SUM(J60:K60)+SUM(J85:K85)),(SUM(I60:K60)+SUM(I85:K85)))))</f>
        <v>0</v>
      </c>
      <c r="L110" s="65">
        <f>+IF('An Distinta Base'!$H19=0,0,+IF('An Distinta Base'!$H19=30,(L60+L85),+IF('An Distinta Base'!$H19=60,(SUM(K60:L60)+SUM(K85:L85)),(SUM(J60:L60)+SUM(J85:L85)))))</f>
        <v>0</v>
      </c>
      <c r="M110" s="65">
        <f>+IF('An Distinta Base'!$H19=0,0,+IF('An Distinta Base'!$H19=30,(M60+M85),+IF('An Distinta Base'!$H19=60,(SUM(L60:M60)+SUM(L85:M85)),(SUM(K60:M60)+SUM(K85:M85)))))</f>
        <v>0</v>
      </c>
      <c r="N110" s="65">
        <f>+IF('An Distinta Base'!$H19=0,0,+IF('An Distinta Base'!$H19=30,(N60+N85),+IF('An Distinta Base'!$H19=60,(SUM(M60:N60)+SUM(M85:N85)),(SUM(L60:N60)+SUM(L85:N85)))))</f>
        <v>0</v>
      </c>
      <c r="O110" s="65">
        <f>+IF('An Distinta Base'!$H19=0,0,+IF('An Distinta Base'!$H19=30,(O60+O85),+IF('An Distinta Base'!$H19=60,(SUM(N60:O60)+SUM(N85:O85)),(SUM(M60:O60)+SUM(M85:O85)))))</f>
        <v>0</v>
      </c>
      <c r="P110" s="65">
        <f>+IF('An Distinta Base'!$H19=0,0,+IF('An Distinta Base'!$H19=30,(P60+P85),+IF('An Distinta Base'!$H19=60,(SUM(O60:P60)+SUM(O85:P85)),(SUM(N60:P60)+SUM(N85:P85)))))</f>
        <v>10490.7</v>
      </c>
      <c r="Q110" s="65">
        <f>+IF('An Distinta Base'!$H19=0,0,+IF('An Distinta Base'!$H19=30,(Q60+Q85),+IF('An Distinta Base'!$H19=60,(SUM(P60:Q60)+SUM(P85:Q85)),(SUM(O60:Q60)+SUM(O85:Q85)))))</f>
        <v>10490.7</v>
      </c>
      <c r="R110" s="65">
        <f>+IF('An Distinta Base'!$H19=0,0,+IF('An Distinta Base'!$H19=30,(R60+R85),+IF('An Distinta Base'!$H19=60,(SUM(Q60:R60)+SUM(Q85:R85)),(SUM(P60:R60)+SUM(P85:R85)))))</f>
        <v>0</v>
      </c>
      <c r="S110" s="65">
        <f>+IF('An Distinta Base'!$H19=0,0,+IF('An Distinta Base'!$H19=30,(S60+S85),+IF('An Distinta Base'!$H19=60,(SUM(R60:S60)+SUM(R85:S85)),(SUM(Q60:S60)+SUM(Q85:S85)))))</f>
        <v>0</v>
      </c>
      <c r="T110" s="65">
        <f>+IF('An Distinta Base'!$H19=0,0,+IF('An Distinta Base'!$H19=30,(T60+T85),+IF('An Distinta Base'!$H19=60,(SUM(S60:T60)+SUM(S85:T85)),(SUM(R60:T60)+SUM(R85:T85)))))</f>
        <v>0</v>
      </c>
      <c r="U110" s="65">
        <f>+IF('An Distinta Base'!$H19=0,0,+IF('An Distinta Base'!$H19=30,(U60+U85),+IF('An Distinta Base'!$H19=60,(SUM(T60:U60)+SUM(T85:U85)),(SUM(S60:U60)+SUM(S85:U85)))))</f>
        <v>0</v>
      </c>
      <c r="V110" s="65">
        <f>+IF('An Distinta Base'!$H19=0,0,+IF('An Distinta Base'!$H19=30,(V60+V85),+IF('An Distinta Base'!$H19=60,(SUM(U60:V60)+SUM(U85:V85)),(SUM(T60:V60)+SUM(T85:V85)))))</f>
        <v>0</v>
      </c>
      <c r="W110" s="65">
        <f>+IF('An Distinta Base'!$H19=0,0,+IF('An Distinta Base'!$H19=30,(W60+W85),+IF('An Distinta Base'!$H19=60,(SUM(V60:W60)+SUM(V85:W85)),(SUM(U60:W60)+SUM(U85:W85)))))</f>
        <v>0</v>
      </c>
      <c r="X110" s="65">
        <f>+IF('An Distinta Base'!$H19=0,0,+IF('An Distinta Base'!$H19=30,(X60+X85),+IF('An Distinta Base'!$H19=60,(SUM(W60:X60)+SUM(W85:X85)),(SUM(V60:X60)+SUM(V85:X85)))))</f>
        <v>0</v>
      </c>
      <c r="Y110" s="65">
        <f>+IF('An Distinta Base'!$H19=0,0,+IF('An Distinta Base'!$H19=30,(Y60+Y85),+IF('An Distinta Base'!$H19=60,(SUM(X60:Y60)+SUM(X85:Y85)),(SUM(W60:Y60)+SUM(W85:Y85)))))</f>
        <v>0</v>
      </c>
      <c r="Z110" s="65">
        <f>+IF('An Distinta Base'!$H19=0,0,+IF('An Distinta Base'!$H19=30,(Z60+Z85),+IF('An Distinta Base'!$H19=60,(SUM(Y60:Z60)+SUM(Y85:Z85)),(SUM(X60:Z60)+SUM(X85:Z85)))))</f>
        <v>0</v>
      </c>
      <c r="AA110" s="65">
        <f>+IF('An Distinta Base'!$H19=0,0,+IF('An Distinta Base'!$H19=30,(AA60+AA85),+IF('An Distinta Base'!$H19=60,(SUM(Z60:AA60)+SUM(Z85:AA85)),(SUM(Y60:AA60)+SUM(Y85:AA85)))))</f>
        <v>0</v>
      </c>
      <c r="AB110" s="65">
        <f>+IF('An Distinta Base'!$H19=0,0,+IF('An Distinta Base'!$H19=30,(AB60+AB85),+IF('An Distinta Base'!$H19=60,(SUM(AA60:AB60)+SUM(AA85:AB85)),(SUM(Z60:AB60)+SUM(Z85:AB85)))))</f>
        <v>10490.7</v>
      </c>
      <c r="AC110" s="65">
        <f>+IF('An Distinta Base'!$H19=0,0,+IF('An Distinta Base'!$H19=30,(AC60+AC85),+IF('An Distinta Base'!$H19=60,(SUM(AB60:AC60)+SUM(AB85:AC85)),(SUM(AA60:AC60)+SUM(AA85:AC85)))))</f>
        <v>10490.7</v>
      </c>
      <c r="AD110" s="65">
        <f>+IF('An Distinta Base'!$H19=0,0,+IF('An Distinta Base'!$H19=30,(AD60+AD85),+IF('An Distinta Base'!$H19=60,(SUM(AC60:AD60)+SUM(AC85:AD85)),(SUM(AB60:AD60)+SUM(AB85:AD85)))))</f>
        <v>0</v>
      </c>
      <c r="AE110" s="65">
        <f>+IF('An Distinta Base'!$H19=0,0,+IF('An Distinta Base'!$H19=30,(AE60+AE85),+IF('An Distinta Base'!$H19=60,(SUM(AD60:AE60)+SUM(AD85:AE85)),(SUM(AC60:AE60)+SUM(AC85:AE85)))))</f>
        <v>0</v>
      </c>
      <c r="AF110" s="65">
        <f>+IF('An Distinta Base'!$H19=0,0,+IF('An Distinta Base'!$H19=30,(AF60+AF85),+IF('An Distinta Base'!$H19=60,(SUM(AE60:AF60)+SUM(AE85:AF85)),(SUM(AD60:AF60)+SUM(AD85:AF85)))))</f>
        <v>0</v>
      </c>
      <c r="AG110" s="65">
        <f>+IF('An Distinta Base'!$H19=0,0,+IF('An Distinta Base'!$H19=30,(AG60+AG85),+IF('An Distinta Base'!$H19=60,(SUM(AF60:AG60)+SUM(AF85:AG85)),(SUM(AE60:AG60)+SUM(AE85:AG85)))))</f>
        <v>0</v>
      </c>
      <c r="AH110" s="65">
        <f>+IF('An Distinta Base'!$H19=0,0,+IF('An Distinta Base'!$H19=30,(AH60+AH85),+IF('An Distinta Base'!$H19=60,(SUM(AG60:AH60)+SUM(AG85:AH85)),(SUM(AF60:AH60)+SUM(AF85:AH85)))))</f>
        <v>0</v>
      </c>
      <c r="AI110" s="65">
        <f>+IF('An Distinta Base'!$H19=0,0,+IF('An Distinta Base'!$H19=30,(AI60+AI85),+IF('An Distinta Base'!$H19=60,(SUM(AH60:AI60)+SUM(AH85:AI85)),(SUM(AG60:AI60)+SUM(AG85:AI85)))))</f>
        <v>0</v>
      </c>
      <c r="AJ110" s="65">
        <f>+IF('An Distinta Base'!$H19=0,0,+IF('An Distinta Base'!$H19=30,(AJ60+AJ85),+IF('An Distinta Base'!$H19=60,(SUM(AI60:AJ60)+SUM(AI85:AJ85)),(SUM(AH60:AJ60)+SUM(AH85:AJ85)))))</f>
        <v>0</v>
      </c>
      <c r="AK110" s="65">
        <f>+IF('An Distinta Base'!$H19=0,0,+IF('An Distinta Base'!$H19=30,(AK60+AK85),+IF('An Distinta Base'!$H19=60,(SUM(AJ60:AK60)+SUM(AJ85:AK85)),(SUM(AI60:AK60)+SUM(AI85:AK85)))))</f>
        <v>0</v>
      </c>
      <c r="AL110" s="65">
        <f>+IF('An Distinta Base'!$H19=0,0,+IF('An Distinta Base'!$H19=30,(AL60+AL85),+IF('An Distinta Base'!$H19=60,(SUM(AK60:AL60)+SUM(AK85:AL85)),(SUM(AJ60:AL60)+SUM(AJ85:AL85)))))</f>
        <v>0</v>
      </c>
    </row>
    <row r="111" spans="2:38" x14ac:dyDescent="0.25">
      <c r="B111" s="47" t="str">
        <f t="shared" si="46"/>
        <v>Materia Prima 13</v>
      </c>
      <c r="C111" s="65">
        <f>+IF('An Distinta Base'!$H20=0,0,(C61+C86))</f>
        <v>5566</v>
      </c>
      <c r="D111" s="65">
        <f>+IF('An Distinta Base'!$H20=0,0,+IF('An Distinta Base'!$H20=30,(D61+D86),(SUM(C61:D61)+SUM(C86:D86))))</f>
        <v>5566</v>
      </c>
      <c r="E111" s="65">
        <f>+IF('An Distinta Base'!$H20=0,0,+IF('An Distinta Base'!$H20=30,(E61+E86),+IF('An Distinta Base'!$H20=60,(SUM(D61:E61)+SUM(D86:E86)),(SUM(C61:E61)+SUM(C86:E86)))))</f>
        <v>0</v>
      </c>
      <c r="F111" s="65">
        <f>+IF('An Distinta Base'!$H20=0,0,+IF('An Distinta Base'!$H20=30,(F61+F86),+IF('An Distinta Base'!$H20=60,(SUM(E61:F61)+SUM(E86:F86)),(SUM(D61:F61)+SUM(D86:F86)))))</f>
        <v>0</v>
      </c>
      <c r="G111" s="65">
        <f>+IF('An Distinta Base'!$H20=0,0,+IF('An Distinta Base'!$H20=30,(G61+G86),+IF('An Distinta Base'!$H20=60,(SUM(F61:G61)+SUM(F86:G86)),(SUM(E61:G61)+SUM(E86:G86)))))</f>
        <v>0</v>
      </c>
      <c r="H111" s="65">
        <f>+IF('An Distinta Base'!$H20=0,0,+IF('An Distinta Base'!$H20=30,(H61+H86),+IF('An Distinta Base'!$H20=60,(SUM(G61:H61)+SUM(G86:H86)),(SUM(F61:H61)+SUM(F86:H86)))))</f>
        <v>0</v>
      </c>
      <c r="I111" s="65">
        <f>+IF('An Distinta Base'!$H20=0,0,+IF('An Distinta Base'!$H20=30,(I61+I86),+IF('An Distinta Base'!$H20=60,(SUM(H61:I61)+SUM(H86:I86)),(SUM(G61:I61)+SUM(G86:I86)))))</f>
        <v>0</v>
      </c>
      <c r="J111" s="65">
        <f>+IF('An Distinta Base'!$H20=0,0,+IF('An Distinta Base'!$H20=30,(J61+J86),+IF('An Distinta Base'!$H20=60,(SUM(I61:J61)+SUM(I86:J86)),(SUM(H61:J61)+SUM(H86:J86)))))</f>
        <v>0</v>
      </c>
      <c r="K111" s="65">
        <f>+IF('An Distinta Base'!$H20=0,0,+IF('An Distinta Base'!$H20=30,(K61+K86),+IF('An Distinta Base'!$H20=60,(SUM(J61:K61)+SUM(J86:K86)),(SUM(I61:K61)+SUM(I86:K86)))))</f>
        <v>5566</v>
      </c>
      <c r="L111" s="65">
        <f>+IF('An Distinta Base'!$H20=0,0,+IF('An Distinta Base'!$H20=30,(L61+L86),+IF('An Distinta Base'!$H20=60,(SUM(K61:L61)+SUM(K86:L86)),(SUM(J61:L61)+SUM(J86:L86)))))</f>
        <v>5566</v>
      </c>
      <c r="M111" s="65">
        <f>+IF('An Distinta Base'!$H20=0,0,+IF('An Distinta Base'!$H20=30,(M61+M86),+IF('An Distinta Base'!$H20=60,(SUM(L61:M61)+SUM(L86:M86)),(SUM(K61:M61)+SUM(K86:M86)))))</f>
        <v>0</v>
      </c>
      <c r="N111" s="65">
        <f>+IF('An Distinta Base'!$H20=0,0,+IF('An Distinta Base'!$H20=30,(N61+N86),+IF('An Distinta Base'!$H20=60,(SUM(M61:N61)+SUM(M86:N86)),(SUM(L61:N61)+SUM(L86:N86)))))</f>
        <v>0</v>
      </c>
      <c r="O111" s="65">
        <f>+IF('An Distinta Base'!$H20=0,0,+IF('An Distinta Base'!$H20=30,(O61+O86),+IF('An Distinta Base'!$H20=60,(SUM(N61:O61)+SUM(N86:O86)),(SUM(M61:O61)+SUM(M86:O86)))))</f>
        <v>0</v>
      </c>
      <c r="P111" s="65">
        <f>+IF('An Distinta Base'!$H20=0,0,+IF('An Distinta Base'!$H20=30,(P61+P86),+IF('An Distinta Base'!$H20=60,(SUM(O61:P61)+SUM(O86:P86)),(SUM(N61:P61)+SUM(N86:P86)))))</f>
        <v>0</v>
      </c>
      <c r="Q111" s="65">
        <f>+IF('An Distinta Base'!$H20=0,0,+IF('An Distinta Base'!$H20=30,(Q61+Q86),+IF('An Distinta Base'!$H20=60,(SUM(P61:Q61)+SUM(P86:Q86)),(SUM(O61:Q61)+SUM(O86:Q86)))))</f>
        <v>0</v>
      </c>
      <c r="R111" s="65">
        <f>+IF('An Distinta Base'!$H20=0,0,+IF('An Distinta Base'!$H20=30,(R61+R86),+IF('An Distinta Base'!$H20=60,(SUM(Q61:R61)+SUM(Q86:R86)),(SUM(P61:R61)+SUM(P86:R86)))))</f>
        <v>0</v>
      </c>
      <c r="S111" s="65">
        <f>+IF('An Distinta Base'!$H20=0,0,+IF('An Distinta Base'!$H20=30,(S61+S86),+IF('An Distinta Base'!$H20=60,(SUM(R61:S61)+SUM(R86:S86)),(SUM(Q61:S61)+SUM(Q86:S86)))))</f>
        <v>5677.3199999999988</v>
      </c>
      <c r="T111" s="65">
        <f>+IF('An Distinta Base'!$H20=0,0,+IF('An Distinta Base'!$H20=30,(T61+T86),+IF('An Distinta Base'!$H20=60,(SUM(S61:T61)+SUM(S86:T86)),(SUM(R61:T61)+SUM(R86:T86)))))</f>
        <v>5677.3199999999988</v>
      </c>
      <c r="U111" s="65">
        <f>+IF('An Distinta Base'!$H20=0,0,+IF('An Distinta Base'!$H20=30,(U61+U86),+IF('An Distinta Base'!$H20=60,(SUM(T61:U61)+SUM(T86:U86)),(SUM(S61:U61)+SUM(S86:U86)))))</f>
        <v>0</v>
      </c>
      <c r="V111" s="65">
        <f>+IF('An Distinta Base'!$H20=0,0,+IF('An Distinta Base'!$H20=30,(V61+V86),+IF('An Distinta Base'!$H20=60,(SUM(U61:V61)+SUM(U86:V86)),(SUM(T61:V61)+SUM(T86:V86)))))</f>
        <v>0</v>
      </c>
      <c r="W111" s="65">
        <f>+IF('An Distinta Base'!$H20=0,0,+IF('An Distinta Base'!$H20=30,(W61+W86),+IF('An Distinta Base'!$H20=60,(SUM(V61:W61)+SUM(V86:W86)),(SUM(U61:W61)+SUM(U86:W86)))))</f>
        <v>0</v>
      </c>
      <c r="X111" s="65">
        <f>+IF('An Distinta Base'!$H20=0,0,+IF('An Distinta Base'!$H20=30,(X61+X86),+IF('An Distinta Base'!$H20=60,(SUM(W61:X61)+SUM(W86:X86)),(SUM(V61:X61)+SUM(V86:X86)))))</f>
        <v>0</v>
      </c>
      <c r="Y111" s="65">
        <f>+IF('An Distinta Base'!$H20=0,0,+IF('An Distinta Base'!$H20=30,(Y61+Y86),+IF('An Distinta Base'!$H20=60,(SUM(X61:Y61)+SUM(X86:Y86)),(SUM(W61:Y61)+SUM(W86:Y86)))))</f>
        <v>0</v>
      </c>
      <c r="Z111" s="65">
        <f>+IF('An Distinta Base'!$H20=0,0,+IF('An Distinta Base'!$H20=30,(Z61+Z86),+IF('An Distinta Base'!$H20=60,(SUM(Y61:Z61)+SUM(Y86:Z86)),(SUM(X61:Z61)+SUM(X86:Z86)))))</f>
        <v>0</v>
      </c>
      <c r="AA111" s="65">
        <f>+IF('An Distinta Base'!$H20=0,0,+IF('An Distinta Base'!$H20=30,(AA61+AA86),+IF('An Distinta Base'!$H20=60,(SUM(Z61:AA61)+SUM(Z86:AA86)),(SUM(Y61:AA61)+SUM(Y86:AA86)))))</f>
        <v>5677.3199999999988</v>
      </c>
      <c r="AB111" s="65">
        <f>+IF('An Distinta Base'!$H20=0,0,+IF('An Distinta Base'!$H20=30,(AB61+AB86),+IF('An Distinta Base'!$H20=60,(SUM(AA61:AB61)+SUM(AA86:AB86)),(SUM(Z61:AB61)+SUM(Z86:AB86)))))</f>
        <v>5677.3199999999988</v>
      </c>
      <c r="AC111" s="65">
        <f>+IF('An Distinta Base'!$H20=0,0,+IF('An Distinta Base'!$H20=30,(AC61+AC86),+IF('An Distinta Base'!$H20=60,(SUM(AB61:AC61)+SUM(AB86:AC86)),(SUM(AA61:AC61)+SUM(AA86:AC86)))))</f>
        <v>0</v>
      </c>
      <c r="AD111" s="65">
        <f>+IF('An Distinta Base'!$H20=0,0,+IF('An Distinta Base'!$H20=30,(AD61+AD86),+IF('An Distinta Base'!$H20=60,(SUM(AC61:AD61)+SUM(AC86:AD86)),(SUM(AB61:AD61)+SUM(AB86:AD86)))))</f>
        <v>0</v>
      </c>
      <c r="AE111" s="65">
        <f>+IF('An Distinta Base'!$H20=0,0,+IF('An Distinta Base'!$H20=30,(AE61+AE86),+IF('An Distinta Base'!$H20=60,(SUM(AD61:AE61)+SUM(AD86:AE86)),(SUM(AC61:AE61)+SUM(AC86:AE86)))))</f>
        <v>0</v>
      </c>
      <c r="AF111" s="65">
        <f>+IF('An Distinta Base'!$H20=0,0,+IF('An Distinta Base'!$H20=30,(AF61+AF86),+IF('An Distinta Base'!$H20=60,(SUM(AE61:AF61)+SUM(AE86:AF86)),(SUM(AD61:AF61)+SUM(AD86:AF86)))))</f>
        <v>0</v>
      </c>
      <c r="AG111" s="65">
        <f>+IF('An Distinta Base'!$H20=0,0,+IF('An Distinta Base'!$H20=30,(AG61+AG86),+IF('An Distinta Base'!$H20=60,(SUM(AF61:AG61)+SUM(AF86:AG86)),(SUM(AE61:AG61)+SUM(AE86:AG86)))))</f>
        <v>0</v>
      </c>
      <c r="AH111" s="65">
        <f>+IF('An Distinta Base'!$H20=0,0,+IF('An Distinta Base'!$H20=30,(AH61+AH86),+IF('An Distinta Base'!$H20=60,(SUM(AG61:AH61)+SUM(AG86:AH86)),(SUM(AF61:AH61)+SUM(AF86:AH86)))))</f>
        <v>0</v>
      </c>
      <c r="AI111" s="65">
        <f>+IF('An Distinta Base'!$H20=0,0,+IF('An Distinta Base'!$H20=30,(AI61+AI86),+IF('An Distinta Base'!$H20=60,(SUM(AH61:AI61)+SUM(AH86:AI86)),(SUM(AG61:AI61)+SUM(AG86:AI86)))))</f>
        <v>5677.3199999999988</v>
      </c>
      <c r="AJ111" s="65">
        <f>+IF('An Distinta Base'!$H20=0,0,+IF('An Distinta Base'!$H20=30,(AJ61+AJ86),+IF('An Distinta Base'!$H20=60,(SUM(AI61:AJ61)+SUM(AI86:AJ86)),(SUM(AH61:AJ61)+SUM(AH86:AJ86)))))</f>
        <v>5677.3199999999988</v>
      </c>
      <c r="AK111" s="65">
        <f>+IF('An Distinta Base'!$H20=0,0,+IF('An Distinta Base'!$H20=30,(AK61+AK86),+IF('An Distinta Base'!$H20=60,(SUM(AJ61:AK61)+SUM(AJ86:AK86)),(SUM(AI61:AK61)+SUM(AI86:AK86)))))</f>
        <v>0</v>
      </c>
      <c r="AL111" s="65">
        <f>+IF('An Distinta Base'!$H20=0,0,+IF('An Distinta Base'!$H20=30,(AL61+AL86),+IF('An Distinta Base'!$H20=60,(SUM(AK61:AL61)+SUM(AK86:AL86)),(SUM(AJ61:AL61)+SUM(AJ86:AL86)))))</f>
        <v>0</v>
      </c>
    </row>
    <row r="112" spans="2:38" x14ac:dyDescent="0.25">
      <c r="B112" s="47" t="str">
        <f t="shared" si="46"/>
        <v>Materia Prima 14</v>
      </c>
      <c r="C112" s="65">
        <f>+IF('An Distinta Base'!$H21=0,0,(C62+C87))</f>
        <v>4160</v>
      </c>
      <c r="D112" s="65">
        <f>+IF('An Distinta Base'!$H21=0,0,+IF('An Distinta Base'!$H21=30,(D62+D87),(SUM(C62:D62)+SUM(C87:D87))))</f>
        <v>4160</v>
      </c>
      <c r="E112" s="65">
        <f>+IF('An Distinta Base'!$H21=0,0,+IF('An Distinta Base'!$H21=30,(E62+E87),+IF('An Distinta Base'!$H21=60,(SUM(D62:E62)+SUM(D87:E87)),(SUM(C62:E62)+SUM(C87:E87)))))</f>
        <v>0</v>
      </c>
      <c r="F112" s="65">
        <f>+IF('An Distinta Base'!$H21=0,0,+IF('An Distinta Base'!$H21=30,(F62+F87),+IF('An Distinta Base'!$H21=60,(SUM(E62:F62)+SUM(E87:F87)),(SUM(D62:F62)+SUM(D87:F87)))))</f>
        <v>0</v>
      </c>
      <c r="G112" s="65">
        <f>+IF('An Distinta Base'!$H21=0,0,+IF('An Distinta Base'!$H21=30,(G62+G87),+IF('An Distinta Base'!$H21=60,(SUM(F62:G62)+SUM(F87:G87)),(SUM(E62:G62)+SUM(E87:G87)))))</f>
        <v>0</v>
      </c>
      <c r="H112" s="65">
        <f>+IF('An Distinta Base'!$H21=0,0,+IF('An Distinta Base'!$H21=30,(H62+H87),+IF('An Distinta Base'!$H21=60,(SUM(G62:H62)+SUM(G87:H87)),(SUM(F62:H62)+SUM(F87:H87)))))</f>
        <v>4160</v>
      </c>
      <c r="I112" s="65">
        <f>+IF('An Distinta Base'!$H21=0,0,+IF('An Distinta Base'!$H21=30,(I62+I87),+IF('An Distinta Base'!$H21=60,(SUM(H62:I62)+SUM(H87:I87)),(SUM(G62:I62)+SUM(G87:I87)))))</f>
        <v>4160</v>
      </c>
      <c r="J112" s="65">
        <f>+IF('An Distinta Base'!$H21=0,0,+IF('An Distinta Base'!$H21=30,(J62+J87),+IF('An Distinta Base'!$H21=60,(SUM(I62:J62)+SUM(I87:J87)),(SUM(H62:J62)+SUM(H87:J87)))))</f>
        <v>0</v>
      </c>
      <c r="K112" s="65">
        <f>+IF('An Distinta Base'!$H21=0,0,+IF('An Distinta Base'!$H21=30,(K62+K87),+IF('An Distinta Base'!$H21=60,(SUM(J62:K62)+SUM(J87:K87)),(SUM(I62:K62)+SUM(I87:K87)))))</f>
        <v>0</v>
      </c>
      <c r="L112" s="65">
        <f>+IF('An Distinta Base'!$H21=0,0,+IF('An Distinta Base'!$H21=30,(L62+L87),+IF('An Distinta Base'!$H21=60,(SUM(K62:L62)+SUM(K87:L87)),(SUM(J62:L62)+SUM(J87:L87)))))</f>
        <v>0</v>
      </c>
      <c r="M112" s="65">
        <f>+IF('An Distinta Base'!$H21=0,0,+IF('An Distinta Base'!$H21=30,(M62+M87),+IF('An Distinta Base'!$H21=60,(SUM(L62:M62)+SUM(L87:M87)),(SUM(K62:M62)+SUM(K87:M87)))))</f>
        <v>4243.2</v>
      </c>
      <c r="N112" s="65">
        <f>+IF('An Distinta Base'!$H21=0,0,+IF('An Distinta Base'!$H21=30,(N62+N87),+IF('An Distinta Base'!$H21=60,(SUM(M62:N62)+SUM(M87:N87)),(SUM(L62:N62)+SUM(L87:N87)))))</f>
        <v>4243.2</v>
      </c>
      <c r="O112" s="65">
        <f>+IF('An Distinta Base'!$H21=0,0,+IF('An Distinta Base'!$H21=30,(O62+O87),+IF('An Distinta Base'!$H21=60,(SUM(N62:O62)+SUM(N87:O87)),(SUM(M62:O62)+SUM(M87:O87)))))</f>
        <v>0</v>
      </c>
      <c r="P112" s="65">
        <f>+IF('An Distinta Base'!$H21=0,0,+IF('An Distinta Base'!$H21=30,(P62+P87),+IF('An Distinta Base'!$H21=60,(SUM(O62:P62)+SUM(O87:P87)),(SUM(N62:P62)+SUM(N87:P87)))))</f>
        <v>0</v>
      </c>
      <c r="Q112" s="65">
        <f>+IF('An Distinta Base'!$H21=0,0,+IF('An Distinta Base'!$H21=30,(Q62+Q87),+IF('An Distinta Base'!$H21=60,(SUM(P62:Q62)+SUM(P87:Q87)),(SUM(O62:Q62)+SUM(O87:Q87)))))</f>
        <v>0</v>
      </c>
      <c r="R112" s="65">
        <f>+IF('An Distinta Base'!$H21=0,0,+IF('An Distinta Base'!$H21=30,(R62+R87),+IF('An Distinta Base'!$H21=60,(SUM(Q62:R62)+SUM(Q87:R87)),(SUM(P62:R62)+SUM(P87:R87)))))</f>
        <v>4243.2</v>
      </c>
      <c r="S112" s="65">
        <f>+IF('An Distinta Base'!$H21=0,0,+IF('An Distinta Base'!$H21=30,(S62+S87),+IF('An Distinta Base'!$H21=60,(SUM(R62:S62)+SUM(R87:S87)),(SUM(Q62:S62)+SUM(Q87:S87)))))</f>
        <v>4243.2</v>
      </c>
      <c r="T112" s="65">
        <f>+IF('An Distinta Base'!$H21=0,0,+IF('An Distinta Base'!$H21=30,(T62+T87),+IF('An Distinta Base'!$H21=60,(SUM(S62:T62)+SUM(S87:T87)),(SUM(R62:T62)+SUM(R87:T87)))))</f>
        <v>0</v>
      </c>
      <c r="U112" s="65">
        <f>+IF('An Distinta Base'!$H21=0,0,+IF('An Distinta Base'!$H21=30,(U62+U87),+IF('An Distinta Base'!$H21=60,(SUM(T62:U62)+SUM(T87:U87)),(SUM(S62:U62)+SUM(S87:U87)))))</f>
        <v>0</v>
      </c>
      <c r="V112" s="65">
        <f>+IF('An Distinta Base'!$H21=0,0,+IF('An Distinta Base'!$H21=30,(V62+V87),+IF('An Distinta Base'!$H21=60,(SUM(U62:V62)+SUM(U87:V87)),(SUM(T62:V62)+SUM(T87:V87)))))</f>
        <v>0</v>
      </c>
      <c r="W112" s="65">
        <f>+IF('An Distinta Base'!$H21=0,0,+IF('An Distinta Base'!$H21=30,(W62+W87),+IF('An Distinta Base'!$H21=60,(SUM(V62:W62)+SUM(V87:W87)),(SUM(U62:W62)+SUM(U87:W87)))))</f>
        <v>4243.2</v>
      </c>
      <c r="X112" s="65">
        <f>+IF('An Distinta Base'!$H21=0,0,+IF('An Distinta Base'!$H21=30,(X62+X87),+IF('An Distinta Base'!$H21=60,(SUM(W62:X62)+SUM(W87:X87)),(SUM(V62:X62)+SUM(V87:X87)))))</f>
        <v>4243.2</v>
      </c>
      <c r="Y112" s="65">
        <f>+IF('An Distinta Base'!$H21=0,0,+IF('An Distinta Base'!$H21=30,(Y62+Y87),+IF('An Distinta Base'!$H21=60,(SUM(X62:Y62)+SUM(X87:Y87)),(SUM(W62:Y62)+SUM(W87:Y87)))))</f>
        <v>0</v>
      </c>
      <c r="Z112" s="65">
        <f>+IF('An Distinta Base'!$H21=0,0,+IF('An Distinta Base'!$H21=30,(Z62+Z87),+IF('An Distinta Base'!$H21=60,(SUM(Y62:Z62)+SUM(Y87:Z87)),(SUM(X62:Z62)+SUM(X87:Z87)))))</f>
        <v>0</v>
      </c>
      <c r="AA112" s="65">
        <f>+IF('An Distinta Base'!$H21=0,0,+IF('An Distinta Base'!$H21=30,(AA62+AA87),+IF('An Distinta Base'!$H21=60,(SUM(Z62:AA62)+SUM(Z87:AA87)),(SUM(Y62:AA62)+SUM(Y87:AA87)))))</f>
        <v>0</v>
      </c>
      <c r="AB112" s="65">
        <f>+IF('An Distinta Base'!$H21=0,0,+IF('An Distinta Base'!$H21=30,(AB62+AB87),+IF('An Distinta Base'!$H21=60,(SUM(AA62:AB62)+SUM(AA87:AB87)),(SUM(Z62:AB62)+SUM(Z87:AB87)))))</f>
        <v>0</v>
      </c>
      <c r="AC112" s="65">
        <f>+IF('An Distinta Base'!$H21=0,0,+IF('An Distinta Base'!$H21=30,(AC62+AC87),+IF('An Distinta Base'!$H21=60,(SUM(AB62:AC62)+SUM(AB87:AC87)),(SUM(AA62:AC62)+SUM(AA87:AC87)))))</f>
        <v>4243.2</v>
      </c>
      <c r="AD112" s="65">
        <f>+IF('An Distinta Base'!$H21=0,0,+IF('An Distinta Base'!$H21=30,(AD62+AD87),+IF('An Distinta Base'!$H21=60,(SUM(AC62:AD62)+SUM(AC87:AD87)),(SUM(AB62:AD62)+SUM(AB87:AD87)))))</f>
        <v>4243.2</v>
      </c>
      <c r="AE112" s="65">
        <f>+IF('An Distinta Base'!$H21=0,0,+IF('An Distinta Base'!$H21=30,(AE62+AE87),+IF('An Distinta Base'!$H21=60,(SUM(AD62:AE62)+SUM(AD87:AE87)),(SUM(AC62:AE62)+SUM(AC87:AE87)))))</f>
        <v>0</v>
      </c>
      <c r="AF112" s="65">
        <f>+IF('An Distinta Base'!$H21=0,0,+IF('An Distinta Base'!$H21=30,(AF62+AF87),+IF('An Distinta Base'!$H21=60,(SUM(AE62:AF62)+SUM(AE87:AF87)),(SUM(AD62:AF62)+SUM(AD87:AF87)))))</f>
        <v>0</v>
      </c>
      <c r="AG112" s="65">
        <f>+IF('An Distinta Base'!$H21=0,0,+IF('An Distinta Base'!$H21=30,(AG62+AG87),+IF('An Distinta Base'!$H21=60,(SUM(AF62:AG62)+SUM(AF87:AG87)),(SUM(AE62:AG62)+SUM(AE87:AG87)))))</f>
        <v>0</v>
      </c>
      <c r="AH112" s="65">
        <f>+IF('An Distinta Base'!$H21=0,0,+IF('An Distinta Base'!$H21=30,(AH62+AH87),+IF('An Distinta Base'!$H21=60,(SUM(AG62:AH62)+SUM(AG87:AH87)),(SUM(AF62:AH62)+SUM(AF87:AH87)))))</f>
        <v>4243.2</v>
      </c>
      <c r="AI112" s="65">
        <f>+IF('An Distinta Base'!$H21=0,0,+IF('An Distinta Base'!$H21=30,(AI62+AI87),+IF('An Distinta Base'!$H21=60,(SUM(AH62:AI62)+SUM(AH87:AI87)),(SUM(AG62:AI62)+SUM(AG87:AI87)))))</f>
        <v>4243.2</v>
      </c>
      <c r="AJ112" s="65">
        <f>+IF('An Distinta Base'!$H21=0,0,+IF('An Distinta Base'!$H21=30,(AJ62+AJ87),+IF('An Distinta Base'!$H21=60,(SUM(AI62:AJ62)+SUM(AI87:AJ87)),(SUM(AH62:AJ62)+SUM(AH87:AJ87)))))</f>
        <v>0</v>
      </c>
      <c r="AK112" s="65">
        <f>+IF('An Distinta Base'!$H21=0,0,+IF('An Distinta Base'!$H21=30,(AK62+AK87),+IF('An Distinta Base'!$H21=60,(SUM(AJ62:AK62)+SUM(AJ87:AK87)),(SUM(AI62:AK62)+SUM(AI87:AK87)))))</f>
        <v>0</v>
      </c>
      <c r="AL112" s="65">
        <f>+IF('An Distinta Base'!$H21=0,0,+IF('An Distinta Base'!$H21=30,(AL62+AL87),+IF('An Distinta Base'!$H21=60,(SUM(AK62:AL62)+SUM(AK87:AL87)),(SUM(AJ62:AL62)+SUM(AJ87:AL87)))))</f>
        <v>0</v>
      </c>
    </row>
    <row r="113" spans="2:38" x14ac:dyDescent="0.25">
      <c r="B113" s="47" t="str">
        <f t="shared" si="46"/>
        <v>Materia Prima 15</v>
      </c>
      <c r="C113" s="65">
        <f>+IF('An Distinta Base'!$H22=0,0,(C63+C88))</f>
        <v>34848</v>
      </c>
      <c r="D113" s="65">
        <f>+IF('An Distinta Base'!$H22=0,0,+IF('An Distinta Base'!$H22=30,(D63+D88),(SUM(C63:D63)+SUM(C88:D88))))</f>
        <v>34848</v>
      </c>
      <c r="E113" s="65">
        <f>+IF('An Distinta Base'!$H22=0,0,+IF('An Distinta Base'!$H22=30,(E63+E88),+IF('An Distinta Base'!$H22=60,(SUM(D63:E63)+SUM(D88:E88)),(SUM(C63:E63)+SUM(C88:E88)))))</f>
        <v>0</v>
      </c>
      <c r="F113" s="65">
        <f>+IF('An Distinta Base'!$H22=0,0,+IF('An Distinta Base'!$H22=30,(F63+F88),+IF('An Distinta Base'!$H22=60,(SUM(E63:F63)+SUM(E88:F88)),(SUM(D63:F63)+SUM(D88:F88)))))</f>
        <v>0</v>
      </c>
      <c r="G113" s="65">
        <f>+IF('An Distinta Base'!$H22=0,0,+IF('An Distinta Base'!$H22=30,(G63+G88),+IF('An Distinta Base'!$H22=60,(SUM(F63:G63)+SUM(F88:G88)),(SUM(E63:G63)+SUM(E88:G88)))))</f>
        <v>0</v>
      </c>
      <c r="H113" s="65">
        <f>+IF('An Distinta Base'!$H22=0,0,+IF('An Distinta Base'!$H22=30,(H63+H88),+IF('An Distinta Base'!$H22=60,(SUM(G63:H63)+SUM(G88:H88)),(SUM(F63:H63)+SUM(F88:H88)))))</f>
        <v>34848</v>
      </c>
      <c r="I113" s="65">
        <f>+IF('An Distinta Base'!$H22=0,0,+IF('An Distinta Base'!$H22=30,(I63+I88),+IF('An Distinta Base'!$H22=60,(SUM(H63:I63)+SUM(H88:I88)),(SUM(G63:I63)+SUM(G88:I88)))))</f>
        <v>34848</v>
      </c>
      <c r="J113" s="65">
        <f>+IF('An Distinta Base'!$H22=0,0,+IF('An Distinta Base'!$H22=30,(J63+J88),+IF('An Distinta Base'!$H22=60,(SUM(I63:J63)+SUM(I88:J88)),(SUM(H63:J63)+SUM(H88:J88)))))</f>
        <v>0</v>
      </c>
      <c r="K113" s="65">
        <f>+IF('An Distinta Base'!$H22=0,0,+IF('An Distinta Base'!$H22=30,(K63+K88),+IF('An Distinta Base'!$H22=60,(SUM(J63:K63)+SUM(J88:K88)),(SUM(I63:K63)+SUM(I88:K88)))))</f>
        <v>0</v>
      </c>
      <c r="L113" s="65">
        <f>+IF('An Distinta Base'!$H22=0,0,+IF('An Distinta Base'!$H22=30,(L63+L88),+IF('An Distinta Base'!$H22=60,(SUM(K63:L63)+SUM(K88:L88)),(SUM(J63:L63)+SUM(J88:L88)))))</f>
        <v>0</v>
      </c>
      <c r="M113" s="65">
        <f>+IF('An Distinta Base'!$H22=0,0,+IF('An Distinta Base'!$H22=30,(M63+M88),+IF('An Distinta Base'!$H22=60,(SUM(L63:M63)+SUM(L88:M88)),(SUM(K63:M63)+SUM(K88:M88)))))</f>
        <v>35893.440000000002</v>
      </c>
      <c r="N113" s="65">
        <f>+IF('An Distinta Base'!$H22=0,0,+IF('An Distinta Base'!$H22=30,(N63+N88),+IF('An Distinta Base'!$H22=60,(SUM(M63:N63)+SUM(M88:N88)),(SUM(L63:N63)+SUM(L88:N88)))))</f>
        <v>35893.440000000002</v>
      </c>
      <c r="O113" s="65">
        <f>+IF('An Distinta Base'!$H22=0,0,+IF('An Distinta Base'!$H22=30,(O63+O88),+IF('An Distinta Base'!$H22=60,(SUM(N63:O63)+SUM(N88:O88)),(SUM(M63:O63)+SUM(M88:O88)))))</f>
        <v>0</v>
      </c>
      <c r="P113" s="65">
        <f>+IF('An Distinta Base'!$H22=0,0,+IF('An Distinta Base'!$H22=30,(P63+P88),+IF('An Distinta Base'!$H22=60,(SUM(O63:P63)+SUM(O88:P88)),(SUM(N63:P63)+SUM(N88:P88)))))</f>
        <v>0</v>
      </c>
      <c r="Q113" s="65">
        <f>+IF('An Distinta Base'!$H22=0,0,+IF('An Distinta Base'!$H22=30,(Q63+Q88),+IF('An Distinta Base'!$H22=60,(SUM(P63:Q63)+SUM(P88:Q88)),(SUM(O63:Q63)+SUM(O88:Q88)))))</f>
        <v>0</v>
      </c>
      <c r="R113" s="65">
        <f>+IF('An Distinta Base'!$H22=0,0,+IF('An Distinta Base'!$H22=30,(R63+R88),+IF('An Distinta Base'!$H22=60,(SUM(Q63:R63)+SUM(Q88:R88)),(SUM(P63:R63)+SUM(P88:R88)))))</f>
        <v>35893.440000000002</v>
      </c>
      <c r="S113" s="65">
        <f>+IF('An Distinta Base'!$H22=0,0,+IF('An Distinta Base'!$H22=30,(S63+S88),+IF('An Distinta Base'!$H22=60,(SUM(R63:S63)+SUM(R88:S88)),(SUM(Q63:S63)+SUM(Q88:S88)))))</f>
        <v>35893.440000000002</v>
      </c>
      <c r="T113" s="65">
        <f>+IF('An Distinta Base'!$H22=0,0,+IF('An Distinta Base'!$H22=30,(T63+T88),+IF('An Distinta Base'!$H22=60,(SUM(S63:T63)+SUM(S88:T88)),(SUM(R63:T63)+SUM(R88:T88)))))</f>
        <v>0</v>
      </c>
      <c r="U113" s="65">
        <f>+IF('An Distinta Base'!$H22=0,0,+IF('An Distinta Base'!$H22=30,(U63+U88),+IF('An Distinta Base'!$H22=60,(SUM(T63:U63)+SUM(T88:U88)),(SUM(S63:U63)+SUM(S88:U88)))))</f>
        <v>0</v>
      </c>
      <c r="V113" s="65">
        <f>+IF('An Distinta Base'!$H22=0,0,+IF('An Distinta Base'!$H22=30,(V63+V88),+IF('An Distinta Base'!$H22=60,(SUM(U63:V63)+SUM(U88:V88)),(SUM(T63:V63)+SUM(T88:V88)))))</f>
        <v>0</v>
      </c>
      <c r="W113" s="65">
        <f>+IF('An Distinta Base'!$H22=0,0,+IF('An Distinta Base'!$H22=30,(W63+W88),+IF('An Distinta Base'!$H22=60,(SUM(V63:W63)+SUM(V88:W88)),(SUM(U63:W63)+SUM(U88:W88)))))</f>
        <v>35893.440000000002</v>
      </c>
      <c r="X113" s="65">
        <f>+IF('An Distinta Base'!$H22=0,0,+IF('An Distinta Base'!$H22=30,(X63+X88),+IF('An Distinta Base'!$H22=60,(SUM(W63:X63)+SUM(W88:X88)),(SUM(V63:X63)+SUM(V88:X88)))))</f>
        <v>35893.440000000002</v>
      </c>
      <c r="Y113" s="65">
        <f>+IF('An Distinta Base'!$H22=0,0,+IF('An Distinta Base'!$H22=30,(Y63+Y88),+IF('An Distinta Base'!$H22=60,(SUM(X63:Y63)+SUM(X88:Y88)),(SUM(W63:Y63)+SUM(W88:Y88)))))</f>
        <v>0</v>
      </c>
      <c r="Z113" s="65">
        <f>+IF('An Distinta Base'!$H22=0,0,+IF('An Distinta Base'!$H22=30,(Z63+Z88),+IF('An Distinta Base'!$H22=60,(SUM(Y63:Z63)+SUM(Y88:Z88)),(SUM(X63:Z63)+SUM(X88:Z88)))))</f>
        <v>0</v>
      </c>
      <c r="AA113" s="65">
        <f>+IF('An Distinta Base'!$H22=0,0,+IF('An Distinta Base'!$H22=30,(AA63+AA88),+IF('An Distinta Base'!$H22=60,(SUM(Z63:AA63)+SUM(Z88:AA88)),(SUM(Y63:AA63)+SUM(Y88:AA88)))))</f>
        <v>0</v>
      </c>
      <c r="AB113" s="65">
        <f>+IF('An Distinta Base'!$H22=0,0,+IF('An Distinta Base'!$H22=30,(AB63+AB88),+IF('An Distinta Base'!$H22=60,(SUM(AA63:AB63)+SUM(AA88:AB88)),(SUM(Z63:AB63)+SUM(Z88:AB88)))))</f>
        <v>35893.440000000002</v>
      </c>
      <c r="AC113" s="65">
        <f>+IF('An Distinta Base'!$H22=0,0,+IF('An Distinta Base'!$H22=30,(AC63+AC88),+IF('An Distinta Base'!$H22=60,(SUM(AB63:AC63)+SUM(AB88:AC88)),(SUM(AA63:AC63)+SUM(AA88:AC88)))))</f>
        <v>35893.440000000002</v>
      </c>
      <c r="AD113" s="65">
        <f>+IF('An Distinta Base'!$H22=0,0,+IF('An Distinta Base'!$H22=30,(AD63+AD88),+IF('An Distinta Base'!$H22=60,(SUM(AC63:AD63)+SUM(AC88:AD88)),(SUM(AB63:AD63)+SUM(AB88:AD88)))))</f>
        <v>0</v>
      </c>
      <c r="AE113" s="65">
        <f>+IF('An Distinta Base'!$H22=0,0,+IF('An Distinta Base'!$H22=30,(AE63+AE88),+IF('An Distinta Base'!$H22=60,(SUM(AD63:AE63)+SUM(AD88:AE88)),(SUM(AC63:AE63)+SUM(AC88:AE88)))))</f>
        <v>0</v>
      </c>
      <c r="AF113" s="65">
        <f>+IF('An Distinta Base'!$H22=0,0,+IF('An Distinta Base'!$H22=30,(AF63+AF88),+IF('An Distinta Base'!$H22=60,(SUM(AE63:AF63)+SUM(AE88:AF88)),(SUM(AD63:AF63)+SUM(AD88:AF88)))))</f>
        <v>0</v>
      </c>
      <c r="AG113" s="65">
        <f>+IF('An Distinta Base'!$H22=0,0,+IF('An Distinta Base'!$H22=30,(AG63+AG88),+IF('An Distinta Base'!$H22=60,(SUM(AF63:AG63)+SUM(AF88:AG88)),(SUM(AE63:AG63)+SUM(AE88:AG88)))))</f>
        <v>35893.440000000002</v>
      </c>
      <c r="AH113" s="65">
        <f>+IF('An Distinta Base'!$H22=0,0,+IF('An Distinta Base'!$H22=30,(AH63+AH88),+IF('An Distinta Base'!$H22=60,(SUM(AG63:AH63)+SUM(AG88:AH88)),(SUM(AF63:AH63)+SUM(AF88:AH88)))))</f>
        <v>35893.440000000002</v>
      </c>
      <c r="AI113" s="65">
        <f>+IF('An Distinta Base'!$H22=0,0,+IF('An Distinta Base'!$H22=30,(AI63+AI88),+IF('An Distinta Base'!$H22=60,(SUM(AH63:AI63)+SUM(AH88:AI88)),(SUM(AG63:AI63)+SUM(AG88:AI88)))))</f>
        <v>0</v>
      </c>
      <c r="AJ113" s="65">
        <f>+IF('An Distinta Base'!$H22=0,0,+IF('An Distinta Base'!$H22=30,(AJ63+AJ88),+IF('An Distinta Base'!$H22=60,(SUM(AI63:AJ63)+SUM(AI88:AJ88)),(SUM(AH63:AJ63)+SUM(AH88:AJ88)))))</f>
        <v>0</v>
      </c>
      <c r="AK113" s="65">
        <f>+IF('An Distinta Base'!$H22=0,0,+IF('An Distinta Base'!$H22=30,(AK63+AK88),+IF('An Distinta Base'!$H22=60,(SUM(AJ63:AK63)+SUM(AJ88:AK88)),(SUM(AI63:AK63)+SUM(AI88:AK88)))))</f>
        <v>0</v>
      </c>
      <c r="AL113" s="65">
        <f>+IF('An Distinta Base'!$H22=0,0,+IF('An Distinta Base'!$H22=30,(AL63+AL88),+IF('An Distinta Base'!$H22=60,(SUM(AK63:AL63)+SUM(AK88:AL88)),(SUM(AJ63:AL63)+SUM(AJ88:AL88)))))</f>
        <v>35893.440000000002</v>
      </c>
    </row>
    <row r="114" spans="2:38" x14ac:dyDescent="0.25">
      <c r="B114" s="47" t="str">
        <f t="shared" si="46"/>
        <v>Materia Prima 16</v>
      </c>
      <c r="C114" s="65">
        <f>+IF('An Distinta Base'!$H23=0,0,(C64+C89))</f>
        <v>17820</v>
      </c>
      <c r="D114" s="65">
        <f>+IF('An Distinta Base'!$H23=0,0,+IF('An Distinta Base'!$H23=30,(D64+D89),(SUM(C64:D64)+SUM(C89:D89))))</f>
        <v>17820</v>
      </c>
      <c r="E114" s="65">
        <f>+IF('An Distinta Base'!$H23=0,0,+IF('An Distinta Base'!$H23=30,(E64+E89),+IF('An Distinta Base'!$H23=60,(SUM(D64:E64)+SUM(D89:E89)),(SUM(C64:E64)+SUM(C89:E89)))))</f>
        <v>0</v>
      </c>
      <c r="F114" s="65">
        <f>+IF('An Distinta Base'!$H23=0,0,+IF('An Distinta Base'!$H23=30,(F64+F89),+IF('An Distinta Base'!$H23=60,(SUM(E64:F64)+SUM(E89:F89)),(SUM(D64:F64)+SUM(D89:F89)))))</f>
        <v>17820</v>
      </c>
      <c r="G114" s="65">
        <f>+IF('An Distinta Base'!$H23=0,0,+IF('An Distinta Base'!$H23=30,(G64+G89),+IF('An Distinta Base'!$H23=60,(SUM(F64:G64)+SUM(F89:G89)),(SUM(E64:G64)+SUM(E89:G89)))))</f>
        <v>17820</v>
      </c>
      <c r="H114" s="65">
        <f>+IF('An Distinta Base'!$H23=0,0,+IF('An Distinta Base'!$H23=30,(H64+H89),+IF('An Distinta Base'!$H23=60,(SUM(G64:H64)+SUM(G89:H89)),(SUM(F64:H64)+SUM(F89:H89)))))</f>
        <v>0</v>
      </c>
      <c r="I114" s="65">
        <f>+IF('An Distinta Base'!$H23=0,0,+IF('An Distinta Base'!$H23=30,(I64+I89),+IF('An Distinta Base'!$H23=60,(SUM(H64:I64)+SUM(H89:I89)),(SUM(G64:I64)+SUM(G89:I89)))))</f>
        <v>0</v>
      </c>
      <c r="J114" s="65">
        <f>+IF('An Distinta Base'!$H23=0,0,+IF('An Distinta Base'!$H23=30,(J64+J89),+IF('An Distinta Base'!$H23=60,(SUM(I64:J64)+SUM(I89:J89)),(SUM(H64:J64)+SUM(H89:J89)))))</f>
        <v>17820</v>
      </c>
      <c r="K114" s="65">
        <f>+IF('An Distinta Base'!$H23=0,0,+IF('An Distinta Base'!$H23=30,(K64+K89),+IF('An Distinta Base'!$H23=60,(SUM(J64:K64)+SUM(J89:K89)),(SUM(I64:K64)+SUM(I89:K89)))))</f>
        <v>17820</v>
      </c>
      <c r="L114" s="65">
        <f>+IF('An Distinta Base'!$H23=0,0,+IF('An Distinta Base'!$H23=30,(L64+L89),+IF('An Distinta Base'!$H23=60,(SUM(K64:L64)+SUM(K89:L89)),(SUM(J64:L64)+SUM(J89:L89)))))</f>
        <v>0</v>
      </c>
      <c r="M114" s="65">
        <f>+IF('An Distinta Base'!$H23=0,0,+IF('An Distinta Base'!$H23=30,(M64+M89),+IF('An Distinta Base'!$H23=60,(SUM(L64:M64)+SUM(L89:M89)),(SUM(K64:M64)+SUM(K89:M89)))))</f>
        <v>17998.2</v>
      </c>
      <c r="N114" s="65">
        <f>+IF('An Distinta Base'!$H23=0,0,+IF('An Distinta Base'!$H23=30,(N64+N89),+IF('An Distinta Base'!$H23=60,(SUM(M64:N64)+SUM(M89:N89)),(SUM(L64:N64)+SUM(L89:N89)))))</f>
        <v>17998.2</v>
      </c>
      <c r="O114" s="65">
        <f>+IF('An Distinta Base'!$H23=0,0,+IF('An Distinta Base'!$H23=30,(O64+O89),+IF('An Distinta Base'!$H23=60,(SUM(N64:O64)+SUM(N89:O89)),(SUM(M64:O64)+SUM(M89:O89)))))</f>
        <v>0</v>
      </c>
      <c r="P114" s="65">
        <f>+IF('An Distinta Base'!$H23=0,0,+IF('An Distinta Base'!$H23=30,(P64+P89),+IF('An Distinta Base'!$H23=60,(SUM(O64:P64)+SUM(O89:P89)),(SUM(N64:P64)+SUM(N89:P89)))))</f>
        <v>17998.2</v>
      </c>
      <c r="Q114" s="65">
        <f>+IF('An Distinta Base'!$H23=0,0,+IF('An Distinta Base'!$H23=30,(Q64+Q89),+IF('An Distinta Base'!$H23=60,(SUM(P64:Q64)+SUM(P89:Q89)),(SUM(O64:Q64)+SUM(O89:Q89)))))</f>
        <v>17998.2</v>
      </c>
      <c r="R114" s="65">
        <f>+IF('An Distinta Base'!$H23=0,0,+IF('An Distinta Base'!$H23=30,(R64+R89),+IF('An Distinta Base'!$H23=60,(SUM(Q64:R64)+SUM(Q89:R89)),(SUM(P64:R64)+SUM(P89:R89)))))</f>
        <v>0</v>
      </c>
      <c r="S114" s="65">
        <f>+IF('An Distinta Base'!$H23=0,0,+IF('An Distinta Base'!$H23=30,(S64+S89),+IF('An Distinta Base'!$H23=60,(SUM(R64:S64)+SUM(R89:S89)),(SUM(Q64:S64)+SUM(Q89:S89)))))</f>
        <v>0</v>
      </c>
      <c r="T114" s="65">
        <f>+IF('An Distinta Base'!$H23=0,0,+IF('An Distinta Base'!$H23=30,(T64+T89),+IF('An Distinta Base'!$H23=60,(SUM(S64:T64)+SUM(S89:T89)),(SUM(R64:T64)+SUM(R89:T89)))))</f>
        <v>17998.2</v>
      </c>
      <c r="U114" s="65">
        <f>+IF('An Distinta Base'!$H23=0,0,+IF('An Distinta Base'!$H23=30,(U64+U89),+IF('An Distinta Base'!$H23=60,(SUM(T64:U64)+SUM(T89:U89)),(SUM(S64:U64)+SUM(S89:U89)))))</f>
        <v>17998.2</v>
      </c>
      <c r="V114" s="65">
        <f>+IF('An Distinta Base'!$H23=0,0,+IF('An Distinta Base'!$H23=30,(V64+V89),+IF('An Distinta Base'!$H23=60,(SUM(U64:V64)+SUM(U89:V89)),(SUM(T64:V64)+SUM(T89:V89)))))</f>
        <v>0</v>
      </c>
      <c r="W114" s="65">
        <f>+IF('An Distinta Base'!$H23=0,0,+IF('An Distinta Base'!$H23=30,(W64+W89),+IF('An Distinta Base'!$H23=60,(SUM(V64:W64)+SUM(V89:W89)),(SUM(U64:W64)+SUM(U89:W89)))))</f>
        <v>0</v>
      </c>
      <c r="X114" s="65">
        <f>+IF('An Distinta Base'!$H23=0,0,+IF('An Distinta Base'!$H23=30,(X64+X89),+IF('An Distinta Base'!$H23=60,(SUM(W64:X64)+SUM(W89:X89)),(SUM(V64:X64)+SUM(V89:X89)))))</f>
        <v>17998.2</v>
      </c>
      <c r="Y114" s="65">
        <f>+IF('An Distinta Base'!$H23=0,0,+IF('An Distinta Base'!$H23=30,(Y64+Y89),+IF('An Distinta Base'!$H23=60,(SUM(X64:Y64)+SUM(X89:Y89)),(SUM(W64:Y64)+SUM(W89:Y89)))))</f>
        <v>17998.2</v>
      </c>
      <c r="Z114" s="65">
        <f>+IF('An Distinta Base'!$H23=0,0,+IF('An Distinta Base'!$H23=30,(Z64+Z89),+IF('An Distinta Base'!$H23=60,(SUM(Y64:Z64)+SUM(Y89:Z89)),(SUM(X64:Z64)+SUM(X89:Z89)))))</f>
        <v>0</v>
      </c>
      <c r="AA114" s="65">
        <f>+IF('An Distinta Base'!$H23=0,0,+IF('An Distinta Base'!$H23=30,(AA64+AA89),+IF('An Distinta Base'!$H23=60,(SUM(Z64:AA64)+SUM(Z89:AA89)),(SUM(Y64:AA64)+SUM(Y89:AA89)))))</f>
        <v>17998.2</v>
      </c>
      <c r="AB114" s="65">
        <f>+IF('An Distinta Base'!$H23=0,0,+IF('An Distinta Base'!$H23=30,(AB64+AB89),+IF('An Distinta Base'!$H23=60,(SUM(AA64:AB64)+SUM(AA89:AB89)),(SUM(Z64:AB64)+SUM(Z89:AB89)))))</f>
        <v>17998.2</v>
      </c>
      <c r="AC114" s="65">
        <f>+IF('An Distinta Base'!$H23=0,0,+IF('An Distinta Base'!$H23=30,(AC64+AC89),+IF('An Distinta Base'!$H23=60,(SUM(AB64:AC64)+SUM(AB89:AC89)),(SUM(AA64:AC64)+SUM(AA89:AC89)))))</f>
        <v>0</v>
      </c>
      <c r="AD114" s="65">
        <f>+IF('An Distinta Base'!$H23=0,0,+IF('An Distinta Base'!$H23=30,(AD64+AD89),+IF('An Distinta Base'!$H23=60,(SUM(AC64:AD64)+SUM(AC89:AD89)),(SUM(AB64:AD64)+SUM(AB89:AD89)))))</f>
        <v>17998.2</v>
      </c>
      <c r="AE114" s="65">
        <f>+IF('An Distinta Base'!$H23=0,0,+IF('An Distinta Base'!$H23=30,(AE64+AE89),+IF('An Distinta Base'!$H23=60,(SUM(AD64:AE64)+SUM(AD89:AE89)),(SUM(AC64:AE64)+SUM(AC89:AE89)))))</f>
        <v>17998.2</v>
      </c>
      <c r="AF114" s="65">
        <f>+IF('An Distinta Base'!$H23=0,0,+IF('An Distinta Base'!$H23=30,(AF64+AF89),+IF('An Distinta Base'!$H23=60,(SUM(AE64:AF64)+SUM(AE89:AF89)),(SUM(AD64:AF64)+SUM(AD89:AF89)))))</f>
        <v>0</v>
      </c>
      <c r="AG114" s="65">
        <f>+IF('An Distinta Base'!$H23=0,0,+IF('An Distinta Base'!$H23=30,(AG64+AG89),+IF('An Distinta Base'!$H23=60,(SUM(AF64:AG64)+SUM(AF89:AG89)),(SUM(AE64:AG64)+SUM(AE89:AG89)))))</f>
        <v>0</v>
      </c>
      <c r="AH114" s="65">
        <f>+IF('An Distinta Base'!$H23=0,0,+IF('An Distinta Base'!$H23=30,(AH64+AH89),+IF('An Distinta Base'!$H23=60,(SUM(AG64:AH64)+SUM(AG89:AH89)),(SUM(AF64:AH64)+SUM(AF89:AH89)))))</f>
        <v>17998.2</v>
      </c>
      <c r="AI114" s="65">
        <f>+IF('An Distinta Base'!$H23=0,0,+IF('An Distinta Base'!$H23=30,(AI64+AI89),+IF('An Distinta Base'!$H23=60,(SUM(AH64:AI64)+SUM(AH89:AI89)),(SUM(AG64:AI64)+SUM(AG89:AI89)))))</f>
        <v>17998.2</v>
      </c>
      <c r="AJ114" s="65">
        <f>+IF('An Distinta Base'!$H23=0,0,+IF('An Distinta Base'!$H23=30,(AJ64+AJ89),+IF('An Distinta Base'!$H23=60,(SUM(AI64:AJ64)+SUM(AI89:AJ89)),(SUM(AH64:AJ64)+SUM(AH89:AJ89)))))</f>
        <v>0</v>
      </c>
      <c r="AK114" s="65">
        <f>+IF('An Distinta Base'!$H23=0,0,+IF('An Distinta Base'!$H23=30,(AK64+AK89),+IF('An Distinta Base'!$H23=60,(SUM(AJ64:AK64)+SUM(AJ89:AK89)),(SUM(AI64:AK64)+SUM(AI89:AK89)))))</f>
        <v>17998.2</v>
      </c>
      <c r="AL114" s="65">
        <f>+IF('An Distinta Base'!$H23=0,0,+IF('An Distinta Base'!$H23=30,(AL64+AL89),+IF('An Distinta Base'!$H23=60,(SUM(AK64:AL64)+SUM(AK89:AL89)),(SUM(AJ64:AL64)+SUM(AJ89:AL89)))))</f>
        <v>17998.2</v>
      </c>
    </row>
    <row r="115" spans="2:38" x14ac:dyDescent="0.25">
      <c r="B115" s="47" t="str">
        <f t="shared" si="46"/>
        <v>Materia Prima 17</v>
      </c>
      <c r="C115" s="65">
        <f>+IF('An Distinta Base'!$H24=0,0,(C65+C90))</f>
        <v>6930</v>
      </c>
      <c r="D115" s="65">
        <f>+IF('An Distinta Base'!$H24=0,0,+IF('An Distinta Base'!$H24=30,(D65+D90),(SUM(C65:D65)+SUM(C90:D90))))</f>
        <v>6930</v>
      </c>
      <c r="E115" s="65">
        <f>+IF('An Distinta Base'!$H24=0,0,+IF('An Distinta Base'!$H24=30,(E65+E90),+IF('An Distinta Base'!$H24=60,(SUM(D65:E65)+SUM(D90:E90)),(SUM(C65:E65)+SUM(C90:E90)))))</f>
        <v>0</v>
      </c>
      <c r="F115" s="65">
        <f>+IF('An Distinta Base'!$H24=0,0,+IF('An Distinta Base'!$H24=30,(F65+F90),+IF('An Distinta Base'!$H24=60,(SUM(E65:F65)+SUM(E90:F90)),(SUM(D65:F65)+SUM(D90:F90)))))</f>
        <v>0</v>
      </c>
      <c r="G115" s="65">
        <f>+IF('An Distinta Base'!$H24=0,0,+IF('An Distinta Base'!$H24=30,(G65+G90),+IF('An Distinta Base'!$H24=60,(SUM(F65:G65)+SUM(F90:G90)),(SUM(E65:G65)+SUM(E90:G90)))))</f>
        <v>0</v>
      </c>
      <c r="H115" s="65">
        <f>+IF('An Distinta Base'!$H24=0,0,+IF('An Distinta Base'!$H24=30,(H65+H90),+IF('An Distinta Base'!$H24=60,(SUM(G65:H65)+SUM(G90:H90)),(SUM(F65:H65)+SUM(F90:H90)))))</f>
        <v>6930</v>
      </c>
      <c r="I115" s="65">
        <f>+IF('An Distinta Base'!$H24=0,0,+IF('An Distinta Base'!$H24=30,(I65+I90),+IF('An Distinta Base'!$H24=60,(SUM(H65:I65)+SUM(H90:I90)),(SUM(G65:I65)+SUM(G90:I90)))))</f>
        <v>6930</v>
      </c>
      <c r="J115" s="65">
        <f>+IF('An Distinta Base'!$H24=0,0,+IF('An Distinta Base'!$H24=30,(J65+J90),+IF('An Distinta Base'!$H24=60,(SUM(I65:J65)+SUM(I90:J90)),(SUM(H65:J65)+SUM(H90:J90)))))</f>
        <v>0</v>
      </c>
      <c r="K115" s="65">
        <f>+IF('An Distinta Base'!$H24=0,0,+IF('An Distinta Base'!$H24=30,(K65+K90),+IF('An Distinta Base'!$H24=60,(SUM(J65:K65)+SUM(J90:K90)),(SUM(I65:K65)+SUM(I90:K90)))))</f>
        <v>0</v>
      </c>
      <c r="L115" s="65">
        <f>+IF('An Distinta Base'!$H24=0,0,+IF('An Distinta Base'!$H24=30,(L65+L90),+IF('An Distinta Base'!$H24=60,(SUM(K65:L65)+SUM(K90:L90)),(SUM(J65:L65)+SUM(J90:L90)))))</f>
        <v>0</v>
      </c>
      <c r="M115" s="65">
        <f>+IF('An Distinta Base'!$H24=0,0,+IF('An Distinta Base'!$H24=30,(M65+M90),+IF('An Distinta Base'!$H24=60,(SUM(L65:M65)+SUM(L90:M90)),(SUM(K65:M65)+SUM(K90:M90)))))</f>
        <v>6930</v>
      </c>
      <c r="N115" s="65">
        <f>+IF('An Distinta Base'!$H24=0,0,+IF('An Distinta Base'!$H24=30,(N65+N90),+IF('An Distinta Base'!$H24=60,(SUM(M65:N65)+SUM(M90:N90)),(SUM(L65:N65)+SUM(L90:N90)))))</f>
        <v>6930</v>
      </c>
      <c r="O115" s="65">
        <f>+IF('An Distinta Base'!$H24=0,0,+IF('An Distinta Base'!$H24=30,(O65+O90),+IF('An Distinta Base'!$H24=60,(SUM(N65:O65)+SUM(N90:O90)),(SUM(M65:O65)+SUM(M90:O90)))))</f>
        <v>0</v>
      </c>
      <c r="P115" s="65">
        <f>+IF('An Distinta Base'!$H24=0,0,+IF('An Distinta Base'!$H24=30,(P65+P90),+IF('An Distinta Base'!$H24=60,(SUM(O65:P65)+SUM(O90:P90)),(SUM(N65:P65)+SUM(N90:P90)))))</f>
        <v>0</v>
      </c>
      <c r="Q115" s="65">
        <f>+IF('An Distinta Base'!$H24=0,0,+IF('An Distinta Base'!$H24=30,(Q65+Q90),+IF('An Distinta Base'!$H24=60,(SUM(P65:Q65)+SUM(P90:Q90)),(SUM(O65:Q65)+SUM(O90:Q90)))))</f>
        <v>0</v>
      </c>
      <c r="R115" s="65">
        <f>+IF('An Distinta Base'!$H24=0,0,+IF('An Distinta Base'!$H24=30,(R65+R90),+IF('An Distinta Base'!$H24=60,(SUM(Q65:R65)+SUM(Q90:R90)),(SUM(P65:R65)+SUM(P90:R90)))))</f>
        <v>6999.3</v>
      </c>
      <c r="S115" s="65">
        <f>+IF('An Distinta Base'!$H24=0,0,+IF('An Distinta Base'!$H24=30,(S65+S90),+IF('An Distinta Base'!$H24=60,(SUM(R65:S65)+SUM(R90:S90)),(SUM(Q65:S65)+SUM(Q90:S90)))))</f>
        <v>6999.3</v>
      </c>
      <c r="T115" s="65">
        <f>+IF('An Distinta Base'!$H24=0,0,+IF('An Distinta Base'!$H24=30,(T65+T90),+IF('An Distinta Base'!$H24=60,(SUM(S65:T65)+SUM(S90:T90)),(SUM(R65:T65)+SUM(R90:T90)))))</f>
        <v>0</v>
      </c>
      <c r="U115" s="65">
        <f>+IF('An Distinta Base'!$H24=0,0,+IF('An Distinta Base'!$H24=30,(U65+U90),+IF('An Distinta Base'!$H24=60,(SUM(T65:U65)+SUM(T90:U90)),(SUM(S65:U65)+SUM(S90:U90)))))</f>
        <v>0</v>
      </c>
      <c r="V115" s="65">
        <f>+IF('An Distinta Base'!$H24=0,0,+IF('An Distinta Base'!$H24=30,(V65+V90),+IF('An Distinta Base'!$H24=60,(SUM(U65:V65)+SUM(U90:V90)),(SUM(T65:V65)+SUM(T90:V90)))))</f>
        <v>0</v>
      </c>
      <c r="W115" s="65">
        <f>+IF('An Distinta Base'!$H24=0,0,+IF('An Distinta Base'!$H24=30,(W65+W90),+IF('An Distinta Base'!$H24=60,(SUM(V65:W65)+SUM(V90:W90)),(SUM(U65:W65)+SUM(U90:W90)))))</f>
        <v>6999.3</v>
      </c>
      <c r="X115" s="65">
        <f>+IF('An Distinta Base'!$H24=0,0,+IF('An Distinta Base'!$H24=30,(X65+X90),+IF('An Distinta Base'!$H24=60,(SUM(W65:X65)+SUM(W90:X90)),(SUM(V65:X65)+SUM(V90:X90)))))</f>
        <v>6999.3</v>
      </c>
      <c r="Y115" s="65">
        <f>+IF('An Distinta Base'!$H24=0,0,+IF('An Distinta Base'!$H24=30,(Y65+Y90),+IF('An Distinta Base'!$H24=60,(SUM(X65:Y65)+SUM(X90:Y90)),(SUM(W65:Y65)+SUM(W90:Y90)))))</f>
        <v>0</v>
      </c>
      <c r="Z115" s="65">
        <f>+IF('An Distinta Base'!$H24=0,0,+IF('An Distinta Base'!$H24=30,(Z65+Z90),+IF('An Distinta Base'!$H24=60,(SUM(Y65:Z65)+SUM(Y90:Z90)),(SUM(X65:Z65)+SUM(X90:Z90)))))</f>
        <v>0</v>
      </c>
      <c r="AA115" s="65">
        <f>+IF('An Distinta Base'!$H24=0,0,+IF('An Distinta Base'!$H24=30,(AA65+AA90),+IF('An Distinta Base'!$H24=60,(SUM(Z65:AA65)+SUM(Z90:AA90)),(SUM(Y65:AA65)+SUM(Y90:AA90)))))</f>
        <v>0</v>
      </c>
      <c r="AB115" s="65">
        <f>+IF('An Distinta Base'!$H24=0,0,+IF('An Distinta Base'!$H24=30,(AB65+AB90),+IF('An Distinta Base'!$H24=60,(SUM(AA65:AB65)+SUM(AA90:AB90)),(SUM(Z65:AB65)+SUM(Z90:AB90)))))</f>
        <v>6999.3</v>
      </c>
      <c r="AC115" s="65">
        <f>+IF('An Distinta Base'!$H24=0,0,+IF('An Distinta Base'!$H24=30,(AC65+AC90),+IF('An Distinta Base'!$H24=60,(SUM(AB65:AC65)+SUM(AB90:AC90)),(SUM(AA65:AC65)+SUM(AA90:AC90)))))</f>
        <v>6999.3</v>
      </c>
      <c r="AD115" s="65">
        <f>+IF('An Distinta Base'!$H24=0,0,+IF('An Distinta Base'!$H24=30,(AD65+AD90),+IF('An Distinta Base'!$H24=60,(SUM(AC65:AD65)+SUM(AC90:AD90)),(SUM(AB65:AD65)+SUM(AB90:AD90)))))</f>
        <v>0</v>
      </c>
      <c r="AE115" s="65">
        <f>+IF('An Distinta Base'!$H24=0,0,+IF('An Distinta Base'!$H24=30,(AE65+AE90),+IF('An Distinta Base'!$H24=60,(SUM(AD65:AE65)+SUM(AD90:AE90)),(SUM(AC65:AE65)+SUM(AC90:AE90)))))</f>
        <v>0</v>
      </c>
      <c r="AF115" s="65">
        <f>+IF('An Distinta Base'!$H24=0,0,+IF('An Distinta Base'!$H24=30,(AF65+AF90),+IF('An Distinta Base'!$H24=60,(SUM(AE65:AF65)+SUM(AE90:AF90)),(SUM(AD65:AF65)+SUM(AD90:AF90)))))</f>
        <v>0</v>
      </c>
      <c r="AG115" s="65">
        <f>+IF('An Distinta Base'!$H24=0,0,+IF('An Distinta Base'!$H24=30,(AG65+AG90),+IF('An Distinta Base'!$H24=60,(SUM(AF65:AG65)+SUM(AF90:AG90)),(SUM(AE65:AG65)+SUM(AE90:AG90)))))</f>
        <v>0</v>
      </c>
      <c r="AH115" s="65">
        <f>+IF('An Distinta Base'!$H24=0,0,+IF('An Distinta Base'!$H24=30,(AH65+AH90),+IF('An Distinta Base'!$H24=60,(SUM(AG65:AH65)+SUM(AG90:AH90)),(SUM(AF65:AH65)+SUM(AF90:AH90)))))</f>
        <v>6999.3</v>
      </c>
      <c r="AI115" s="65">
        <f>+IF('An Distinta Base'!$H24=0,0,+IF('An Distinta Base'!$H24=30,(AI65+AI90),+IF('An Distinta Base'!$H24=60,(SUM(AH65:AI65)+SUM(AH90:AI90)),(SUM(AG65:AI65)+SUM(AG90:AI90)))))</f>
        <v>6999.3</v>
      </c>
      <c r="AJ115" s="65">
        <f>+IF('An Distinta Base'!$H24=0,0,+IF('An Distinta Base'!$H24=30,(AJ65+AJ90),+IF('An Distinta Base'!$H24=60,(SUM(AI65:AJ65)+SUM(AI90:AJ90)),(SUM(AH65:AJ65)+SUM(AH90:AJ90)))))</f>
        <v>0</v>
      </c>
      <c r="AK115" s="65">
        <f>+IF('An Distinta Base'!$H24=0,0,+IF('An Distinta Base'!$H24=30,(AK65+AK90),+IF('An Distinta Base'!$H24=60,(SUM(AJ65:AK65)+SUM(AJ90:AK90)),(SUM(AI65:AK65)+SUM(AI90:AK90)))))</f>
        <v>0</v>
      </c>
      <c r="AL115" s="65">
        <f>+IF('An Distinta Base'!$H24=0,0,+IF('An Distinta Base'!$H24=30,(AL65+AL90),+IF('An Distinta Base'!$H24=60,(SUM(AK65:AL65)+SUM(AK90:AL90)),(SUM(AJ65:AL65)+SUM(AJ90:AL90)))))</f>
        <v>0</v>
      </c>
    </row>
    <row r="116" spans="2:38" x14ac:dyDescent="0.25">
      <c r="B116" s="47" t="str">
        <f t="shared" si="46"/>
        <v>Materia Prima 18</v>
      </c>
      <c r="C116" s="65">
        <f>+IF('An Distinta Base'!$H25=0,0,(C66+C91))</f>
        <v>3630</v>
      </c>
      <c r="D116" s="65">
        <f>+IF('An Distinta Base'!$H25=0,0,+IF('An Distinta Base'!$H25=30,(D66+D91),(SUM(C66:D66)+SUM(C91:D91))))</f>
        <v>3630</v>
      </c>
      <c r="E116" s="65">
        <f>+IF('An Distinta Base'!$H25=0,0,+IF('An Distinta Base'!$H25=30,(E66+E91),+IF('An Distinta Base'!$H25=60,(SUM(D66:E66)+SUM(D91:E91)),(SUM(C66:E66)+SUM(C91:E91)))))</f>
        <v>0</v>
      </c>
      <c r="F116" s="65">
        <f>+IF('An Distinta Base'!$H25=0,0,+IF('An Distinta Base'!$H25=30,(F66+F91),+IF('An Distinta Base'!$H25=60,(SUM(E66:F66)+SUM(E91:F91)),(SUM(D66:F66)+SUM(D91:F91)))))</f>
        <v>0</v>
      </c>
      <c r="G116" s="65">
        <f>+IF('An Distinta Base'!$H25=0,0,+IF('An Distinta Base'!$H25=30,(G66+G91),+IF('An Distinta Base'!$H25=60,(SUM(F66:G66)+SUM(F91:G91)),(SUM(E66:G66)+SUM(E91:G91)))))</f>
        <v>0</v>
      </c>
      <c r="H116" s="65">
        <f>+IF('An Distinta Base'!$H25=0,0,+IF('An Distinta Base'!$H25=30,(H66+H91),+IF('An Distinta Base'!$H25=60,(SUM(G66:H66)+SUM(G91:H91)),(SUM(F66:H66)+SUM(F91:H91)))))</f>
        <v>0</v>
      </c>
      <c r="I116" s="65">
        <f>+IF('An Distinta Base'!$H25=0,0,+IF('An Distinta Base'!$H25=30,(I66+I91),+IF('An Distinta Base'!$H25=60,(SUM(H66:I66)+SUM(H91:I91)),(SUM(G66:I66)+SUM(G91:I91)))))</f>
        <v>0</v>
      </c>
      <c r="J116" s="65">
        <f>+IF('An Distinta Base'!$H25=0,0,+IF('An Distinta Base'!$H25=30,(J66+J91),+IF('An Distinta Base'!$H25=60,(SUM(I66:J66)+SUM(I91:J91)),(SUM(H66:J66)+SUM(H91:J91)))))</f>
        <v>3630</v>
      </c>
      <c r="K116" s="65">
        <f>+IF('An Distinta Base'!$H25=0,0,+IF('An Distinta Base'!$H25=30,(K66+K91),+IF('An Distinta Base'!$H25=60,(SUM(J66:K66)+SUM(J91:K91)),(SUM(I66:K66)+SUM(I91:K91)))))</f>
        <v>3630</v>
      </c>
      <c r="L116" s="65">
        <f>+IF('An Distinta Base'!$H25=0,0,+IF('An Distinta Base'!$H25=30,(L66+L91),+IF('An Distinta Base'!$H25=60,(SUM(K66:L66)+SUM(K91:L91)),(SUM(J66:L66)+SUM(J91:L91)))))</f>
        <v>0</v>
      </c>
      <c r="M116" s="65">
        <f>+IF('An Distinta Base'!$H25=0,0,+IF('An Distinta Base'!$H25=30,(M66+M91),+IF('An Distinta Base'!$H25=60,(SUM(L66:M66)+SUM(L91:M91)),(SUM(K66:M66)+SUM(K91:M91)))))</f>
        <v>0</v>
      </c>
      <c r="N116" s="65">
        <f>+IF('An Distinta Base'!$H25=0,0,+IF('An Distinta Base'!$H25=30,(N66+N91),+IF('An Distinta Base'!$H25=60,(SUM(M66:N66)+SUM(M91:N91)),(SUM(L66:N66)+SUM(L91:N91)))))</f>
        <v>0</v>
      </c>
      <c r="O116" s="65">
        <f>+IF('An Distinta Base'!$H25=0,0,+IF('An Distinta Base'!$H25=30,(O66+O91),+IF('An Distinta Base'!$H25=60,(SUM(N66:O66)+SUM(N91:O91)),(SUM(M66:O66)+SUM(M91:O91)))))</f>
        <v>0</v>
      </c>
      <c r="P116" s="65">
        <f>+IF('An Distinta Base'!$H25=0,0,+IF('An Distinta Base'!$H25=30,(P66+P91),+IF('An Distinta Base'!$H25=60,(SUM(O66:P66)+SUM(O91:P91)),(SUM(N66:P66)+SUM(N91:P91)))))</f>
        <v>0</v>
      </c>
      <c r="Q116" s="65">
        <f>+IF('An Distinta Base'!$H25=0,0,+IF('An Distinta Base'!$H25=30,(Q66+Q91),+IF('An Distinta Base'!$H25=60,(SUM(P66:Q66)+SUM(P91:Q91)),(SUM(O66:Q66)+SUM(O91:Q91)))))</f>
        <v>3666.3</v>
      </c>
      <c r="R116" s="65">
        <f>+IF('An Distinta Base'!$H25=0,0,+IF('An Distinta Base'!$H25=30,(R66+R91),+IF('An Distinta Base'!$H25=60,(SUM(Q66:R66)+SUM(Q91:R91)),(SUM(P66:R66)+SUM(P91:R91)))))</f>
        <v>3666.3</v>
      </c>
      <c r="S116" s="65">
        <f>+IF('An Distinta Base'!$H25=0,0,+IF('An Distinta Base'!$H25=30,(S66+S91),+IF('An Distinta Base'!$H25=60,(SUM(R66:S66)+SUM(R91:S91)),(SUM(Q66:S66)+SUM(Q91:S91)))))</f>
        <v>0</v>
      </c>
      <c r="T116" s="65">
        <f>+IF('An Distinta Base'!$H25=0,0,+IF('An Distinta Base'!$H25=30,(T66+T91),+IF('An Distinta Base'!$H25=60,(SUM(S66:T66)+SUM(S91:T91)),(SUM(R66:T66)+SUM(R91:T91)))))</f>
        <v>0</v>
      </c>
      <c r="U116" s="65">
        <f>+IF('An Distinta Base'!$H25=0,0,+IF('An Distinta Base'!$H25=30,(U66+U91),+IF('An Distinta Base'!$H25=60,(SUM(T66:U66)+SUM(T91:U91)),(SUM(S66:U66)+SUM(S91:U91)))))</f>
        <v>0</v>
      </c>
      <c r="V116" s="65">
        <f>+IF('An Distinta Base'!$H25=0,0,+IF('An Distinta Base'!$H25=30,(V66+V91),+IF('An Distinta Base'!$H25=60,(SUM(U66:V66)+SUM(U91:V91)),(SUM(T66:V66)+SUM(T91:V91)))))</f>
        <v>0</v>
      </c>
      <c r="W116" s="65">
        <f>+IF('An Distinta Base'!$H25=0,0,+IF('An Distinta Base'!$H25=30,(W66+W91),+IF('An Distinta Base'!$H25=60,(SUM(V66:W66)+SUM(V91:W91)),(SUM(U66:W66)+SUM(U91:W91)))))</f>
        <v>0</v>
      </c>
      <c r="X116" s="65">
        <f>+IF('An Distinta Base'!$H25=0,0,+IF('An Distinta Base'!$H25=30,(X66+X91),+IF('An Distinta Base'!$H25=60,(SUM(W66:X66)+SUM(W91:X91)),(SUM(V66:X66)+SUM(V91:X91)))))</f>
        <v>3666.3</v>
      </c>
      <c r="Y116" s="65">
        <f>+IF('An Distinta Base'!$H25=0,0,+IF('An Distinta Base'!$H25=30,(Y66+Y91),+IF('An Distinta Base'!$H25=60,(SUM(X66:Y66)+SUM(X91:Y91)),(SUM(W66:Y66)+SUM(W91:Y91)))))</f>
        <v>3666.3</v>
      </c>
      <c r="Z116" s="65">
        <f>+IF('An Distinta Base'!$H25=0,0,+IF('An Distinta Base'!$H25=30,(Z66+Z91),+IF('An Distinta Base'!$H25=60,(SUM(Y66:Z66)+SUM(Y91:Z91)),(SUM(X66:Z66)+SUM(X91:Z91)))))</f>
        <v>0</v>
      </c>
      <c r="AA116" s="65">
        <f>+IF('An Distinta Base'!$H25=0,0,+IF('An Distinta Base'!$H25=30,(AA66+AA91),+IF('An Distinta Base'!$H25=60,(SUM(Z66:AA66)+SUM(Z91:AA91)),(SUM(Y66:AA66)+SUM(Y91:AA91)))))</f>
        <v>0</v>
      </c>
      <c r="AB116" s="65">
        <f>+IF('An Distinta Base'!$H25=0,0,+IF('An Distinta Base'!$H25=30,(AB66+AB91),+IF('An Distinta Base'!$H25=60,(SUM(AA66:AB66)+SUM(AA91:AB91)),(SUM(Z66:AB66)+SUM(Z91:AB91)))))</f>
        <v>0</v>
      </c>
      <c r="AC116" s="65">
        <f>+IF('An Distinta Base'!$H25=0,0,+IF('An Distinta Base'!$H25=30,(AC66+AC91),+IF('An Distinta Base'!$H25=60,(SUM(AB66:AC66)+SUM(AB91:AC91)),(SUM(AA66:AC66)+SUM(AA91:AC91)))))</f>
        <v>0</v>
      </c>
      <c r="AD116" s="65">
        <f>+IF('An Distinta Base'!$H25=0,0,+IF('An Distinta Base'!$H25=30,(AD66+AD91),+IF('An Distinta Base'!$H25=60,(SUM(AC66:AD66)+SUM(AC91:AD91)),(SUM(AB66:AD66)+SUM(AB91:AD91)))))</f>
        <v>0</v>
      </c>
      <c r="AE116" s="65">
        <f>+IF('An Distinta Base'!$H25=0,0,+IF('An Distinta Base'!$H25=30,(AE66+AE91),+IF('An Distinta Base'!$H25=60,(SUM(AD66:AE66)+SUM(AD91:AE91)),(SUM(AC66:AE66)+SUM(AC91:AE91)))))</f>
        <v>3666.3</v>
      </c>
      <c r="AF116" s="65">
        <f>+IF('An Distinta Base'!$H25=0,0,+IF('An Distinta Base'!$H25=30,(AF66+AF91),+IF('An Distinta Base'!$H25=60,(SUM(AE66:AF66)+SUM(AE91:AF91)),(SUM(AD66:AF66)+SUM(AD91:AF91)))))</f>
        <v>3666.3</v>
      </c>
      <c r="AG116" s="65">
        <f>+IF('An Distinta Base'!$H25=0,0,+IF('An Distinta Base'!$H25=30,(AG66+AG91),+IF('An Distinta Base'!$H25=60,(SUM(AF66:AG66)+SUM(AF91:AG91)),(SUM(AE66:AG66)+SUM(AE91:AG91)))))</f>
        <v>0</v>
      </c>
      <c r="AH116" s="65">
        <f>+IF('An Distinta Base'!$H25=0,0,+IF('An Distinta Base'!$H25=30,(AH66+AH91),+IF('An Distinta Base'!$H25=60,(SUM(AG66:AH66)+SUM(AG91:AH91)),(SUM(AF66:AH66)+SUM(AF91:AH91)))))</f>
        <v>0</v>
      </c>
      <c r="AI116" s="65">
        <f>+IF('An Distinta Base'!$H25=0,0,+IF('An Distinta Base'!$H25=30,(AI66+AI91),+IF('An Distinta Base'!$H25=60,(SUM(AH66:AI66)+SUM(AH91:AI91)),(SUM(AG66:AI66)+SUM(AG91:AI91)))))</f>
        <v>0</v>
      </c>
      <c r="AJ116" s="65">
        <f>+IF('An Distinta Base'!$H25=0,0,+IF('An Distinta Base'!$H25=30,(AJ66+AJ91),+IF('An Distinta Base'!$H25=60,(SUM(AI66:AJ66)+SUM(AI91:AJ91)),(SUM(AH66:AJ66)+SUM(AH91:AJ91)))))</f>
        <v>0</v>
      </c>
      <c r="AK116" s="65">
        <f>+IF('An Distinta Base'!$H25=0,0,+IF('An Distinta Base'!$H25=30,(AK66+AK91),+IF('An Distinta Base'!$H25=60,(SUM(AJ66:AK66)+SUM(AJ91:AK91)),(SUM(AI66:AK66)+SUM(AI91:AK91)))))</f>
        <v>0</v>
      </c>
      <c r="AL116" s="65">
        <f>+IF('An Distinta Base'!$H25=0,0,+IF('An Distinta Base'!$H25=30,(AL66+AL91),+IF('An Distinta Base'!$H25=60,(SUM(AK66:AL66)+SUM(AK91:AL91)),(SUM(AJ66:AL66)+SUM(AJ91:AL91)))))</f>
        <v>3666.3</v>
      </c>
    </row>
    <row r="117" spans="2:38" x14ac:dyDescent="0.25">
      <c r="B117" s="47" t="str">
        <f t="shared" si="46"/>
        <v>Materia Prima 19</v>
      </c>
      <c r="C117" s="65">
        <f>+IF('An Distinta Base'!$H26=0,0,(C67+C92))</f>
        <v>3630</v>
      </c>
      <c r="D117" s="65">
        <f>+IF('An Distinta Base'!$H26=0,0,+IF('An Distinta Base'!$H26=30,(D67+D92),(SUM(C67:D67)+SUM(C92:D92))))</f>
        <v>3630</v>
      </c>
      <c r="E117" s="65">
        <f>+IF('An Distinta Base'!$H26=0,0,+IF('An Distinta Base'!$H26=30,(E67+E92),+IF('An Distinta Base'!$H26=60,(SUM(D67:E67)+SUM(D92:E92)),(SUM(C67:E67)+SUM(C92:E92)))))</f>
        <v>0</v>
      </c>
      <c r="F117" s="65">
        <f>+IF('An Distinta Base'!$H26=0,0,+IF('An Distinta Base'!$H26=30,(F67+F92),+IF('An Distinta Base'!$H26=60,(SUM(E67:F67)+SUM(E92:F92)),(SUM(D67:F67)+SUM(D92:F92)))))</f>
        <v>0</v>
      </c>
      <c r="G117" s="65">
        <f>+IF('An Distinta Base'!$H26=0,0,+IF('An Distinta Base'!$H26=30,(G67+G92),+IF('An Distinta Base'!$H26=60,(SUM(F67:G67)+SUM(F92:G92)),(SUM(E67:G67)+SUM(E92:G92)))))</f>
        <v>0</v>
      </c>
      <c r="H117" s="65">
        <f>+IF('An Distinta Base'!$H26=0,0,+IF('An Distinta Base'!$H26=30,(H67+H92),+IF('An Distinta Base'!$H26=60,(SUM(G67:H67)+SUM(G92:H92)),(SUM(F67:H67)+SUM(F92:H92)))))</f>
        <v>0</v>
      </c>
      <c r="I117" s="65">
        <f>+IF('An Distinta Base'!$H26=0,0,+IF('An Distinta Base'!$H26=30,(I67+I92),+IF('An Distinta Base'!$H26=60,(SUM(H67:I67)+SUM(H92:I92)),(SUM(G67:I67)+SUM(G92:I92)))))</f>
        <v>0</v>
      </c>
      <c r="J117" s="65">
        <f>+IF('An Distinta Base'!$H26=0,0,+IF('An Distinta Base'!$H26=30,(J67+J92),+IF('An Distinta Base'!$H26=60,(SUM(I67:J67)+SUM(I92:J92)),(SUM(H67:J67)+SUM(H92:J92)))))</f>
        <v>3630</v>
      </c>
      <c r="K117" s="65">
        <f>+IF('An Distinta Base'!$H26=0,0,+IF('An Distinta Base'!$H26=30,(K67+K92),+IF('An Distinta Base'!$H26=60,(SUM(J67:K67)+SUM(J92:K92)),(SUM(I67:K67)+SUM(I92:K92)))))</f>
        <v>3630</v>
      </c>
      <c r="L117" s="65">
        <f>+IF('An Distinta Base'!$H26=0,0,+IF('An Distinta Base'!$H26=30,(L67+L92),+IF('An Distinta Base'!$H26=60,(SUM(K67:L67)+SUM(K92:L92)),(SUM(J67:L67)+SUM(J92:L92)))))</f>
        <v>0</v>
      </c>
      <c r="M117" s="65">
        <f>+IF('An Distinta Base'!$H26=0,0,+IF('An Distinta Base'!$H26=30,(M67+M92),+IF('An Distinta Base'!$H26=60,(SUM(L67:M67)+SUM(L92:M92)),(SUM(K67:M67)+SUM(K92:M92)))))</f>
        <v>0</v>
      </c>
      <c r="N117" s="65">
        <f>+IF('An Distinta Base'!$H26=0,0,+IF('An Distinta Base'!$H26=30,(N67+N92),+IF('An Distinta Base'!$H26=60,(SUM(M67:N67)+SUM(M92:N92)),(SUM(L67:N67)+SUM(L92:N92)))))</f>
        <v>0</v>
      </c>
      <c r="O117" s="65">
        <f>+IF('An Distinta Base'!$H26=0,0,+IF('An Distinta Base'!$H26=30,(O67+O92),+IF('An Distinta Base'!$H26=60,(SUM(N67:O67)+SUM(N92:O92)),(SUM(M67:O67)+SUM(M92:O92)))))</f>
        <v>0</v>
      </c>
      <c r="P117" s="65">
        <f>+IF('An Distinta Base'!$H26=0,0,+IF('An Distinta Base'!$H26=30,(P67+P92),+IF('An Distinta Base'!$H26=60,(SUM(O67:P67)+SUM(O92:P92)),(SUM(N67:P67)+SUM(N92:P92)))))</f>
        <v>0</v>
      </c>
      <c r="Q117" s="65">
        <f>+IF('An Distinta Base'!$H26=0,0,+IF('An Distinta Base'!$H26=30,(Q67+Q92),+IF('An Distinta Base'!$H26=60,(SUM(P67:Q67)+SUM(P92:Q92)),(SUM(O67:Q67)+SUM(O92:Q92)))))</f>
        <v>3702.6</v>
      </c>
      <c r="R117" s="65">
        <f>+IF('An Distinta Base'!$H26=0,0,+IF('An Distinta Base'!$H26=30,(R67+R92),+IF('An Distinta Base'!$H26=60,(SUM(Q67:R67)+SUM(Q92:R92)),(SUM(P67:R67)+SUM(P92:R92)))))</f>
        <v>3702.6</v>
      </c>
      <c r="S117" s="65">
        <f>+IF('An Distinta Base'!$H26=0,0,+IF('An Distinta Base'!$H26=30,(S67+S92),+IF('An Distinta Base'!$H26=60,(SUM(R67:S67)+SUM(R92:S92)),(SUM(Q67:S67)+SUM(Q92:S92)))))</f>
        <v>0</v>
      </c>
      <c r="T117" s="65">
        <f>+IF('An Distinta Base'!$H26=0,0,+IF('An Distinta Base'!$H26=30,(T67+T92),+IF('An Distinta Base'!$H26=60,(SUM(S67:T67)+SUM(S92:T92)),(SUM(R67:T67)+SUM(R92:T92)))))</f>
        <v>0</v>
      </c>
      <c r="U117" s="65">
        <f>+IF('An Distinta Base'!$H26=0,0,+IF('An Distinta Base'!$H26=30,(U67+U92),+IF('An Distinta Base'!$H26=60,(SUM(T67:U67)+SUM(T92:U92)),(SUM(S67:U67)+SUM(S92:U92)))))</f>
        <v>0</v>
      </c>
      <c r="V117" s="65">
        <f>+IF('An Distinta Base'!$H26=0,0,+IF('An Distinta Base'!$H26=30,(V67+V92),+IF('An Distinta Base'!$H26=60,(SUM(U67:V67)+SUM(U92:V92)),(SUM(T67:V67)+SUM(T92:V92)))))</f>
        <v>0</v>
      </c>
      <c r="W117" s="65">
        <f>+IF('An Distinta Base'!$H26=0,0,+IF('An Distinta Base'!$H26=30,(W67+W92),+IF('An Distinta Base'!$H26=60,(SUM(V67:W67)+SUM(V92:W92)),(SUM(U67:W67)+SUM(U92:W92)))))</f>
        <v>0</v>
      </c>
      <c r="X117" s="65">
        <f>+IF('An Distinta Base'!$H26=0,0,+IF('An Distinta Base'!$H26=30,(X67+X92),+IF('An Distinta Base'!$H26=60,(SUM(W67:X67)+SUM(W92:X92)),(SUM(V67:X67)+SUM(V92:X92)))))</f>
        <v>3702.6</v>
      </c>
      <c r="Y117" s="65">
        <f>+IF('An Distinta Base'!$H26=0,0,+IF('An Distinta Base'!$H26=30,(Y67+Y92),+IF('An Distinta Base'!$H26=60,(SUM(X67:Y67)+SUM(X92:Y92)),(SUM(W67:Y67)+SUM(W92:Y92)))))</f>
        <v>3702.6</v>
      </c>
      <c r="Z117" s="65">
        <f>+IF('An Distinta Base'!$H26=0,0,+IF('An Distinta Base'!$H26=30,(Z67+Z92),+IF('An Distinta Base'!$H26=60,(SUM(Y67:Z67)+SUM(Y92:Z92)),(SUM(X67:Z67)+SUM(X92:Z92)))))</f>
        <v>0</v>
      </c>
      <c r="AA117" s="65">
        <f>+IF('An Distinta Base'!$H26=0,0,+IF('An Distinta Base'!$H26=30,(AA67+AA92),+IF('An Distinta Base'!$H26=60,(SUM(Z67:AA67)+SUM(Z92:AA92)),(SUM(Y67:AA67)+SUM(Y92:AA92)))))</f>
        <v>0</v>
      </c>
      <c r="AB117" s="65">
        <f>+IF('An Distinta Base'!$H26=0,0,+IF('An Distinta Base'!$H26=30,(AB67+AB92),+IF('An Distinta Base'!$H26=60,(SUM(AA67:AB67)+SUM(AA92:AB92)),(SUM(Z67:AB67)+SUM(Z92:AB92)))))</f>
        <v>0</v>
      </c>
      <c r="AC117" s="65">
        <f>+IF('An Distinta Base'!$H26=0,0,+IF('An Distinta Base'!$H26=30,(AC67+AC92),+IF('An Distinta Base'!$H26=60,(SUM(AB67:AC67)+SUM(AB92:AC92)),(SUM(AA67:AC67)+SUM(AA92:AC92)))))</f>
        <v>0</v>
      </c>
      <c r="AD117" s="65">
        <f>+IF('An Distinta Base'!$H26=0,0,+IF('An Distinta Base'!$H26=30,(AD67+AD92),+IF('An Distinta Base'!$H26=60,(SUM(AC67:AD67)+SUM(AC92:AD92)),(SUM(AB67:AD67)+SUM(AB92:AD92)))))</f>
        <v>0</v>
      </c>
      <c r="AE117" s="65">
        <f>+IF('An Distinta Base'!$H26=0,0,+IF('An Distinta Base'!$H26=30,(AE67+AE92),+IF('An Distinta Base'!$H26=60,(SUM(AD67:AE67)+SUM(AD92:AE92)),(SUM(AC67:AE67)+SUM(AC92:AE92)))))</f>
        <v>3702.6</v>
      </c>
      <c r="AF117" s="65">
        <f>+IF('An Distinta Base'!$H26=0,0,+IF('An Distinta Base'!$H26=30,(AF67+AF92),+IF('An Distinta Base'!$H26=60,(SUM(AE67:AF67)+SUM(AE92:AF92)),(SUM(AD67:AF67)+SUM(AD92:AF92)))))</f>
        <v>3702.6</v>
      </c>
      <c r="AG117" s="65">
        <f>+IF('An Distinta Base'!$H26=0,0,+IF('An Distinta Base'!$H26=30,(AG67+AG92),+IF('An Distinta Base'!$H26=60,(SUM(AF67:AG67)+SUM(AF92:AG92)),(SUM(AE67:AG67)+SUM(AE92:AG92)))))</f>
        <v>0</v>
      </c>
      <c r="AH117" s="65">
        <f>+IF('An Distinta Base'!$H26=0,0,+IF('An Distinta Base'!$H26=30,(AH67+AH92),+IF('An Distinta Base'!$H26=60,(SUM(AG67:AH67)+SUM(AG92:AH92)),(SUM(AF67:AH67)+SUM(AF92:AH92)))))</f>
        <v>0</v>
      </c>
      <c r="AI117" s="65">
        <f>+IF('An Distinta Base'!$H26=0,0,+IF('An Distinta Base'!$H26=30,(AI67+AI92),+IF('An Distinta Base'!$H26=60,(SUM(AH67:AI67)+SUM(AH92:AI92)),(SUM(AG67:AI67)+SUM(AG92:AI92)))))</f>
        <v>0</v>
      </c>
      <c r="AJ117" s="65">
        <f>+IF('An Distinta Base'!$H26=0,0,+IF('An Distinta Base'!$H26=30,(AJ67+AJ92),+IF('An Distinta Base'!$H26=60,(SUM(AI67:AJ67)+SUM(AI92:AJ92)),(SUM(AH67:AJ67)+SUM(AH92:AJ92)))))</f>
        <v>0</v>
      </c>
      <c r="AK117" s="65">
        <f>+IF('An Distinta Base'!$H26=0,0,+IF('An Distinta Base'!$H26=30,(AK67+AK92),+IF('An Distinta Base'!$H26=60,(SUM(AJ67:AK67)+SUM(AJ92:AK92)),(SUM(AI67:AK67)+SUM(AI92:AK92)))))</f>
        <v>0</v>
      </c>
      <c r="AL117" s="65">
        <f>+IF('An Distinta Base'!$H26=0,0,+IF('An Distinta Base'!$H26=30,(AL67+AL92),+IF('An Distinta Base'!$H26=60,(SUM(AK67:AL67)+SUM(AK92:AL92)),(SUM(AJ67:AL67)+SUM(AJ92:AL92)))))</f>
        <v>3702.6</v>
      </c>
    </row>
    <row r="118" spans="2:38" x14ac:dyDescent="0.25">
      <c r="B118" s="47" t="str">
        <f t="shared" si="46"/>
        <v>Materia Prima 20</v>
      </c>
      <c r="C118" s="65">
        <f>+IF('An Distinta Base'!$H27=0,0,(C68+C93))</f>
        <v>6292</v>
      </c>
      <c r="D118" s="65">
        <f>+IF('An Distinta Base'!$H27=0,0,+IF('An Distinta Base'!$H27=30,(D68+D93),(SUM(C68:D68)+SUM(C93:D93))))</f>
        <v>6292</v>
      </c>
      <c r="E118" s="65">
        <f>+IF('An Distinta Base'!$H27=0,0,+IF('An Distinta Base'!$H27=30,(E68+E93),+IF('An Distinta Base'!$H27=60,(SUM(D68:E68)+SUM(D93:E93)),(SUM(C68:E68)+SUM(C93:E93)))))</f>
        <v>0</v>
      </c>
      <c r="F118" s="65">
        <f>+IF('An Distinta Base'!$H27=0,0,+IF('An Distinta Base'!$H27=30,(F68+F93),+IF('An Distinta Base'!$H27=60,(SUM(E68:F68)+SUM(E93:F93)),(SUM(D68:F68)+SUM(D93:F93)))))</f>
        <v>0</v>
      </c>
      <c r="G118" s="65">
        <f>+IF('An Distinta Base'!$H27=0,0,+IF('An Distinta Base'!$H27=30,(G68+G93),+IF('An Distinta Base'!$H27=60,(SUM(F68:G68)+SUM(F93:G93)),(SUM(E68:G68)+SUM(E93:G93)))))</f>
        <v>0</v>
      </c>
      <c r="H118" s="65">
        <f>+IF('An Distinta Base'!$H27=0,0,+IF('An Distinta Base'!$H27=30,(H68+H93),+IF('An Distinta Base'!$H27=60,(SUM(G68:H68)+SUM(G93:H93)),(SUM(F68:H68)+SUM(F93:H93)))))</f>
        <v>0</v>
      </c>
      <c r="I118" s="65">
        <f>+IF('An Distinta Base'!$H27=0,0,+IF('An Distinta Base'!$H27=30,(I68+I93),+IF('An Distinta Base'!$H27=60,(SUM(H68:I68)+SUM(H93:I93)),(SUM(G68:I68)+SUM(G93:I93)))))</f>
        <v>6292</v>
      </c>
      <c r="J118" s="65">
        <f>+IF('An Distinta Base'!$H27=0,0,+IF('An Distinta Base'!$H27=30,(J68+J93),+IF('An Distinta Base'!$H27=60,(SUM(I68:J68)+SUM(I93:J93)),(SUM(H68:J68)+SUM(H93:J93)))))</f>
        <v>6292</v>
      </c>
      <c r="K118" s="65">
        <f>+IF('An Distinta Base'!$H27=0,0,+IF('An Distinta Base'!$H27=30,(K68+K93),+IF('An Distinta Base'!$H27=60,(SUM(J68:K68)+SUM(J93:K93)),(SUM(I68:K68)+SUM(I93:K93)))))</f>
        <v>0</v>
      </c>
      <c r="L118" s="65">
        <f>+IF('An Distinta Base'!$H27=0,0,+IF('An Distinta Base'!$H27=30,(L68+L93),+IF('An Distinta Base'!$H27=60,(SUM(K68:L68)+SUM(K93:L93)),(SUM(J68:L68)+SUM(J93:L93)))))</f>
        <v>0</v>
      </c>
      <c r="M118" s="65">
        <f>+IF('An Distinta Base'!$H27=0,0,+IF('An Distinta Base'!$H27=30,(M68+M93),+IF('An Distinta Base'!$H27=60,(SUM(L68:M68)+SUM(L93:M93)),(SUM(K68:M68)+SUM(K93:M93)))))</f>
        <v>0</v>
      </c>
      <c r="N118" s="65">
        <f>+IF('An Distinta Base'!$H27=0,0,+IF('An Distinta Base'!$H27=30,(N68+N93),+IF('An Distinta Base'!$H27=60,(SUM(M68:N68)+SUM(M93:N93)),(SUM(L68:N68)+SUM(L93:N93)))))</f>
        <v>0</v>
      </c>
      <c r="O118" s="65">
        <f>+IF('An Distinta Base'!$H27=0,0,+IF('An Distinta Base'!$H27=30,(O68+O93),+IF('An Distinta Base'!$H27=60,(SUM(N68:O68)+SUM(N93:O93)),(SUM(M68:O68)+SUM(M93:O93)))))</f>
        <v>6417.84</v>
      </c>
      <c r="P118" s="65">
        <f>+IF('An Distinta Base'!$H27=0,0,+IF('An Distinta Base'!$H27=30,(P68+P93),+IF('An Distinta Base'!$H27=60,(SUM(O68:P68)+SUM(O93:P93)),(SUM(N68:P68)+SUM(N93:P93)))))</f>
        <v>6417.84</v>
      </c>
      <c r="Q118" s="65">
        <f>+IF('An Distinta Base'!$H27=0,0,+IF('An Distinta Base'!$H27=30,(Q68+Q93),+IF('An Distinta Base'!$H27=60,(SUM(P68:Q68)+SUM(P93:Q93)),(SUM(O68:Q68)+SUM(O93:Q93)))))</f>
        <v>0</v>
      </c>
      <c r="R118" s="65">
        <f>+IF('An Distinta Base'!$H27=0,0,+IF('An Distinta Base'!$H27=30,(R68+R93),+IF('An Distinta Base'!$H27=60,(SUM(Q68:R68)+SUM(Q93:R93)),(SUM(P68:R68)+SUM(P93:R93)))))</f>
        <v>0</v>
      </c>
      <c r="S118" s="65">
        <f>+IF('An Distinta Base'!$H27=0,0,+IF('An Distinta Base'!$H27=30,(S68+S93),+IF('An Distinta Base'!$H27=60,(SUM(R68:S68)+SUM(R93:S93)),(SUM(Q68:S68)+SUM(Q93:S93)))))</f>
        <v>0</v>
      </c>
      <c r="T118" s="65">
        <f>+IF('An Distinta Base'!$H27=0,0,+IF('An Distinta Base'!$H27=30,(T68+T93),+IF('An Distinta Base'!$H27=60,(SUM(S68:T68)+SUM(S93:T93)),(SUM(R68:T68)+SUM(R93:T93)))))</f>
        <v>0</v>
      </c>
      <c r="U118" s="65">
        <f>+IF('An Distinta Base'!$H27=0,0,+IF('An Distinta Base'!$H27=30,(U68+U93),+IF('An Distinta Base'!$H27=60,(SUM(T68:U68)+SUM(T93:U93)),(SUM(S68:U68)+SUM(S93:U93)))))</f>
        <v>6417.84</v>
      </c>
      <c r="V118" s="65">
        <f>+IF('An Distinta Base'!$H27=0,0,+IF('An Distinta Base'!$H27=30,(V68+V93),+IF('An Distinta Base'!$H27=60,(SUM(U68:V68)+SUM(U93:V93)),(SUM(T68:V68)+SUM(T93:V93)))))</f>
        <v>6417.84</v>
      </c>
      <c r="W118" s="65">
        <f>+IF('An Distinta Base'!$H27=0,0,+IF('An Distinta Base'!$H27=30,(W68+W93),+IF('An Distinta Base'!$H27=60,(SUM(V68:W68)+SUM(V93:W93)),(SUM(U68:W68)+SUM(U93:W93)))))</f>
        <v>0</v>
      </c>
      <c r="X118" s="65">
        <f>+IF('An Distinta Base'!$H27=0,0,+IF('An Distinta Base'!$H27=30,(X68+X93),+IF('An Distinta Base'!$H27=60,(SUM(W68:X68)+SUM(W93:X93)),(SUM(V68:X68)+SUM(V93:X93)))))</f>
        <v>0</v>
      </c>
      <c r="Y118" s="65">
        <f>+IF('An Distinta Base'!$H27=0,0,+IF('An Distinta Base'!$H27=30,(Y68+Y93),+IF('An Distinta Base'!$H27=60,(SUM(X68:Y68)+SUM(X93:Y93)),(SUM(W68:Y68)+SUM(W93:Y93)))))</f>
        <v>0</v>
      </c>
      <c r="Z118" s="65">
        <f>+IF('An Distinta Base'!$H27=0,0,+IF('An Distinta Base'!$H27=30,(Z68+Z93),+IF('An Distinta Base'!$H27=60,(SUM(Y68:Z68)+SUM(Y93:Z93)),(SUM(X68:Z68)+SUM(X93:Z93)))))</f>
        <v>0</v>
      </c>
      <c r="AA118" s="65">
        <f>+IF('An Distinta Base'!$H27=0,0,+IF('An Distinta Base'!$H27=30,(AA68+AA93),+IF('An Distinta Base'!$H27=60,(SUM(Z68:AA68)+SUM(Z93:AA93)),(SUM(Y68:AA68)+SUM(Y93:AA93)))))</f>
        <v>6417.84</v>
      </c>
      <c r="AB118" s="65">
        <f>+IF('An Distinta Base'!$H27=0,0,+IF('An Distinta Base'!$H27=30,(AB68+AB93),+IF('An Distinta Base'!$H27=60,(SUM(AA68:AB68)+SUM(AA93:AB93)),(SUM(Z68:AB68)+SUM(Z93:AB93)))))</f>
        <v>6417.84</v>
      </c>
      <c r="AC118" s="65">
        <f>+IF('An Distinta Base'!$H27=0,0,+IF('An Distinta Base'!$H27=30,(AC68+AC93),+IF('An Distinta Base'!$H27=60,(SUM(AB68:AC68)+SUM(AB93:AC93)),(SUM(AA68:AC68)+SUM(AA93:AC93)))))</f>
        <v>0</v>
      </c>
      <c r="AD118" s="65">
        <f>+IF('An Distinta Base'!$H27=0,0,+IF('An Distinta Base'!$H27=30,(AD68+AD93),+IF('An Distinta Base'!$H27=60,(SUM(AC68:AD68)+SUM(AC93:AD93)),(SUM(AB68:AD68)+SUM(AB93:AD93)))))</f>
        <v>0</v>
      </c>
      <c r="AE118" s="65">
        <f>+IF('An Distinta Base'!$H27=0,0,+IF('An Distinta Base'!$H27=30,(AE68+AE93),+IF('An Distinta Base'!$H27=60,(SUM(AD68:AE68)+SUM(AD93:AE93)),(SUM(AC68:AE68)+SUM(AC93:AE93)))))</f>
        <v>0</v>
      </c>
      <c r="AF118" s="65">
        <f>+IF('An Distinta Base'!$H27=0,0,+IF('An Distinta Base'!$H27=30,(AF68+AF93),+IF('An Distinta Base'!$H27=60,(SUM(AE68:AF68)+SUM(AE93:AF93)),(SUM(AD68:AF68)+SUM(AD93:AF93)))))</f>
        <v>0</v>
      </c>
      <c r="AG118" s="65">
        <f>+IF('An Distinta Base'!$H27=0,0,+IF('An Distinta Base'!$H27=30,(AG68+AG93),+IF('An Distinta Base'!$H27=60,(SUM(AF68:AG68)+SUM(AF93:AG93)),(SUM(AE68:AG68)+SUM(AE93:AG93)))))</f>
        <v>6417.84</v>
      </c>
      <c r="AH118" s="65">
        <f>+IF('An Distinta Base'!$H27=0,0,+IF('An Distinta Base'!$H27=30,(AH68+AH93),+IF('An Distinta Base'!$H27=60,(SUM(AG68:AH68)+SUM(AG93:AH93)),(SUM(AF68:AH68)+SUM(AF93:AH93)))))</f>
        <v>6417.84</v>
      </c>
      <c r="AI118" s="65">
        <f>+IF('An Distinta Base'!$H27=0,0,+IF('An Distinta Base'!$H27=30,(AI68+AI93),+IF('An Distinta Base'!$H27=60,(SUM(AH68:AI68)+SUM(AH93:AI93)),(SUM(AG68:AI68)+SUM(AG93:AI93)))))</f>
        <v>0</v>
      </c>
      <c r="AJ118" s="65">
        <f>+IF('An Distinta Base'!$H27=0,0,+IF('An Distinta Base'!$H27=30,(AJ68+AJ93),+IF('An Distinta Base'!$H27=60,(SUM(AI68:AJ68)+SUM(AI93:AJ93)),(SUM(AH68:AJ68)+SUM(AH93:AJ93)))))</f>
        <v>0</v>
      </c>
      <c r="AK118" s="65">
        <f>+IF('An Distinta Base'!$H27=0,0,+IF('An Distinta Base'!$H27=30,(AK68+AK93),+IF('An Distinta Base'!$H27=60,(SUM(AJ68:AK68)+SUM(AJ93:AK93)),(SUM(AI68:AK68)+SUM(AI93:AK93)))))</f>
        <v>0</v>
      </c>
      <c r="AL118" s="65">
        <f>+IF('An Distinta Base'!$H27=0,0,+IF('An Distinta Base'!$H27=30,(AL68+AL93),+IF('An Distinta Base'!$H27=60,(SUM(AK68:AL68)+SUM(AK93:AL93)),(SUM(AJ68:AL68)+SUM(AJ93:AL93)))))</f>
        <v>0</v>
      </c>
    </row>
    <row r="119" spans="2:38" ht="10.5" customHeight="1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314</v>
      </c>
      <c r="C120" s="63">
        <f>SUM(C99:C118)</f>
        <v>179489</v>
      </c>
      <c r="D120" s="63">
        <f t="shared" ref="D120" si="47">SUM(D99:D118)</f>
        <v>177069</v>
      </c>
      <c r="E120" s="63">
        <f t="shared" ref="E120" si="48">SUM(E99:E118)</f>
        <v>0</v>
      </c>
      <c r="F120" s="63">
        <f t="shared" ref="F120" si="49">SUM(F99:F118)</f>
        <v>20240</v>
      </c>
      <c r="G120" s="63">
        <f t="shared" ref="G120" si="50">SUM(G99:G118)</f>
        <v>54690</v>
      </c>
      <c r="H120" s="63">
        <f t="shared" ref="H120" si="51">SUM(H99:H118)</f>
        <v>96448</v>
      </c>
      <c r="I120" s="63">
        <f t="shared" ref="I120" si="52">SUM(I99:I118)</f>
        <v>88106.72</v>
      </c>
      <c r="J120" s="63">
        <f t="shared" ref="J120" si="53">SUM(J99:J118)</f>
        <v>60309.72</v>
      </c>
      <c r="K120" s="63">
        <f t="shared" ref="K120" si="54">SUM(K99:K118)</f>
        <v>82335.399999999994</v>
      </c>
      <c r="L120" s="63">
        <f t="shared" ref="L120" si="55">SUM(L99:L118)</f>
        <v>50554.400000000001</v>
      </c>
      <c r="M120" s="63">
        <f t="shared" ref="M120" si="56">SUM(M99:M118)</f>
        <v>67533.240000000005</v>
      </c>
      <c r="N120" s="63">
        <f t="shared" ref="N120" si="57">SUM(N99:N118)</f>
        <v>78753.240000000005</v>
      </c>
      <c r="O120" s="63">
        <f t="shared" ref="O120" si="58">SUM(O99:O118)</f>
        <v>28324.560000000001</v>
      </c>
      <c r="P120" s="63">
        <f t="shared" ref="P120" si="59">SUM(P99:P118)</f>
        <v>92676.479999999996</v>
      </c>
      <c r="Q120" s="63">
        <f t="shared" ref="Q120" si="60">SUM(Q99:Q118)</f>
        <v>89766.62000000001</v>
      </c>
      <c r="R120" s="63">
        <f t="shared" ref="R120" si="61">SUM(R99:R118)</f>
        <v>66514.280000000013</v>
      </c>
      <c r="S120" s="63">
        <f t="shared" ref="S120" si="62">SUM(S99:S118)</f>
        <v>71685.3</v>
      </c>
      <c r="T120" s="63">
        <f t="shared" ref="T120" si="63">SUM(T99:T118)</f>
        <v>79859.72</v>
      </c>
      <c r="U120" s="63">
        <f t="shared" ref="U120" si="64">SUM(U99:U118)</f>
        <v>75057.56</v>
      </c>
      <c r="V120" s="63">
        <f t="shared" ref="V120" si="65">SUM(V99:V118)</f>
        <v>17104.560000000001</v>
      </c>
      <c r="W120" s="63">
        <f t="shared" ref="W120" si="66">SUM(W99:W118)</f>
        <v>59152.560000000005</v>
      </c>
      <c r="X120" s="63">
        <f t="shared" ref="X120" si="67">SUM(X99:X118)</f>
        <v>121587.26000000001</v>
      </c>
      <c r="Y120" s="63">
        <f t="shared" ref="Y120" si="68">SUM(Y99:Y118)</f>
        <v>88672.340000000011</v>
      </c>
      <c r="Z120" s="63">
        <f t="shared" ref="Z120" si="69">SUM(Z99:Z118)</f>
        <v>23696.639999999999</v>
      </c>
      <c r="AA120" s="63">
        <f t="shared" ref="AA120" si="70">SUM(AA99:AA118)</f>
        <v>30093.360000000001</v>
      </c>
      <c r="AB120" s="63">
        <f t="shared" ref="AB120" si="71">SUM(AB99:AB118)</f>
        <v>115605.32</v>
      </c>
      <c r="AC120" s="63">
        <f t="shared" ref="AC120" si="72">SUM(AC99:AC118)</f>
        <v>136514.18</v>
      </c>
      <c r="AD120" s="63">
        <f t="shared" ref="AD120" si="73">SUM(AD99:AD118)</f>
        <v>66459.42</v>
      </c>
      <c r="AE120" s="63">
        <f t="shared" ref="AE120" si="74">SUM(AE99:AE118)</f>
        <v>29651.899999999998</v>
      </c>
      <c r="AF120" s="63">
        <f t="shared" ref="AF120" si="75">SUM(AF99:AF118)</f>
        <v>16837.34</v>
      </c>
      <c r="AG120" s="63">
        <f t="shared" ref="AG120" si="76">SUM(AG99:AG118)</f>
        <v>87643.32</v>
      </c>
      <c r="AH120" s="63">
        <f t="shared" ref="AH120" si="77">SUM(AH99:AH118)</f>
        <v>119773.5</v>
      </c>
      <c r="AI120" s="63">
        <f t="shared" ref="AI120" si="78">SUM(AI99:AI118)</f>
        <v>56752.140000000007</v>
      </c>
      <c r="AJ120" s="63">
        <f t="shared" ref="AJ120" si="79">SUM(AJ99:AJ118)</f>
        <v>31454.940000000002</v>
      </c>
      <c r="AK120" s="63">
        <f t="shared" ref="AK120" si="80">SUM(AK99:AK118)</f>
        <v>53997.619999999995</v>
      </c>
      <c r="AL120" s="63">
        <f t="shared" ref="AL120" si="81">SUM(AL99:AL118)</f>
        <v>108041.14000000001</v>
      </c>
    </row>
    <row r="123" spans="2:38" x14ac:dyDescent="0.25">
      <c r="B123" s="47" t="s">
        <v>343</v>
      </c>
      <c r="C123" s="202">
        <f>+C98</f>
        <v>41456</v>
      </c>
      <c r="D123" s="202">
        <f t="shared" ref="D123:AL123" si="82">+D98</f>
        <v>41517</v>
      </c>
      <c r="E123" s="202">
        <f t="shared" si="82"/>
        <v>41547</v>
      </c>
      <c r="F123" s="202">
        <f t="shared" si="82"/>
        <v>41578</v>
      </c>
      <c r="G123" s="202">
        <f t="shared" si="82"/>
        <v>41608</v>
      </c>
      <c r="H123" s="202">
        <f t="shared" si="82"/>
        <v>41639</v>
      </c>
      <c r="I123" s="202">
        <f t="shared" si="82"/>
        <v>41670</v>
      </c>
      <c r="J123" s="202">
        <f t="shared" si="82"/>
        <v>41698</v>
      </c>
      <c r="K123" s="202">
        <f t="shared" si="82"/>
        <v>41729</v>
      </c>
      <c r="L123" s="202">
        <f t="shared" si="82"/>
        <v>41759</v>
      </c>
      <c r="M123" s="202">
        <f t="shared" si="82"/>
        <v>41790</v>
      </c>
      <c r="N123" s="202">
        <f t="shared" si="82"/>
        <v>41820</v>
      </c>
      <c r="O123" s="202">
        <f t="shared" si="82"/>
        <v>41851</v>
      </c>
      <c r="P123" s="202">
        <f t="shared" si="82"/>
        <v>41882</v>
      </c>
      <c r="Q123" s="202">
        <f t="shared" si="82"/>
        <v>41912</v>
      </c>
      <c r="R123" s="202">
        <f t="shared" si="82"/>
        <v>41943</v>
      </c>
      <c r="S123" s="202">
        <f t="shared" si="82"/>
        <v>41973</v>
      </c>
      <c r="T123" s="202">
        <f t="shared" si="82"/>
        <v>42004</v>
      </c>
      <c r="U123" s="202">
        <f t="shared" si="82"/>
        <v>42035</v>
      </c>
      <c r="V123" s="202">
        <f t="shared" si="82"/>
        <v>42063</v>
      </c>
      <c r="W123" s="202">
        <f t="shared" si="82"/>
        <v>42094</v>
      </c>
      <c r="X123" s="202">
        <f t="shared" si="82"/>
        <v>42124</v>
      </c>
      <c r="Y123" s="202">
        <f t="shared" si="82"/>
        <v>42155</v>
      </c>
      <c r="Z123" s="202">
        <f t="shared" si="82"/>
        <v>42185</v>
      </c>
      <c r="AA123" s="202">
        <f t="shared" si="82"/>
        <v>42216</v>
      </c>
      <c r="AB123" s="202">
        <f t="shared" si="82"/>
        <v>42247</v>
      </c>
      <c r="AC123" s="202">
        <f t="shared" si="82"/>
        <v>42277</v>
      </c>
      <c r="AD123" s="202">
        <f t="shared" si="82"/>
        <v>42308</v>
      </c>
      <c r="AE123" s="202">
        <f t="shared" si="82"/>
        <v>42338</v>
      </c>
      <c r="AF123" s="202">
        <f t="shared" si="82"/>
        <v>42369</v>
      </c>
      <c r="AG123" s="202">
        <f t="shared" si="82"/>
        <v>42400</v>
      </c>
      <c r="AH123" s="202">
        <f t="shared" si="82"/>
        <v>42429</v>
      </c>
      <c r="AI123" s="202">
        <f t="shared" si="82"/>
        <v>42460</v>
      </c>
      <c r="AJ123" s="202">
        <f t="shared" si="82"/>
        <v>42490</v>
      </c>
      <c r="AK123" s="202">
        <f t="shared" si="82"/>
        <v>42521</v>
      </c>
      <c r="AL123" s="202">
        <f t="shared" si="82"/>
        <v>42551</v>
      </c>
    </row>
    <row r="124" spans="2:38" x14ac:dyDescent="0.25">
      <c r="B124" s="47" t="str">
        <f>+B99</f>
        <v>Materia Prima 1</v>
      </c>
      <c r="C124" s="65">
        <f>+C49+C74-C99</f>
        <v>0</v>
      </c>
      <c r="D124" s="65">
        <f>+D49+D74+C99-D99</f>
        <v>2420</v>
      </c>
      <c r="E124" s="65">
        <f>+E49+E74+D99-E99</f>
        <v>0</v>
      </c>
      <c r="F124" s="65">
        <f t="shared" ref="F124:H124" si="83">+F49+F74+E99-F99</f>
        <v>0</v>
      </c>
      <c r="G124" s="65">
        <f t="shared" si="83"/>
        <v>2420</v>
      </c>
      <c r="H124" s="65">
        <f t="shared" si="83"/>
        <v>0</v>
      </c>
      <c r="I124" s="65">
        <f>+I49+I74+H99-I99</f>
        <v>0</v>
      </c>
      <c r="J124" s="65">
        <f t="shared" ref="J124:AL124" si="84">+J49+J74+I99-J99</f>
        <v>2541</v>
      </c>
      <c r="K124" s="65">
        <f t="shared" si="84"/>
        <v>0</v>
      </c>
      <c r="L124" s="65">
        <f t="shared" si="84"/>
        <v>0</v>
      </c>
      <c r="M124" s="65">
        <f t="shared" si="84"/>
        <v>2541</v>
      </c>
      <c r="N124" s="65">
        <f t="shared" si="84"/>
        <v>0</v>
      </c>
      <c r="O124" s="65">
        <f t="shared" si="84"/>
        <v>0</v>
      </c>
      <c r="P124" s="65">
        <f t="shared" si="84"/>
        <v>2541</v>
      </c>
      <c r="Q124" s="65">
        <f t="shared" si="84"/>
        <v>0</v>
      </c>
      <c r="R124" s="65">
        <f t="shared" si="84"/>
        <v>0</v>
      </c>
      <c r="S124" s="65">
        <f t="shared" si="84"/>
        <v>2541</v>
      </c>
      <c r="T124" s="65">
        <f t="shared" si="84"/>
        <v>0</v>
      </c>
      <c r="U124" s="65">
        <f t="shared" si="84"/>
        <v>0</v>
      </c>
      <c r="V124" s="65">
        <f t="shared" si="84"/>
        <v>0</v>
      </c>
      <c r="W124" s="65">
        <f t="shared" si="84"/>
        <v>2541</v>
      </c>
      <c r="X124" s="65">
        <f t="shared" si="84"/>
        <v>0</v>
      </c>
      <c r="Y124" s="65">
        <f t="shared" si="84"/>
        <v>0</v>
      </c>
      <c r="Z124" s="65">
        <f t="shared" si="84"/>
        <v>2541</v>
      </c>
      <c r="AA124" s="65">
        <f t="shared" si="84"/>
        <v>0</v>
      </c>
      <c r="AB124" s="65">
        <f t="shared" si="84"/>
        <v>0</v>
      </c>
      <c r="AC124" s="65">
        <f t="shared" si="84"/>
        <v>0</v>
      </c>
      <c r="AD124" s="65">
        <f t="shared" si="84"/>
        <v>2541</v>
      </c>
      <c r="AE124" s="65">
        <f t="shared" si="84"/>
        <v>0</v>
      </c>
      <c r="AF124" s="65">
        <f t="shared" si="84"/>
        <v>0</v>
      </c>
      <c r="AG124" s="65">
        <f t="shared" si="84"/>
        <v>0</v>
      </c>
      <c r="AH124" s="65">
        <f t="shared" si="84"/>
        <v>2541</v>
      </c>
      <c r="AI124" s="65">
        <f t="shared" si="84"/>
        <v>0</v>
      </c>
      <c r="AJ124" s="65">
        <f t="shared" si="84"/>
        <v>0</v>
      </c>
      <c r="AK124" s="65">
        <f t="shared" si="84"/>
        <v>2541</v>
      </c>
      <c r="AL124" s="65">
        <f t="shared" si="84"/>
        <v>0</v>
      </c>
    </row>
    <row r="125" spans="2:38" x14ac:dyDescent="0.25">
      <c r="B125" s="47" t="str">
        <f t="shared" ref="B125:B143" si="85">+B100</f>
        <v>Materia Prima 2</v>
      </c>
      <c r="C125" s="65">
        <f t="shared" ref="C125:C143" si="86">+C50+C75-C100</f>
        <v>25410</v>
      </c>
      <c r="D125" s="65">
        <f t="shared" ref="D125:E143" si="87">+D50+D75+C100-D100</f>
        <v>0</v>
      </c>
      <c r="E125" s="65">
        <f t="shared" si="87"/>
        <v>0</v>
      </c>
      <c r="F125" s="65">
        <f t="shared" ref="F125:I125" si="88">+F50+F75+E100-F100</f>
        <v>25410</v>
      </c>
      <c r="G125" s="65">
        <f t="shared" si="88"/>
        <v>0</v>
      </c>
      <c r="H125" s="65">
        <f t="shared" si="88"/>
        <v>0</v>
      </c>
      <c r="I125" s="65">
        <f t="shared" si="88"/>
        <v>25410</v>
      </c>
      <c r="J125" s="65">
        <f t="shared" ref="J125:AL125" si="89">+J50+J75+I100-J100</f>
        <v>0</v>
      </c>
      <c r="K125" s="65">
        <f t="shared" si="89"/>
        <v>0</v>
      </c>
      <c r="L125" s="65">
        <f t="shared" si="89"/>
        <v>25918.2</v>
      </c>
      <c r="M125" s="65">
        <f t="shared" si="89"/>
        <v>0</v>
      </c>
      <c r="N125" s="65">
        <f t="shared" si="89"/>
        <v>0</v>
      </c>
      <c r="O125" s="65">
        <f t="shared" si="89"/>
        <v>25918.2</v>
      </c>
      <c r="P125" s="65">
        <f t="shared" si="89"/>
        <v>0</v>
      </c>
      <c r="Q125" s="65">
        <f t="shared" si="89"/>
        <v>0</v>
      </c>
      <c r="R125" s="65">
        <f t="shared" si="89"/>
        <v>25918.2</v>
      </c>
      <c r="S125" s="65">
        <f t="shared" si="89"/>
        <v>0</v>
      </c>
      <c r="T125" s="65">
        <f t="shared" si="89"/>
        <v>0</v>
      </c>
      <c r="U125" s="65">
        <f t="shared" si="89"/>
        <v>25918.2</v>
      </c>
      <c r="V125" s="65">
        <f t="shared" si="89"/>
        <v>0</v>
      </c>
      <c r="W125" s="65">
        <f t="shared" si="89"/>
        <v>0</v>
      </c>
      <c r="X125" s="65">
        <f t="shared" si="89"/>
        <v>25918.2</v>
      </c>
      <c r="Y125" s="65">
        <f t="shared" si="89"/>
        <v>0</v>
      </c>
      <c r="Z125" s="65">
        <f t="shared" si="89"/>
        <v>0</v>
      </c>
      <c r="AA125" s="65">
        <f t="shared" si="89"/>
        <v>25918.2</v>
      </c>
      <c r="AB125" s="65">
        <f t="shared" si="89"/>
        <v>0</v>
      </c>
      <c r="AC125" s="65">
        <f t="shared" si="89"/>
        <v>0</v>
      </c>
      <c r="AD125" s="65">
        <f t="shared" si="89"/>
        <v>25918.2</v>
      </c>
      <c r="AE125" s="65">
        <f t="shared" si="89"/>
        <v>0</v>
      </c>
      <c r="AF125" s="65">
        <f t="shared" si="89"/>
        <v>0</v>
      </c>
      <c r="AG125" s="65">
        <f t="shared" si="89"/>
        <v>25918.2</v>
      </c>
      <c r="AH125" s="65">
        <f t="shared" si="89"/>
        <v>0</v>
      </c>
      <c r="AI125" s="65">
        <f t="shared" si="89"/>
        <v>0</v>
      </c>
      <c r="AJ125" s="65">
        <f t="shared" si="89"/>
        <v>0</v>
      </c>
      <c r="AK125" s="65">
        <f t="shared" si="89"/>
        <v>0</v>
      </c>
      <c r="AL125" s="65">
        <f t="shared" si="89"/>
        <v>0</v>
      </c>
    </row>
    <row r="126" spans="2:38" x14ac:dyDescent="0.25">
      <c r="B126" s="47" t="str">
        <f t="shared" si="85"/>
        <v>Materia Prima 3</v>
      </c>
      <c r="C126" s="65">
        <f t="shared" si="86"/>
        <v>0</v>
      </c>
      <c r="D126" s="65">
        <f t="shared" si="87"/>
        <v>0</v>
      </c>
      <c r="E126" s="65">
        <f t="shared" si="87"/>
        <v>11550</v>
      </c>
      <c r="F126" s="65">
        <f t="shared" ref="F126:I126" si="90">+F51+F76+E101-F101</f>
        <v>0</v>
      </c>
      <c r="G126" s="65">
        <f t="shared" si="90"/>
        <v>0</v>
      </c>
      <c r="H126" s="65">
        <f t="shared" si="90"/>
        <v>0</v>
      </c>
      <c r="I126" s="65">
        <f t="shared" si="90"/>
        <v>0</v>
      </c>
      <c r="J126" s="65">
        <f t="shared" ref="J126:AL126" si="91">+J51+J76+I101-J101</f>
        <v>0</v>
      </c>
      <c r="K126" s="65">
        <f t="shared" si="91"/>
        <v>11550</v>
      </c>
      <c r="L126" s="65">
        <f t="shared" si="91"/>
        <v>0</v>
      </c>
      <c r="M126" s="65">
        <f t="shared" si="91"/>
        <v>0</v>
      </c>
      <c r="N126" s="65">
        <f t="shared" si="91"/>
        <v>0</v>
      </c>
      <c r="O126" s="65">
        <f t="shared" si="91"/>
        <v>0</v>
      </c>
      <c r="P126" s="65">
        <f t="shared" si="91"/>
        <v>0</v>
      </c>
      <c r="Q126" s="65">
        <f t="shared" si="91"/>
        <v>0</v>
      </c>
      <c r="R126" s="65">
        <f t="shared" si="91"/>
        <v>12016.62</v>
      </c>
      <c r="S126" s="65">
        <f t="shared" si="91"/>
        <v>0</v>
      </c>
      <c r="T126" s="65">
        <f t="shared" si="91"/>
        <v>0</v>
      </c>
      <c r="U126" s="65">
        <f t="shared" si="91"/>
        <v>0</v>
      </c>
      <c r="V126" s="65">
        <f t="shared" si="91"/>
        <v>0</v>
      </c>
      <c r="W126" s="65">
        <f t="shared" si="91"/>
        <v>0</v>
      </c>
      <c r="X126" s="65">
        <f t="shared" si="91"/>
        <v>0</v>
      </c>
      <c r="Y126" s="65">
        <f t="shared" si="91"/>
        <v>12016.62</v>
      </c>
      <c r="Z126" s="65">
        <f t="shared" si="91"/>
        <v>0</v>
      </c>
      <c r="AA126" s="65">
        <f t="shared" si="91"/>
        <v>0</v>
      </c>
      <c r="AB126" s="65">
        <f t="shared" si="91"/>
        <v>0</v>
      </c>
      <c r="AC126" s="65">
        <f t="shared" si="91"/>
        <v>0</v>
      </c>
      <c r="AD126" s="65">
        <f t="shared" si="91"/>
        <v>0</v>
      </c>
      <c r="AE126" s="65">
        <f t="shared" si="91"/>
        <v>12016.62</v>
      </c>
      <c r="AF126" s="65">
        <f t="shared" si="91"/>
        <v>0</v>
      </c>
      <c r="AG126" s="65">
        <f t="shared" si="91"/>
        <v>0</v>
      </c>
      <c r="AH126" s="65">
        <f t="shared" si="91"/>
        <v>0</v>
      </c>
      <c r="AI126" s="65">
        <f t="shared" si="91"/>
        <v>0</v>
      </c>
      <c r="AJ126" s="65">
        <f t="shared" si="91"/>
        <v>0</v>
      </c>
      <c r="AK126" s="65">
        <f t="shared" si="91"/>
        <v>0</v>
      </c>
      <c r="AL126" s="65">
        <f t="shared" si="91"/>
        <v>12016.62</v>
      </c>
    </row>
    <row r="127" spans="2:38" x14ac:dyDescent="0.25">
      <c r="B127" s="47" t="str">
        <f t="shared" si="85"/>
        <v>Materia Prima 4</v>
      </c>
      <c r="C127" s="65">
        <f t="shared" si="86"/>
        <v>0</v>
      </c>
      <c r="D127" s="65">
        <f t="shared" si="87"/>
        <v>0</v>
      </c>
      <c r="E127" s="65">
        <f t="shared" si="87"/>
        <v>4160</v>
      </c>
      <c r="F127" s="65">
        <f t="shared" ref="F127:I127" si="92">+F52+F77+E102-F102</f>
        <v>0</v>
      </c>
      <c r="G127" s="65">
        <f t="shared" si="92"/>
        <v>0</v>
      </c>
      <c r="H127" s="65">
        <f t="shared" si="92"/>
        <v>0</v>
      </c>
      <c r="I127" s="65">
        <f t="shared" si="92"/>
        <v>0</v>
      </c>
      <c r="J127" s="65">
        <f t="shared" ref="J127:AL127" si="93">+J52+J77+I102-J102</f>
        <v>0</v>
      </c>
      <c r="K127" s="65">
        <f t="shared" si="93"/>
        <v>0</v>
      </c>
      <c r="L127" s="65">
        <f t="shared" si="93"/>
        <v>4160</v>
      </c>
      <c r="M127" s="65">
        <f t="shared" si="93"/>
        <v>0</v>
      </c>
      <c r="N127" s="65">
        <f t="shared" si="93"/>
        <v>0</v>
      </c>
      <c r="O127" s="65">
        <f t="shared" si="93"/>
        <v>0</v>
      </c>
      <c r="P127" s="65">
        <f t="shared" si="93"/>
        <v>0</v>
      </c>
      <c r="Q127" s="65">
        <f t="shared" si="93"/>
        <v>0</v>
      </c>
      <c r="R127" s="65">
        <f t="shared" si="93"/>
        <v>0</v>
      </c>
      <c r="S127" s="65">
        <f t="shared" si="93"/>
        <v>4284.8</v>
      </c>
      <c r="T127" s="65">
        <f t="shared" si="93"/>
        <v>0</v>
      </c>
      <c r="U127" s="65">
        <f t="shared" si="93"/>
        <v>0</v>
      </c>
      <c r="V127" s="65">
        <f t="shared" si="93"/>
        <v>0</v>
      </c>
      <c r="W127" s="65">
        <f t="shared" si="93"/>
        <v>0</v>
      </c>
      <c r="X127" s="65">
        <f t="shared" si="93"/>
        <v>0</v>
      </c>
      <c r="Y127" s="65">
        <f t="shared" si="93"/>
        <v>0</v>
      </c>
      <c r="Z127" s="65">
        <f t="shared" si="93"/>
        <v>4284.8</v>
      </c>
      <c r="AA127" s="65">
        <f t="shared" si="93"/>
        <v>0</v>
      </c>
      <c r="AB127" s="65">
        <f t="shared" si="93"/>
        <v>0</v>
      </c>
      <c r="AC127" s="65">
        <f t="shared" si="93"/>
        <v>0</v>
      </c>
      <c r="AD127" s="65">
        <f t="shared" si="93"/>
        <v>0</v>
      </c>
      <c r="AE127" s="65">
        <f t="shared" si="93"/>
        <v>0</v>
      </c>
      <c r="AF127" s="65">
        <f t="shared" si="93"/>
        <v>0</v>
      </c>
      <c r="AG127" s="65">
        <f t="shared" si="93"/>
        <v>4284.8</v>
      </c>
      <c r="AH127" s="65">
        <f t="shared" si="93"/>
        <v>0</v>
      </c>
      <c r="AI127" s="65">
        <f t="shared" si="93"/>
        <v>0</v>
      </c>
      <c r="AJ127" s="65">
        <f t="shared" si="93"/>
        <v>0</v>
      </c>
      <c r="AK127" s="65">
        <f t="shared" si="93"/>
        <v>0</v>
      </c>
      <c r="AL127" s="65">
        <f t="shared" si="93"/>
        <v>0</v>
      </c>
    </row>
    <row r="128" spans="2:38" x14ac:dyDescent="0.25">
      <c r="B128" s="47" t="str">
        <f t="shared" si="85"/>
        <v>Materia Prima 5</v>
      </c>
      <c r="C128" s="65">
        <f t="shared" si="86"/>
        <v>0</v>
      </c>
      <c r="D128" s="65">
        <f t="shared" si="87"/>
        <v>0</v>
      </c>
      <c r="E128" s="65">
        <f t="shared" si="87"/>
        <v>2420</v>
      </c>
      <c r="F128" s="65">
        <f t="shared" ref="F128:I128" si="94">+F53+F78+E103-F103</f>
        <v>0</v>
      </c>
      <c r="G128" s="65">
        <f t="shared" si="94"/>
        <v>0</v>
      </c>
      <c r="H128" s="65">
        <f t="shared" si="94"/>
        <v>0</v>
      </c>
      <c r="I128" s="65">
        <f t="shared" si="94"/>
        <v>0</v>
      </c>
      <c r="J128" s="65">
        <f t="shared" ref="J128:AL128" si="95">+J53+J78+I103-J103</f>
        <v>2420</v>
      </c>
      <c r="K128" s="65">
        <f t="shared" si="95"/>
        <v>0</v>
      </c>
      <c r="L128" s="65">
        <f t="shared" si="95"/>
        <v>0</v>
      </c>
      <c r="M128" s="65">
        <f t="shared" si="95"/>
        <v>0</v>
      </c>
      <c r="N128" s="65">
        <f t="shared" si="95"/>
        <v>0</v>
      </c>
      <c r="O128" s="65">
        <f t="shared" si="95"/>
        <v>2468.4</v>
      </c>
      <c r="P128" s="65">
        <f t="shared" si="95"/>
        <v>0</v>
      </c>
      <c r="Q128" s="65">
        <f t="shared" si="95"/>
        <v>0</v>
      </c>
      <c r="R128" s="65">
        <f t="shared" si="95"/>
        <v>0</v>
      </c>
      <c r="S128" s="65">
        <f t="shared" si="95"/>
        <v>0</v>
      </c>
      <c r="T128" s="65">
        <f t="shared" si="95"/>
        <v>0</v>
      </c>
      <c r="U128" s="65">
        <f t="shared" si="95"/>
        <v>2468.4</v>
      </c>
      <c r="V128" s="65">
        <f t="shared" si="95"/>
        <v>0</v>
      </c>
      <c r="W128" s="65">
        <f t="shared" si="95"/>
        <v>0</v>
      </c>
      <c r="X128" s="65">
        <f t="shared" si="95"/>
        <v>0</v>
      </c>
      <c r="Y128" s="65">
        <f t="shared" si="95"/>
        <v>0</v>
      </c>
      <c r="Z128" s="65">
        <f t="shared" si="95"/>
        <v>2468.4</v>
      </c>
      <c r="AA128" s="65">
        <f t="shared" si="95"/>
        <v>0</v>
      </c>
      <c r="AB128" s="65">
        <f t="shared" si="95"/>
        <v>0</v>
      </c>
      <c r="AC128" s="65">
        <f t="shared" si="95"/>
        <v>0</v>
      </c>
      <c r="AD128" s="65">
        <f t="shared" si="95"/>
        <v>0</v>
      </c>
      <c r="AE128" s="65">
        <f t="shared" si="95"/>
        <v>2468.4</v>
      </c>
      <c r="AF128" s="65">
        <f t="shared" si="95"/>
        <v>0</v>
      </c>
      <c r="AG128" s="65">
        <f t="shared" si="95"/>
        <v>0</v>
      </c>
      <c r="AH128" s="65">
        <f t="shared" si="95"/>
        <v>0</v>
      </c>
      <c r="AI128" s="65">
        <f t="shared" si="95"/>
        <v>0</v>
      </c>
      <c r="AJ128" s="65">
        <f t="shared" si="95"/>
        <v>2468.4</v>
      </c>
      <c r="AK128" s="65">
        <f t="shared" si="95"/>
        <v>0</v>
      </c>
      <c r="AL128" s="65">
        <f t="shared" si="95"/>
        <v>0</v>
      </c>
    </row>
    <row r="129" spans="2:38" x14ac:dyDescent="0.25">
      <c r="B129" s="47" t="str">
        <f t="shared" si="85"/>
        <v>Materia Prima 6</v>
      </c>
      <c r="C129" s="65">
        <f t="shared" si="86"/>
        <v>0</v>
      </c>
      <c r="D129" s="65">
        <f t="shared" si="87"/>
        <v>0</v>
      </c>
      <c r="E129" s="65">
        <f t="shared" si="87"/>
        <v>4840</v>
      </c>
      <c r="F129" s="65">
        <f t="shared" ref="F129:I129" si="96">+F54+F79+E104-F104</f>
        <v>0</v>
      </c>
      <c r="G129" s="65">
        <f t="shared" si="96"/>
        <v>0</v>
      </c>
      <c r="H129" s="65">
        <f t="shared" si="96"/>
        <v>0</v>
      </c>
      <c r="I129" s="65">
        <f t="shared" si="96"/>
        <v>0</v>
      </c>
      <c r="J129" s="65">
        <f t="shared" ref="J129:AL129" si="97">+J54+J79+I104-J104</f>
        <v>0</v>
      </c>
      <c r="K129" s="65">
        <f t="shared" si="97"/>
        <v>0</v>
      </c>
      <c r="L129" s="65">
        <f t="shared" si="97"/>
        <v>0</v>
      </c>
      <c r="M129" s="65">
        <f t="shared" si="97"/>
        <v>4840</v>
      </c>
      <c r="N129" s="65">
        <f t="shared" si="97"/>
        <v>0</v>
      </c>
      <c r="O129" s="65">
        <f t="shared" si="97"/>
        <v>0</v>
      </c>
      <c r="P129" s="65">
        <f t="shared" si="97"/>
        <v>0</v>
      </c>
      <c r="Q129" s="65">
        <f t="shared" si="97"/>
        <v>0</v>
      </c>
      <c r="R129" s="65">
        <f t="shared" si="97"/>
        <v>0</v>
      </c>
      <c r="S129" s="65">
        <f t="shared" si="97"/>
        <v>0</v>
      </c>
      <c r="T129" s="65">
        <f t="shared" si="97"/>
        <v>0</v>
      </c>
      <c r="U129" s="65">
        <f t="shared" si="97"/>
        <v>0</v>
      </c>
      <c r="V129" s="65">
        <f t="shared" si="97"/>
        <v>4888.3999999999996</v>
      </c>
      <c r="W129" s="65">
        <f t="shared" si="97"/>
        <v>0</v>
      </c>
      <c r="X129" s="65">
        <f t="shared" si="97"/>
        <v>0</v>
      </c>
      <c r="Y129" s="65">
        <f t="shared" si="97"/>
        <v>0</v>
      </c>
      <c r="Z129" s="65">
        <f t="shared" si="97"/>
        <v>0</v>
      </c>
      <c r="AA129" s="65">
        <f t="shared" si="97"/>
        <v>0</v>
      </c>
      <c r="AB129" s="65">
        <f t="shared" si="97"/>
        <v>0</v>
      </c>
      <c r="AC129" s="65">
        <f t="shared" si="97"/>
        <v>0</v>
      </c>
      <c r="AD129" s="65">
        <f t="shared" si="97"/>
        <v>4888.3999999999996</v>
      </c>
      <c r="AE129" s="65">
        <f t="shared" si="97"/>
        <v>0</v>
      </c>
      <c r="AF129" s="65">
        <f t="shared" si="97"/>
        <v>0</v>
      </c>
      <c r="AG129" s="65">
        <f t="shared" si="97"/>
        <v>0</v>
      </c>
      <c r="AH129" s="65">
        <f t="shared" si="97"/>
        <v>0</v>
      </c>
      <c r="AI129" s="65">
        <f t="shared" si="97"/>
        <v>0</v>
      </c>
      <c r="AJ129" s="65">
        <f t="shared" si="97"/>
        <v>0</v>
      </c>
      <c r="AK129" s="65">
        <f t="shared" si="97"/>
        <v>0</v>
      </c>
      <c r="AL129" s="65">
        <f t="shared" si="97"/>
        <v>0</v>
      </c>
    </row>
    <row r="130" spans="2:38" x14ac:dyDescent="0.25">
      <c r="B130" s="47" t="str">
        <f t="shared" si="85"/>
        <v>Materia Prima 7</v>
      </c>
      <c r="C130" s="65">
        <f t="shared" si="86"/>
        <v>0</v>
      </c>
      <c r="D130" s="65">
        <f t="shared" si="87"/>
        <v>0</v>
      </c>
      <c r="E130" s="65">
        <f t="shared" si="87"/>
        <v>7986.0000000000009</v>
      </c>
      <c r="F130" s="65">
        <f t="shared" ref="F130:I130" si="98">+F55+F80+E105-F105</f>
        <v>0</v>
      </c>
      <c r="G130" s="65">
        <f t="shared" si="98"/>
        <v>0</v>
      </c>
      <c r="H130" s="65">
        <f t="shared" si="98"/>
        <v>0</v>
      </c>
      <c r="I130" s="65">
        <f t="shared" si="98"/>
        <v>0</v>
      </c>
      <c r="J130" s="65">
        <f t="shared" ref="J130:AL130" si="99">+J55+J80+I105-J105</f>
        <v>0</v>
      </c>
      <c r="K130" s="65">
        <f t="shared" si="99"/>
        <v>8145.7200000000012</v>
      </c>
      <c r="L130" s="65">
        <f t="shared" si="99"/>
        <v>0</v>
      </c>
      <c r="M130" s="65">
        <f t="shared" si="99"/>
        <v>0</v>
      </c>
      <c r="N130" s="65">
        <f t="shared" si="99"/>
        <v>0</v>
      </c>
      <c r="O130" s="65">
        <f t="shared" si="99"/>
        <v>0</v>
      </c>
      <c r="P130" s="65">
        <f t="shared" si="99"/>
        <v>0</v>
      </c>
      <c r="Q130" s="65">
        <f t="shared" si="99"/>
        <v>8145.7200000000012</v>
      </c>
      <c r="R130" s="65">
        <f t="shared" si="99"/>
        <v>0</v>
      </c>
      <c r="S130" s="65">
        <f t="shared" si="99"/>
        <v>0</v>
      </c>
      <c r="T130" s="65">
        <f t="shared" si="99"/>
        <v>0</v>
      </c>
      <c r="U130" s="65">
        <f t="shared" si="99"/>
        <v>0</v>
      </c>
      <c r="V130" s="65">
        <f t="shared" si="99"/>
        <v>0</v>
      </c>
      <c r="W130" s="65">
        <f t="shared" si="99"/>
        <v>8145.7200000000012</v>
      </c>
      <c r="X130" s="65">
        <f t="shared" si="99"/>
        <v>0</v>
      </c>
      <c r="Y130" s="65">
        <f t="shared" si="99"/>
        <v>0</v>
      </c>
      <c r="Z130" s="65">
        <f t="shared" si="99"/>
        <v>0</v>
      </c>
      <c r="AA130" s="65">
        <f t="shared" si="99"/>
        <v>0</v>
      </c>
      <c r="AB130" s="65">
        <f t="shared" si="99"/>
        <v>0</v>
      </c>
      <c r="AC130" s="65">
        <f t="shared" si="99"/>
        <v>0</v>
      </c>
      <c r="AD130" s="65">
        <f t="shared" si="99"/>
        <v>8145.7200000000012</v>
      </c>
      <c r="AE130" s="65">
        <f t="shared" si="99"/>
        <v>0</v>
      </c>
      <c r="AF130" s="65">
        <f t="shared" si="99"/>
        <v>0</v>
      </c>
      <c r="AG130" s="65">
        <f t="shared" si="99"/>
        <v>0</v>
      </c>
      <c r="AH130" s="65">
        <f t="shared" si="99"/>
        <v>0</v>
      </c>
      <c r="AI130" s="65">
        <f t="shared" si="99"/>
        <v>0</v>
      </c>
      <c r="AJ130" s="65">
        <f t="shared" si="99"/>
        <v>8145.7200000000012</v>
      </c>
      <c r="AK130" s="65">
        <f t="shared" si="99"/>
        <v>0</v>
      </c>
      <c r="AL130" s="65">
        <f t="shared" si="99"/>
        <v>0</v>
      </c>
    </row>
    <row r="131" spans="2:38" x14ac:dyDescent="0.25">
      <c r="B131" s="47" t="str">
        <f t="shared" si="85"/>
        <v>Materia Prima 8</v>
      </c>
      <c r="C131" s="65">
        <f t="shared" si="86"/>
        <v>0</v>
      </c>
      <c r="D131" s="65">
        <f t="shared" si="87"/>
        <v>0</v>
      </c>
      <c r="E131" s="65">
        <f t="shared" si="87"/>
        <v>18720</v>
      </c>
      <c r="F131" s="65">
        <f t="shared" ref="F131:I131" si="100">+F56+F81+E106-F106</f>
        <v>0</v>
      </c>
      <c r="G131" s="65">
        <f t="shared" si="100"/>
        <v>0</v>
      </c>
      <c r="H131" s="65">
        <f t="shared" si="100"/>
        <v>0</v>
      </c>
      <c r="I131" s="65">
        <f t="shared" si="100"/>
        <v>18720</v>
      </c>
      <c r="J131" s="65">
        <f t="shared" ref="J131:AL131" si="101">+J56+J81+I106-J106</f>
        <v>0</v>
      </c>
      <c r="K131" s="65">
        <f t="shared" si="101"/>
        <v>0</v>
      </c>
      <c r="L131" s="65">
        <f t="shared" si="101"/>
        <v>0</v>
      </c>
      <c r="M131" s="65">
        <f t="shared" si="101"/>
        <v>19094.400000000001</v>
      </c>
      <c r="N131" s="65">
        <f t="shared" si="101"/>
        <v>0</v>
      </c>
      <c r="O131" s="65">
        <f t="shared" si="101"/>
        <v>0</v>
      </c>
      <c r="P131" s="65">
        <f t="shared" si="101"/>
        <v>0</v>
      </c>
      <c r="Q131" s="65">
        <f t="shared" si="101"/>
        <v>0</v>
      </c>
      <c r="R131" s="65">
        <f t="shared" si="101"/>
        <v>19094.400000000001</v>
      </c>
      <c r="S131" s="65">
        <f t="shared" si="101"/>
        <v>0</v>
      </c>
      <c r="T131" s="65">
        <f t="shared" si="101"/>
        <v>0</v>
      </c>
      <c r="U131" s="65">
        <f t="shared" si="101"/>
        <v>0</v>
      </c>
      <c r="V131" s="65">
        <f t="shared" si="101"/>
        <v>19094.400000000001</v>
      </c>
      <c r="W131" s="65">
        <f t="shared" si="101"/>
        <v>0</v>
      </c>
      <c r="X131" s="65">
        <f t="shared" si="101"/>
        <v>0</v>
      </c>
      <c r="Y131" s="65">
        <f t="shared" si="101"/>
        <v>0</v>
      </c>
      <c r="Z131" s="65">
        <f t="shared" si="101"/>
        <v>19094.400000000001</v>
      </c>
      <c r="AA131" s="65">
        <f t="shared" si="101"/>
        <v>0</v>
      </c>
      <c r="AB131" s="65">
        <f t="shared" si="101"/>
        <v>0</v>
      </c>
      <c r="AC131" s="65">
        <f t="shared" si="101"/>
        <v>0</v>
      </c>
      <c r="AD131" s="65">
        <f t="shared" si="101"/>
        <v>19094.400000000001</v>
      </c>
      <c r="AE131" s="65">
        <f t="shared" si="101"/>
        <v>0</v>
      </c>
      <c r="AF131" s="65">
        <f t="shared" si="101"/>
        <v>0</v>
      </c>
      <c r="AG131" s="65">
        <f t="shared" si="101"/>
        <v>0</v>
      </c>
      <c r="AH131" s="65">
        <f t="shared" si="101"/>
        <v>0</v>
      </c>
      <c r="AI131" s="65">
        <f t="shared" si="101"/>
        <v>19094.400000000001</v>
      </c>
      <c r="AJ131" s="65">
        <f t="shared" si="101"/>
        <v>0</v>
      </c>
      <c r="AK131" s="65">
        <f t="shared" si="101"/>
        <v>0</v>
      </c>
      <c r="AL131" s="65">
        <f t="shared" si="101"/>
        <v>0</v>
      </c>
    </row>
    <row r="132" spans="2:38" x14ac:dyDescent="0.25">
      <c r="B132" s="47" t="str">
        <f t="shared" si="85"/>
        <v>Materia Prima 9</v>
      </c>
      <c r="C132" s="65">
        <f t="shared" si="86"/>
        <v>0</v>
      </c>
      <c r="D132" s="65">
        <f t="shared" si="87"/>
        <v>0</v>
      </c>
      <c r="E132" s="65">
        <f t="shared" si="87"/>
        <v>11000</v>
      </c>
      <c r="F132" s="65">
        <f t="shared" ref="F132:I132" si="102">+F57+F82+E107-F107</f>
        <v>0</v>
      </c>
      <c r="G132" s="65">
        <f t="shared" si="102"/>
        <v>0</v>
      </c>
      <c r="H132" s="65">
        <f t="shared" si="102"/>
        <v>0</v>
      </c>
      <c r="I132" s="65">
        <f t="shared" si="102"/>
        <v>0</v>
      </c>
      <c r="J132" s="65">
        <f t="shared" ref="J132:AL132" si="103">+J57+J82+I107-J107</f>
        <v>11220</v>
      </c>
      <c r="K132" s="65">
        <f t="shared" si="103"/>
        <v>0</v>
      </c>
      <c r="L132" s="65">
        <f t="shared" si="103"/>
        <v>0</v>
      </c>
      <c r="M132" s="65">
        <f t="shared" si="103"/>
        <v>0</v>
      </c>
      <c r="N132" s="65">
        <f t="shared" si="103"/>
        <v>0</v>
      </c>
      <c r="O132" s="65">
        <f t="shared" si="103"/>
        <v>0</v>
      </c>
      <c r="P132" s="65">
        <f t="shared" si="103"/>
        <v>11220</v>
      </c>
      <c r="Q132" s="65">
        <f t="shared" si="103"/>
        <v>0</v>
      </c>
      <c r="R132" s="65">
        <f t="shared" si="103"/>
        <v>0</v>
      </c>
      <c r="S132" s="65">
        <f t="shared" si="103"/>
        <v>0</v>
      </c>
      <c r="T132" s="65">
        <f t="shared" si="103"/>
        <v>0</v>
      </c>
      <c r="U132" s="65">
        <f t="shared" si="103"/>
        <v>11220</v>
      </c>
      <c r="V132" s="65">
        <f t="shared" si="103"/>
        <v>0</v>
      </c>
      <c r="W132" s="65">
        <f t="shared" si="103"/>
        <v>0</v>
      </c>
      <c r="X132" s="65">
        <f t="shared" si="103"/>
        <v>0</v>
      </c>
      <c r="Y132" s="65">
        <f t="shared" si="103"/>
        <v>0</v>
      </c>
      <c r="Z132" s="65">
        <f t="shared" si="103"/>
        <v>11220</v>
      </c>
      <c r="AA132" s="65">
        <f t="shared" si="103"/>
        <v>0</v>
      </c>
      <c r="AB132" s="65">
        <f t="shared" si="103"/>
        <v>0</v>
      </c>
      <c r="AC132" s="65">
        <f t="shared" si="103"/>
        <v>0</v>
      </c>
      <c r="AD132" s="65">
        <f t="shared" si="103"/>
        <v>0</v>
      </c>
      <c r="AE132" s="65">
        <f t="shared" si="103"/>
        <v>11220</v>
      </c>
      <c r="AF132" s="65">
        <f t="shared" si="103"/>
        <v>0</v>
      </c>
      <c r="AG132" s="65">
        <f t="shared" si="103"/>
        <v>0</v>
      </c>
      <c r="AH132" s="65">
        <f t="shared" si="103"/>
        <v>0</v>
      </c>
      <c r="AI132" s="65">
        <f t="shared" si="103"/>
        <v>0</v>
      </c>
      <c r="AJ132" s="65">
        <f t="shared" si="103"/>
        <v>0</v>
      </c>
      <c r="AK132" s="65">
        <f t="shared" si="103"/>
        <v>11220</v>
      </c>
      <c r="AL132" s="65">
        <f t="shared" si="103"/>
        <v>0</v>
      </c>
    </row>
    <row r="133" spans="2:38" x14ac:dyDescent="0.25">
      <c r="B133" s="47" t="str">
        <f t="shared" si="85"/>
        <v>Materia Prima 10</v>
      </c>
      <c r="C133" s="65">
        <f t="shared" si="86"/>
        <v>0</v>
      </c>
      <c r="D133" s="65">
        <f t="shared" si="87"/>
        <v>0</v>
      </c>
      <c r="E133" s="65">
        <f t="shared" si="87"/>
        <v>18150</v>
      </c>
      <c r="F133" s="65">
        <f t="shared" ref="F133:I133" si="104">+F58+F83+E108-F108</f>
        <v>0</v>
      </c>
      <c r="G133" s="65">
        <f t="shared" si="104"/>
        <v>0</v>
      </c>
      <c r="H133" s="65">
        <f t="shared" si="104"/>
        <v>0</v>
      </c>
      <c r="I133" s="65">
        <f t="shared" si="104"/>
        <v>18150</v>
      </c>
      <c r="J133" s="65">
        <f t="shared" ref="J133:AL133" si="105">+J58+J83+I108-J108</f>
        <v>0</v>
      </c>
      <c r="K133" s="65">
        <f t="shared" si="105"/>
        <v>0</v>
      </c>
      <c r="L133" s="65">
        <f t="shared" si="105"/>
        <v>0</v>
      </c>
      <c r="M133" s="65">
        <f t="shared" si="105"/>
        <v>18513</v>
      </c>
      <c r="N133" s="65">
        <f t="shared" si="105"/>
        <v>0</v>
      </c>
      <c r="O133" s="65">
        <f t="shared" si="105"/>
        <v>0</v>
      </c>
      <c r="P133" s="65">
        <f t="shared" si="105"/>
        <v>0</v>
      </c>
      <c r="Q133" s="65">
        <f t="shared" si="105"/>
        <v>0</v>
      </c>
      <c r="R133" s="65">
        <f t="shared" si="105"/>
        <v>18513</v>
      </c>
      <c r="S133" s="65">
        <f t="shared" si="105"/>
        <v>0</v>
      </c>
      <c r="T133" s="65">
        <f t="shared" si="105"/>
        <v>0</v>
      </c>
      <c r="U133" s="65">
        <f t="shared" si="105"/>
        <v>0</v>
      </c>
      <c r="V133" s="65">
        <f t="shared" si="105"/>
        <v>18513</v>
      </c>
      <c r="W133" s="65">
        <f t="shared" si="105"/>
        <v>0</v>
      </c>
      <c r="X133" s="65">
        <f t="shared" si="105"/>
        <v>0</v>
      </c>
      <c r="Y133" s="65">
        <f t="shared" si="105"/>
        <v>0</v>
      </c>
      <c r="Z133" s="65">
        <f t="shared" si="105"/>
        <v>0</v>
      </c>
      <c r="AA133" s="65">
        <f t="shared" si="105"/>
        <v>18513</v>
      </c>
      <c r="AB133" s="65">
        <f t="shared" si="105"/>
        <v>0</v>
      </c>
      <c r="AC133" s="65">
        <f t="shared" si="105"/>
        <v>0</v>
      </c>
      <c r="AD133" s="65">
        <f t="shared" si="105"/>
        <v>0</v>
      </c>
      <c r="AE133" s="65">
        <f t="shared" si="105"/>
        <v>18513</v>
      </c>
      <c r="AF133" s="65">
        <f t="shared" si="105"/>
        <v>0</v>
      </c>
      <c r="AG133" s="65">
        <f t="shared" si="105"/>
        <v>0</v>
      </c>
      <c r="AH133" s="65">
        <f t="shared" si="105"/>
        <v>0</v>
      </c>
      <c r="AI133" s="65">
        <f t="shared" si="105"/>
        <v>18513</v>
      </c>
      <c r="AJ133" s="65">
        <f t="shared" si="105"/>
        <v>0</v>
      </c>
      <c r="AK133" s="65">
        <f t="shared" si="105"/>
        <v>0</v>
      </c>
      <c r="AL133" s="65">
        <f t="shared" si="105"/>
        <v>0</v>
      </c>
    </row>
    <row r="134" spans="2:38" x14ac:dyDescent="0.25">
      <c r="B134" s="47" t="str">
        <f t="shared" si="85"/>
        <v>Materia Prima 11</v>
      </c>
      <c r="C134" s="65">
        <f t="shared" si="86"/>
        <v>0</v>
      </c>
      <c r="D134" s="65">
        <f t="shared" si="87"/>
        <v>0</v>
      </c>
      <c r="E134" s="65">
        <f t="shared" si="87"/>
        <v>5082</v>
      </c>
      <c r="F134" s="65">
        <f t="shared" ref="F134:I134" si="106">+F59+F84+E109-F109</f>
        <v>0</v>
      </c>
      <c r="G134" s="65">
        <f t="shared" si="106"/>
        <v>0</v>
      </c>
      <c r="H134" s="65">
        <f t="shared" si="106"/>
        <v>0</v>
      </c>
      <c r="I134" s="65">
        <f t="shared" si="106"/>
        <v>0</v>
      </c>
      <c r="J134" s="65">
        <f t="shared" ref="J134:AL134" si="107">+J59+J84+I109-J109</f>
        <v>0</v>
      </c>
      <c r="K134" s="65">
        <f t="shared" si="107"/>
        <v>0</v>
      </c>
      <c r="L134" s="65">
        <f t="shared" si="107"/>
        <v>5082</v>
      </c>
      <c r="M134" s="65">
        <f t="shared" si="107"/>
        <v>0</v>
      </c>
      <c r="N134" s="65">
        <f t="shared" si="107"/>
        <v>0</v>
      </c>
      <c r="O134" s="65">
        <f t="shared" si="107"/>
        <v>0</v>
      </c>
      <c r="P134" s="65">
        <f t="shared" si="107"/>
        <v>0</v>
      </c>
      <c r="Q134" s="65">
        <f t="shared" si="107"/>
        <v>0</v>
      </c>
      <c r="R134" s="65">
        <f t="shared" si="107"/>
        <v>0</v>
      </c>
      <c r="S134" s="65">
        <f t="shared" si="107"/>
        <v>0</v>
      </c>
      <c r="T134" s="65">
        <f t="shared" si="107"/>
        <v>5183.6400000000003</v>
      </c>
      <c r="U134" s="65">
        <f t="shared" si="107"/>
        <v>0</v>
      </c>
      <c r="V134" s="65">
        <f t="shared" si="107"/>
        <v>0</v>
      </c>
      <c r="W134" s="65">
        <f t="shared" si="107"/>
        <v>0</v>
      </c>
      <c r="X134" s="65">
        <f t="shared" si="107"/>
        <v>0</v>
      </c>
      <c r="Y134" s="65">
        <f t="shared" si="107"/>
        <v>0</v>
      </c>
      <c r="Z134" s="65">
        <f t="shared" si="107"/>
        <v>0</v>
      </c>
      <c r="AA134" s="65">
        <f t="shared" si="107"/>
        <v>5183.6400000000003</v>
      </c>
      <c r="AB134" s="65">
        <f t="shared" si="107"/>
        <v>0</v>
      </c>
      <c r="AC134" s="65">
        <f t="shared" si="107"/>
        <v>0</v>
      </c>
      <c r="AD134" s="65">
        <f t="shared" si="107"/>
        <v>0</v>
      </c>
      <c r="AE134" s="65">
        <f t="shared" si="107"/>
        <v>0</v>
      </c>
      <c r="AF134" s="65">
        <f t="shared" si="107"/>
        <v>0</v>
      </c>
      <c r="AG134" s="65">
        <f t="shared" si="107"/>
        <v>0</v>
      </c>
      <c r="AH134" s="65">
        <f t="shared" si="107"/>
        <v>5183.6400000000003</v>
      </c>
      <c r="AI134" s="65">
        <f t="shared" si="107"/>
        <v>0</v>
      </c>
      <c r="AJ134" s="65">
        <f t="shared" si="107"/>
        <v>0</v>
      </c>
      <c r="AK134" s="65">
        <f t="shared" si="107"/>
        <v>0</v>
      </c>
      <c r="AL134" s="65">
        <f t="shared" si="107"/>
        <v>0</v>
      </c>
    </row>
    <row r="135" spans="2:38" x14ac:dyDescent="0.25">
      <c r="B135" s="47" t="str">
        <f t="shared" si="85"/>
        <v>Materia Prima 12</v>
      </c>
      <c r="C135" s="65">
        <f t="shared" si="86"/>
        <v>0</v>
      </c>
      <c r="D135" s="65">
        <f t="shared" si="87"/>
        <v>0</v>
      </c>
      <c r="E135" s="65">
        <f t="shared" si="87"/>
        <v>10285</v>
      </c>
      <c r="F135" s="65">
        <f t="shared" ref="F135:I135" si="108">+F60+F85+E110-F110</f>
        <v>0</v>
      </c>
      <c r="G135" s="65">
        <f t="shared" si="108"/>
        <v>0</v>
      </c>
      <c r="H135" s="65">
        <f t="shared" si="108"/>
        <v>0</v>
      </c>
      <c r="I135" s="65">
        <f t="shared" si="108"/>
        <v>0</v>
      </c>
      <c r="J135" s="65">
        <f t="shared" ref="J135:AL135" si="109">+J60+J85+I110-J110</f>
        <v>0</v>
      </c>
      <c r="K135" s="65">
        <f t="shared" si="109"/>
        <v>0</v>
      </c>
      <c r="L135" s="65">
        <f t="shared" si="109"/>
        <v>0</v>
      </c>
      <c r="M135" s="65">
        <f t="shared" si="109"/>
        <v>0</v>
      </c>
      <c r="N135" s="65">
        <f t="shared" si="109"/>
        <v>0</v>
      </c>
      <c r="O135" s="65">
        <f t="shared" si="109"/>
        <v>0</v>
      </c>
      <c r="P135" s="65">
        <f t="shared" si="109"/>
        <v>0</v>
      </c>
      <c r="Q135" s="65">
        <f t="shared" si="109"/>
        <v>0</v>
      </c>
      <c r="R135" s="65">
        <f t="shared" si="109"/>
        <v>10490.7</v>
      </c>
      <c r="S135" s="65">
        <f t="shared" si="109"/>
        <v>0</v>
      </c>
      <c r="T135" s="65">
        <f t="shared" si="109"/>
        <v>0</v>
      </c>
      <c r="U135" s="65">
        <f t="shared" si="109"/>
        <v>0</v>
      </c>
      <c r="V135" s="65">
        <f t="shared" si="109"/>
        <v>0</v>
      </c>
      <c r="W135" s="65">
        <f t="shared" si="109"/>
        <v>0</v>
      </c>
      <c r="X135" s="65">
        <f t="shared" si="109"/>
        <v>0</v>
      </c>
      <c r="Y135" s="65">
        <f t="shared" si="109"/>
        <v>0</v>
      </c>
      <c r="Z135" s="65">
        <f t="shared" si="109"/>
        <v>0</v>
      </c>
      <c r="AA135" s="65">
        <f t="shared" si="109"/>
        <v>0</v>
      </c>
      <c r="AB135" s="65">
        <f t="shared" si="109"/>
        <v>0</v>
      </c>
      <c r="AC135" s="65">
        <f t="shared" si="109"/>
        <v>0</v>
      </c>
      <c r="AD135" s="65">
        <f t="shared" si="109"/>
        <v>10490.7</v>
      </c>
      <c r="AE135" s="65">
        <f t="shared" si="109"/>
        <v>0</v>
      </c>
      <c r="AF135" s="65">
        <f t="shared" si="109"/>
        <v>0</v>
      </c>
      <c r="AG135" s="65">
        <f t="shared" si="109"/>
        <v>0</v>
      </c>
      <c r="AH135" s="65">
        <f t="shared" si="109"/>
        <v>0</v>
      </c>
      <c r="AI135" s="65">
        <f t="shared" si="109"/>
        <v>0</v>
      </c>
      <c r="AJ135" s="65">
        <f t="shared" si="109"/>
        <v>0</v>
      </c>
      <c r="AK135" s="65">
        <f t="shared" si="109"/>
        <v>0</v>
      </c>
      <c r="AL135" s="65">
        <f t="shared" si="109"/>
        <v>0</v>
      </c>
    </row>
    <row r="136" spans="2:38" x14ac:dyDescent="0.25">
      <c r="B136" s="47" t="str">
        <f t="shared" si="85"/>
        <v>Materia Prima 13</v>
      </c>
      <c r="C136" s="65">
        <f t="shared" si="86"/>
        <v>0</v>
      </c>
      <c r="D136" s="65">
        <f t="shared" si="87"/>
        <v>0</v>
      </c>
      <c r="E136" s="65">
        <f t="shared" si="87"/>
        <v>5566</v>
      </c>
      <c r="F136" s="65">
        <f t="shared" ref="F136:I136" si="110">+F61+F86+E111-F111</f>
        <v>0</v>
      </c>
      <c r="G136" s="65">
        <f t="shared" si="110"/>
        <v>0</v>
      </c>
      <c r="H136" s="65">
        <f t="shared" si="110"/>
        <v>0</v>
      </c>
      <c r="I136" s="65">
        <f t="shared" si="110"/>
        <v>0</v>
      </c>
      <c r="J136" s="65">
        <f t="shared" ref="J136:AL136" si="111">+J61+J86+I111-J111</f>
        <v>0</v>
      </c>
      <c r="K136" s="65">
        <f t="shared" si="111"/>
        <v>0</v>
      </c>
      <c r="L136" s="65">
        <f t="shared" si="111"/>
        <v>0</v>
      </c>
      <c r="M136" s="65">
        <f t="shared" si="111"/>
        <v>5566</v>
      </c>
      <c r="N136" s="65">
        <f t="shared" si="111"/>
        <v>0</v>
      </c>
      <c r="O136" s="65">
        <f t="shared" si="111"/>
        <v>0</v>
      </c>
      <c r="P136" s="65">
        <f t="shared" si="111"/>
        <v>0</v>
      </c>
      <c r="Q136" s="65">
        <f t="shared" si="111"/>
        <v>0</v>
      </c>
      <c r="R136" s="65">
        <f t="shared" si="111"/>
        <v>0</v>
      </c>
      <c r="S136" s="65">
        <f t="shared" si="111"/>
        <v>0</v>
      </c>
      <c r="T136" s="65">
        <f t="shared" si="111"/>
        <v>0</v>
      </c>
      <c r="U136" s="65">
        <f t="shared" si="111"/>
        <v>5677.3199999999988</v>
      </c>
      <c r="V136" s="65">
        <f t="shared" si="111"/>
        <v>0</v>
      </c>
      <c r="W136" s="65">
        <f t="shared" si="111"/>
        <v>0</v>
      </c>
      <c r="X136" s="65">
        <f t="shared" si="111"/>
        <v>0</v>
      </c>
      <c r="Y136" s="65">
        <f t="shared" si="111"/>
        <v>0</v>
      </c>
      <c r="Z136" s="65">
        <f t="shared" si="111"/>
        <v>0</v>
      </c>
      <c r="AA136" s="65">
        <f t="shared" si="111"/>
        <v>0</v>
      </c>
      <c r="AB136" s="65">
        <f t="shared" si="111"/>
        <v>0</v>
      </c>
      <c r="AC136" s="65">
        <f t="shared" si="111"/>
        <v>5677.3199999999988</v>
      </c>
      <c r="AD136" s="65">
        <f t="shared" si="111"/>
        <v>0</v>
      </c>
      <c r="AE136" s="65">
        <f t="shared" si="111"/>
        <v>0</v>
      </c>
      <c r="AF136" s="65">
        <f t="shared" si="111"/>
        <v>0</v>
      </c>
      <c r="AG136" s="65">
        <f t="shared" si="111"/>
        <v>0</v>
      </c>
      <c r="AH136" s="65">
        <f t="shared" si="111"/>
        <v>0</v>
      </c>
      <c r="AI136" s="65">
        <f t="shared" si="111"/>
        <v>0</v>
      </c>
      <c r="AJ136" s="65">
        <f t="shared" si="111"/>
        <v>0</v>
      </c>
      <c r="AK136" s="65">
        <f t="shared" si="111"/>
        <v>5677.3199999999988</v>
      </c>
      <c r="AL136" s="65">
        <f t="shared" si="111"/>
        <v>0</v>
      </c>
    </row>
    <row r="137" spans="2:38" x14ac:dyDescent="0.25">
      <c r="B137" s="47" t="str">
        <f t="shared" si="85"/>
        <v>Materia Prima 14</v>
      </c>
      <c r="C137" s="65">
        <f t="shared" si="86"/>
        <v>0</v>
      </c>
      <c r="D137" s="65">
        <f t="shared" si="87"/>
        <v>0</v>
      </c>
      <c r="E137" s="65">
        <f t="shared" si="87"/>
        <v>4160</v>
      </c>
      <c r="F137" s="65">
        <f t="shared" ref="F137:I137" si="112">+F62+F87+E112-F112</f>
        <v>0</v>
      </c>
      <c r="G137" s="65">
        <f t="shared" si="112"/>
        <v>0</v>
      </c>
      <c r="H137" s="65">
        <f t="shared" si="112"/>
        <v>0</v>
      </c>
      <c r="I137" s="65">
        <f t="shared" si="112"/>
        <v>0</v>
      </c>
      <c r="J137" s="65">
        <f t="shared" ref="J137:AL137" si="113">+J62+J87+I112-J112</f>
        <v>4160</v>
      </c>
      <c r="K137" s="65">
        <f t="shared" si="113"/>
        <v>0</v>
      </c>
      <c r="L137" s="65">
        <f t="shared" si="113"/>
        <v>0</v>
      </c>
      <c r="M137" s="65">
        <f t="shared" si="113"/>
        <v>0</v>
      </c>
      <c r="N137" s="65">
        <f t="shared" si="113"/>
        <v>0</v>
      </c>
      <c r="O137" s="65">
        <f t="shared" si="113"/>
        <v>4243.2</v>
      </c>
      <c r="P137" s="65">
        <f t="shared" si="113"/>
        <v>0</v>
      </c>
      <c r="Q137" s="65">
        <f t="shared" si="113"/>
        <v>0</v>
      </c>
      <c r="R137" s="65">
        <f t="shared" si="113"/>
        <v>0</v>
      </c>
      <c r="S137" s="65">
        <f t="shared" si="113"/>
        <v>0</v>
      </c>
      <c r="T137" s="65">
        <f t="shared" si="113"/>
        <v>4243.2</v>
      </c>
      <c r="U137" s="65">
        <f t="shared" si="113"/>
        <v>0</v>
      </c>
      <c r="V137" s="65">
        <f t="shared" si="113"/>
        <v>0</v>
      </c>
      <c r="W137" s="65">
        <f t="shared" si="113"/>
        <v>0</v>
      </c>
      <c r="X137" s="65">
        <f t="shared" si="113"/>
        <v>0</v>
      </c>
      <c r="Y137" s="65">
        <f t="shared" si="113"/>
        <v>4243.2</v>
      </c>
      <c r="Z137" s="65">
        <f t="shared" si="113"/>
        <v>0</v>
      </c>
      <c r="AA137" s="65">
        <f t="shared" si="113"/>
        <v>0</v>
      </c>
      <c r="AB137" s="65">
        <f t="shared" si="113"/>
        <v>0</v>
      </c>
      <c r="AC137" s="65">
        <f t="shared" si="113"/>
        <v>0</v>
      </c>
      <c r="AD137" s="65">
        <f t="shared" si="113"/>
        <v>0</v>
      </c>
      <c r="AE137" s="65">
        <f t="shared" si="113"/>
        <v>4243.2</v>
      </c>
      <c r="AF137" s="65">
        <f t="shared" si="113"/>
        <v>0</v>
      </c>
      <c r="AG137" s="65">
        <f t="shared" si="113"/>
        <v>0</v>
      </c>
      <c r="AH137" s="65">
        <f t="shared" si="113"/>
        <v>0</v>
      </c>
      <c r="AI137" s="65">
        <f t="shared" si="113"/>
        <v>0</v>
      </c>
      <c r="AJ137" s="65">
        <f t="shared" si="113"/>
        <v>4243.2</v>
      </c>
      <c r="AK137" s="65">
        <f t="shared" si="113"/>
        <v>0</v>
      </c>
      <c r="AL137" s="65">
        <f t="shared" si="113"/>
        <v>0</v>
      </c>
    </row>
    <row r="138" spans="2:38" x14ac:dyDescent="0.25">
      <c r="B138" s="47" t="str">
        <f t="shared" si="85"/>
        <v>Materia Prima 15</v>
      </c>
      <c r="C138" s="65">
        <f t="shared" si="86"/>
        <v>0</v>
      </c>
      <c r="D138" s="65">
        <f t="shared" si="87"/>
        <v>0</v>
      </c>
      <c r="E138" s="65">
        <f t="shared" si="87"/>
        <v>34848</v>
      </c>
      <c r="F138" s="65">
        <f t="shared" ref="F138:I138" si="114">+F63+F88+E113-F113</f>
        <v>0</v>
      </c>
      <c r="G138" s="65">
        <f t="shared" si="114"/>
        <v>0</v>
      </c>
      <c r="H138" s="65">
        <f t="shared" si="114"/>
        <v>0</v>
      </c>
      <c r="I138" s="65">
        <f t="shared" si="114"/>
        <v>0</v>
      </c>
      <c r="J138" s="65">
        <f t="shared" ref="J138:AL138" si="115">+J63+J88+I113-J113</f>
        <v>34848</v>
      </c>
      <c r="K138" s="65">
        <f t="shared" si="115"/>
        <v>0</v>
      </c>
      <c r="L138" s="65">
        <f t="shared" si="115"/>
        <v>0</v>
      </c>
      <c r="M138" s="65">
        <f t="shared" si="115"/>
        <v>0</v>
      </c>
      <c r="N138" s="65">
        <f t="shared" si="115"/>
        <v>0</v>
      </c>
      <c r="O138" s="65">
        <f t="shared" si="115"/>
        <v>35893.440000000002</v>
      </c>
      <c r="P138" s="65">
        <f t="shared" si="115"/>
        <v>0</v>
      </c>
      <c r="Q138" s="65">
        <f t="shared" si="115"/>
        <v>0</v>
      </c>
      <c r="R138" s="65">
        <f t="shared" si="115"/>
        <v>0</v>
      </c>
      <c r="S138" s="65">
        <f t="shared" si="115"/>
        <v>0</v>
      </c>
      <c r="T138" s="65">
        <f t="shared" si="115"/>
        <v>35893.440000000002</v>
      </c>
      <c r="U138" s="65">
        <f t="shared" si="115"/>
        <v>0</v>
      </c>
      <c r="V138" s="65">
        <f t="shared" si="115"/>
        <v>0</v>
      </c>
      <c r="W138" s="65">
        <f t="shared" si="115"/>
        <v>0</v>
      </c>
      <c r="X138" s="65">
        <f t="shared" si="115"/>
        <v>0</v>
      </c>
      <c r="Y138" s="65">
        <f t="shared" si="115"/>
        <v>35893.440000000002</v>
      </c>
      <c r="Z138" s="65">
        <f t="shared" si="115"/>
        <v>0</v>
      </c>
      <c r="AA138" s="65">
        <f t="shared" si="115"/>
        <v>0</v>
      </c>
      <c r="AB138" s="65">
        <f t="shared" si="115"/>
        <v>0</v>
      </c>
      <c r="AC138" s="65">
        <f t="shared" si="115"/>
        <v>0</v>
      </c>
      <c r="AD138" s="65">
        <f t="shared" si="115"/>
        <v>35893.440000000002</v>
      </c>
      <c r="AE138" s="65">
        <f t="shared" si="115"/>
        <v>0</v>
      </c>
      <c r="AF138" s="65">
        <f t="shared" si="115"/>
        <v>0</v>
      </c>
      <c r="AG138" s="65">
        <f t="shared" si="115"/>
        <v>0</v>
      </c>
      <c r="AH138" s="65">
        <f t="shared" si="115"/>
        <v>0</v>
      </c>
      <c r="AI138" s="65">
        <f t="shared" si="115"/>
        <v>35893.440000000002</v>
      </c>
      <c r="AJ138" s="65">
        <f t="shared" si="115"/>
        <v>0</v>
      </c>
      <c r="AK138" s="65">
        <f t="shared" si="115"/>
        <v>0</v>
      </c>
      <c r="AL138" s="65">
        <f t="shared" si="115"/>
        <v>0</v>
      </c>
    </row>
    <row r="139" spans="2:38" x14ac:dyDescent="0.25">
      <c r="B139" s="47" t="str">
        <f t="shared" si="85"/>
        <v>Materia Prima 16</v>
      </c>
      <c r="C139" s="65">
        <f t="shared" si="86"/>
        <v>0</v>
      </c>
      <c r="D139" s="65">
        <f t="shared" si="87"/>
        <v>0</v>
      </c>
      <c r="E139" s="65">
        <f t="shared" si="87"/>
        <v>17820</v>
      </c>
      <c r="F139" s="65">
        <f t="shared" ref="F139:I139" si="116">+F64+F89+E114-F114</f>
        <v>0</v>
      </c>
      <c r="G139" s="65">
        <f t="shared" si="116"/>
        <v>0</v>
      </c>
      <c r="H139" s="65">
        <f t="shared" si="116"/>
        <v>17820</v>
      </c>
      <c r="I139" s="65">
        <f t="shared" si="116"/>
        <v>0</v>
      </c>
      <c r="J139" s="65">
        <f t="shared" ref="J139:AL139" si="117">+J64+J89+I114-J114</f>
        <v>0</v>
      </c>
      <c r="K139" s="65">
        <f t="shared" si="117"/>
        <v>0</v>
      </c>
      <c r="L139" s="65">
        <f t="shared" si="117"/>
        <v>17820</v>
      </c>
      <c r="M139" s="65">
        <f t="shared" si="117"/>
        <v>0</v>
      </c>
      <c r="N139" s="65">
        <f t="shared" si="117"/>
        <v>0</v>
      </c>
      <c r="O139" s="65">
        <f t="shared" si="117"/>
        <v>17998.2</v>
      </c>
      <c r="P139" s="65">
        <f t="shared" si="117"/>
        <v>0</v>
      </c>
      <c r="Q139" s="65">
        <f t="shared" si="117"/>
        <v>0</v>
      </c>
      <c r="R139" s="65">
        <f t="shared" si="117"/>
        <v>17998.2</v>
      </c>
      <c r="S139" s="65">
        <f t="shared" si="117"/>
        <v>0</v>
      </c>
      <c r="T139" s="65">
        <f t="shared" si="117"/>
        <v>0</v>
      </c>
      <c r="U139" s="65">
        <f t="shared" si="117"/>
        <v>0</v>
      </c>
      <c r="V139" s="65">
        <f t="shared" si="117"/>
        <v>17998.2</v>
      </c>
      <c r="W139" s="65">
        <f t="shared" si="117"/>
        <v>0</v>
      </c>
      <c r="X139" s="65">
        <f t="shared" si="117"/>
        <v>0</v>
      </c>
      <c r="Y139" s="65">
        <f t="shared" si="117"/>
        <v>0</v>
      </c>
      <c r="Z139" s="65">
        <f t="shared" si="117"/>
        <v>17998.2</v>
      </c>
      <c r="AA139" s="65">
        <f t="shared" si="117"/>
        <v>0</v>
      </c>
      <c r="AB139" s="65">
        <f t="shared" si="117"/>
        <v>0</v>
      </c>
      <c r="AC139" s="65">
        <f t="shared" si="117"/>
        <v>17998.2</v>
      </c>
      <c r="AD139" s="65">
        <f t="shared" si="117"/>
        <v>0</v>
      </c>
      <c r="AE139" s="65">
        <f t="shared" si="117"/>
        <v>0</v>
      </c>
      <c r="AF139" s="65">
        <f t="shared" si="117"/>
        <v>17998.2</v>
      </c>
      <c r="AG139" s="65">
        <f t="shared" si="117"/>
        <v>0</v>
      </c>
      <c r="AH139" s="65">
        <f t="shared" si="117"/>
        <v>0</v>
      </c>
      <c r="AI139" s="65">
        <f t="shared" si="117"/>
        <v>0</v>
      </c>
      <c r="AJ139" s="65">
        <f t="shared" si="117"/>
        <v>17998.2</v>
      </c>
      <c r="AK139" s="65">
        <f t="shared" si="117"/>
        <v>0</v>
      </c>
      <c r="AL139" s="65">
        <f t="shared" si="117"/>
        <v>0</v>
      </c>
    </row>
    <row r="140" spans="2:38" x14ac:dyDescent="0.25">
      <c r="B140" s="47" t="str">
        <f t="shared" si="85"/>
        <v>Materia Prima 17</v>
      </c>
      <c r="C140" s="65">
        <f t="shared" si="86"/>
        <v>0</v>
      </c>
      <c r="D140" s="65">
        <f t="shared" si="87"/>
        <v>0</v>
      </c>
      <c r="E140" s="65">
        <f t="shared" si="87"/>
        <v>6930</v>
      </c>
      <c r="F140" s="65">
        <f t="shared" ref="F140:I140" si="118">+F65+F90+E115-F115</f>
        <v>0</v>
      </c>
      <c r="G140" s="65">
        <f t="shared" si="118"/>
        <v>0</v>
      </c>
      <c r="H140" s="65">
        <f t="shared" si="118"/>
        <v>0</v>
      </c>
      <c r="I140" s="65">
        <f t="shared" si="118"/>
        <v>0</v>
      </c>
      <c r="J140" s="65">
        <f t="shared" ref="J140:AL140" si="119">+J65+J90+I115-J115</f>
        <v>6930</v>
      </c>
      <c r="K140" s="65">
        <f t="shared" si="119"/>
        <v>0</v>
      </c>
      <c r="L140" s="65">
        <f t="shared" si="119"/>
        <v>0</v>
      </c>
      <c r="M140" s="65">
        <f t="shared" si="119"/>
        <v>0</v>
      </c>
      <c r="N140" s="65">
        <f t="shared" si="119"/>
        <v>0</v>
      </c>
      <c r="O140" s="65">
        <f t="shared" si="119"/>
        <v>6930</v>
      </c>
      <c r="P140" s="65">
        <f t="shared" si="119"/>
        <v>0</v>
      </c>
      <c r="Q140" s="65">
        <f t="shared" si="119"/>
        <v>0</v>
      </c>
      <c r="R140" s="65">
        <f t="shared" si="119"/>
        <v>0</v>
      </c>
      <c r="S140" s="65">
        <f t="shared" si="119"/>
        <v>0</v>
      </c>
      <c r="T140" s="65">
        <f t="shared" si="119"/>
        <v>6999.3</v>
      </c>
      <c r="U140" s="65">
        <f t="shared" si="119"/>
        <v>0</v>
      </c>
      <c r="V140" s="65">
        <f t="shared" si="119"/>
        <v>0</v>
      </c>
      <c r="W140" s="65">
        <f t="shared" si="119"/>
        <v>0</v>
      </c>
      <c r="X140" s="65">
        <f t="shared" si="119"/>
        <v>0</v>
      </c>
      <c r="Y140" s="65">
        <f t="shared" si="119"/>
        <v>6999.3</v>
      </c>
      <c r="Z140" s="65">
        <f t="shared" si="119"/>
        <v>0</v>
      </c>
      <c r="AA140" s="65">
        <f t="shared" si="119"/>
        <v>0</v>
      </c>
      <c r="AB140" s="65">
        <f t="shared" si="119"/>
        <v>0</v>
      </c>
      <c r="AC140" s="65">
        <f t="shared" si="119"/>
        <v>0</v>
      </c>
      <c r="AD140" s="65">
        <f t="shared" si="119"/>
        <v>6999.3</v>
      </c>
      <c r="AE140" s="65">
        <f t="shared" si="119"/>
        <v>0</v>
      </c>
      <c r="AF140" s="65">
        <f t="shared" si="119"/>
        <v>0</v>
      </c>
      <c r="AG140" s="65">
        <f t="shared" si="119"/>
        <v>0</v>
      </c>
      <c r="AH140" s="65">
        <f t="shared" si="119"/>
        <v>0</v>
      </c>
      <c r="AI140" s="65">
        <f t="shared" si="119"/>
        <v>0</v>
      </c>
      <c r="AJ140" s="65">
        <f t="shared" si="119"/>
        <v>6999.3</v>
      </c>
      <c r="AK140" s="65">
        <f t="shared" si="119"/>
        <v>0</v>
      </c>
      <c r="AL140" s="65">
        <f t="shared" si="119"/>
        <v>0</v>
      </c>
    </row>
    <row r="141" spans="2:38" x14ac:dyDescent="0.25">
      <c r="B141" s="47" t="str">
        <f>+B116</f>
        <v>Materia Prima 18</v>
      </c>
      <c r="C141" s="65">
        <f t="shared" si="86"/>
        <v>0</v>
      </c>
      <c r="D141" s="65">
        <f t="shared" si="87"/>
        <v>0</v>
      </c>
      <c r="E141" s="65">
        <f t="shared" si="87"/>
        <v>3630</v>
      </c>
      <c r="F141" s="65">
        <f t="shared" ref="F141:I141" si="120">+F66+F91+E116-F116</f>
        <v>0</v>
      </c>
      <c r="G141" s="65">
        <f t="shared" si="120"/>
        <v>0</v>
      </c>
      <c r="H141" s="65">
        <f t="shared" si="120"/>
        <v>0</v>
      </c>
      <c r="I141" s="65">
        <f t="shared" si="120"/>
        <v>0</v>
      </c>
      <c r="J141" s="65">
        <f t="shared" ref="J141:AL141" si="121">+J66+J91+I116-J116</f>
        <v>0</v>
      </c>
      <c r="K141" s="65">
        <f t="shared" si="121"/>
        <v>0</v>
      </c>
      <c r="L141" s="65">
        <f t="shared" si="121"/>
        <v>3630</v>
      </c>
      <c r="M141" s="65">
        <f t="shared" si="121"/>
        <v>0</v>
      </c>
      <c r="N141" s="65">
        <f t="shared" si="121"/>
        <v>0</v>
      </c>
      <c r="O141" s="65">
        <f t="shared" si="121"/>
        <v>0</v>
      </c>
      <c r="P141" s="65">
        <f t="shared" si="121"/>
        <v>0</v>
      </c>
      <c r="Q141" s="65">
        <f t="shared" si="121"/>
        <v>0</v>
      </c>
      <c r="R141" s="65">
        <f t="shared" si="121"/>
        <v>0</v>
      </c>
      <c r="S141" s="65">
        <f t="shared" si="121"/>
        <v>3666.3</v>
      </c>
      <c r="T141" s="65">
        <f t="shared" si="121"/>
        <v>0</v>
      </c>
      <c r="U141" s="65">
        <f t="shared" si="121"/>
        <v>0</v>
      </c>
      <c r="V141" s="65">
        <f t="shared" si="121"/>
        <v>0</v>
      </c>
      <c r="W141" s="65">
        <f t="shared" si="121"/>
        <v>0</v>
      </c>
      <c r="X141" s="65">
        <f t="shared" si="121"/>
        <v>0</v>
      </c>
      <c r="Y141" s="65">
        <f t="shared" si="121"/>
        <v>0</v>
      </c>
      <c r="Z141" s="65">
        <f t="shared" si="121"/>
        <v>3666.3</v>
      </c>
      <c r="AA141" s="65">
        <f t="shared" si="121"/>
        <v>0</v>
      </c>
      <c r="AB141" s="65">
        <f t="shared" si="121"/>
        <v>0</v>
      </c>
      <c r="AC141" s="65">
        <f t="shared" si="121"/>
        <v>0</v>
      </c>
      <c r="AD141" s="65">
        <f t="shared" si="121"/>
        <v>0</v>
      </c>
      <c r="AE141" s="65">
        <f t="shared" si="121"/>
        <v>0</v>
      </c>
      <c r="AF141" s="65">
        <f t="shared" si="121"/>
        <v>0</v>
      </c>
      <c r="AG141" s="65">
        <f t="shared" si="121"/>
        <v>3666.3</v>
      </c>
      <c r="AH141" s="65">
        <f t="shared" si="121"/>
        <v>0</v>
      </c>
      <c r="AI141" s="65">
        <f t="shared" si="121"/>
        <v>0</v>
      </c>
      <c r="AJ141" s="65">
        <f t="shared" si="121"/>
        <v>0</v>
      </c>
      <c r="AK141" s="65">
        <f t="shared" si="121"/>
        <v>0</v>
      </c>
      <c r="AL141" s="65">
        <f t="shared" si="121"/>
        <v>0</v>
      </c>
    </row>
    <row r="142" spans="2:38" x14ac:dyDescent="0.25">
      <c r="B142" s="47" t="str">
        <f t="shared" si="85"/>
        <v>Materia Prima 19</v>
      </c>
      <c r="C142" s="65">
        <f t="shared" si="86"/>
        <v>0</v>
      </c>
      <c r="D142" s="65">
        <f t="shared" si="87"/>
        <v>0</v>
      </c>
      <c r="E142" s="65">
        <f t="shared" si="87"/>
        <v>3630</v>
      </c>
      <c r="F142" s="65">
        <f t="shared" ref="F142:I142" si="122">+F67+F92+E117-F117</f>
        <v>0</v>
      </c>
      <c r="G142" s="65">
        <f t="shared" si="122"/>
        <v>0</v>
      </c>
      <c r="H142" s="65">
        <f t="shared" si="122"/>
        <v>0</v>
      </c>
      <c r="I142" s="65">
        <f t="shared" si="122"/>
        <v>0</v>
      </c>
      <c r="J142" s="65">
        <f t="shared" ref="J142:AL142" si="123">+J67+J92+I117-J117</f>
        <v>0</v>
      </c>
      <c r="K142" s="65">
        <f t="shared" si="123"/>
        <v>0</v>
      </c>
      <c r="L142" s="65">
        <f t="shared" si="123"/>
        <v>3630</v>
      </c>
      <c r="M142" s="65">
        <f t="shared" si="123"/>
        <v>0</v>
      </c>
      <c r="N142" s="65">
        <f t="shared" si="123"/>
        <v>0</v>
      </c>
      <c r="O142" s="65">
        <f t="shared" si="123"/>
        <v>0</v>
      </c>
      <c r="P142" s="65">
        <f t="shared" si="123"/>
        <v>0</v>
      </c>
      <c r="Q142" s="65">
        <f t="shared" si="123"/>
        <v>0</v>
      </c>
      <c r="R142" s="65">
        <f t="shared" si="123"/>
        <v>0</v>
      </c>
      <c r="S142" s="65">
        <f t="shared" si="123"/>
        <v>3702.6</v>
      </c>
      <c r="T142" s="65">
        <f t="shared" si="123"/>
        <v>0</v>
      </c>
      <c r="U142" s="65">
        <f t="shared" si="123"/>
        <v>0</v>
      </c>
      <c r="V142" s="65">
        <f t="shared" si="123"/>
        <v>0</v>
      </c>
      <c r="W142" s="65">
        <f t="shared" si="123"/>
        <v>0</v>
      </c>
      <c r="X142" s="65">
        <f t="shared" si="123"/>
        <v>0</v>
      </c>
      <c r="Y142" s="65">
        <f t="shared" si="123"/>
        <v>0</v>
      </c>
      <c r="Z142" s="65">
        <f t="shared" si="123"/>
        <v>3702.6</v>
      </c>
      <c r="AA142" s="65">
        <f t="shared" si="123"/>
        <v>0</v>
      </c>
      <c r="AB142" s="65">
        <f t="shared" si="123"/>
        <v>0</v>
      </c>
      <c r="AC142" s="65">
        <f t="shared" si="123"/>
        <v>0</v>
      </c>
      <c r="AD142" s="65">
        <f t="shared" si="123"/>
        <v>0</v>
      </c>
      <c r="AE142" s="65">
        <f t="shared" si="123"/>
        <v>0</v>
      </c>
      <c r="AF142" s="65">
        <f t="shared" si="123"/>
        <v>0</v>
      </c>
      <c r="AG142" s="65">
        <f t="shared" si="123"/>
        <v>3702.6</v>
      </c>
      <c r="AH142" s="65">
        <f t="shared" si="123"/>
        <v>0</v>
      </c>
      <c r="AI142" s="65">
        <f t="shared" si="123"/>
        <v>0</v>
      </c>
      <c r="AJ142" s="65">
        <f t="shared" si="123"/>
        <v>0</v>
      </c>
      <c r="AK142" s="65">
        <f t="shared" si="123"/>
        <v>0</v>
      </c>
      <c r="AL142" s="65">
        <f t="shared" si="123"/>
        <v>0</v>
      </c>
    </row>
    <row r="143" spans="2:38" x14ac:dyDescent="0.25">
      <c r="B143" s="47" t="str">
        <f t="shared" si="85"/>
        <v>Materia Prima 20</v>
      </c>
      <c r="C143" s="65">
        <f t="shared" si="86"/>
        <v>0</v>
      </c>
      <c r="D143" s="65">
        <f t="shared" si="87"/>
        <v>0</v>
      </c>
      <c r="E143" s="65">
        <f t="shared" si="87"/>
        <v>6292</v>
      </c>
      <c r="F143" s="65">
        <f t="shared" ref="F143:I143" si="124">+F68+F93+E118-F118</f>
        <v>0</v>
      </c>
      <c r="G143" s="65">
        <f t="shared" si="124"/>
        <v>0</v>
      </c>
      <c r="H143" s="65">
        <f t="shared" si="124"/>
        <v>0</v>
      </c>
      <c r="I143" s="65">
        <f t="shared" si="124"/>
        <v>0</v>
      </c>
      <c r="J143" s="65">
        <f t="shared" ref="J143:AL143" si="125">+J68+J93+I118-J118</f>
        <v>0</v>
      </c>
      <c r="K143" s="65">
        <f t="shared" si="125"/>
        <v>6292</v>
      </c>
      <c r="L143" s="65">
        <f t="shared" si="125"/>
        <v>0</v>
      </c>
      <c r="M143" s="65">
        <f t="shared" si="125"/>
        <v>0</v>
      </c>
      <c r="N143" s="65">
        <f t="shared" si="125"/>
        <v>0</v>
      </c>
      <c r="O143" s="65">
        <f t="shared" si="125"/>
        <v>0</v>
      </c>
      <c r="P143" s="65">
        <f t="shared" si="125"/>
        <v>0</v>
      </c>
      <c r="Q143" s="65">
        <f t="shared" si="125"/>
        <v>6417.84</v>
      </c>
      <c r="R143" s="65">
        <f t="shared" si="125"/>
        <v>0</v>
      </c>
      <c r="S143" s="65">
        <f t="shared" si="125"/>
        <v>0</v>
      </c>
      <c r="T143" s="65">
        <f t="shared" si="125"/>
        <v>0</v>
      </c>
      <c r="U143" s="65">
        <f t="shared" si="125"/>
        <v>0</v>
      </c>
      <c r="V143" s="65">
        <f t="shared" si="125"/>
        <v>0</v>
      </c>
      <c r="W143" s="65">
        <f t="shared" si="125"/>
        <v>6417.84</v>
      </c>
      <c r="X143" s="65">
        <f t="shared" si="125"/>
        <v>0</v>
      </c>
      <c r="Y143" s="65">
        <f t="shared" si="125"/>
        <v>0</v>
      </c>
      <c r="Z143" s="65">
        <f t="shared" si="125"/>
        <v>0</v>
      </c>
      <c r="AA143" s="65">
        <f t="shared" si="125"/>
        <v>0</v>
      </c>
      <c r="AB143" s="65">
        <f t="shared" si="125"/>
        <v>0</v>
      </c>
      <c r="AC143" s="65">
        <f t="shared" si="125"/>
        <v>6417.84</v>
      </c>
      <c r="AD143" s="65">
        <f t="shared" si="125"/>
        <v>0</v>
      </c>
      <c r="AE143" s="65">
        <f t="shared" si="125"/>
        <v>0</v>
      </c>
      <c r="AF143" s="65">
        <f t="shared" si="125"/>
        <v>0</v>
      </c>
      <c r="AG143" s="65">
        <f t="shared" si="125"/>
        <v>0</v>
      </c>
      <c r="AH143" s="65">
        <f t="shared" si="125"/>
        <v>0</v>
      </c>
      <c r="AI143" s="65">
        <f t="shared" si="125"/>
        <v>6417.84</v>
      </c>
      <c r="AJ143" s="65">
        <f t="shared" si="125"/>
        <v>0</v>
      </c>
      <c r="AK143" s="65">
        <f t="shared" si="125"/>
        <v>0</v>
      </c>
      <c r="AL143" s="65">
        <f t="shared" si="125"/>
        <v>0</v>
      </c>
    </row>
    <row r="144" spans="2:38" ht="10.5" customHeight="1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314</v>
      </c>
      <c r="C145" s="63">
        <f>SUM(C124:C143)</f>
        <v>25410</v>
      </c>
      <c r="D145" s="63">
        <f t="shared" ref="D145" si="126">SUM(D124:D143)</f>
        <v>2420</v>
      </c>
      <c r="E145" s="63">
        <f t="shared" ref="E145" si="127">SUM(E124:E143)</f>
        <v>177069</v>
      </c>
      <c r="F145" s="63">
        <f t="shared" ref="F145" si="128">SUM(F124:F143)</f>
        <v>25410</v>
      </c>
      <c r="G145" s="63">
        <f t="shared" ref="G145" si="129">SUM(G124:G143)</f>
        <v>2420</v>
      </c>
      <c r="H145" s="63">
        <f t="shared" ref="H145" si="130">SUM(H124:H143)</f>
        <v>17820</v>
      </c>
      <c r="I145" s="63">
        <f t="shared" ref="I145" si="131">SUM(I124:I143)</f>
        <v>62280</v>
      </c>
      <c r="J145" s="63">
        <f t="shared" ref="J145" si="132">SUM(J124:J143)</f>
        <v>62119</v>
      </c>
      <c r="K145" s="63">
        <f t="shared" ref="K145" si="133">SUM(K124:K143)</f>
        <v>25987.72</v>
      </c>
      <c r="L145" s="63">
        <f t="shared" ref="L145" si="134">SUM(L124:L143)</f>
        <v>60240.2</v>
      </c>
      <c r="M145" s="63">
        <f t="shared" ref="M145" si="135">SUM(M124:M143)</f>
        <v>50554.400000000001</v>
      </c>
      <c r="N145" s="63">
        <f t="shared" ref="N145" si="136">SUM(N124:N143)</f>
        <v>0</v>
      </c>
      <c r="O145" s="63">
        <f t="shared" ref="O145" si="137">SUM(O124:O143)</f>
        <v>93451.44</v>
      </c>
      <c r="P145" s="63">
        <f t="shared" ref="P145" si="138">SUM(P124:P143)</f>
        <v>13761</v>
      </c>
      <c r="Q145" s="63">
        <f t="shared" ref="Q145" si="139">SUM(Q124:Q143)</f>
        <v>14563.560000000001</v>
      </c>
      <c r="R145" s="63">
        <f t="shared" ref="R145" si="140">SUM(R124:R143)</f>
        <v>104031.12</v>
      </c>
      <c r="S145" s="63">
        <f t="shared" ref="S145" si="141">SUM(S124:S143)</f>
        <v>14194.7</v>
      </c>
      <c r="T145" s="63">
        <f t="shared" ref="T145" si="142">SUM(T124:T143)</f>
        <v>52319.58</v>
      </c>
      <c r="U145" s="63">
        <f t="shared" ref="U145" si="143">SUM(U124:U143)</f>
        <v>45283.920000000006</v>
      </c>
      <c r="V145" s="63">
        <f t="shared" ref="V145" si="144">SUM(V124:V143)</f>
        <v>60494</v>
      </c>
      <c r="W145" s="63">
        <f t="shared" ref="W145" si="145">SUM(W124:W143)</f>
        <v>17104.560000000001</v>
      </c>
      <c r="X145" s="63">
        <f t="shared" ref="X145" si="146">SUM(X124:X143)</f>
        <v>25918.2</v>
      </c>
      <c r="Y145" s="63">
        <f t="shared" ref="Y145" si="147">SUM(Y124:Y143)</f>
        <v>59152.560000000005</v>
      </c>
      <c r="Z145" s="63">
        <f t="shared" ref="Z145" si="148">SUM(Z124:Z143)</f>
        <v>64975.700000000004</v>
      </c>
      <c r="AA145" s="63">
        <f t="shared" ref="AA145" si="149">SUM(AA124:AA143)</f>
        <v>49614.84</v>
      </c>
      <c r="AB145" s="63">
        <f t="shared" ref="AB145" si="150">SUM(AB124:AB143)</f>
        <v>0</v>
      </c>
      <c r="AC145" s="63">
        <f t="shared" ref="AC145" si="151">SUM(AC124:AC143)</f>
        <v>30093.360000000001</v>
      </c>
      <c r="AD145" s="63">
        <f t="shared" ref="AD145" si="152">SUM(AD124:AD143)</f>
        <v>113971.16</v>
      </c>
      <c r="AE145" s="63">
        <f t="shared" ref="AE145" si="153">SUM(AE124:AE143)</f>
        <v>48461.22</v>
      </c>
      <c r="AF145" s="63">
        <f t="shared" ref="AF145" si="154">SUM(AF124:AF143)</f>
        <v>17998.2</v>
      </c>
      <c r="AG145" s="63">
        <f t="shared" ref="AG145" si="155">SUM(AG124:AG143)</f>
        <v>37571.9</v>
      </c>
      <c r="AH145" s="63">
        <f t="shared" ref="AH145" si="156">SUM(AH124:AH143)</f>
        <v>7724.64</v>
      </c>
      <c r="AI145" s="63">
        <f t="shared" ref="AI145" si="157">SUM(AI124:AI143)</f>
        <v>79918.679999999993</v>
      </c>
      <c r="AJ145" s="63">
        <f t="shared" ref="AJ145" si="158">SUM(AJ124:AJ143)</f>
        <v>39854.820000000007</v>
      </c>
      <c r="AK145" s="63">
        <f t="shared" ref="AK145" si="159">SUM(AK124:AK143)</f>
        <v>19438.32</v>
      </c>
      <c r="AL145" s="63">
        <f t="shared" ref="AL145" si="160">SUM(AL124:AL143)</f>
        <v>12016.62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98"/>
  <sheetViews>
    <sheetView showGridLines="0" topLeftCell="A16" workbookViewId="0">
      <selection activeCell="G28" sqref="G28"/>
    </sheetView>
  </sheetViews>
  <sheetFormatPr defaultRowHeight="15" x14ac:dyDescent="0.25"/>
  <sheetData>
    <row r="11" spans="3:7" x14ac:dyDescent="0.25">
      <c r="C11" t="s">
        <v>236</v>
      </c>
      <c r="G11" t="s">
        <v>301</v>
      </c>
    </row>
    <row r="12" spans="3:7" x14ac:dyDescent="0.25">
      <c r="C12" t="s">
        <v>239</v>
      </c>
      <c r="G12" t="s">
        <v>304</v>
      </c>
    </row>
    <row r="13" spans="3:7" x14ac:dyDescent="0.25">
      <c r="C13" t="s">
        <v>298</v>
      </c>
    </row>
    <row r="17" spans="3:3" x14ac:dyDescent="0.25">
      <c r="C17" s="14" t="s">
        <v>166</v>
      </c>
    </row>
    <row r="18" spans="3:3" x14ac:dyDescent="0.25">
      <c r="C18" s="14" t="s">
        <v>167</v>
      </c>
    </row>
    <row r="19" spans="3:3" x14ac:dyDescent="0.25">
      <c r="C19" s="14" t="s">
        <v>168</v>
      </c>
    </row>
    <row r="20" spans="3:3" x14ac:dyDescent="0.25">
      <c r="C20" s="14" t="s">
        <v>169</v>
      </c>
    </row>
    <row r="21" spans="3:3" x14ac:dyDescent="0.25">
      <c r="C21" s="14" t="s">
        <v>170</v>
      </c>
    </row>
    <row r="22" spans="3:3" x14ac:dyDescent="0.25">
      <c r="C22" s="14" t="s">
        <v>171</v>
      </c>
    </row>
    <row r="23" spans="3:3" x14ac:dyDescent="0.25">
      <c r="C23" s="14" t="s">
        <v>172</v>
      </c>
    </row>
    <row r="24" spans="3:3" x14ac:dyDescent="0.25">
      <c r="C24" s="14" t="s">
        <v>173</v>
      </c>
    </row>
    <row r="25" spans="3:3" x14ac:dyDescent="0.25">
      <c r="C25" s="14" t="s">
        <v>174</v>
      </c>
    </row>
    <row r="26" spans="3:3" x14ac:dyDescent="0.25">
      <c r="C26" s="14" t="s">
        <v>175</v>
      </c>
    </row>
    <row r="27" spans="3:3" x14ac:dyDescent="0.25">
      <c r="C27" s="14" t="s">
        <v>176</v>
      </c>
    </row>
    <row r="28" spans="3:3" x14ac:dyDescent="0.25">
      <c r="C28" s="14" t="s">
        <v>177</v>
      </c>
    </row>
    <row r="29" spans="3:3" x14ac:dyDescent="0.25">
      <c r="C29" s="14" t="s">
        <v>190</v>
      </c>
    </row>
    <row r="30" spans="3:3" x14ac:dyDescent="0.25">
      <c r="C30" s="14" t="s">
        <v>191</v>
      </c>
    </row>
    <row r="31" spans="3:3" x14ac:dyDescent="0.25">
      <c r="C31" s="14" t="s">
        <v>192</v>
      </c>
    </row>
    <row r="32" spans="3:3" x14ac:dyDescent="0.25">
      <c r="C32" s="14" t="s">
        <v>193</v>
      </c>
    </row>
    <row r="33" spans="3:3" x14ac:dyDescent="0.25">
      <c r="C33" s="14" t="s">
        <v>194</v>
      </c>
    </row>
    <row r="34" spans="3:3" x14ac:dyDescent="0.25">
      <c r="C34" s="14" t="s">
        <v>195</v>
      </c>
    </row>
    <row r="35" spans="3:3" x14ac:dyDescent="0.25">
      <c r="C35" s="14" t="s">
        <v>196</v>
      </c>
    </row>
    <row r="36" spans="3:3" x14ac:dyDescent="0.25">
      <c r="C36" s="14" t="s">
        <v>197</v>
      </c>
    </row>
    <row r="37" spans="3:3" x14ac:dyDescent="0.25">
      <c r="C37" s="14" t="s">
        <v>198</v>
      </c>
    </row>
    <row r="38" spans="3:3" x14ac:dyDescent="0.25">
      <c r="C38" s="14" t="s">
        <v>199</v>
      </c>
    </row>
    <row r="39" spans="3:3" x14ac:dyDescent="0.25">
      <c r="C39" s="14" t="s">
        <v>200</v>
      </c>
    </row>
    <row r="40" spans="3:3" x14ac:dyDescent="0.25">
      <c r="C40" s="14" t="s">
        <v>201</v>
      </c>
    </row>
    <row r="41" spans="3:3" x14ac:dyDescent="0.25">
      <c r="C41" s="14" t="s">
        <v>178</v>
      </c>
    </row>
    <row r="42" spans="3:3" x14ac:dyDescent="0.25">
      <c r="C42" s="14" t="s">
        <v>179</v>
      </c>
    </row>
    <row r="43" spans="3:3" x14ac:dyDescent="0.25">
      <c r="C43" s="14" t="s">
        <v>180</v>
      </c>
    </row>
    <row r="44" spans="3:3" x14ac:dyDescent="0.25">
      <c r="C44" s="14" t="s">
        <v>181</v>
      </c>
    </row>
    <row r="45" spans="3:3" x14ac:dyDescent="0.25">
      <c r="C45" s="14" t="s">
        <v>182</v>
      </c>
    </row>
    <row r="46" spans="3:3" x14ac:dyDescent="0.25">
      <c r="C46" s="14" t="s">
        <v>183</v>
      </c>
    </row>
    <row r="47" spans="3:3" x14ac:dyDescent="0.25">
      <c r="C47" s="14" t="s">
        <v>184</v>
      </c>
    </row>
    <row r="48" spans="3:3" x14ac:dyDescent="0.25">
      <c r="C48" s="14" t="s">
        <v>185</v>
      </c>
    </row>
    <row r="49" spans="3:3" x14ac:dyDescent="0.25">
      <c r="C49" s="14" t="s">
        <v>186</v>
      </c>
    </row>
    <row r="50" spans="3:3" x14ac:dyDescent="0.25">
      <c r="C50" s="14" t="s">
        <v>187</v>
      </c>
    </row>
    <row r="51" spans="3:3" x14ac:dyDescent="0.25">
      <c r="C51" s="14" t="s">
        <v>188</v>
      </c>
    </row>
    <row r="52" spans="3:3" x14ac:dyDescent="0.25">
      <c r="C52" s="14" t="s">
        <v>189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1">
        <v>0</v>
      </c>
    </row>
    <row r="56" spans="3:3" ht="15.75" x14ac:dyDescent="0.25">
      <c r="C56" s="62">
        <v>30</v>
      </c>
    </row>
    <row r="57" spans="3:3" ht="15.75" x14ac:dyDescent="0.25">
      <c r="C57" s="62">
        <v>60</v>
      </c>
    </row>
    <row r="58" spans="3:3" ht="15.75" x14ac:dyDescent="0.25">
      <c r="C58" s="62">
        <v>90</v>
      </c>
    </row>
    <row r="62" spans="3:3" x14ac:dyDescent="0.25">
      <c r="C62" t="s">
        <v>318</v>
      </c>
    </row>
    <row r="63" spans="3:3" x14ac:dyDescent="0.25">
      <c r="C63" t="s">
        <v>319</v>
      </c>
    </row>
    <row r="69" spans="3:3" x14ac:dyDescent="0.25">
      <c r="C69" t="s">
        <v>361</v>
      </c>
    </row>
    <row r="71" spans="3:3" x14ac:dyDescent="0.25">
      <c r="C71" s="85" t="s">
        <v>366</v>
      </c>
    </row>
    <row r="72" spans="3:3" x14ac:dyDescent="0.25">
      <c r="C72" s="85" t="s">
        <v>367</v>
      </c>
    </row>
    <row r="73" spans="3:3" x14ac:dyDescent="0.25">
      <c r="C73" s="85" t="s">
        <v>368</v>
      </c>
    </row>
    <row r="74" spans="3:3" x14ac:dyDescent="0.25">
      <c r="C74" s="85" t="s">
        <v>369</v>
      </c>
    </row>
    <row r="75" spans="3:3" x14ac:dyDescent="0.25">
      <c r="C75" s="85" t="s">
        <v>370</v>
      </c>
    </row>
    <row r="76" spans="3:3" x14ac:dyDescent="0.25">
      <c r="C76" s="85" t="s">
        <v>371</v>
      </c>
    </row>
    <row r="77" spans="3:3" x14ac:dyDescent="0.25">
      <c r="C77" s="85"/>
    </row>
    <row r="80" spans="3:3" x14ac:dyDescent="0.25">
      <c r="C80" s="95">
        <v>12</v>
      </c>
    </row>
    <row r="81" spans="3:3" x14ac:dyDescent="0.25">
      <c r="C81" s="95">
        <v>13</v>
      </c>
    </row>
    <row r="82" spans="3:3" x14ac:dyDescent="0.25">
      <c r="C82" s="95">
        <v>14</v>
      </c>
    </row>
    <row r="83" spans="3:3" x14ac:dyDescent="0.25">
      <c r="C83" s="95">
        <v>15</v>
      </c>
    </row>
    <row r="84" spans="3:3" x14ac:dyDescent="0.25">
      <c r="C84" s="95">
        <v>16</v>
      </c>
    </row>
    <row r="87" spans="3:3" x14ac:dyDescent="0.25">
      <c r="C87" t="s">
        <v>408</v>
      </c>
    </row>
    <row r="88" spans="3:3" x14ac:dyDescent="0.25">
      <c r="C88" t="s">
        <v>409</v>
      </c>
    </row>
    <row r="89" spans="3:3" x14ac:dyDescent="0.25">
      <c r="C89" t="s">
        <v>410</v>
      </c>
    </row>
    <row r="90" spans="3:3" x14ac:dyDescent="0.25">
      <c r="C90" t="s">
        <v>411</v>
      </c>
    </row>
    <row r="91" spans="3:3" x14ac:dyDescent="0.25">
      <c r="C91" t="s">
        <v>412</v>
      </c>
    </row>
    <row r="92" spans="3:3" x14ac:dyDescent="0.25">
      <c r="C92" t="s">
        <v>413</v>
      </c>
    </row>
    <row r="93" spans="3:3" x14ac:dyDescent="0.25">
      <c r="C93" t="s">
        <v>414</v>
      </c>
    </row>
    <row r="94" spans="3:3" x14ac:dyDescent="0.25">
      <c r="C94" t="s">
        <v>415</v>
      </c>
    </row>
    <row r="95" spans="3:3" x14ac:dyDescent="0.25">
      <c r="C95" t="s">
        <v>416</v>
      </c>
    </row>
    <row r="96" spans="3:3" x14ac:dyDescent="0.25">
      <c r="C96" t="s">
        <v>417</v>
      </c>
    </row>
    <row r="97" spans="3:3" x14ac:dyDescent="0.25">
      <c r="C97" t="s">
        <v>418</v>
      </c>
    </row>
    <row r="98" spans="3:3" x14ac:dyDescent="0.25">
      <c r="C98" t="s">
        <v>419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47"/>
  <sheetViews>
    <sheetView showGridLines="0" topLeftCell="A24" workbookViewId="0">
      <selection activeCell="C25" sqref="C25"/>
    </sheetView>
  </sheetViews>
  <sheetFormatPr defaultRowHeight="15" x14ac:dyDescent="0.25"/>
  <cols>
    <col min="2" max="2" width="16" bestFit="1" customWidth="1"/>
    <col min="3" max="3" width="11.140625" bestFit="1" customWidth="1"/>
  </cols>
  <sheetData>
    <row r="1" spans="1:38" x14ac:dyDescent="0.25">
      <c r="A1" s="25" t="s">
        <v>204</v>
      </c>
    </row>
    <row r="2" spans="1:38" ht="15.75" thickBot="1" x14ac:dyDescent="0.3">
      <c r="B2" s="47" t="s">
        <v>346</v>
      </c>
      <c r="C2" s="202">
        <f>+SPm!B2</f>
        <v>41456</v>
      </c>
      <c r="D2" s="202">
        <f>+SPm!C2</f>
        <v>41517</v>
      </c>
      <c r="E2" s="202">
        <f>+SPm!D2</f>
        <v>41547</v>
      </c>
      <c r="F2" s="202">
        <f>+SPm!E2</f>
        <v>41578</v>
      </c>
      <c r="G2" s="202">
        <f>+SPm!F2</f>
        <v>41608</v>
      </c>
      <c r="H2" s="202">
        <f>+SPm!G2</f>
        <v>41639</v>
      </c>
      <c r="I2" s="202">
        <f>+SPm!H2</f>
        <v>41670</v>
      </c>
      <c r="J2" s="202">
        <f>+SPm!I2</f>
        <v>41698</v>
      </c>
      <c r="K2" s="202">
        <f>+SPm!J2</f>
        <v>41729</v>
      </c>
      <c r="L2" s="202">
        <f>+SPm!K2</f>
        <v>41759</v>
      </c>
      <c r="M2" s="202">
        <f>+SPm!L2</f>
        <v>41790</v>
      </c>
      <c r="N2" s="202">
        <f>+SPm!M2</f>
        <v>41820</v>
      </c>
      <c r="O2" s="202">
        <f>+SPm!N2</f>
        <v>41851</v>
      </c>
      <c r="P2" s="202">
        <f>+SPm!O2</f>
        <v>41882</v>
      </c>
      <c r="Q2" s="202">
        <f>+SPm!P2</f>
        <v>41912</v>
      </c>
      <c r="R2" s="202">
        <f>+SPm!Q2</f>
        <v>41943</v>
      </c>
      <c r="S2" s="202">
        <f>+SPm!R2</f>
        <v>41973</v>
      </c>
      <c r="T2" s="202">
        <f>+SPm!S2</f>
        <v>42004</v>
      </c>
      <c r="U2" s="202">
        <f>+SPm!T2</f>
        <v>42035</v>
      </c>
      <c r="V2" s="202">
        <f>+SPm!U2</f>
        <v>42063</v>
      </c>
      <c r="W2" s="202">
        <f>+SPm!V2</f>
        <v>42094</v>
      </c>
      <c r="X2" s="202">
        <f>+SPm!W2</f>
        <v>42124</v>
      </c>
      <c r="Y2" s="202">
        <f>+SPm!X2</f>
        <v>42155</v>
      </c>
      <c r="Z2" s="202">
        <f>+SPm!Y2</f>
        <v>42185</v>
      </c>
      <c r="AA2" s="202">
        <f>+SPm!Z2</f>
        <v>42216</v>
      </c>
      <c r="AB2" s="202">
        <f>+SPm!AA2</f>
        <v>42247</v>
      </c>
      <c r="AC2" s="202">
        <f>+SPm!AB2</f>
        <v>42277</v>
      </c>
      <c r="AD2" s="202">
        <f>+SPm!AC2</f>
        <v>42308</v>
      </c>
      <c r="AE2" s="202">
        <f>+SPm!AD2</f>
        <v>42338</v>
      </c>
      <c r="AF2" s="202">
        <f>+SPm!AE2</f>
        <v>42369</v>
      </c>
      <c r="AG2" s="202">
        <f>+SPm!AF2</f>
        <v>42400</v>
      </c>
      <c r="AH2" s="202">
        <f>+SPm!AG2</f>
        <v>42429</v>
      </c>
      <c r="AI2" s="202">
        <f>+SPm!AH2</f>
        <v>42460</v>
      </c>
      <c r="AJ2" s="202">
        <f>+SPm!AI2</f>
        <v>42490</v>
      </c>
      <c r="AK2" s="202">
        <f>+SPm!AJ2</f>
        <v>42521</v>
      </c>
      <c r="AL2" s="202">
        <f>+SPm!AK2</f>
        <v>42551</v>
      </c>
    </row>
    <row r="3" spans="1:38" ht="15.75" thickBot="1" x14ac:dyDescent="0.3">
      <c r="B3" s="47" t="str">
        <f>+E_Acquisti!B3</f>
        <v>Materia Prima 1</v>
      </c>
      <c r="C3" s="55">
        <f>+magazzino!D9</f>
        <v>840</v>
      </c>
      <c r="D3" s="55">
        <f>+magazzino!E9</f>
        <v>680</v>
      </c>
      <c r="E3" s="55">
        <f>+magazzino!F9</f>
        <v>520</v>
      </c>
      <c r="F3" s="55">
        <f>+magazzino!G9</f>
        <v>1360</v>
      </c>
      <c r="G3" s="55">
        <f>+magazzino!H9</f>
        <v>1200</v>
      </c>
      <c r="H3" s="55">
        <f>+magazzino!I9</f>
        <v>1040</v>
      </c>
      <c r="I3" s="55">
        <f>+magazzino!J9</f>
        <v>1880</v>
      </c>
      <c r="J3" s="55">
        <f>+magazzino!K9</f>
        <v>1720</v>
      </c>
      <c r="K3" s="55">
        <f>+magazzino!L9</f>
        <v>1560</v>
      </c>
      <c r="L3" s="55">
        <f>+magazzino!M9</f>
        <v>2400</v>
      </c>
      <c r="M3" s="55">
        <f>+magazzino!N9</f>
        <v>2240</v>
      </c>
      <c r="N3" s="55">
        <f>+magazzino!O9</f>
        <v>2080</v>
      </c>
      <c r="O3" s="55">
        <f>+magazzino!P9</f>
        <v>2909</v>
      </c>
      <c r="P3" s="55">
        <f>+magazzino!Q9</f>
        <v>2731</v>
      </c>
      <c r="Q3" s="55">
        <f>+magazzino!R9</f>
        <v>2553</v>
      </c>
      <c r="R3" s="55">
        <f>+magazzino!S9</f>
        <v>3375</v>
      </c>
      <c r="S3" s="55">
        <f>+magazzino!T9</f>
        <v>3197</v>
      </c>
      <c r="T3" s="55">
        <f>+magazzino!U9</f>
        <v>3019</v>
      </c>
      <c r="U3" s="55">
        <f>+magazzino!V9</f>
        <v>2841</v>
      </c>
      <c r="V3" s="55">
        <f>+magazzino!W9</f>
        <v>3663</v>
      </c>
      <c r="W3" s="55">
        <f>+magazzino!X9</f>
        <v>3485</v>
      </c>
      <c r="X3" s="55">
        <f>+magazzino!Y9</f>
        <v>3307</v>
      </c>
      <c r="Y3" s="55">
        <f>+magazzino!Z9</f>
        <v>4129</v>
      </c>
      <c r="Z3" s="55">
        <f>+magazzino!AA9</f>
        <v>3951</v>
      </c>
      <c r="AA3" s="55">
        <f>+magazzino!AB9</f>
        <v>3762</v>
      </c>
      <c r="AB3" s="55">
        <f>+magazzino!AC9</f>
        <v>3566</v>
      </c>
      <c r="AC3" s="55">
        <f>+magazzino!AD9</f>
        <v>4370</v>
      </c>
      <c r="AD3" s="55">
        <f>+magazzino!AE9</f>
        <v>4174</v>
      </c>
      <c r="AE3" s="55">
        <f>+magazzino!AF9</f>
        <v>3978</v>
      </c>
      <c r="AF3" s="55">
        <f>+magazzino!AG9</f>
        <v>3782</v>
      </c>
      <c r="AG3" s="55">
        <f>+magazzino!AH9</f>
        <v>4586</v>
      </c>
      <c r="AH3" s="55">
        <f>+magazzino!AI9</f>
        <v>4390</v>
      </c>
      <c r="AI3" s="55">
        <f>+magazzino!AJ9</f>
        <v>4194</v>
      </c>
      <c r="AJ3" s="55">
        <f>+magazzino!AK9</f>
        <v>4998</v>
      </c>
      <c r="AK3" s="55">
        <f>+magazzino!AL9</f>
        <v>4802</v>
      </c>
      <c r="AL3" s="55">
        <f>+magazzino!AM9</f>
        <v>4606</v>
      </c>
    </row>
    <row r="4" spans="1:38" ht="15.75" thickBot="1" x14ac:dyDescent="0.3">
      <c r="B4" s="47" t="str">
        <f>+E_Acquisti!B4</f>
        <v>Materia Prima 2</v>
      </c>
      <c r="C4" s="55">
        <f>+magazzino!D17</f>
        <v>6740</v>
      </c>
      <c r="D4" s="55">
        <f>+magazzino!E17</f>
        <v>6480</v>
      </c>
      <c r="E4" s="55">
        <f>+magazzino!F17</f>
        <v>6220</v>
      </c>
      <c r="F4" s="55">
        <f>+magazzino!G17</f>
        <v>12960</v>
      </c>
      <c r="G4" s="55">
        <f>+magazzino!H17</f>
        <v>12700</v>
      </c>
      <c r="H4" s="55">
        <f>+magazzino!I17</f>
        <v>12440</v>
      </c>
      <c r="I4" s="55">
        <f>+magazzino!J17</f>
        <v>19180</v>
      </c>
      <c r="J4" s="55">
        <f>+magazzino!K17</f>
        <v>18920</v>
      </c>
      <c r="K4" s="55">
        <f>+magazzino!L17</f>
        <v>18660</v>
      </c>
      <c r="L4" s="55">
        <f>+magazzino!M17</f>
        <v>25400</v>
      </c>
      <c r="M4" s="55">
        <f>+magazzino!N17</f>
        <v>25140</v>
      </c>
      <c r="N4" s="55">
        <f>+magazzino!O17</f>
        <v>24880</v>
      </c>
      <c r="O4" s="55">
        <f>+magazzino!P17</f>
        <v>31601</v>
      </c>
      <c r="P4" s="55">
        <f>+magazzino!Q17</f>
        <v>31311</v>
      </c>
      <c r="Q4" s="55">
        <f>+magazzino!R17</f>
        <v>31021</v>
      </c>
      <c r="R4" s="55">
        <f>+magazzino!S17</f>
        <v>37731</v>
      </c>
      <c r="S4" s="55">
        <f>+magazzino!T17</f>
        <v>37441</v>
      </c>
      <c r="T4" s="55">
        <f>+magazzino!U17</f>
        <v>37151</v>
      </c>
      <c r="U4" s="55">
        <f>+magazzino!V17</f>
        <v>43861</v>
      </c>
      <c r="V4" s="55">
        <f>+magazzino!W17</f>
        <v>43571</v>
      </c>
      <c r="W4" s="55">
        <f>+magazzino!X17</f>
        <v>43281</v>
      </c>
      <c r="X4" s="55">
        <f>+magazzino!Y17</f>
        <v>49991</v>
      </c>
      <c r="Y4" s="55">
        <f>+magazzino!Z17</f>
        <v>49701</v>
      </c>
      <c r="Z4" s="55">
        <f>+magazzino!AA17</f>
        <v>49411</v>
      </c>
      <c r="AA4" s="55">
        <f>+magazzino!AB17</f>
        <v>56102</v>
      </c>
      <c r="AB4" s="55">
        <f>+magazzino!AC17</f>
        <v>55782</v>
      </c>
      <c r="AC4" s="55">
        <f>+magazzino!AD17</f>
        <v>55462</v>
      </c>
      <c r="AD4" s="55">
        <f>+magazzino!AE17</f>
        <v>62142</v>
      </c>
      <c r="AE4" s="55">
        <f>+magazzino!AF17</f>
        <v>61822</v>
      </c>
      <c r="AF4" s="55">
        <f>+magazzino!AG17</f>
        <v>61502</v>
      </c>
      <c r="AG4" s="55">
        <f>+magazzino!AH17</f>
        <v>68182</v>
      </c>
      <c r="AH4" s="55">
        <f>+magazzino!AI17</f>
        <v>67862</v>
      </c>
      <c r="AI4" s="55">
        <f>+magazzino!AJ17</f>
        <v>67542</v>
      </c>
      <c r="AJ4" s="55">
        <f>+magazzino!AK17</f>
        <v>67222</v>
      </c>
      <c r="AK4" s="55">
        <f>+magazzino!AL17</f>
        <v>66902</v>
      </c>
      <c r="AL4" s="55">
        <f>+magazzino!AM17</f>
        <v>66582</v>
      </c>
    </row>
    <row r="5" spans="1:38" ht="15.75" thickBot="1" x14ac:dyDescent="0.3">
      <c r="B5" s="47" t="str">
        <f>+E_Acquisti!B5</f>
        <v>Materia Prima 3</v>
      </c>
      <c r="C5" s="55">
        <f>+magazzino!D25</f>
        <v>2680</v>
      </c>
      <c r="D5" s="55">
        <f>+magazzino!E25</f>
        <v>2360</v>
      </c>
      <c r="E5" s="55">
        <f>+magazzino!F25</f>
        <v>2040</v>
      </c>
      <c r="F5" s="55">
        <f>+magazzino!G25</f>
        <v>1720</v>
      </c>
      <c r="G5" s="55">
        <f>+magazzino!H25</f>
        <v>1400</v>
      </c>
      <c r="H5" s="55">
        <f>+magazzino!I25</f>
        <v>1080</v>
      </c>
      <c r="I5" s="55">
        <f>+magazzino!J25</f>
        <v>3760</v>
      </c>
      <c r="J5" s="55">
        <f>+magazzino!K25</f>
        <v>3440</v>
      </c>
      <c r="K5" s="55">
        <f>+magazzino!L25</f>
        <v>3120</v>
      </c>
      <c r="L5" s="55">
        <f>+magazzino!M25</f>
        <v>2800</v>
      </c>
      <c r="M5" s="55">
        <f>+magazzino!N25</f>
        <v>2480</v>
      </c>
      <c r="N5" s="55">
        <f>+magazzino!O25</f>
        <v>2160</v>
      </c>
      <c r="O5" s="55">
        <f>+magazzino!P25</f>
        <v>1818</v>
      </c>
      <c r="P5" s="55">
        <f>+magazzino!Q25</f>
        <v>4462</v>
      </c>
      <c r="Q5" s="55">
        <f>+magazzino!R25</f>
        <v>4106</v>
      </c>
      <c r="R5" s="55">
        <f>+magazzino!S25</f>
        <v>3750</v>
      </c>
      <c r="S5" s="55">
        <f>+magazzino!T25</f>
        <v>3394</v>
      </c>
      <c r="T5" s="55">
        <f>+magazzino!U25</f>
        <v>3038</v>
      </c>
      <c r="U5" s="55">
        <f>+magazzino!V25</f>
        <v>2682</v>
      </c>
      <c r="V5" s="55">
        <f>+magazzino!W25</f>
        <v>2326</v>
      </c>
      <c r="W5" s="55">
        <f>+magazzino!X25</f>
        <v>4970</v>
      </c>
      <c r="X5" s="55">
        <f>+magazzino!Y25</f>
        <v>4614</v>
      </c>
      <c r="Y5" s="55">
        <f>+magazzino!Z25</f>
        <v>4258</v>
      </c>
      <c r="Z5" s="55">
        <f>+magazzino!AA25</f>
        <v>3902</v>
      </c>
      <c r="AA5" s="55">
        <f>+magazzino!AB25</f>
        <v>3524</v>
      </c>
      <c r="AB5" s="55">
        <f>+magazzino!AC25</f>
        <v>3132</v>
      </c>
      <c r="AC5" s="55">
        <f>+magazzino!AD25</f>
        <v>5740</v>
      </c>
      <c r="AD5" s="55">
        <f>+magazzino!AE25</f>
        <v>5348</v>
      </c>
      <c r="AE5" s="55">
        <f>+magazzino!AF25</f>
        <v>4956</v>
      </c>
      <c r="AF5" s="55">
        <f>+magazzino!AG25</f>
        <v>4564</v>
      </c>
      <c r="AG5" s="55">
        <f>+magazzino!AH25</f>
        <v>4172</v>
      </c>
      <c r="AH5" s="55">
        <f>+magazzino!AI25</f>
        <v>3780</v>
      </c>
      <c r="AI5" s="55">
        <f>+magazzino!AJ25</f>
        <v>3388</v>
      </c>
      <c r="AJ5" s="55">
        <f>+magazzino!AK25</f>
        <v>5996</v>
      </c>
      <c r="AK5" s="55">
        <f>+magazzino!AL25</f>
        <v>5604</v>
      </c>
      <c r="AL5" s="55">
        <f>+magazzino!AM25</f>
        <v>5212</v>
      </c>
    </row>
    <row r="6" spans="1:38" ht="15.75" thickBot="1" x14ac:dyDescent="0.3">
      <c r="B6" s="47" t="str">
        <f>+E_Acquisti!B6</f>
        <v>Materia Prima 4</v>
      </c>
      <c r="C6" s="55">
        <f>+magazzino!D33</f>
        <v>1840</v>
      </c>
      <c r="D6" s="55">
        <f>+magazzino!E33</f>
        <v>1680</v>
      </c>
      <c r="E6" s="55">
        <f>+magazzino!F33</f>
        <v>1520</v>
      </c>
      <c r="F6" s="55">
        <f>+magazzino!G33</f>
        <v>1360</v>
      </c>
      <c r="G6" s="55">
        <f>+magazzino!H33</f>
        <v>1200</v>
      </c>
      <c r="H6" s="55">
        <f>+magazzino!I33</f>
        <v>1040</v>
      </c>
      <c r="I6" s="55">
        <f>+magazzino!J33</f>
        <v>880</v>
      </c>
      <c r="J6" s="55">
        <f>+magazzino!K33</f>
        <v>2720</v>
      </c>
      <c r="K6" s="55">
        <f>+magazzino!L33</f>
        <v>2560</v>
      </c>
      <c r="L6" s="55">
        <f>+magazzino!M33</f>
        <v>2400</v>
      </c>
      <c r="M6" s="55">
        <f>+magazzino!N33</f>
        <v>2240</v>
      </c>
      <c r="N6" s="55">
        <f>+magazzino!O33</f>
        <v>2080</v>
      </c>
      <c r="O6" s="55">
        <f>+magazzino!P33</f>
        <v>1909</v>
      </c>
      <c r="P6" s="55">
        <f>+magazzino!Q33</f>
        <v>1731</v>
      </c>
      <c r="Q6" s="55">
        <f>+magazzino!R33</f>
        <v>3553</v>
      </c>
      <c r="R6" s="55">
        <f>+magazzino!S33</f>
        <v>3375</v>
      </c>
      <c r="S6" s="55">
        <f>+magazzino!T33</f>
        <v>3197</v>
      </c>
      <c r="T6" s="55">
        <f>+magazzino!U33</f>
        <v>3019</v>
      </c>
      <c r="U6" s="55">
        <f>+magazzino!V33</f>
        <v>2841</v>
      </c>
      <c r="V6" s="55">
        <f>+magazzino!W33</f>
        <v>2663</v>
      </c>
      <c r="W6" s="55">
        <f>+magazzino!X33</f>
        <v>2485</v>
      </c>
      <c r="X6" s="55">
        <f>+magazzino!Y33</f>
        <v>4307</v>
      </c>
      <c r="Y6" s="55">
        <f>+magazzino!Z33</f>
        <v>4129</v>
      </c>
      <c r="Z6" s="55">
        <f>+magazzino!AA33</f>
        <v>3951</v>
      </c>
      <c r="AA6" s="55">
        <f>+magazzino!AB33</f>
        <v>3762</v>
      </c>
      <c r="AB6" s="55">
        <f>+magazzino!AC33</f>
        <v>3566</v>
      </c>
      <c r="AC6" s="55">
        <f>+magazzino!AD33</f>
        <v>3370</v>
      </c>
      <c r="AD6" s="55">
        <f>+magazzino!AE33</f>
        <v>3174</v>
      </c>
      <c r="AE6" s="55">
        <f>+magazzino!AF33</f>
        <v>4978</v>
      </c>
      <c r="AF6" s="55">
        <f>+magazzino!AG33</f>
        <v>4782</v>
      </c>
      <c r="AG6" s="55">
        <f>+magazzino!AH33</f>
        <v>4586</v>
      </c>
      <c r="AH6" s="55">
        <f>+magazzino!AI33</f>
        <v>4390</v>
      </c>
      <c r="AI6" s="55">
        <f>+magazzino!AJ33</f>
        <v>4194</v>
      </c>
      <c r="AJ6" s="55">
        <f>+magazzino!AK33</f>
        <v>3998</v>
      </c>
      <c r="AK6" s="55">
        <f>+magazzino!AL33</f>
        <v>3802</v>
      </c>
      <c r="AL6" s="55">
        <f>+magazzino!AM33</f>
        <v>5606</v>
      </c>
    </row>
    <row r="7" spans="1:38" ht="15.75" thickBot="1" x14ac:dyDescent="0.3">
      <c r="B7" s="47" t="str">
        <f>+E_Acquisti!B7</f>
        <v>Materia Prima 5</v>
      </c>
      <c r="C7" s="55">
        <f>+magazzino!D41</f>
        <v>1956</v>
      </c>
      <c r="D7" s="55">
        <f>+magazzino!E41</f>
        <v>1912</v>
      </c>
      <c r="E7" s="55">
        <f>+magazzino!F41</f>
        <v>1868</v>
      </c>
      <c r="F7" s="55">
        <f>+magazzino!G41</f>
        <v>1824</v>
      </c>
      <c r="G7" s="55">
        <f>+magazzino!H41</f>
        <v>1780</v>
      </c>
      <c r="H7" s="55">
        <f>+magazzino!I41</f>
        <v>3736</v>
      </c>
      <c r="I7" s="55">
        <f>+magazzino!J41</f>
        <v>3692</v>
      </c>
      <c r="J7" s="55">
        <f>+magazzino!K41</f>
        <v>3648</v>
      </c>
      <c r="K7" s="55">
        <f>+magazzino!L41</f>
        <v>3604</v>
      </c>
      <c r="L7" s="55">
        <f>+magazzino!M41</f>
        <v>3560</v>
      </c>
      <c r="M7" s="55">
        <f>+magazzino!N41</f>
        <v>5516</v>
      </c>
      <c r="N7" s="55">
        <f>+magazzino!O41</f>
        <v>5472</v>
      </c>
      <c r="O7" s="55">
        <f>+magazzino!P41</f>
        <v>5424.5</v>
      </c>
      <c r="P7" s="55">
        <f>+magazzino!Q41</f>
        <v>5375.3</v>
      </c>
      <c r="Q7" s="55">
        <f>+magazzino!R41</f>
        <v>5326.1</v>
      </c>
      <c r="R7" s="55">
        <f>+magazzino!S41</f>
        <v>5276.9000000000005</v>
      </c>
      <c r="S7" s="55">
        <f>+magazzino!T41</f>
        <v>7227.7000000000007</v>
      </c>
      <c r="T7" s="55">
        <f>+magazzino!U41</f>
        <v>7178.5000000000009</v>
      </c>
      <c r="U7" s="55">
        <f>+magazzino!V41</f>
        <v>7129.3000000000011</v>
      </c>
      <c r="V7" s="55">
        <f>+magazzino!W41</f>
        <v>7080.1000000000013</v>
      </c>
      <c r="W7" s="55">
        <f>+magazzino!X41</f>
        <v>7030.9000000000015</v>
      </c>
      <c r="X7" s="55">
        <f>+magazzino!Y41</f>
        <v>8981.7000000000007</v>
      </c>
      <c r="Y7" s="55">
        <f>+magazzino!Z41</f>
        <v>8932.5</v>
      </c>
      <c r="Z7" s="55">
        <f>+magazzino!AA41</f>
        <v>8883.2999999999993</v>
      </c>
      <c r="AA7" s="55">
        <f>+magazzino!AB41</f>
        <v>8830.5999999999985</v>
      </c>
      <c r="AB7" s="55">
        <f>+magazzino!AC41</f>
        <v>8776.1999999999989</v>
      </c>
      <c r="AC7" s="55">
        <f>+magazzino!AD41</f>
        <v>10721.8</v>
      </c>
      <c r="AD7" s="55">
        <f>+magazzino!AE41</f>
        <v>10667.4</v>
      </c>
      <c r="AE7" s="55">
        <f>+magazzino!AF41</f>
        <v>10613</v>
      </c>
      <c r="AF7" s="55">
        <f>+magazzino!AG41</f>
        <v>10558.6</v>
      </c>
      <c r="AG7" s="55">
        <f>+magazzino!AH41</f>
        <v>10504.2</v>
      </c>
      <c r="AH7" s="55">
        <f>+magazzino!AI41</f>
        <v>12449.800000000001</v>
      </c>
      <c r="AI7" s="55">
        <f>+magazzino!AJ41</f>
        <v>12395.400000000001</v>
      </c>
      <c r="AJ7" s="55">
        <f>+magazzino!AK41</f>
        <v>12341.000000000002</v>
      </c>
      <c r="AK7" s="55">
        <f>+magazzino!AL41</f>
        <v>12286.600000000002</v>
      </c>
      <c r="AL7" s="55">
        <f>+magazzino!AM41</f>
        <v>12232.200000000003</v>
      </c>
    </row>
    <row r="8" spans="1:38" ht="15.75" thickBot="1" x14ac:dyDescent="0.3">
      <c r="B8" s="47" t="str">
        <f>+E_Acquisti!B8</f>
        <v>Materia Prima 6</v>
      </c>
      <c r="C8" s="55">
        <f>+magazzino!D49</f>
        <v>1971</v>
      </c>
      <c r="D8" s="55">
        <f>+magazzino!E49</f>
        <v>1942</v>
      </c>
      <c r="E8" s="55">
        <f>+magazzino!F49</f>
        <v>1913</v>
      </c>
      <c r="F8" s="55">
        <f>+magazzino!G49</f>
        <v>1884</v>
      </c>
      <c r="G8" s="55">
        <f>+magazzino!H49</f>
        <v>1855</v>
      </c>
      <c r="H8" s="55">
        <f>+magazzino!I49</f>
        <v>1826</v>
      </c>
      <c r="I8" s="55">
        <f>+magazzino!J49</f>
        <v>1797</v>
      </c>
      <c r="J8" s="55">
        <f>+magazzino!K49</f>
        <v>1768</v>
      </c>
      <c r="K8" s="55">
        <f>+magazzino!L49</f>
        <v>3739</v>
      </c>
      <c r="L8" s="55">
        <f>+magazzino!M49</f>
        <v>3710</v>
      </c>
      <c r="M8" s="55">
        <f>+magazzino!N49</f>
        <v>3681</v>
      </c>
      <c r="N8" s="55">
        <f>+magazzino!O49</f>
        <v>3652</v>
      </c>
      <c r="O8" s="55">
        <f>+magazzino!P49</f>
        <v>3620.8</v>
      </c>
      <c r="P8" s="55">
        <f>+magazzino!Q49</f>
        <v>3588.5</v>
      </c>
      <c r="Q8" s="55">
        <f>+magazzino!R49</f>
        <v>3556.2</v>
      </c>
      <c r="R8" s="55">
        <f>+magazzino!S49</f>
        <v>3523.8999999999996</v>
      </c>
      <c r="S8" s="55">
        <f>+magazzino!T49</f>
        <v>3491.5999999999995</v>
      </c>
      <c r="T8" s="55">
        <f>+magazzino!U49</f>
        <v>5459.2999999999993</v>
      </c>
      <c r="U8" s="55">
        <f>+magazzino!V49</f>
        <v>5426.9999999999991</v>
      </c>
      <c r="V8" s="55">
        <f>+magazzino!W49</f>
        <v>5394.6999999999989</v>
      </c>
      <c r="W8" s="55">
        <f>+magazzino!X49</f>
        <v>5362.3999999999987</v>
      </c>
      <c r="X8" s="55">
        <f>+magazzino!Y49</f>
        <v>5330.0999999999985</v>
      </c>
      <c r="Y8" s="55">
        <f>+magazzino!Z49</f>
        <v>5297.7999999999984</v>
      </c>
      <c r="Z8" s="55">
        <f>+magazzino!AA49</f>
        <v>5265.4999999999982</v>
      </c>
      <c r="AA8" s="55">
        <f>+magazzino!AB49</f>
        <v>5230.9999999999982</v>
      </c>
      <c r="AB8" s="55">
        <f>+magazzino!AC49</f>
        <v>7195.3999999999978</v>
      </c>
      <c r="AC8" s="55">
        <f>+magazzino!AD49</f>
        <v>7159.7999999999975</v>
      </c>
      <c r="AD8" s="55">
        <f>+magazzino!AE49</f>
        <v>7124.1999999999971</v>
      </c>
      <c r="AE8" s="55">
        <f>+magazzino!AF49</f>
        <v>7088.5999999999967</v>
      </c>
      <c r="AF8" s="55">
        <f>+magazzino!AG49</f>
        <v>7052.9999999999964</v>
      </c>
      <c r="AG8" s="55">
        <f>+magazzino!AH49</f>
        <v>7017.399999999996</v>
      </c>
      <c r="AH8" s="55">
        <f>+magazzino!AI49</f>
        <v>6981.7999999999956</v>
      </c>
      <c r="AI8" s="55">
        <f>+magazzino!AJ49</f>
        <v>6946.1999999999953</v>
      </c>
      <c r="AJ8" s="55">
        <f>+magazzino!AK49</f>
        <v>6910.5999999999949</v>
      </c>
      <c r="AK8" s="55">
        <f>+magazzino!AL49</f>
        <v>8874.9999999999945</v>
      </c>
      <c r="AL8" s="55">
        <f>+magazzino!AM49</f>
        <v>8839.3999999999942</v>
      </c>
    </row>
    <row r="9" spans="1:38" ht="15.75" thickBot="1" x14ac:dyDescent="0.3">
      <c r="B9" s="47" t="str">
        <f>+E_Acquisti!B9</f>
        <v>Materia Prima 7</v>
      </c>
      <c r="C9" s="55">
        <f>+magazzino!D57</f>
        <v>2680</v>
      </c>
      <c r="D9" s="55">
        <f>+magazzino!E57</f>
        <v>2360</v>
      </c>
      <c r="E9" s="55">
        <f>+magazzino!F57</f>
        <v>2040</v>
      </c>
      <c r="F9" s="55">
        <f>+magazzino!G57</f>
        <v>1720</v>
      </c>
      <c r="G9" s="55">
        <f>+magazzino!H57</f>
        <v>1400</v>
      </c>
      <c r="H9" s="55">
        <f>+magazzino!I57</f>
        <v>1080</v>
      </c>
      <c r="I9" s="55">
        <f>+magazzino!J57</f>
        <v>3760</v>
      </c>
      <c r="J9" s="55">
        <f>+magazzino!K57</f>
        <v>3440</v>
      </c>
      <c r="K9" s="55">
        <f>+magazzino!L57</f>
        <v>3120</v>
      </c>
      <c r="L9" s="55">
        <f>+magazzino!M57</f>
        <v>2800</v>
      </c>
      <c r="M9" s="55">
        <f>+magazzino!N57</f>
        <v>2480</v>
      </c>
      <c r="N9" s="55">
        <f>+magazzino!O57</f>
        <v>2160</v>
      </c>
      <c r="O9" s="55">
        <f>+magazzino!P57</f>
        <v>4818</v>
      </c>
      <c r="P9" s="55">
        <f>+magazzino!Q57</f>
        <v>4462</v>
      </c>
      <c r="Q9" s="55">
        <f>+magazzino!R57</f>
        <v>4106</v>
      </c>
      <c r="R9" s="55">
        <f>+magazzino!S57</f>
        <v>3750</v>
      </c>
      <c r="S9" s="55">
        <f>+magazzino!T57</f>
        <v>3394</v>
      </c>
      <c r="T9" s="55">
        <f>+magazzino!U57</f>
        <v>3038</v>
      </c>
      <c r="U9" s="55">
        <f>+magazzino!V57</f>
        <v>5682</v>
      </c>
      <c r="V9" s="55">
        <f>+magazzino!W57</f>
        <v>5326</v>
      </c>
      <c r="W9" s="55">
        <f>+magazzino!X57</f>
        <v>4970</v>
      </c>
      <c r="X9" s="55">
        <f>+magazzino!Y57</f>
        <v>4614</v>
      </c>
      <c r="Y9" s="55">
        <f>+magazzino!Z57</f>
        <v>4258</v>
      </c>
      <c r="Z9" s="55">
        <f>+magazzino!AA57</f>
        <v>3902</v>
      </c>
      <c r="AA9" s="55">
        <f>+magazzino!AB57</f>
        <v>3524</v>
      </c>
      <c r="AB9" s="55">
        <f>+magazzino!AC57</f>
        <v>6132</v>
      </c>
      <c r="AC9" s="55">
        <f>+magazzino!AD57</f>
        <v>5740</v>
      </c>
      <c r="AD9" s="55">
        <f>+magazzino!AE57</f>
        <v>5348</v>
      </c>
      <c r="AE9" s="55">
        <f>+magazzino!AF57</f>
        <v>4956</v>
      </c>
      <c r="AF9" s="55">
        <f>+magazzino!AG57</f>
        <v>4564</v>
      </c>
      <c r="AG9" s="55">
        <f>+magazzino!AH57</f>
        <v>4172</v>
      </c>
      <c r="AH9" s="55">
        <f>+magazzino!AI57</f>
        <v>6780</v>
      </c>
      <c r="AI9" s="55">
        <f>+magazzino!AJ57</f>
        <v>6388</v>
      </c>
      <c r="AJ9" s="55">
        <f>+magazzino!AK57</f>
        <v>5996</v>
      </c>
      <c r="AK9" s="55">
        <f>+magazzino!AL57</f>
        <v>5604</v>
      </c>
      <c r="AL9" s="55">
        <f>+magazzino!AM57</f>
        <v>5212</v>
      </c>
    </row>
    <row r="10" spans="1:38" ht="15.75" thickBot="1" x14ac:dyDescent="0.3">
      <c r="B10" s="47" t="str">
        <f>+E_Acquisti!B10</f>
        <v>Materia Prima 8</v>
      </c>
      <c r="C10" s="55">
        <f>+magazzino!D65</f>
        <v>8520</v>
      </c>
      <c r="D10" s="55">
        <f>+magazzino!E65</f>
        <v>8040</v>
      </c>
      <c r="E10" s="55">
        <f>+magazzino!F65</f>
        <v>7560</v>
      </c>
      <c r="F10" s="55">
        <f>+magazzino!G65</f>
        <v>7080</v>
      </c>
      <c r="G10" s="55">
        <f>+magazzino!H65</f>
        <v>15600</v>
      </c>
      <c r="H10" s="55">
        <f>+magazzino!I65</f>
        <v>15120</v>
      </c>
      <c r="I10" s="55">
        <f>+magazzino!J65</f>
        <v>14640</v>
      </c>
      <c r="J10" s="55">
        <f>+magazzino!K65</f>
        <v>14160</v>
      </c>
      <c r="K10" s="55">
        <f>+magazzino!L65</f>
        <v>22680</v>
      </c>
      <c r="L10" s="55">
        <f>+magazzino!M65</f>
        <v>22200</v>
      </c>
      <c r="M10" s="55">
        <f>+magazzino!N65</f>
        <v>21720</v>
      </c>
      <c r="N10" s="55">
        <f>+magazzino!O65</f>
        <v>21240</v>
      </c>
      <c r="O10" s="55">
        <f>+magazzino!P65</f>
        <v>20727</v>
      </c>
      <c r="P10" s="55">
        <f>+magazzino!Q65</f>
        <v>29193</v>
      </c>
      <c r="Q10" s="55">
        <f>+magazzino!R65</f>
        <v>28659</v>
      </c>
      <c r="R10" s="55">
        <f>+magazzino!S65</f>
        <v>28125</v>
      </c>
      <c r="S10" s="55">
        <f>+magazzino!T65</f>
        <v>27591</v>
      </c>
      <c r="T10" s="55">
        <f>+magazzino!U65</f>
        <v>36057</v>
      </c>
      <c r="U10" s="55">
        <f>+magazzino!V65</f>
        <v>35523</v>
      </c>
      <c r="V10" s="55">
        <f>+magazzino!W65</f>
        <v>34989</v>
      </c>
      <c r="W10" s="55">
        <f>+magazzino!X65</f>
        <v>34455</v>
      </c>
      <c r="X10" s="55">
        <f>+magazzino!Y65</f>
        <v>42921</v>
      </c>
      <c r="Y10" s="55">
        <f>+magazzino!Z65</f>
        <v>42387</v>
      </c>
      <c r="Z10" s="55">
        <f>+magazzino!AA65</f>
        <v>41853</v>
      </c>
      <c r="AA10" s="55">
        <f>+magazzino!AB65</f>
        <v>41286</v>
      </c>
      <c r="AB10" s="55">
        <f>+magazzino!AC65</f>
        <v>49698</v>
      </c>
      <c r="AC10" s="55">
        <f>+magazzino!AD65</f>
        <v>49110</v>
      </c>
      <c r="AD10" s="55">
        <f>+magazzino!AE65</f>
        <v>48522</v>
      </c>
      <c r="AE10" s="55">
        <f>+magazzino!AF65</f>
        <v>47934</v>
      </c>
      <c r="AF10" s="55">
        <f>+magazzino!AG65</f>
        <v>47346</v>
      </c>
      <c r="AG10" s="55">
        <f>+magazzino!AH65</f>
        <v>55758</v>
      </c>
      <c r="AH10" s="55">
        <f>+magazzino!AI65</f>
        <v>55170</v>
      </c>
      <c r="AI10" s="55">
        <f>+magazzino!AJ65</f>
        <v>54582</v>
      </c>
      <c r="AJ10" s="55">
        <f>+magazzino!AK65</f>
        <v>53994</v>
      </c>
      <c r="AK10" s="55">
        <f>+magazzino!AL65</f>
        <v>62406</v>
      </c>
      <c r="AL10" s="55">
        <f>+magazzino!AM65</f>
        <v>61818</v>
      </c>
    </row>
    <row r="11" spans="1:38" ht="15.75" thickBot="1" x14ac:dyDescent="0.3">
      <c r="B11" s="47" t="str">
        <f>+E_Acquisti!B11</f>
        <v>Materia Prima 9</v>
      </c>
      <c r="C11" s="55">
        <f>+magazzino!D73</f>
        <v>9730</v>
      </c>
      <c r="D11" s="55">
        <f>+magazzino!E73</f>
        <v>9460</v>
      </c>
      <c r="E11" s="55">
        <f>+magazzino!F73</f>
        <v>9190</v>
      </c>
      <c r="F11" s="55">
        <f>+magazzino!G73</f>
        <v>8920</v>
      </c>
      <c r="G11" s="55">
        <f>+magazzino!H73</f>
        <v>8650</v>
      </c>
      <c r="H11" s="55">
        <f>+magazzino!I73</f>
        <v>18380</v>
      </c>
      <c r="I11" s="55">
        <f>+magazzino!J73</f>
        <v>18110</v>
      </c>
      <c r="J11" s="55">
        <f>+magazzino!K73</f>
        <v>17840</v>
      </c>
      <c r="K11" s="55">
        <f>+magazzino!L73</f>
        <v>17570</v>
      </c>
      <c r="L11" s="55">
        <f>+magazzino!M73</f>
        <v>17300</v>
      </c>
      <c r="M11" s="55">
        <f>+magazzino!N73</f>
        <v>17030</v>
      </c>
      <c r="N11" s="55">
        <f>+magazzino!O73</f>
        <v>26760</v>
      </c>
      <c r="O11" s="55">
        <f>+magazzino!P73</f>
        <v>26466</v>
      </c>
      <c r="P11" s="55">
        <f>+magazzino!Q73</f>
        <v>26163</v>
      </c>
      <c r="Q11" s="55">
        <f>+magazzino!R73</f>
        <v>25860</v>
      </c>
      <c r="R11" s="55">
        <f>+magazzino!S73</f>
        <v>25557</v>
      </c>
      <c r="S11" s="55">
        <f>+magazzino!T73</f>
        <v>35254</v>
      </c>
      <c r="T11" s="55">
        <f>+magazzino!U73</f>
        <v>34951</v>
      </c>
      <c r="U11" s="55">
        <f>+magazzino!V73</f>
        <v>34648</v>
      </c>
      <c r="V11" s="55">
        <f>+magazzino!W73</f>
        <v>34345</v>
      </c>
      <c r="W11" s="55">
        <f>+magazzino!X73</f>
        <v>34042</v>
      </c>
      <c r="X11" s="55">
        <f>+magazzino!Y73</f>
        <v>43739</v>
      </c>
      <c r="Y11" s="55">
        <f>+magazzino!Z73</f>
        <v>43436</v>
      </c>
      <c r="Z11" s="55">
        <f>+magazzino!AA73</f>
        <v>43133</v>
      </c>
      <c r="AA11" s="55">
        <f>+magazzino!AB73</f>
        <v>42806</v>
      </c>
      <c r="AB11" s="55">
        <f>+magazzino!AC73</f>
        <v>42470</v>
      </c>
      <c r="AC11" s="55">
        <f>+magazzino!AD73</f>
        <v>52134</v>
      </c>
      <c r="AD11" s="55">
        <f>+magazzino!AE73</f>
        <v>51798</v>
      </c>
      <c r="AE11" s="55">
        <f>+magazzino!AF73</f>
        <v>51462</v>
      </c>
      <c r="AF11" s="55">
        <f>+magazzino!AG73</f>
        <v>51126</v>
      </c>
      <c r="AG11" s="55">
        <f>+magazzino!AH73</f>
        <v>50790</v>
      </c>
      <c r="AH11" s="55">
        <f>+magazzino!AI73</f>
        <v>50454</v>
      </c>
      <c r="AI11" s="55">
        <f>+magazzino!AJ73</f>
        <v>60118</v>
      </c>
      <c r="AJ11" s="55">
        <f>+magazzino!AK73</f>
        <v>59782</v>
      </c>
      <c r="AK11" s="55">
        <f>+magazzino!AL73</f>
        <v>59446</v>
      </c>
      <c r="AL11" s="55">
        <f>+magazzino!AM73</f>
        <v>59110</v>
      </c>
    </row>
    <row r="12" spans="1:38" ht="15.75" thickBot="1" x14ac:dyDescent="0.3">
      <c r="B12" s="47" t="str">
        <f>+E_Acquisti!B12</f>
        <v>Materia Prima 10</v>
      </c>
      <c r="C12" s="55">
        <f>+magazzino!D81</f>
        <v>7830</v>
      </c>
      <c r="D12" s="55">
        <f>+magazzino!E81</f>
        <v>5660</v>
      </c>
      <c r="E12" s="55">
        <f>+magazzino!F81</f>
        <v>3490</v>
      </c>
      <c r="F12" s="55">
        <f>+magazzino!G81</f>
        <v>1320</v>
      </c>
      <c r="G12" s="55">
        <f>+magazzino!H81</f>
        <v>9150</v>
      </c>
      <c r="H12" s="55">
        <f>+magazzino!I81</f>
        <v>6980</v>
      </c>
      <c r="I12" s="55">
        <f>+magazzino!J81</f>
        <v>4810</v>
      </c>
      <c r="J12" s="55">
        <f>+magazzino!K81</f>
        <v>2640</v>
      </c>
      <c r="K12" s="55">
        <f>+magazzino!L81</f>
        <v>10470</v>
      </c>
      <c r="L12" s="55">
        <f>+magazzino!M81</f>
        <v>8300</v>
      </c>
      <c r="M12" s="55">
        <f>+magazzino!N81</f>
        <v>6130</v>
      </c>
      <c r="N12" s="55">
        <f>+magazzino!O81</f>
        <v>3960</v>
      </c>
      <c r="O12" s="55">
        <f>+magazzino!P81</f>
        <v>1649</v>
      </c>
      <c r="P12" s="55">
        <f>+magazzino!Q81</f>
        <v>9238</v>
      </c>
      <c r="Q12" s="55">
        <f>+magazzino!R81</f>
        <v>6827</v>
      </c>
      <c r="R12" s="55">
        <f>+magazzino!S81</f>
        <v>4416</v>
      </c>
      <c r="S12" s="55">
        <f>+magazzino!T81</f>
        <v>2005</v>
      </c>
      <c r="T12" s="55">
        <f>+magazzino!U81</f>
        <v>9594</v>
      </c>
      <c r="U12" s="55">
        <f>+magazzino!V81</f>
        <v>7183</v>
      </c>
      <c r="V12" s="55">
        <f>+magazzino!W81</f>
        <v>4772</v>
      </c>
      <c r="W12" s="55">
        <f>+magazzino!X81</f>
        <v>2361</v>
      </c>
      <c r="X12" s="55">
        <f>+magazzino!Y81</f>
        <v>-50</v>
      </c>
      <c r="Y12" s="55">
        <f>+magazzino!Z81</f>
        <v>7539</v>
      </c>
      <c r="Z12" s="55">
        <f>+magazzino!AA81</f>
        <v>5128</v>
      </c>
      <c r="AA12" s="55">
        <f>+magazzino!AB81</f>
        <v>2576</v>
      </c>
      <c r="AB12" s="55">
        <f>+magazzino!AC81</f>
        <v>-76</v>
      </c>
      <c r="AC12" s="55">
        <f>+magazzino!AD81</f>
        <v>7272</v>
      </c>
      <c r="AD12" s="55">
        <f>+magazzino!AE81</f>
        <v>4620</v>
      </c>
      <c r="AE12" s="55">
        <f>+magazzino!AF81</f>
        <v>1968</v>
      </c>
      <c r="AF12" s="55">
        <f>+magazzino!AG81</f>
        <v>-684</v>
      </c>
      <c r="AG12" s="55">
        <f>+magazzino!AH81</f>
        <v>6664</v>
      </c>
      <c r="AH12" s="55">
        <f>+magazzino!AI81</f>
        <v>4012</v>
      </c>
      <c r="AI12" s="55">
        <f>+magazzino!AJ81</f>
        <v>1360</v>
      </c>
      <c r="AJ12" s="55">
        <f>+magazzino!AK81</f>
        <v>-1292</v>
      </c>
      <c r="AK12" s="55">
        <f>+magazzino!AL81</f>
        <v>-3944</v>
      </c>
      <c r="AL12" s="55">
        <f>+magazzino!AM81</f>
        <v>3404</v>
      </c>
    </row>
    <row r="13" spans="1:38" ht="15.75" thickBot="1" x14ac:dyDescent="0.3">
      <c r="B13" s="47" t="str">
        <f>+E_Acquisti!B13</f>
        <v>Materia Prima 11</v>
      </c>
      <c r="C13" s="55">
        <f>+magazzino!D89</f>
        <v>2939</v>
      </c>
      <c r="D13" s="55">
        <f>+magazzino!E89</f>
        <v>2878</v>
      </c>
      <c r="E13" s="55">
        <f>+magazzino!F89</f>
        <v>2817</v>
      </c>
      <c r="F13" s="55">
        <f>+magazzino!G89</f>
        <v>2756</v>
      </c>
      <c r="G13" s="55">
        <f>+magazzino!H89</f>
        <v>2695</v>
      </c>
      <c r="H13" s="55">
        <f>+magazzino!I89</f>
        <v>2634</v>
      </c>
      <c r="I13" s="55">
        <f>+magazzino!J89</f>
        <v>2573</v>
      </c>
      <c r="J13" s="55">
        <f>+magazzino!K89</f>
        <v>5512</v>
      </c>
      <c r="K13" s="55">
        <f>+magazzino!L89</f>
        <v>5451</v>
      </c>
      <c r="L13" s="55">
        <f>+magazzino!M89</f>
        <v>5390</v>
      </c>
      <c r="M13" s="55">
        <f>+magazzino!N89</f>
        <v>5329</v>
      </c>
      <c r="N13" s="55">
        <f>+magazzino!O89</f>
        <v>5268</v>
      </c>
      <c r="O13" s="55">
        <f>+magazzino!P89</f>
        <v>5202.7</v>
      </c>
      <c r="P13" s="55">
        <f>+magazzino!Q89</f>
        <v>5135.2</v>
      </c>
      <c r="Q13" s="55">
        <f>+magazzino!R89</f>
        <v>5067.7</v>
      </c>
      <c r="R13" s="55">
        <f>+magazzino!S89</f>
        <v>8000.2</v>
      </c>
      <c r="S13" s="55">
        <f>+magazzino!T89</f>
        <v>7932.7</v>
      </c>
      <c r="T13" s="55">
        <f>+magazzino!U89</f>
        <v>7865.2</v>
      </c>
      <c r="U13" s="55">
        <f>+magazzino!V89</f>
        <v>7797.7</v>
      </c>
      <c r="V13" s="55">
        <f>+magazzino!W89</f>
        <v>7730.2</v>
      </c>
      <c r="W13" s="55">
        <f>+magazzino!X89</f>
        <v>7662.7</v>
      </c>
      <c r="X13" s="55">
        <f>+magazzino!Y89</f>
        <v>7595.2</v>
      </c>
      <c r="Y13" s="55">
        <f>+magazzino!Z89</f>
        <v>10527.7</v>
      </c>
      <c r="Z13" s="55">
        <f>+magazzino!AA89</f>
        <v>10460.200000000001</v>
      </c>
      <c r="AA13" s="55">
        <f>+magazzino!AB89</f>
        <v>10388.400000000001</v>
      </c>
      <c r="AB13" s="55">
        <f>+magazzino!AC89</f>
        <v>10314.400000000001</v>
      </c>
      <c r="AC13" s="55">
        <f>+magazzino!AD89</f>
        <v>10240.400000000001</v>
      </c>
      <c r="AD13" s="55">
        <f>+magazzino!AE89</f>
        <v>10166.400000000001</v>
      </c>
      <c r="AE13" s="55">
        <f>+magazzino!AF89</f>
        <v>10092.400000000001</v>
      </c>
      <c r="AF13" s="55">
        <f>+magazzino!AG89</f>
        <v>13018.400000000001</v>
      </c>
      <c r="AG13" s="55">
        <f>+magazzino!AH89</f>
        <v>12944.400000000001</v>
      </c>
      <c r="AH13" s="55">
        <f>+magazzino!AI89</f>
        <v>12870.400000000001</v>
      </c>
      <c r="AI13" s="55">
        <f>+magazzino!AJ89</f>
        <v>12796.400000000001</v>
      </c>
      <c r="AJ13" s="55">
        <f>+magazzino!AK89</f>
        <v>12722.400000000001</v>
      </c>
      <c r="AK13" s="55">
        <f>+magazzino!AL89</f>
        <v>12648.400000000001</v>
      </c>
      <c r="AL13" s="55">
        <f>+magazzino!AM89</f>
        <v>12574.400000000001</v>
      </c>
    </row>
    <row r="14" spans="1:38" ht="15.75" thickBot="1" x14ac:dyDescent="0.3">
      <c r="B14" s="47" t="str">
        <f>+E_Acquisti!B14</f>
        <v>Materia Prima 12</v>
      </c>
      <c r="C14" s="55">
        <f>+magazzino!D97</f>
        <v>4945</v>
      </c>
      <c r="D14" s="55">
        <f>+magazzino!E97</f>
        <v>4890</v>
      </c>
      <c r="E14" s="55">
        <f>+magazzino!F97</f>
        <v>4835</v>
      </c>
      <c r="F14" s="55">
        <f>+magazzino!G97</f>
        <v>4780</v>
      </c>
      <c r="G14" s="55">
        <f>+magazzino!H97</f>
        <v>4725</v>
      </c>
      <c r="H14" s="55">
        <f>+magazzino!I97</f>
        <v>4670</v>
      </c>
      <c r="I14" s="55">
        <f>+magazzino!J97</f>
        <v>4615</v>
      </c>
      <c r="J14" s="55">
        <f>+magazzino!K97</f>
        <v>4560</v>
      </c>
      <c r="K14" s="55">
        <f>+magazzino!L97</f>
        <v>4505</v>
      </c>
      <c r="L14" s="55">
        <f>+magazzino!M97</f>
        <v>4450</v>
      </c>
      <c r="M14" s="55">
        <f>+magazzino!N97</f>
        <v>4395</v>
      </c>
      <c r="N14" s="55">
        <f>+magazzino!O97</f>
        <v>4340</v>
      </c>
      <c r="O14" s="55">
        <f>+magazzino!P97</f>
        <v>4280.8999999999996</v>
      </c>
      <c r="P14" s="55">
        <f>+magazzino!Q97</f>
        <v>9219.5999999999985</v>
      </c>
      <c r="Q14" s="55">
        <f>+magazzino!R97</f>
        <v>9158.2999999999993</v>
      </c>
      <c r="R14" s="55">
        <f>+magazzino!S97</f>
        <v>9097</v>
      </c>
      <c r="S14" s="55">
        <f>+magazzino!T97</f>
        <v>9035.7000000000007</v>
      </c>
      <c r="T14" s="55">
        <f>+magazzino!U97</f>
        <v>8974.4000000000015</v>
      </c>
      <c r="U14" s="55">
        <f>+magazzino!V97</f>
        <v>8913.1000000000022</v>
      </c>
      <c r="V14" s="55">
        <f>+magazzino!W97</f>
        <v>8851.8000000000029</v>
      </c>
      <c r="W14" s="55">
        <f>+magazzino!X97</f>
        <v>8790.5000000000036</v>
      </c>
      <c r="X14" s="55">
        <f>+magazzino!Y97</f>
        <v>8729.2000000000044</v>
      </c>
      <c r="Y14" s="55">
        <f>+magazzino!Z97</f>
        <v>8667.9000000000051</v>
      </c>
      <c r="Z14" s="55">
        <f>+magazzino!AA97</f>
        <v>8606.6000000000058</v>
      </c>
      <c r="AA14" s="55">
        <f>+magazzino!AB97</f>
        <v>8541.2000000000062</v>
      </c>
      <c r="AB14" s="55">
        <f>+magazzino!AC97</f>
        <v>13473.600000000006</v>
      </c>
      <c r="AC14" s="55">
        <f>+magazzino!AD97</f>
        <v>13406.000000000005</v>
      </c>
      <c r="AD14" s="55">
        <f>+magazzino!AE97</f>
        <v>13338.400000000005</v>
      </c>
      <c r="AE14" s="55">
        <f>+magazzino!AF97</f>
        <v>13270.800000000005</v>
      </c>
      <c r="AF14" s="55">
        <f>+magazzino!AG97</f>
        <v>13203.200000000004</v>
      </c>
      <c r="AG14" s="55">
        <f>+magazzino!AH97</f>
        <v>13135.600000000004</v>
      </c>
      <c r="AH14" s="55">
        <f>+magazzino!AI97</f>
        <v>13068.000000000004</v>
      </c>
      <c r="AI14" s="55">
        <f>+magazzino!AJ97</f>
        <v>13000.400000000003</v>
      </c>
      <c r="AJ14" s="55">
        <f>+magazzino!AK97</f>
        <v>12932.800000000003</v>
      </c>
      <c r="AK14" s="55">
        <f>+magazzino!AL97</f>
        <v>12865.200000000003</v>
      </c>
      <c r="AL14" s="55">
        <f>+magazzino!AM97</f>
        <v>12797.600000000002</v>
      </c>
    </row>
    <row r="15" spans="1:38" ht="15.75" thickBot="1" x14ac:dyDescent="0.3">
      <c r="B15" s="47" t="str">
        <f>+E_Acquisti!B15</f>
        <v>Materia Prima 13</v>
      </c>
      <c r="C15" s="55">
        <f>+magazzino!D105</f>
        <v>1965</v>
      </c>
      <c r="D15" s="55">
        <f>+magazzino!E105</f>
        <v>1930</v>
      </c>
      <c r="E15" s="55">
        <f>+magazzino!F105</f>
        <v>1895</v>
      </c>
      <c r="F15" s="55">
        <f>+magazzino!G105</f>
        <v>1860</v>
      </c>
      <c r="G15" s="55">
        <f>+magazzino!H105</f>
        <v>1825</v>
      </c>
      <c r="H15" s="55">
        <f>+magazzino!I105</f>
        <v>1790</v>
      </c>
      <c r="I15" s="55">
        <f>+magazzino!J105</f>
        <v>1755</v>
      </c>
      <c r="J15" s="55">
        <f>+magazzino!K105</f>
        <v>1720</v>
      </c>
      <c r="K15" s="55">
        <f>+magazzino!L105</f>
        <v>3685</v>
      </c>
      <c r="L15" s="55">
        <f>+magazzino!M105</f>
        <v>3650</v>
      </c>
      <c r="M15" s="55">
        <f>+magazzino!N105</f>
        <v>3615</v>
      </c>
      <c r="N15" s="55">
        <f>+magazzino!O105</f>
        <v>3580</v>
      </c>
      <c r="O15" s="55">
        <f>+magazzino!P105</f>
        <v>3542</v>
      </c>
      <c r="P15" s="55">
        <f>+magazzino!Q105</f>
        <v>3502.9</v>
      </c>
      <c r="Q15" s="55">
        <f>+magazzino!R105</f>
        <v>3463.8</v>
      </c>
      <c r="R15" s="55">
        <f>+magazzino!S105</f>
        <v>3424.7000000000003</v>
      </c>
      <c r="S15" s="55">
        <f>+magazzino!T105</f>
        <v>5385.6</v>
      </c>
      <c r="T15" s="55">
        <f>+magazzino!U105</f>
        <v>5346.5</v>
      </c>
      <c r="U15" s="55">
        <f>+magazzino!V105</f>
        <v>5307.4</v>
      </c>
      <c r="V15" s="55">
        <f>+magazzino!W105</f>
        <v>5268.2999999999993</v>
      </c>
      <c r="W15" s="55">
        <f>+magazzino!X105</f>
        <v>5229.1999999999989</v>
      </c>
      <c r="X15" s="55">
        <f>+magazzino!Y105</f>
        <v>5190.0999999999985</v>
      </c>
      <c r="Y15" s="55">
        <f>+magazzino!Z105</f>
        <v>5150.9999999999982</v>
      </c>
      <c r="Z15" s="55">
        <f>+magazzino!AA105</f>
        <v>5111.8999999999978</v>
      </c>
      <c r="AA15" s="55">
        <f>+magazzino!AB105</f>
        <v>7069.7999999999975</v>
      </c>
      <c r="AB15" s="55">
        <f>+magazzino!AC105</f>
        <v>7026.5999999999976</v>
      </c>
      <c r="AC15" s="55">
        <f>+magazzino!AD105</f>
        <v>6983.3999999999978</v>
      </c>
      <c r="AD15" s="55">
        <f>+magazzino!AE105</f>
        <v>6940.199999999998</v>
      </c>
      <c r="AE15" s="55">
        <f>+magazzino!AF105</f>
        <v>6896.9999999999982</v>
      </c>
      <c r="AF15" s="55">
        <f>+magazzino!AG105</f>
        <v>6853.7999999999984</v>
      </c>
      <c r="AG15" s="55">
        <f>+magazzino!AH105</f>
        <v>6810.5999999999985</v>
      </c>
      <c r="AH15" s="55">
        <f>+magazzino!AI105</f>
        <v>6767.3999999999987</v>
      </c>
      <c r="AI15" s="55">
        <f>+magazzino!AJ105</f>
        <v>8724.1999999999989</v>
      </c>
      <c r="AJ15" s="55">
        <f>+magazzino!AK105</f>
        <v>8680.9999999999982</v>
      </c>
      <c r="AK15" s="55">
        <f>+magazzino!AL105</f>
        <v>8637.7999999999975</v>
      </c>
      <c r="AL15" s="55">
        <f>+magazzino!AM105</f>
        <v>8594.5999999999967</v>
      </c>
    </row>
    <row r="16" spans="1:38" ht="15.75" thickBot="1" x14ac:dyDescent="0.3">
      <c r="B16" s="47" t="str">
        <f>+E_Acquisti!B16</f>
        <v>Materia Prima 14</v>
      </c>
      <c r="C16" s="55">
        <f>+magazzino!D113</f>
        <v>1953</v>
      </c>
      <c r="D16" s="55">
        <f>+magazzino!E113</f>
        <v>1906</v>
      </c>
      <c r="E16" s="55">
        <f>+magazzino!F113</f>
        <v>1859</v>
      </c>
      <c r="F16" s="55">
        <f>+magazzino!G113</f>
        <v>1812</v>
      </c>
      <c r="G16" s="55">
        <f>+magazzino!H113</f>
        <v>1765</v>
      </c>
      <c r="H16" s="55">
        <f>+magazzino!I113</f>
        <v>3718</v>
      </c>
      <c r="I16" s="55">
        <f>+magazzino!J113</f>
        <v>3671</v>
      </c>
      <c r="J16" s="55">
        <f>+magazzino!K113</f>
        <v>3624</v>
      </c>
      <c r="K16" s="55">
        <f>+magazzino!L113</f>
        <v>3577</v>
      </c>
      <c r="L16" s="55">
        <f>+magazzino!M113</f>
        <v>3530</v>
      </c>
      <c r="M16" s="55">
        <f>+magazzino!N113</f>
        <v>5483</v>
      </c>
      <c r="N16" s="55">
        <f>+magazzino!O113</f>
        <v>5436</v>
      </c>
      <c r="O16" s="55">
        <f>+magazzino!P113</f>
        <v>5385</v>
      </c>
      <c r="P16" s="55">
        <f>+magazzino!Q113</f>
        <v>5332.3</v>
      </c>
      <c r="Q16" s="55">
        <f>+magazzino!R113</f>
        <v>5279.6</v>
      </c>
      <c r="R16" s="55">
        <f>+magazzino!S113</f>
        <v>7226.9000000000005</v>
      </c>
      <c r="S16" s="55">
        <f>+magazzino!T113</f>
        <v>7174.2000000000007</v>
      </c>
      <c r="T16" s="55">
        <f>+magazzino!U113</f>
        <v>7121.5000000000009</v>
      </c>
      <c r="U16" s="55">
        <f>+magazzino!V113</f>
        <v>7068.8000000000011</v>
      </c>
      <c r="V16" s="55">
        <f>+magazzino!W113</f>
        <v>7016.1000000000013</v>
      </c>
      <c r="W16" s="55">
        <f>+magazzino!X113</f>
        <v>8963.4000000000015</v>
      </c>
      <c r="X16" s="55">
        <f>+magazzino!Y113</f>
        <v>8910.7000000000007</v>
      </c>
      <c r="Y16" s="55">
        <f>+magazzino!Z113</f>
        <v>8858</v>
      </c>
      <c r="Z16" s="55">
        <f>+magazzino!AA113</f>
        <v>8805.2999999999993</v>
      </c>
      <c r="AA16" s="55">
        <f>+magazzino!AB113</f>
        <v>8748.5999999999985</v>
      </c>
      <c r="AB16" s="55">
        <f>+magazzino!AC113</f>
        <v>8690.1999999999989</v>
      </c>
      <c r="AC16" s="55">
        <f>+magazzino!AD113</f>
        <v>10631.8</v>
      </c>
      <c r="AD16" s="55">
        <f>+magazzino!AE113</f>
        <v>10573.4</v>
      </c>
      <c r="AE16" s="55">
        <f>+magazzino!AF113</f>
        <v>10515</v>
      </c>
      <c r="AF16" s="55">
        <f>+magazzino!AG113</f>
        <v>10456.6</v>
      </c>
      <c r="AG16" s="55">
        <f>+magazzino!AH113</f>
        <v>10398.200000000001</v>
      </c>
      <c r="AH16" s="55">
        <f>+magazzino!AI113</f>
        <v>12339.800000000001</v>
      </c>
      <c r="AI16" s="55">
        <f>+magazzino!AJ113</f>
        <v>12281.400000000001</v>
      </c>
      <c r="AJ16" s="55">
        <f>+magazzino!AK113</f>
        <v>12223.000000000002</v>
      </c>
      <c r="AK16" s="55">
        <f>+magazzino!AL113</f>
        <v>12164.600000000002</v>
      </c>
      <c r="AL16" s="55">
        <f>+magazzino!AM113</f>
        <v>12106.200000000003</v>
      </c>
    </row>
    <row r="17" spans="2:38" ht="15.75" thickBot="1" x14ac:dyDescent="0.3">
      <c r="B17" s="47" t="str">
        <f>+E_Acquisti!B17</f>
        <v>Materia Prima 15</v>
      </c>
      <c r="C17" s="55">
        <f>+magazzino!D121</f>
        <v>8760</v>
      </c>
      <c r="D17" s="55">
        <f>+magazzino!E121</f>
        <v>8520</v>
      </c>
      <c r="E17" s="55">
        <f>+magazzino!F121</f>
        <v>8280</v>
      </c>
      <c r="F17" s="55">
        <f>+magazzino!G121</f>
        <v>8040</v>
      </c>
      <c r="G17" s="55">
        <f>+magazzino!H121</f>
        <v>7800</v>
      </c>
      <c r="H17" s="55">
        <f>+magazzino!I121</f>
        <v>16560</v>
      </c>
      <c r="I17" s="55">
        <f>+magazzino!J121</f>
        <v>16320</v>
      </c>
      <c r="J17" s="55">
        <f>+magazzino!K121</f>
        <v>16080</v>
      </c>
      <c r="K17" s="55">
        <f>+magazzino!L121</f>
        <v>15840</v>
      </c>
      <c r="L17" s="55">
        <f>+magazzino!M121</f>
        <v>15600</v>
      </c>
      <c r="M17" s="55">
        <f>+magazzino!N121</f>
        <v>24360</v>
      </c>
      <c r="N17" s="55">
        <f>+magazzino!O121</f>
        <v>24120</v>
      </c>
      <c r="O17" s="55">
        <f>+magazzino!P121</f>
        <v>23861</v>
      </c>
      <c r="P17" s="55">
        <f>+magazzino!Q121</f>
        <v>23593</v>
      </c>
      <c r="Q17" s="55">
        <f>+magazzino!R121</f>
        <v>23325</v>
      </c>
      <c r="R17" s="55">
        <f>+magazzino!S121</f>
        <v>32057</v>
      </c>
      <c r="S17" s="55">
        <f>+magazzino!T121</f>
        <v>31789</v>
      </c>
      <c r="T17" s="55">
        <f>+magazzino!U121</f>
        <v>31521</v>
      </c>
      <c r="U17" s="55">
        <f>+magazzino!V121</f>
        <v>31253</v>
      </c>
      <c r="V17" s="55">
        <f>+magazzino!W121</f>
        <v>30985</v>
      </c>
      <c r="W17" s="55">
        <f>+magazzino!X121</f>
        <v>39717</v>
      </c>
      <c r="X17" s="55">
        <f>+magazzino!Y121</f>
        <v>39449</v>
      </c>
      <c r="Y17" s="55">
        <f>+magazzino!Z121</f>
        <v>39181</v>
      </c>
      <c r="Z17" s="55">
        <f>+magazzino!AA121</f>
        <v>38913</v>
      </c>
      <c r="AA17" s="55">
        <f>+magazzino!AB121</f>
        <v>38626</v>
      </c>
      <c r="AB17" s="55">
        <f>+magazzino!AC121</f>
        <v>47330</v>
      </c>
      <c r="AC17" s="55">
        <f>+magazzino!AD121</f>
        <v>47034</v>
      </c>
      <c r="AD17" s="55">
        <f>+magazzino!AE121</f>
        <v>46738</v>
      </c>
      <c r="AE17" s="55">
        <f>+magazzino!AF121</f>
        <v>46442</v>
      </c>
      <c r="AF17" s="55">
        <f>+magazzino!AG121</f>
        <v>46146</v>
      </c>
      <c r="AG17" s="55">
        <f>+magazzino!AH121</f>
        <v>54850</v>
      </c>
      <c r="AH17" s="55">
        <f>+magazzino!AI121</f>
        <v>54554</v>
      </c>
      <c r="AI17" s="55">
        <f>+magazzino!AJ121</f>
        <v>54258</v>
      </c>
      <c r="AJ17" s="55">
        <f>+magazzino!AK121</f>
        <v>53962</v>
      </c>
      <c r="AK17" s="55">
        <f>+magazzino!AL121</f>
        <v>53666</v>
      </c>
      <c r="AL17" s="55">
        <f>+magazzino!AM121</f>
        <v>62370</v>
      </c>
    </row>
    <row r="18" spans="2:38" ht="15.75" thickBot="1" x14ac:dyDescent="0.3">
      <c r="B18" s="47" t="str">
        <f>+E_Acquisti!B18</f>
        <v>Materia Prima 16</v>
      </c>
      <c r="C18" s="55">
        <f>+magazzino!D129</f>
        <v>8730</v>
      </c>
      <c r="D18" s="55">
        <f>+magazzino!E129</f>
        <v>8460</v>
      </c>
      <c r="E18" s="55">
        <f>+magazzino!F129</f>
        <v>8190</v>
      </c>
      <c r="F18" s="55">
        <f>+magazzino!G129</f>
        <v>16920</v>
      </c>
      <c r="G18" s="55">
        <f>+magazzino!H129</f>
        <v>16650</v>
      </c>
      <c r="H18" s="55">
        <f>+magazzino!I129</f>
        <v>16380</v>
      </c>
      <c r="I18" s="55">
        <f>+magazzino!J129</f>
        <v>16110</v>
      </c>
      <c r="J18" s="55">
        <f>+magazzino!K129</f>
        <v>24840</v>
      </c>
      <c r="K18" s="55">
        <f>+magazzino!L129</f>
        <v>24570</v>
      </c>
      <c r="L18" s="55">
        <f>+magazzino!M129</f>
        <v>24300</v>
      </c>
      <c r="M18" s="55">
        <f>+magazzino!N129</f>
        <v>33030</v>
      </c>
      <c r="N18" s="55">
        <f>+magazzino!O129</f>
        <v>32760</v>
      </c>
      <c r="O18" s="55">
        <f>+magazzino!P129</f>
        <v>32474</v>
      </c>
      <c r="P18" s="55">
        <f>+magazzino!Q129</f>
        <v>41173</v>
      </c>
      <c r="Q18" s="55">
        <f>+magazzino!R129</f>
        <v>40872</v>
      </c>
      <c r="R18" s="55">
        <f>+magazzino!S129</f>
        <v>40571</v>
      </c>
      <c r="S18" s="55">
        <f>+magazzino!T129</f>
        <v>40270</v>
      </c>
      <c r="T18" s="55">
        <f>+magazzino!U129</f>
        <v>48969</v>
      </c>
      <c r="U18" s="55">
        <f>+magazzino!V129</f>
        <v>48668</v>
      </c>
      <c r="V18" s="55">
        <f>+magazzino!W129</f>
        <v>48367</v>
      </c>
      <c r="W18" s="55">
        <f>+magazzino!X129</f>
        <v>48066</v>
      </c>
      <c r="X18" s="55">
        <f>+magazzino!Y129</f>
        <v>56765</v>
      </c>
      <c r="Y18" s="55">
        <f>+magazzino!Z129</f>
        <v>56464</v>
      </c>
      <c r="Z18" s="55">
        <f>+magazzino!AA129</f>
        <v>56163</v>
      </c>
      <c r="AA18" s="55">
        <f>+magazzino!AB129</f>
        <v>64846</v>
      </c>
      <c r="AB18" s="55">
        <f>+magazzino!AC129</f>
        <v>64514</v>
      </c>
      <c r="AC18" s="55">
        <f>+magazzino!AD129</f>
        <v>64182</v>
      </c>
      <c r="AD18" s="55">
        <f>+magazzino!AE129</f>
        <v>72850</v>
      </c>
      <c r="AE18" s="55">
        <f>+magazzino!AF129</f>
        <v>72518</v>
      </c>
      <c r="AF18" s="55">
        <f>+magazzino!AG129</f>
        <v>72186</v>
      </c>
      <c r="AG18" s="55">
        <f>+magazzino!AH129</f>
        <v>71854</v>
      </c>
      <c r="AH18" s="55">
        <f>+magazzino!AI129</f>
        <v>80522</v>
      </c>
      <c r="AI18" s="55">
        <f>+magazzino!AJ129</f>
        <v>80190</v>
      </c>
      <c r="AJ18" s="55">
        <f>+magazzino!AK129</f>
        <v>79858</v>
      </c>
      <c r="AK18" s="55">
        <f>+magazzino!AL129</f>
        <v>88526</v>
      </c>
      <c r="AL18" s="55">
        <f>+magazzino!AM129</f>
        <v>88194</v>
      </c>
    </row>
    <row r="19" spans="2:38" ht="15.75" thickBot="1" x14ac:dyDescent="0.3">
      <c r="B19" s="47" t="str">
        <f>+E_Acquisti!B19</f>
        <v>Materia Prima 17</v>
      </c>
      <c r="C19" s="55">
        <f>+magazzino!D137</f>
        <v>8760</v>
      </c>
      <c r="D19" s="55">
        <f>+magazzino!E137</f>
        <v>8520</v>
      </c>
      <c r="E19" s="55">
        <f>+magazzino!F137</f>
        <v>8280</v>
      </c>
      <c r="F19" s="55">
        <f>+magazzino!G137</f>
        <v>8040</v>
      </c>
      <c r="G19" s="55">
        <f>+magazzino!H137</f>
        <v>7800</v>
      </c>
      <c r="H19" s="55">
        <f>+magazzino!I137</f>
        <v>16560</v>
      </c>
      <c r="I19" s="55">
        <f>+magazzino!J137</f>
        <v>16320</v>
      </c>
      <c r="J19" s="55">
        <f>+magazzino!K137</f>
        <v>16080</v>
      </c>
      <c r="K19" s="55">
        <f>+magazzino!L137</f>
        <v>15840</v>
      </c>
      <c r="L19" s="55">
        <f>+magazzino!M137</f>
        <v>15600</v>
      </c>
      <c r="M19" s="55">
        <f>+magazzino!N137</f>
        <v>24360</v>
      </c>
      <c r="N19" s="55">
        <f>+magazzino!O137</f>
        <v>24120</v>
      </c>
      <c r="O19" s="55">
        <f>+magazzino!P137</f>
        <v>23861</v>
      </c>
      <c r="P19" s="55">
        <f>+magazzino!Q137</f>
        <v>23593</v>
      </c>
      <c r="Q19" s="55">
        <f>+magazzino!R137</f>
        <v>23325</v>
      </c>
      <c r="R19" s="55">
        <f>+magazzino!S137</f>
        <v>32057</v>
      </c>
      <c r="S19" s="55">
        <f>+magazzino!T137</f>
        <v>31789</v>
      </c>
      <c r="T19" s="55">
        <f>+magazzino!U137</f>
        <v>31521</v>
      </c>
      <c r="U19" s="55">
        <f>+magazzino!V137</f>
        <v>31253</v>
      </c>
      <c r="V19" s="55">
        <f>+magazzino!W137</f>
        <v>30985</v>
      </c>
      <c r="W19" s="55">
        <f>+magazzino!X137</f>
        <v>39717</v>
      </c>
      <c r="X19" s="55">
        <f>+magazzino!Y137</f>
        <v>39449</v>
      </c>
      <c r="Y19" s="55">
        <f>+magazzino!Z137</f>
        <v>39181</v>
      </c>
      <c r="Z19" s="55">
        <f>+magazzino!AA137</f>
        <v>38913</v>
      </c>
      <c r="AA19" s="55">
        <f>+magazzino!AB137</f>
        <v>38626</v>
      </c>
      <c r="AB19" s="55">
        <f>+magazzino!AC137</f>
        <v>47330</v>
      </c>
      <c r="AC19" s="55">
        <f>+magazzino!AD137</f>
        <v>47034</v>
      </c>
      <c r="AD19" s="55">
        <f>+magazzino!AE137</f>
        <v>46738</v>
      </c>
      <c r="AE19" s="55">
        <f>+magazzino!AF137</f>
        <v>46442</v>
      </c>
      <c r="AF19" s="55">
        <f>+magazzino!AG137</f>
        <v>46146</v>
      </c>
      <c r="AG19" s="55">
        <f>+magazzino!AH137</f>
        <v>45850</v>
      </c>
      <c r="AH19" s="55">
        <f>+magazzino!AI137</f>
        <v>54554</v>
      </c>
      <c r="AI19" s="55">
        <f>+magazzino!AJ137</f>
        <v>54258</v>
      </c>
      <c r="AJ19" s="55">
        <f>+magazzino!AK137</f>
        <v>53962</v>
      </c>
      <c r="AK19" s="55">
        <f>+magazzino!AL137</f>
        <v>53666</v>
      </c>
      <c r="AL19" s="55">
        <f>+magazzino!AM137</f>
        <v>53370</v>
      </c>
    </row>
    <row r="20" spans="2:38" ht="15.75" thickBot="1" x14ac:dyDescent="0.3">
      <c r="B20" s="47" t="str">
        <f>+E_Acquisti!B20</f>
        <v>Materia Prima 18</v>
      </c>
      <c r="C20" s="55">
        <f>+magazzino!D145</f>
        <v>2946</v>
      </c>
      <c r="D20" s="55">
        <f>+magazzino!E145</f>
        <v>2892</v>
      </c>
      <c r="E20" s="55">
        <f>+magazzino!F145</f>
        <v>2838</v>
      </c>
      <c r="F20" s="55">
        <f>+magazzino!G145</f>
        <v>2784</v>
      </c>
      <c r="G20" s="55">
        <f>+magazzino!H145</f>
        <v>2730</v>
      </c>
      <c r="H20" s="55">
        <f>+magazzino!I145</f>
        <v>2676</v>
      </c>
      <c r="I20" s="55">
        <f>+magazzino!J145</f>
        <v>2622</v>
      </c>
      <c r="J20" s="55">
        <f>+magazzino!K145</f>
        <v>5568</v>
      </c>
      <c r="K20" s="55">
        <f>+magazzino!L145</f>
        <v>5514</v>
      </c>
      <c r="L20" s="55">
        <f>+magazzino!M145</f>
        <v>5460</v>
      </c>
      <c r="M20" s="55">
        <f>+magazzino!N145</f>
        <v>5406</v>
      </c>
      <c r="N20" s="55">
        <f>+magazzino!O145</f>
        <v>5352</v>
      </c>
      <c r="O20" s="55">
        <f>+magazzino!P145</f>
        <v>5293.9</v>
      </c>
      <c r="P20" s="55">
        <f>+magazzino!Q145</f>
        <v>5233.7</v>
      </c>
      <c r="Q20" s="55">
        <f>+magazzino!R145</f>
        <v>8173.5</v>
      </c>
      <c r="R20" s="55">
        <f>+magazzino!S145</f>
        <v>8113.3</v>
      </c>
      <c r="S20" s="55">
        <f>+magazzino!T145</f>
        <v>8053.1</v>
      </c>
      <c r="T20" s="55">
        <f>+magazzino!U145</f>
        <v>7992.9000000000005</v>
      </c>
      <c r="U20" s="55">
        <f>+magazzino!V145</f>
        <v>7932.7000000000007</v>
      </c>
      <c r="V20" s="55">
        <f>+magazzino!W145</f>
        <v>7872.5000000000009</v>
      </c>
      <c r="W20" s="55">
        <f>+magazzino!X145</f>
        <v>7812.3000000000011</v>
      </c>
      <c r="X20" s="55">
        <f>+magazzino!Y145</f>
        <v>10752.100000000002</v>
      </c>
      <c r="Y20" s="55">
        <f>+magazzino!Z145</f>
        <v>10691.900000000001</v>
      </c>
      <c r="Z20" s="55">
        <f>+magazzino!AA145</f>
        <v>10631.7</v>
      </c>
      <c r="AA20" s="55">
        <f>+magazzino!AB145</f>
        <v>10567.400000000001</v>
      </c>
      <c r="AB20" s="55">
        <f>+magazzino!AC145</f>
        <v>10501.000000000002</v>
      </c>
      <c r="AC20" s="55">
        <f>+magazzino!AD145</f>
        <v>10434.600000000002</v>
      </c>
      <c r="AD20" s="55">
        <f>+magazzino!AE145</f>
        <v>10368.200000000003</v>
      </c>
      <c r="AE20" s="55">
        <f>+magazzino!AF145</f>
        <v>13301.800000000003</v>
      </c>
      <c r="AF20" s="55">
        <f>+magazzino!AG145</f>
        <v>13235.400000000003</v>
      </c>
      <c r="AG20" s="55">
        <f>+magazzino!AH145</f>
        <v>13169.000000000004</v>
      </c>
      <c r="AH20" s="55">
        <f>+magazzino!AI145</f>
        <v>13102.600000000004</v>
      </c>
      <c r="AI20" s="55">
        <f>+magazzino!AJ145</f>
        <v>13036.200000000004</v>
      </c>
      <c r="AJ20" s="55">
        <f>+magazzino!AK145</f>
        <v>12969.800000000005</v>
      </c>
      <c r="AK20" s="55">
        <f>+magazzino!AL145</f>
        <v>12903.400000000005</v>
      </c>
      <c r="AL20" s="55">
        <f>+magazzino!AM145</f>
        <v>15837.000000000005</v>
      </c>
    </row>
    <row r="21" spans="2:38" ht="15.75" thickBot="1" x14ac:dyDescent="0.3">
      <c r="B21" s="47" t="str">
        <f>+E_Acquisti!B21</f>
        <v>Materia Prima 19</v>
      </c>
      <c r="C21" s="55">
        <f>+magazzino!D153</f>
        <v>1957</v>
      </c>
      <c r="D21" s="55">
        <f>+magazzino!E153</f>
        <v>1914</v>
      </c>
      <c r="E21" s="55">
        <f>+magazzino!F153</f>
        <v>1871</v>
      </c>
      <c r="F21" s="55">
        <f>+magazzino!G153</f>
        <v>1828</v>
      </c>
      <c r="G21" s="55">
        <f>+magazzino!H153</f>
        <v>1785</v>
      </c>
      <c r="H21" s="55">
        <f>+magazzino!I153</f>
        <v>1742</v>
      </c>
      <c r="I21" s="55">
        <f>+magazzino!J153</f>
        <v>1699</v>
      </c>
      <c r="J21" s="55">
        <f>+magazzino!K153</f>
        <v>3656</v>
      </c>
      <c r="K21" s="55">
        <f>+magazzino!L153</f>
        <v>3613</v>
      </c>
      <c r="L21" s="55">
        <f>+magazzino!M153</f>
        <v>3570</v>
      </c>
      <c r="M21" s="55">
        <f>+magazzino!N153</f>
        <v>3527</v>
      </c>
      <c r="N21" s="55">
        <f>+magazzino!O153</f>
        <v>3484</v>
      </c>
      <c r="O21" s="55">
        <f>+magazzino!P153</f>
        <v>3438.5</v>
      </c>
      <c r="P21" s="55">
        <f>+magazzino!Q153</f>
        <v>3390.8</v>
      </c>
      <c r="Q21" s="55">
        <f>+magazzino!R153</f>
        <v>5343.1</v>
      </c>
      <c r="R21" s="55">
        <f>+magazzino!S153</f>
        <v>5295.4000000000005</v>
      </c>
      <c r="S21" s="55">
        <f>+magazzino!T153</f>
        <v>5247.7000000000007</v>
      </c>
      <c r="T21" s="55">
        <f>+magazzino!U153</f>
        <v>5200.0000000000009</v>
      </c>
      <c r="U21" s="55">
        <f>+magazzino!V153</f>
        <v>5152.3000000000011</v>
      </c>
      <c r="V21" s="55">
        <f>+magazzino!W153</f>
        <v>5104.6000000000013</v>
      </c>
      <c r="W21" s="55">
        <f>+magazzino!X153</f>
        <v>5056.9000000000015</v>
      </c>
      <c r="X21" s="55">
        <f>+magazzino!Y153</f>
        <v>7009.2000000000016</v>
      </c>
      <c r="Y21" s="55">
        <f>+magazzino!Z153</f>
        <v>6961.5000000000018</v>
      </c>
      <c r="Z21" s="55">
        <f>+magazzino!AA153</f>
        <v>6913.800000000002</v>
      </c>
      <c r="AA21" s="55">
        <f>+magazzino!AB153</f>
        <v>6863.6000000000022</v>
      </c>
      <c r="AB21" s="55">
        <f>+magazzino!AC153</f>
        <v>6811.2000000000025</v>
      </c>
      <c r="AC21" s="55">
        <f>+magazzino!AD153</f>
        <v>6758.8000000000029</v>
      </c>
      <c r="AD21" s="55">
        <f>+magazzino!AE153</f>
        <v>6706.4000000000033</v>
      </c>
      <c r="AE21" s="55">
        <f>+magazzino!AF153</f>
        <v>8654.0000000000036</v>
      </c>
      <c r="AF21" s="55">
        <f>+magazzino!AG153</f>
        <v>8601.600000000004</v>
      </c>
      <c r="AG21" s="55">
        <f>+magazzino!AH153</f>
        <v>8549.2000000000044</v>
      </c>
      <c r="AH21" s="55">
        <f>+magazzino!AI153</f>
        <v>8496.8000000000047</v>
      </c>
      <c r="AI21" s="55">
        <f>+magazzino!AJ153</f>
        <v>8444.4000000000051</v>
      </c>
      <c r="AJ21" s="55">
        <f>+magazzino!AK153</f>
        <v>8392.0000000000055</v>
      </c>
      <c r="AK21" s="55">
        <f>+magazzino!AL153</f>
        <v>8339.6000000000058</v>
      </c>
      <c r="AL21" s="55">
        <f>+magazzino!AM153</f>
        <v>10287.200000000006</v>
      </c>
    </row>
    <row r="22" spans="2:38" x14ac:dyDescent="0.25">
      <c r="B22" s="47" t="str">
        <f>+E_Acquisti!B22</f>
        <v>Materia Prima 20</v>
      </c>
      <c r="C22" s="55">
        <f>+magazzino!D161</f>
        <v>1953</v>
      </c>
      <c r="D22" s="55">
        <f>+magazzino!E161</f>
        <v>1906</v>
      </c>
      <c r="E22" s="55">
        <f>+magazzino!F161</f>
        <v>1859</v>
      </c>
      <c r="F22" s="55">
        <f>+magazzino!G161</f>
        <v>1812</v>
      </c>
      <c r="G22" s="55">
        <f>+magazzino!H161</f>
        <v>1765</v>
      </c>
      <c r="H22" s="55">
        <f>+magazzino!I161</f>
        <v>1718</v>
      </c>
      <c r="I22" s="55">
        <f>+magazzino!J161</f>
        <v>3671</v>
      </c>
      <c r="J22" s="55">
        <f>+magazzino!K161</f>
        <v>3624</v>
      </c>
      <c r="K22" s="55">
        <f>+magazzino!L161</f>
        <v>3577</v>
      </c>
      <c r="L22" s="55">
        <f>+magazzino!M161</f>
        <v>3530</v>
      </c>
      <c r="M22" s="55">
        <f>+magazzino!N161</f>
        <v>3483</v>
      </c>
      <c r="N22" s="55">
        <f>+magazzino!O161</f>
        <v>3436</v>
      </c>
      <c r="O22" s="55">
        <f>+magazzino!P161</f>
        <v>5386.3</v>
      </c>
      <c r="P22" s="55">
        <f>+magazzino!Q161</f>
        <v>5334</v>
      </c>
      <c r="Q22" s="55">
        <f>+magazzino!R161</f>
        <v>5281.7</v>
      </c>
      <c r="R22" s="55">
        <f>+magazzino!S161</f>
        <v>5229.3999999999996</v>
      </c>
      <c r="S22" s="55">
        <f>+magazzino!T161</f>
        <v>5177.0999999999995</v>
      </c>
      <c r="T22" s="55">
        <f>+magazzino!U161</f>
        <v>5124.7999999999993</v>
      </c>
      <c r="U22" s="55">
        <f>+magazzino!V161</f>
        <v>7072.4999999999991</v>
      </c>
      <c r="V22" s="55">
        <f>+magazzino!W161</f>
        <v>7020.1999999999989</v>
      </c>
      <c r="W22" s="55">
        <f>+magazzino!X161</f>
        <v>6967.8999999999987</v>
      </c>
      <c r="X22" s="55">
        <f>+magazzino!Y161</f>
        <v>6915.5999999999985</v>
      </c>
      <c r="Y22" s="55">
        <f>+magazzino!Z161</f>
        <v>6863.2999999999984</v>
      </c>
      <c r="Z22" s="55">
        <f>+magazzino!AA161</f>
        <v>6810.9999999999982</v>
      </c>
      <c r="AA22" s="55">
        <f>+magazzino!AB161</f>
        <v>8755.9999999999982</v>
      </c>
      <c r="AB22" s="55">
        <f>+magazzino!AC161</f>
        <v>8698.3999999999978</v>
      </c>
      <c r="AC22" s="55">
        <f>+magazzino!AD161</f>
        <v>8640.7999999999975</v>
      </c>
      <c r="AD22" s="55">
        <f>+magazzino!AE161</f>
        <v>8583.1999999999971</v>
      </c>
      <c r="AE22" s="55">
        <f>+magazzino!AF161</f>
        <v>8525.5999999999967</v>
      </c>
      <c r="AF22" s="55">
        <f>+magazzino!AG161</f>
        <v>8467.9999999999964</v>
      </c>
      <c r="AG22" s="55">
        <f>+magazzino!AH161</f>
        <v>10410.399999999996</v>
      </c>
      <c r="AH22" s="55">
        <f>+magazzino!AI161</f>
        <v>10352.799999999996</v>
      </c>
      <c r="AI22" s="55">
        <f>+magazzino!AJ161</f>
        <v>10295.199999999995</v>
      </c>
      <c r="AJ22" s="55">
        <f>+magazzino!AK161</f>
        <v>10237.599999999995</v>
      </c>
      <c r="AK22" s="55">
        <f>+magazzino!AL161</f>
        <v>10179.999999999995</v>
      </c>
      <c r="AL22" s="55">
        <f>+magazzino!AM161</f>
        <v>10122.399999999994</v>
      </c>
    </row>
    <row r="25" spans="2:38" ht="15.75" thickBot="1" x14ac:dyDescent="0.3">
      <c r="B25" s="47" t="s">
        <v>347</v>
      </c>
      <c r="C25" s="202">
        <f>+C2</f>
        <v>41456</v>
      </c>
      <c r="D25" s="202">
        <f t="shared" ref="D25:AL25" si="0">+D2</f>
        <v>41517</v>
      </c>
      <c r="E25" s="202">
        <f t="shared" si="0"/>
        <v>41547</v>
      </c>
      <c r="F25" s="202">
        <f t="shared" si="0"/>
        <v>41578</v>
      </c>
      <c r="G25" s="202">
        <f t="shared" si="0"/>
        <v>41608</v>
      </c>
      <c r="H25" s="202">
        <f t="shared" si="0"/>
        <v>41639</v>
      </c>
      <c r="I25" s="202">
        <f t="shared" si="0"/>
        <v>41670</v>
      </c>
      <c r="J25" s="202">
        <f t="shared" si="0"/>
        <v>41698</v>
      </c>
      <c r="K25" s="202">
        <f t="shared" si="0"/>
        <v>41729</v>
      </c>
      <c r="L25" s="202">
        <f t="shared" si="0"/>
        <v>41759</v>
      </c>
      <c r="M25" s="202">
        <f t="shared" si="0"/>
        <v>41790</v>
      </c>
      <c r="N25" s="202">
        <f t="shared" si="0"/>
        <v>41820</v>
      </c>
      <c r="O25" s="202">
        <f t="shared" si="0"/>
        <v>41851</v>
      </c>
      <c r="P25" s="202">
        <f t="shared" si="0"/>
        <v>41882</v>
      </c>
      <c r="Q25" s="202">
        <f t="shared" si="0"/>
        <v>41912</v>
      </c>
      <c r="R25" s="202">
        <f t="shared" si="0"/>
        <v>41943</v>
      </c>
      <c r="S25" s="202">
        <f t="shared" si="0"/>
        <v>41973</v>
      </c>
      <c r="T25" s="202">
        <f t="shared" si="0"/>
        <v>42004</v>
      </c>
      <c r="U25" s="202">
        <f t="shared" si="0"/>
        <v>42035</v>
      </c>
      <c r="V25" s="202">
        <f t="shared" si="0"/>
        <v>42063</v>
      </c>
      <c r="W25" s="202">
        <f t="shared" si="0"/>
        <v>42094</v>
      </c>
      <c r="X25" s="202">
        <f t="shared" si="0"/>
        <v>42124</v>
      </c>
      <c r="Y25" s="202">
        <f t="shared" si="0"/>
        <v>42155</v>
      </c>
      <c r="Z25" s="202">
        <f t="shared" si="0"/>
        <v>42185</v>
      </c>
      <c r="AA25" s="202">
        <f t="shared" si="0"/>
        <v>42216</v>
      </c>
      <c r="AB25" s="202">
        <f t="shared" si="0"/>
        <v>42247</v>
      </c>
      <c r="AC25" s="202">
        <f t="shared" si="0"/>
        <v>42277</v>
      </c>
      <c r="AD25" s="202">
        <f t="shared" si="0"/>
        <v>42308</v>
      </c>
      <c r="AE25" s="202">
        <f t="shared" si="0"/>
        <v>42338</v>
      </c>
      <c r="AF25" s="202">
        <f t="shared" si="0"/>
        <v>42369</v>
      </c>
      <c r="AG25" s="202">
        <f t="shared" si="0"/>
        <v>42400</v>
      </c>
      <c r="AH25" s="202">
        <f t="shared" si="0"/>
        <v>42429</v>
      </c>
      <c r="AI25" s="202">
        <f t="shared" si="0"/>
        <v>42460</v>
      </c>
      <c r="AJ25" s="202">
        <f t="shared" si="0"/>
        <v>42490</v>
      </c>
      <c r="AK25" s="202">
        <f t="shared" si="0"/>
        <v>42521</v>
      </c>
      <c r="AL25" s="202">
        <f t="shared" si="0"/>
        <v>42551</v>
      </c>
    </row>
    <row r="26" spans="2:38" ht="15.75" thickBot="1" x14ac:dyDescent="0.3">
      <c r="B26" s="47" t="str">
        <f>+B3</f>
        <v>Materia Prima 1</v>
      </c>
      <c r="C26" s="60">
        <f>+C3*E_Acquisti!C27</f>
        <v>1680</v>
      </c>
      <c r="D26" s="60">
        <f>+D3*E_Acquisti!D27</f>
        <v>1360</v>
      </c>
      <c r="E26" s="60">
        <f>+E3*E_Acquisti!E27</f>
        <v>1040</v>
      </c>
      <c r="F26" s="60">
        <f>+F3*E_Acquisti!F27</f>
        <v>2720</v>
      </c>
      <c r="G26" s="60">
        <f>+G3*E_Acquisti!G27</f>
        <v>2400</v>
      </c>
      <c r="H26" s="60">
        <f>+H3*E_Acquisti!H27</f>
        <v>2080</v>
      </c>
      <c r="I26" s="60">
        <f>+I3*E_Acquisti!I27</f>
        <v>3948</v>
      </c>
      <c r="J26" s="60">
        <f>+J3*E_Acquisti!J27</f>
        <v>3612</v>
      </c>
      <c r="K26" s="60">
        <f>+K3*E_Acquisti!K27</f>
        <v>3276</v>
      </c>
      <c r="L26" s="60">
        <f>+L3*E_Acquisti!L27</f>
        <v>5040</v>
      </c>
      <c r="M26" s="60">
        <f>+M3*E_Acquisti!M27</f>
        <v>4704</v>
      </c>
      <c r="N26" s="60">
        <f>+N3*E_Acquisti!N27</f>
        <v>4368</v>
      </c>
      <c r="O26" s="60">
        <f>+O3*E_Acquisti!O27</f>
        <v>6108.9000000000005</v>
      </c>
      <c r="P26" s="60">
        <f>+P3*E_Acquisti!P27</f>
        <v>5735.1</v>
      </c>
      <c r="Q26" s="60">
        <f>+Q3*E_Acquisti!Q27</f>
        <v>5361.3</v>
      </c>
      <c r="R26" s="60">
        <f>+R3*E_Acquisti!R27</f>
        <v>7087.5</v>
      </c>
      <c r="S26" s="60">
        <f>+S3*E_Acquisti!S27</f>
        <v>6713.7000000000007</v>
      </c>
      <c r="T26" s="60">
        <f>+T3*E_Acquisti!T27</f>
        <v>6339.9000000000005</v>
      </c>
      <c r="U26" s="60">
        <f>+U3*E_Acquisti!U27</f>
        <v>5966.1</v>
      </c>
      <c r="V26" s="60">
        <f>+V3*E_Acquisti!V27</f>
        <v>7692.3</v>
      </c>
      <c r="W26" s="60">
        <f>+W3*E_Acquisti!W27</f>
        <v>7318.5</v>
      </c>
      <c r="X26" s="60">
        <f>+X3*E_Acquisti!X27</f>
        <v>6944.7000000000007</v>
      </c>
      <c r="Y26" s="60">
        <f>+Y3*E_Acquisti!Y27</f>
        <v>8670.9</v>
      </c>
      <c r="Z26" s="60">
        <f>+Z3*E_Acquisti!Z27</f>
        <v>8297.1</v>
      </c>
      <c r="AA26" s="60">
        <f>+AA3*E_Acquisti!AA27</f>
        <v>7900.2000000000007</v>
      </c>
      <c r="AB26" s="60">
        <f>+AB3*E_Acquisti!AB27</f>
        <v>7488.6</v>
      </c>
      <c r="AC26" s="60">
        <f>+AC3*E_Acquisti!AC27</f>
        <v>9177</v>
      </c>
      <c r="AD26" s="60">
        <f>+AD3*E_Acquisti!AD27</f>
        <v>8765.4</v>
      </c>
      <c r="AE26" s="60">
        <f>+AE3*E_Acquisti!AE27</f>
        <v>8353.8000000000011</v>
      </c>
      <c r="AF26" s="60">
        <f>+AF3*E_Acquisti!AF27</f>
        <v>7942.2000000000007</v>
      </c>
      <c r="AG26" s="60">
        <f>+AG3*E_Acquisti!AG27</f>
        <v>9630.6</v>
      </c>
      <c r="AH26" s="60">
        <f>+AH3*E_Acquisti!AH27</f>
        <v>9219</v>
      </c>
      <c r="AI26" s="60">
        <f>+AI3*E_Acquisti!AI27</f>
        <v>8807.4</v>
      </c>
      <c r="AJ26" s="60">
        <f>+AJ3*E_Acquisti!AJ27</f>
        <v>10495.800000000001</v>
      </c>
      <c r="AK26" s="60">
        <f>+AK3*E_Acquisti!AK27</f>
        <v>10084.200000000001</v>
      </c>
      <c r="AL26" s="60">
        <f>+AL3*E_Acquisti!AL27</f>
        <v>9672.6</v>
      </c>
    </row>
    <row r="27" spans="2:38" ht="15.75" thickBot="1" x14ac:dyDescent="0.3">
      <c r="B27" s="47" t="str">
        <f t="shared" ref="B27:B44" si="1">+B4</f>
        <v>Materia Prima 2</v>
      </c>
      <c r="C27" s="60">
        <f>+C4*E_Acquisti!C28</f>
        <v>20220</v>
      </c>
      <c r="D27" s="60">
        <f>+D4*E_Acquisti!D28</f>
        <v>19440</v>
      </c>
      <c r="E27" s="60">
        <f>+E4*E_Acquisti!E28</f>
        <v>18660</v>
      </c>
      <c r="F27" s="60">
        <f>+F4*E_Acquisti!F28</f>
        <v>38880</v>
      </c>
      <c r="G27" s="60">
        <f>+G4*E_Acquisti!G28</f>
        <v>38100</v>
      </c>
      <c r="H27" s="60">
        <f>+H4*E_Acquisti!H28</f>
        <v>37320</v>
      </c>
      <c r="I27" s="60">
        <f>+I4*E_Acquisti!I28</f>
        <v>57540</v>
      </c>
      <c r="J27" s="60">
        <f>+J4*E_Acquisti!J28</f>
        <v>56760</v>
      </c>
      <c r="K27" s="60">
        <f>+K4*E_Acquisti!K28</f>
        <v>57099.6</v>
      </c>
      <c r="L27" s="60">
        <f>+L4*E_Acquisti!L28</f>
        <v>77724</v>
      </c>
      <c r="M27" s="60">
        <f>+M4*E_Acquisti!M28</f>
        <v>76928.399999999994</v>
      </c>
      <c r="N27" s="60">
        <f>+N4*E_Acquisti!N28</f>
        <v>76132.800000000003</v>
      </c>
      <c r="O27" s="60">
        <f>+O4*E_Acquisti!O28</f>
        <v>96699.06</v>
      </c>
      <c r="P27" s="60">
        <f>+P4*E_Acquisti!P28</f>
        <v>95811.66</v>
      </c>
      <c r="Q27" s="60">
        <f>+Q4*E_Acquisti!Q28</f>
        <v>94924.26</v>
      </c>
      <c r="R27" s="60">
        <f>+R4*E_Acquisti!R28</f>
        <v>115456.86</v>
      </c>
      <c r="S27" s="60">
        <f>+S4*E_Acquisti!S28</f>
        <v>114569.46</v>
      </c>
      <c r="T27" s="60">
        <f>+T4*E_Acquisti!T28</f>
        <v>113682.06</v>
      </c>
      <c r="U27" s="60">
        <f>+U4*E_Acquisti!U28</f>
        <v>134214.66</v>
      </c>
      <c r="V27" s="60">
        <f>+V4*E_Acquisti!V28</f>
        <v>133327.26</v>
      </c>
      <c r="W27" s="60">
        <f>+W4*E_Acquisti!W28</f>
        <v>132439.86000000002</v>
      </c>
      <c r="X27" s="60">
        <f>+X4*E_Acquisti!X28</f>
        <v>152972.46</v>
      </c>
      <c r="Y27" s="60">
        <f>+Y4*E_Acquisti!Y28</f>
        <v>152085.06</v>
      </c>
      <c r="Z27" s="60">
        <f>+Z4*E_Acquisti!Z28</f>
        <v>151197.66</v>
      </c>
      <c r="AA27" s="60">
        <f>+AA4*E_Acquisti!AA28</f>
        <v>171672.12</v>
      </c>
      <c r="AB27" s="60">
        <f>+AB4*E_Acquisti!AB28</f>
        <v>170692.92</v>
      </c>
      <c r="AC27" s="60">
        <f>+AC4*E_Acquisti!AC28</f>
        <v>169713.72</v>
      </c>
      <c r="AD27" s="60">
        <f>+AD4*E_Acquisti!AD28</f>
        <v>190154.52</v>
      </c>
      <c r="AE27" s="60">
        <f>+AE4*E_Acquisti!AE28</f>
        <v>189175.32</v>
      </c>
      <c r="AF27" s="60">
        <f>+AF4*E_Acquisti!AF28</f>
        <v>188196.12</v>
      </c>
      <c r="AG27" s="60">
        <f>+AG4*E_Acquisti!AG28</f>
        <v>208636.92</v>
      </c>
      <c r="AH27" s="60">
        <f>+AH4*E_Acquisti!AH28</f>
        <v>207657.72</v>
      </c>
      <c r="AI27" s="60">
        <f>+AI4*E_Acquisti!AI28</f>
        <v>206678.52</v>
      </c>
      <c r="AJ27" s="60">
        <f>+AJ4*E_Acquisti!AJ28</f>
        <v>205699.32</v>
      </c>
      <c r="AK27" s="60">
        <f>+AK4*E_Acquisti!AK28</f>
        <v>204720.12</v>
      </c>
      <c r="AL27" s="60">
        <f>+AL4*E_Acquisti!AL28</f>
        <v>203740.92</v>
      </c>
    </row>
    <row r="28" spans="2:38" ht="15.75" thickBot="1" x14ac:dyDescent="0.3">
      <c r="B28" s="47" t="str">
        <f t="shared" si="1"/>
        <v>Materia Prima 3</v>
      </c>
      <c r="C28" s="60">
        <f>+C5*E_Acquisti!C29</f>
        <v>9380</v>
      </c>
      <c r="D28" s="60">
        <f>+D5*E_Acquisti!D29</f>
        <v>8260</v>
      </c>
      <c r="E28" s="60">
        <f>+E5*E_Acquisti!E29</f>
        <v>7140</v>
      </c>
      <c r="F28" s="60">
        <f>+F5*E_Acquisti!F29</f>
        <v>6020</v>
      </c>
      <c r="G28" s="60">
        <f>+G5*E_Acquisti!G29</f>
        <v>4900</v>
      </c>
      <c r="H28" s="60">
        <f>+H5*E_Acquisti!H29</f>
        <v>3780</v>
      </c>
      <c r="I28" s="60">
        <f>+I5*E_Acquisti!I29</f>
        <v>13160</v>
      </c>
      <c r="J28" s="60">
        <f>+J5*E_Acquisti!J29</f>
        <v>12280.800000000001</v>
      </c>
      <c r="K28" s="60">
        <f>+K5*E_Acquisti!K29</f>
        <v>11138.400000000001</v>
      </c>
      <c r="L28" s="60">
        <f>+L5*E_Acquisti!L29</f>
        <v>9996</v>
      </c>
      <c r="M28" s="60">
        <f>+M5*E_Acquisti!M29</f>
        <v>9030.6720000000005</v>
      </c>
      <c r="N28" s="60">
        <f>+N5*E_Acquisti!N29</f>
        <v>7865.4240000000009</v>
      </c>
      <c r="O28" s="60">
        <f>+O5*E_Acquisti!O29</f>
        <v>6620.0652000000009</v>
      </c>
      <c r="P28" s="60">
        <f>+P5*E_Acquisti!P29</f>
        <v>16247.926800000001</v>
      </c>
      <c r="Q28" s="60">
        <f>+Q5*E_Acquisti!Q29</f>
        <v>14951.588400000002</v>
      </c>
      <c r="R28" s="60">
        <f>+R5*E_Acquisti!R29</f>
        <v>13655.250000000002</v>
      </c>
      <c r="S28" s="60">
        <f>+S5*E_Acquisti!S29</f>
        <v>12358.911600000001</v>
      </c>
      <c r="T28" s="60">
        <f>+T5*E_Acquisti!T29</f>
        <v>11062.573200000001</v>
      </c>
      <c r="U28" s="60">
        <f>+U5*E_Acquisti!U29</f>
        <v>9766.234800000002</v>
      </c>
      <c r="V28" s="60">
        <f>+V5*E_Acquisti!V29</f>
        <v>8469.8964000000014</v>
      </c>
      <c r="W28" s="60">
        <f>+W5*E_Acquisti!W29</f>
        <v>18097.758000000002</v>
      </c>
      <c r="X28" s="60">
        <f>+X5*E_Acquisti!X29</f>
        <v>16801.419600000001</v>
      </c>
      <c r="Y28" s="60">
        <f>+Y5*E_Acquisti!Y29</f>
        <v>15505.081200000002</v>
      </c>
      <c r="Z28" s="60">
        <f>+Z5*E_Acquisti!Z29</f>
        <v>14208.742800000002</v>
      </c>
      <c r="AA28" s="60">
        <f>+AA5*E_Acquisti!AA29</f>
        <v>12832.293600000001</v>
      </c>
      <c r="AB28" s="60">
        <f>+AB5*E_Acquisti!AB29</f>
        <v>11404.864800000001</v>
      </c>
      <c r="AC28" s="60">
        <f>+AC5*E_Acquisti!AC29</f>
        <v>20901.636000000002</v>
      </c>
      <c r="AD28" s="60">
        <f>+AD5*E_Acquisti!AD29</f>
        <v>19474.207200000001</v>
      </c>
      <c r="AE28" s="60">
        <f>+AE5*E_Acquisti!AE29</f>
        <v>18046.778400000003</v>
      </c>
      <c r="AF28" s="60">
        <f>+AF5*E_Acquisti!AF29</f>
        <v>16619.349600000001</v>
      </c>
      <c r="AG28" s="60">
        <f>+AG5*E_Acquisti!AG29</f>
        <v>15191.920800000002</v>
      </c>
      <c r="AH28" s="60">
        <f>+AH5*E_Acquisti!AH29</f>
        <v>13764.492000000002</v>
      </c>
      <c r="AI28" s="60">
        <f>+AI5*E_Acquisti!AI29</f>
        <v>12337.063200000001</v>
      </c>
      <c r="AJ28" s="60">
        <f>+AJ5*E_Acquisti!AJ29</f>
        <v>21833.834400000003</v>
      </c>
      <c r="AK28" s="60">
        <f>+AK5*E_Acquisti!AK29</f>
        <v>20406.405600000002</v>
      </c>
      <c r="AL28" s="60">
        <f>+AL5*E_Acquisti!AL29</f>
        <v>18978.9768</v>
      </c>
    </row>
    <row r="29" spans="2:38" ht="15.75" thickBot="1" x14ac:dyDescent="0.3">
      <c r="B29" s="47" t="str">
        <f t="shared" si="1"/>
        <v>Materia Prima 4</v>
      </c>
      <c r="C29" s="60">
        <f>+C6*E_Acquisti!C30</f>
        <v>3680</v>
      </c>
      <c r="D29" s="60">
        <f>+D6*E_Acquisti!D30</f>
        <v>3360</v>
      </c>
      <c r="E29" s="60">
        <f>+E6*E_Acquisti!E30</f>
        <v>3040</v>
      </c>
      <c r="F29" s="60">
        <f>+F6*E_Acquisti!F30</f>
        <v>2720</v>
      </c>
      <c r="G29" s="60">
        <f>+G6*E_Acquisti!G30</f>
        <v>2400</v>
      </c>
      <c r="H29" s="60">
        <f>+H6*E_Acquisti!H30</f>
        <v>2080</v>
      </c>
      <c r="I29" s="60">
        <f>+I6*E_Acquisti!I30</f>
        <v>1760</v>
      </c>
      <c r="J29" s="60">
        <f>+J6*E_Acquisti!J30</f>
        <v>5440</v>
      </c>
      <c r="K29" s="60">
        <f>+K6*E_Acquisti!K30</f>
        <v>5273.6</v>
      </c>
      <c r="L29" s="60">
        <f>+L6*E_Acquisti!L30</f>
        <v>4944</v>
      </c>
      <c r="M29" s="60">
        <f>+M6*E_Acquisti!M30</f>
        <v>4614.4000000000005</v>
      </c>
      <c r="N29" s="60">
        <f>+N6*E_Acquisti!N30</f>
        <v>4284.8</v>
      </c>
      <c r="O29" s="60">
        <f>+O6*E_Acquisti!O30</f>
        <v>3932.54</v>
      </c>
      <c r="P29" s="60">
        <f>+P6*E_Acquisti!P30</f>
        <v>3565.86</v>
      </c>
      <c r="Q29" s="60">
        <f>+Q6*E_Acquisti!Q30</f>
        <v>7319.18</v>
      </c>
      <c r="R29" s="60">
        <f>+R6*E_Acquisti!R30</f>
        <v>6952.5</v>
      </c>
      <c r="S29" s="60">
        <f>+S6*E_Acquisti!S30</f>
        <v>6585.8200000000006</v>
      </c>
      <c r="T29" s="60">
        <f>+T6*E_Acquisti!T30</f>
        <v>6219.14</v>
      </c>
      <c r="U29" s="60">
        <f>+U6*E_Acquisti!U30</f>
        <v>5852.46</v>
      </c>
      <c r="V29" s="60">
        <f>+V6*E_Acquisti!V30</f>
        <v>5485.78</v>
      </c>
      <c r="W29" s="60">
        <f>+W6*E_Acquisti!W30</f>
        <v>5119.1000000000004</v>
      </c>
      <c r="X29" s="60">
        <f>+X6*E_Acquisti!X30</f>
        <v>8872.42</v>
      </c>
      <c r="Y29" s="60">
        <f>+Y6*E_Acquisti!Y30</f>
        <v>8505.74</v>
      </c>
      <c r="Z29" s="60">
        <f>+Z6*E_Acquisti!Z30</f>
        <v>8139.06</v>
      </c>
      <c r="AA29" s="60">
        <f>+AA6*E_Acquisti!AA30</f>
        <v>7749.72</v>
      </c>
      <c r="AB29" s="60">
        <f>+AB6*E_Acquisti!AB30</f>
        <v>7345.96</v>
      </c>
      <c r="AC29" s="60">
        <f>+AC6*E_Acquisti!AC30</f>
        <v>6942.2</v>
      </c>
      <c r="AD29" s="60">
        <f>+AD6*E_Acquisti!AD30</f>
        <v>6538.4400000000005</v>
      </c>
      <c r="AE29" s="60">
        <f>+AE6*E_Acquisti!AE30</f>
        <v>10254.68</v>
      </c>
      <c r="AF29" s="60">
        <f>+AF6*E_Acquisti!AF30</f>
        <v>9850.92</v>
      </c>
      <c r="AG29" s="60">
        <f>+AG6*E_Acquisti!AG30</f>
        <v>9447.16</v>
      </c>
      <c r="AH29" s="60">
        <f>+AH6*E_Acquisti!AH30</f>
        <v>9043.4</v>
      </c>
      <c r="AI29" s="60">
        <f>+AI6*E_Acquisti!AI30</f>
        <v>8639.64</v>
      </c>
      <c r="AJ29" s="60">
        <f>+AJ6*E_Acquisti!AJ30</f>
        <v>8235.880000000001</v>
      </c>
      <c r="AK29" s="60">
        <f>+AK6*E_Acquisti!AK30</f>
        <v>7832.12</v>
      </c>
      <c r="AL29" s="60">
        <f>+AL6*E_Acquisti!AL30</f>
        <v>11548.36</v>
      </c>
    </row>
    <row r="30" spans="2:38" ht="15.75" thickBot="1" x14ac:dyDescent="0.3">
      <c r="B30" s="47" t="str">
        <f t="shared" si="1"/>
        <v>Materia Prima 5</v>
      </c>
      <c r="C30" s="60">
        <f>+C7*E_Acquisti!C31</f>
        <v>1956</v>
      </c>
      <c r="D30" s="60">
        <f>+D7*E_Acquisti!D31</f>
        <v>1912</v>
      </c>
      <c r="E30" s="60">
        <f>+E7*E_Acquisti!E31</f>
        <v>1868</v>
      </c>
      <c r="F30" s="60">
        <f>+F7*E_Acquisti!F31</f>
        <v>1824</v>
      </c>
      <c r="G30" s="60">
        <f>+G7*E_Acquisti!G31</f>
        <v>1780</v>
      </c>
      <c r="H30" s="60">
        <f>+H7*E_Acquisti!H31</f>
        <v>3736</v>
      </c>
      <c r="I30" s="60">
        <f>+I7*E_Acquisti!I31</f>
        <v>3692</v>
      </c>
      <c r="J30" s="60">
        <f>+J7*E_Acquisti!J31</f>
        <v>3720.96</v>
      </c>
      <c r="K30" s="60">
        <f>+K7*E_Acquisti!K31</f>
        <v>3676.08</v>
      </c>
      <c r="L30" s="60">
        <f>+L7*E_Acquisti!L31</f>
        <v>3631.2000000000003</v>
      </c>
      <c r="M30" s="60">
        <f>+M7*E_Acquisti!M31</f>
        <v>5626.32</v>
      </c>
      <c r="N30" s="60">
        <f>+N7*E_Acquisti!N31</f>
        <v>5581.4400000000005</v>
      </c>
      <c r="O30" s="60">
        <f>+O7*E_Acquisti!O31</f>
        <v>5532.99</v>
      </c>
      <c r="P30" s="60">
        <f>+P7*E_Acquisti!P31</f>
        <v>5482.8060000000005</v>
      </c>
      <c r="Q30" s="60">
        <f>+Q7*E_Acquisti!Q31</f>
        <v>5432.6220000000003</v>
      </c>
      <c r="R30" s="60">
        <f>+R7*E_Acquisti!R31</f>
        <v>5382.438000000001</v>
      </c>
      <c r="S30" s="60">
        <f>+S7*E_Acquisti!S31</f>
        <v>7372.2540000000008</v>
      </c>
      <c r="T30" s="60">
        <f>+T7*E_Acquisti!T31</f>
        <v>7322.0700000000006</v>
      </c>
      <c r="U30" s="60">
        <f>+U7*E_Acquisti!U31</f>
        <v>7271.8860000000013</v>
      </c>
      <c r="V30" s="60">
        <f>+V7*E_Acquisti!V31</f>
        <v>7221.7020000000011</v>
      </c>
      <c r="W30" s="60">
        <f>+W7*E_Acquisti!W31</f>
        <v>7171.5180000000018</v>
      </c>
      <c r="X30" s="60">
        <f>+X7*E_Acquisti!X31</f>
        <v>9161.3340000000007</v>
      </c>
      <c r="Y30" s="60">
        <f>+Y7*E_Acquisti!Y31</f>
        <v>9111.15</v>
      </c>
      <c r="Z30" s="60">
        <f>+Z7*E_Acquisti!Z31</f>
        <v>9060.9659999999985</v>
      </c>
      <c r="AA30" s="60">
        <f>+AA7*E_Acquisti!AA31</f>
        <v>9007.2119999999995</v>
      </c>
      <c r="AB30" s="60">
        <f>+AB7*E_Acquisti!AB31</f>
        <v>8951.7239999999983</v>
      </c>
      <c r="AC30" s="60">
        <f>+AC7*E_Acquisti!AC31</f>
        <v>10936.235999999999</v>
      </c>
      <c r="AD30" s="60">
        <f>+AD7*E_Acquisti!AD31</f>
        <v>10880.748</v>
      </c>
      <c r="AE30" s="60">
        <f>+AE7*E_Acquisti!AE31</f>
        <v>10825.26</v>
      </c>
      <c r="AF30" s="60">
        <f>+AF7*E_Acquisti!AF31</f>
        <v>10769.772000000001</v>
      </c>
      <c r="AG30" s="60">
        <f>+AG7*E_Acquisti!AG31</f>
        <v>10714.284000000001</v>
      </c>
      <c r="AH30" s="60">
        <f>+AH7*E_Acquisti!AH31</f>
        <v>12698.796000000002</v>
      </c>
      <c r="AI30" s="60">
        <f>+AI7*E_Acquisti!AI31</f>
        <v>12643.308000000001</v>
      </c>
      <c r="AJ30" s="60">
        <f>+AJ7*E_Acquisti!AJ31</f>
        <v>12587.820000000002</v>
      </c>
      <c r="AK30" s="60">
        <f>+AK7*E_Acquisti!AK31</f>
        <v>12532.332000000002</v>
      </c>
      <c r="AL30" s="60">
        <f>+AL7*E_Acquisti!AL31</f>
        <v>12476.844000000003</v>
      </c>
    </row>
    <row r="31" spans="2:38" ht="15.75" thickBot="1" x14ac:dyDescent="0.3">
      <c r="B31" s="47" t="str">
        <f t="shared" si="1"/>
        <v>Materia Prima 6</v>
      </c>
      <c r="C31" s="60">
        <f>+C8*E_Acquisti!C32</f>
        <v>3942</v>
      </c>
      <c r="D31" s="60">
        <f>+D8*E_Acquisti!D32</f>
        <v>3884</v>
      </c>
      <c r="E31" s="60">
        <f>+E8*E_Acquisti!E32</f>
        <v>3826</v>
      </c>
      <c r="F31" s="60">
        <f>+F8*E_Acquisti!F32</f>
        <v>3768</v>
      </c>
      <c r="G31" s="60">
        <f>+G8*E_Acquisti!G32</f>
        <v>3710</v>
      </c>
      <c r="H31" s="60">
        <f>+H8*E_Acquisti!H32</f>
        <v>3652</v>
      </c>
      <c r="I31" s="60">
        <f>+I8*E_Acquisti!I32</f>
        <v>3594</v>
      </c>
      <c r="J31" s="60">
        <f>+J8*E_Acquisti!J32</f>
        <v>3536</v>
      </c>
      <c r="K31" s="60">
        <f>+K8*E_Acquisti!K32</f>
        <v>7478</v>
      </c>
      <c r="L31" s="60">
        <f>+L8*E_Acquisti!L32</f>
        <v>7420</v>
      </c>
      <c r="M31" s="60">
        <f>+M8*E_Acquisti!M32</f>
        <v>7435.62</v>
      </c>
      <c r="N31" s="60">
        <f>+N8*E_Acquisti!N32</f>
        <v>7377.04</v>
      </c>
      <c r="O31" s="60">
        <f>+O8*E_Acquisti!O32</f>
        <v>7314.0160000000005</v>
      </c>
      <c r="P31" s="60">
        <f>+P8*E_Acquisti!P32</f>
        <v>7248.77</v>
      </c>
      <c r="Q31" s="60">
        <f>+Q8*E_Acquisti!Q32</f>
        <v>7183.5239999999994</v>
      </c>
      <c r="R31" s="60">
        <f>+R8*E_Acquisti!R32</f>
        <v>7118.2779999999993</v>
      </c>
      <c r="S31" s="60">
        <f>+S8*E_Acquisti!S32</f>
        <v>7053.0319999999992</v>
      </c>
      <c r="T31" s="60">
        <f>+T8*E_Acquisti!T32</f>
        <v>11027.785999999998</v>
      </c>
      <c r="U31" s="60">
        <f>+U8*E_Acquisti!U32</f>
        <v>10962.539999999999</v>
      </c>
      <c r="V31" s="60">
        <f>+V8*E_Acquisti!V32</f>
        <v>10897.293999999998</v>
      </c>
      <c r="W31" s="60">
        <f>+W8*E_Acquisti!W32</f>
        <v>10832.047999999997</v>
      </c>
      <c r="X31" s="60">
        <f>+X8*E_Acquisti!X32</f>
        <v>10766.801999999998</v>
      </c>
      <c r="Y31" s="60">
        <f>+Y8*E_Acquisti!Y32</f>
        <v>10701.555999999997</v>
      </c>
      <c r="Z31" s="60">
        <f>+Z8*E_Acquisti!Z32</f>
        <v>10636.309999999996</v>
      </c>
      <c r="AA31" s="60">
        <f>+AA8*E_Acquisti!AA32</f>
        <v>10566.619999999997</v>
      </c>
      <c r="AB31" s="60">
        <f>+AB8*E_Acquisti!AB32</f>
        <v>14534.707999999995</v>
      </c>
      <c r="AC31" s="60">
        <f>+AC8*E_Acquisti!AC32</f>
        <v>14462.795999999995</v>
      </c>
      <c r="AD31" s="60">
        <f>+AD8*E_Acquisti!AD32</f>
        <v>14390.883999999995</v>
      </c>
      <c r="AE31" s="60">
        <f>+AE8*E_Acquisti!AE32</f>
        <v>14318.971999999994</v>
      </c>
      <c r="AF31" s="60">
        <f>+AF8*E_Acquisti!AF32</f>
        <v>14247.059999999992</v>
      </c>
      <c r="AG31" s="60">
        <f>+AG8*E_Acquisti!AG32</f>
        <v>14175.147999999992</v>
      </c>
      <c r="AH31" s="60">
        <f>+AH8*E_Acquisti!AH32</f>
        <v>14103.235999999992</v>
      </c>
      <c r="AI31" s="60">
        <f>+AI8*E_Acquisti!AI32</f>
        <v>14031.323999999991</v>
      </c>
      <c r="AJ31" s="60">
        <f>+AJ8*E_Acquisti!AJ32</f>
        <v>13959.411999999989</v>
      </c>
      <c r="AK31" s="60">
        <f>+AK8*E_Acquisti!AK32</f>
        <v>17927.499999999989</v>
      </c>
      <c r="AL31" s="60">
        <f>+AL8*E_Acquisti!AL32</f>
        <v>17855.587999999989</v>
      </c>
    </row>
    <row r="32" spans="2:38" ht="15.75" thickBot="1" x14ac:dyDescent="0.3">
      <c r="B32" s="47" t="str">
        <f t="shared" si="1"/>
        <v>Materia Prima 7</v>
      </c>
      <c r="C32" s="60">
        <f>+C9*E_Acquisti!C33</f>
        <v>5896.0000000000009</v>
      </c>
      <c r="D32" s="60">
        <f>+D9*E_Acquisti!D33</f>
        <v>5192</v>
      </c>
      <c r="E32" s="60">
        <f>+E9*E_Acquisti!E33</f>
        <v>4488</v>
      </c>
      <c r="F32" s="60">
        <f>+F9*E_Acquisti!F33</f>
        <v>3784.0000000000005</v>
      </c>
      <c r="G32" s="60">
        <f>+G9*E_Acquisti!G33</f>
        <v>3080.0000000000005</v>
      </c>
      <c r="H32" s="60">
        <f>+H9*E_Acquisti!H33</f>
        <v>2423.5200000000004</v>
      </c>
      <c r="I32" s="60">
        <f>+I9*E_Acquisti!I33</f>
        <v>8437.44</v>
      </c>
      <c r="J32" s="60">
        <f>+J9*E_Acquisti!J33</f>
        <v>7719.3600000000006</v>
      </c>
      <c r="K32" s="60">
        <f>+K9*E_Acquisti!K33</f>
        <v>7001.2800000000007</v>
      </c>
      <c r="L32" s="60">
        <f>+L9*E_Acquisti!L33</f>
        <v>6283.2000000000007</v>
      </c>
      <c r="M32" s="60">
        <f>+M9*E_Acquisti!M33</f>
        <v>5565.1200000000008</v>
      </c>
      <c r="N32" s="60">
        <f>+N9*E_Acquisti!N33</f>
        <v>4847.0400000000009</v>
      </c>
      <c r="O32" s="60">
        <f>+O9*E_Acquisti!O33</f>
        <v>10811.592000000001</v>
      </c>
      <c r="P32" s="60">
        <f>+P9*E_Acquisti!P33</f>
        <v>10012.728000000001</v>
      </c>
      <c r="Q32" s="60">
        <f>+Q9*E_Acquisti!Q33</f>
        <v>9213.8640000000014</v>
      </c>
      <c r="R32" s="60">
        <f>+R9*E_Acquisti!R33</f>
        <v>8415</v>
      </c>
      <c r="S32" s="60">
        <f>+S9*E_Acquisti!S33</f>
        <v>7616.1360000000004</v>
      </c>
      <c r="T32" s="60">
        <f>+T9*E_Acquisti!T33</f>
        <v>6817.2720000000008</v>
      </c>
      <c r="U32" s="60">
        <f>+U9*E_Acquisti!U33</f>
        <v>12750.408000000001</v>
      </c>
      <c r="V32" s="60">
        <f>+V9*E_Acquisti!V33</f>
        <v>11951.544000000002</v>
      </c>
      <c r="W32" s="60">
        <f>+W9*E_Acquisti!W33</f>
        <v>11152.68</v>
      </c>
      <c r="X32" s="60">
        <f>+X9*E_Acquisti!X33</f>
        <v>10353.816000000001</v>
      </c>
      <c r="Y32" s="60">
        <f>+Y9*E_Acquisti!Y33</f>
        <v>9554.9520000000011</v>
      </c>
      <c r="Z32" s="60">
        <f>+Z9*E_Acquisti!Z33</f>
        <v>8756.0880000000016</v>
      </c>
      <c r="AA32" s="60">
        <f>+AA9*E_Acquisti!AA33</f>
        <v>7907.8560000000007</v>
      </c>
      <c r="AB32" s="60">
        <f>+AB9*E_Acquisti!AB33</f>
        <v>13760.208000000001</v>
      </c>
      <c r="AC32" s="60">
        <f>+AC9*E_Acquisti!AC33</f>
        <v>12880.560000000001</v>
      </c>
      <c r="AD32" s="60">
        <f>+AD9*E_Acquisti!AD33</f>
        <v>12000.912</v>
      </c>
      <c r="AE32" s="60">
        <f>+AE9*E_Acquisti!AE33</f>
        <v>11121.264000000001</v>
      </c>
      <c r="AF32" s="60">
        <f>+AF9*E_Acquisti!AF33</f>
        <v>10241.616000000002</v>
      </c>
      <c r="AG32" s="60">
        <f>+AG9*E_Acquisti!AG33</f>
        <v>9361.9680000000008</v>
      </c>
      <c r="AH32" s="60">
        <f>+AH9*E_Acquisti!AH33</f>
        <v>15214.320000000002</v>
      </c>
      <c r="AI32" s="60">
        <f>+AI9*E_Acquisti!AI33</f>
        <v>14334.672</v>
      </c>
      <c r="AJ32" s="60">
        <f>+AJ9*E_Acquisti!AJ33</f>
        <v>13455.024000000001</v>
      </c>
      <c r="AK32" s="60">
        <f>+AK9*E_Acquisti!AK33</f>
        <v>12575.376000000002</v>
      </c>
      <c r="AL32" s="60">
        <f>+AL9*E_Acquisti!AL33</f>
        <v>11695.728000000001</v>
      </c>
    </row>
    <row r="33" spans="2:38" ht="15.75" thickBot="1" x14ac:dyDescent="0.3">
      <c r="B33" s="47" t="str">
        <f t="shared" si="1"/>
        <v>Materia Prima 8</v>
      </c>
      <c r="C33" s="60">
        <f>+C10*E_Acquisti!C34</f>
        <v>17040</v>
      </c>
      <c r="D33" s="60">
        <f>+D10*E_Acquisti!D34</f>
        <v>16080</v>
      </c>
      <c r="E33" s="60">
        <f>+E10*E_Acquisti!E34</f>
        <v>15120</v>
      </c>
      <c r="F33" s="60">
        <f>+F10*E_Acquisti!F34</f>
        <v>14160</v>
      </c>
      <c r="G33" s="60">
        <f>+G10*E_Acquisti!G34</f>
        <v>31200</v>
      </c>
      <c r="H33" s="60">
        <f>+H10*E_Acquisti!H34</f>
        <v>30844.799999999999</v>
      </c>
      <c r="I33" s="60">
        <f>+I10*E_Acquisti!I34</f>
        <v>29865.600000000002</v>
      </c>
      <c r="J33" s="60">
        <f>+J10*E_Acquisti!J34</f>
        <v>28886.400000000001</v>
      </c>
      <c r="K33" s="60">
        <f>+K10*E_Acquisti!K34</f>
        <v>46267.200000000004</v>
      </c>
      <c r="L33" s="60">
        <f>+L10*E_Acquisti!L34</f>
        <v>45288</v>
      </c>
      <c r="M33" s="60">
        <f>+M10*E_Acquisti!M34</f>
        <v>44308.800000000003</v>
      </c>
      <c r="N33" s="60">
        <f>+N10*E_Acquisti!N34</f>
        <v>43329.599999999999</v>
      </c>
      <c r="O33" s="60">
        <f>+O10*E_Acquisti!O34</f>
        <v>42283.08</v>
      </c>
      <c r="P33" s="60">
        <f>+P10*E_Acquisti!P34</f>
        <v>59553.72</v>
      </c>
      <c r="Q33" s="60">
        <f>+Q10*E_Acquisti!Q34</f>
        <v>58464.36</v>
      </c>
      <c r="R33" s="60">
        <f>+R10*E_Acquisti!R34</f>
        <v>57375</v>
      </c>
      <c r="S33" s="60">
        <f>+S10*E_Acquisti!S34</f>
        <v>56285.64</v>
      </c>
      <c r="T33" s="60">
        <f>+T10*E_Acquisti!T34</f>
        <v>73556.28</v>
      </c>
      <c r="U33" s="60">
        <f>+U10*E_Acquisti!U34</f>
        <v>72466.92</v>
      </c>
      <c r="V33" s="60">
        <f>+V10*E_Acquisti!V34</f>
        <v>71377.56</v>
      </c>
      <c r="W33" s="60">
        <f>+W10*E_Acquisti!W34</f>
        <v>70288.2</v>
      </c>
      <c r="X33" s="60">
        <f>+X10*E_Acquisti!X34</f>
        <v>87558.84</v>
      </c>
      <c r="Y33" s="60">
        <f>+Y10*E_Acquisti!Y34</f>
        <v>86469.48</v>
      </c>
      <c r="Z33" s="60">
        <f>+Z10*E_Acquisti!Z34</f>
        <v>85380.12</v>
      </c>
      <c r="AA33" s="60">
        <f>+AA10*E_Acquisti!AA34</f>
        <v>84223.44</v>
      </c>
      <c r="AB33" s="60">
        <f>+AB10*E_Acquisti!AB34</f>
        <v>101383.92</v>
      </c>
      <c r="AC33" s="60">
        <f>+AC10*E_Acquisti!AC34</f>
        <v>100184.40000000001</v>
      </c>
      <c r="AD33" s="60">
        <f>+AD10*E_Acquisti!AD34</f>
        <v>98984.88</v>
      </c>
      <c r="AE33" s="60">
        <f>+AE10*E_Acquisti!AE34</f>
        <v>97785.36</v>
      </c>
      <c r="AF33" s="60">
        <f>+AF10*E_Acquisti!AF34</f>
        <v>96585.84</v>
      </c>
      <c r="AG33" s="60">
        <f>+AG10*E_Acquisti!AG34</f>
        <v>113746.32</v>
      </c>
      <c r="AH33" s="60">
        <f>+AH10*E_Acquisti!AH34</f>
        <v>112546.8</v>
      </c>
      <c r="AI33" s="60">
        <f>+AI10*E_Acquisti!AI34</f>
        <v>111347.28</v>
      </c>
      <c r="AJ33" s="60">
        <f>+AJ10*E_Acquisti!AJ34</f>
        <v>110147.76</v>
      </c>
      <c r="AK33" s="60">
        <f>+AK10*E_Acquisti!AK34</f>
        <v>127308.24</v>
      </c>
      <c r="AL33" s="60">
        <f>+AL10*E_Acquisti!AL34</f>
        <v>126108.72</v>
      </c>
    </row>
    <row r="34" spans="2:38" ht="15.75" thickBot="1" x14ac:dyDescent="0.3">
      <c r="B34" s="47" t="str">
        <f t="shared" si="1"/>
        <v>Materia Prima 9</v>
      </c>
      <c r="C34" s="60">
        <f>+C11*E_Acquisti!C35</f>
        <v>9730</v>
      </c>
      <c r="D34" s="60">
        <f>+D11*E_Acquisti!D35</f>
        <v>9460</v>
      </c>
      <c r="E34" s="60">
        <f>+E11*E_Acquisti!E35</f>
        <v>9190</v>
      </c>
      <c r="F34" s="60">
        <f>+F11*E_Acquisti!F35</f>
        <v>8920</v>
      </c>
      <c r="G34" s="60">
        <f>+G11*E_Acquisti!G35</f>
        <v>8650</v>
      </c>
      <c r="H34" s="60">
        <f>+H11*E_Acquisti!H35</f>
        <v>18747.599999999999</v>
      </c>
      <c r="I34" s="60">
        <f>+I11*E_Acquisti!I35</f>
        <v>18472.2</v>
      </c>
      <c r="J34" s="60">
        <f>+J11*E_Acquisti!J35</f>
        <v>18196.8</v>
      </c>
      <c r="K34" s="60">
        <f>+K11*E_Acquisti!K35</f>
        <v>17921.400000000001</v>
      </c>
      <c r="L34" s="60">
        <f>+L11*E_Acquisti!L35</f>
        <v>17646</v>
      </c>
      <c r="M34" s="60">
        <f>+M11*E_Acquisti!M35</f>
        <v>17370.599999999999</v>
      </c>
      <c r="N34" s="60">
        <f>+N11*E_Acquisti!N35</f>
        <v>27295.200000000001</v>
      </c>
      <c r="O34" s="60">
        <f>+O11*E_Acquisti!O35</f>
        <v>26995.32</v>
      </c>
      <c r="P34" s="60">
        <f>+P11*E_Acquisti!P35</f>
        <v>26686.260000000002</v>
      </c>
      <c r="Q34" s="60">
        <f>+Q11*E_Acquisti!Q35</f>
        <v>26377.200000000001</v>
      </c>
      <c r="R34" s="60">
        <f>+R11*E_Acquisti!R35</f>
        <v>26068.14</v>
      </c>
      <c r="S34" s="60">
        <f>+S11*E_Acquisti!S35</f>
        <v>35959.08</v>
      </c>
      <c r="T34" s="60">
        <f>+T11*E_Acquisti!T35</f>
        <v>35650.020000000004</v>
      </c>
      <c r="U34" s="60">
        <f>+U11*E_Acquisti!U35</f>
        <v>35340.959999999999</v>
      </c>
      <c r="V34" s="60">
        <f>+V11*E_Acquisti!V35</f>
        <v>35031.9</v>
      </c>
      <c r="W34" s="60">
        <f>+W11*E_Acquisti!W35</f>
        <v>34722.840000000004</v>
      </c>
      <c r="X34" s="60">
        <f>+X11*E_Acquisti!X35</f>
        <v>44613.78</v>
      </c>
      <c r="Y34" s="60">
        <f>+Y11*E_Acquisti!Y35</f>
        <v>44304.72</v>
      </c>
      <c r="Z34" s="60">
        <f>+Z11*E_Acquisti!Z35</f>
        <v>43995.66</v>
      </c>
      <c r="AA34" s="60">
        <f>+AA11*E_Acquisti!AA35</f>
        <v>43662.12</v>
      </c>
      <c r="AB34" s="60">
        <f>+AB11*E_Acquisti!AB35</f>
        <v>43319.4</v>
      </c>
      <c r="AC34" s="60">
        <f>+AC11*E_Acquisti!AC35</f>
        <v>53176.68</v>
      </c>
      <c r="AD34" s="60">
        <f>+AD11*E_Acquisti!AD35</f>
        <v>52833.96</v>
      </c>
      <c r="AE34" s="60">
        <f>+AE11*E_Acquisti!AE35</f>
        <v>52491.24</v>
      </c>
      <c r="AF34" s="60">
        <f>+AF11*E_Acquisti!AF35</f>
        <v>52148.520000000004</v>
      </c>
      <c r="AG34" s="60">
        <f>+AG11*E_Acquisti!AG35</f>
        <v>51805.8</v>
      </c>
      <c r="AH34" s="60">
        <f>+AH11*E_Acquisti!AH35</f>
        <v>51463.08</v>
      </c>
      <c r="AI34" s="60">
        <f>+AI11*E_Acquisti!AI35</f>
        <v>61320.36</v>
      </c>
      <c r="AJ34" s="60">
        <f>+AJ11*E_Acquisti!AJ35</f>
        <v>60977.64</v>
      </c>
      <c r="AK34" s="60">
        <f>+AK11*E_Acquisti!AK35</f>
        <v>60634.92</v>
      </c>
      <c r="AL34" s="60">
        <f>+AL11*E_Acquisti!AL35</f>
        <v>60292.200000000004</v>
      </c>
    </row>
    <row r="35" spans="2:38" ht="15.75" thickBot="1" x14ac:dyDescent="0.3">
      <c r="B35" s="47" t="str">
        <f t="shared" si="1"/>
        <v>Materia Prima 10</v>
      </c>
      <c r="C35" s="60">
        <f>+C12*E_Acquisti!C36</f>
        <v>11745</v>
      </c>
      <c r="D35" s="60">
        <f>+D12*E_Acquisti!D36</f>
        <v>8490</v>
      </c>
      <c r="E35" s="60">
        <f>+E12*E_Acquisti!E36</f>
        <v>5235</v>
      </c>
      <c r="F35" s="60">
        <f>+F12*E_Acquisti!F36</f>
        <v>1980</v>
      </c>
      <c r="G35" s="60">
        <f>+G12*E_Acquisti!G36</f>
        <v>13725</v>
      </c>
      <c r="H35" s="60">
        <f>+H12*E_Acquisti!H36</f>
        <v>10470</v>
      </c>
      <c r="I35" s="60">
        <f>+I12*E_Acquisti!I36</f>
        <v>7215</v>
      </c>
      <c r="J35" s="60">
        <f>+J12*E_Acquisti!J36</f>
        <v>3960</v>
      </c>
      <c r="K35" s="60">
        <f>+K12*E_Acquisti!K36</f>
        <v>16019.1</v>
      </c>
      <c r="L35" s="60">
        <f>+L12*E_Acquisti!L36</f>
        <v>12699</v>
      </c>
      <c r="M35" s="60">
        <f>+M12*E_Acquisti!M36</f>
        <v>9378.9</v>
      </c>
      <c r="N35" s="60">
        <f>+N12*E_Acquisti!N36</f>
        <v>6058.8</v>
      </c>
      <c r="O35" s="60">
        <f>+O12*E_Acquisti!O36</f>
        <v>2522.9700000000003</v>
      </c>
      <c r="P35" s="60">
        <f>+P12*E_Acquisti!P36</f>
        <v>14134.14</v>
      </c>
      <c r="Q35" s="60">
        <f>+Q12*E_Acquisti!Q36</f>
        <v>10445.31</v>
      </c>
      <c r="R35" s="60">
        <f>+R12*E_Acquisti!R36</f>
        <v>6756.4800000000005</v>
      </c>
      <c r="S35" s="60">
        <f>+S12*E_Acquisti!S36</f>
        <v>3067.65</v>
      </c>
      <c r="T35" s="60">
        <f>+T12*E_Acquisti!T36</f>
        <v>14678.82</v>
      </c>
      <c r="U35" s="60">
        <f>+U12*E_Acquisti!U36</f>
        <v>10989.99</v>
      </c>
      <c r="V35" s="60">
        <f>+V12*E_Acquisti!V36</f>
        <v>7301.16</v>
      </c>
      <c r="W35" s="60">
        <f>+W12*E_Acquisti!W36</f>
        <v>3612.33</v>
      </c>
      <c r="X35" s="60">
        <f>+X12*E_Acquisti!X36</f>
        <v>-76.5</v>
      </c>
      <c r="Y35" s="60">
        <f>+Y12*E_Acquisti!Y36</f>
        <v>11534.67</v>
      </c>
      <c r="Z35" s="60">
        <f>+Z12*E_Acquisti!Z36</f>
        <v>7845.84</v>
      </c>
      <c r="AA35" s="60">
        <f>+AA12*E_Acquisti!AA36</f>
        <v>3941.28</v>
      </c>
      <c r="AB35" s="60">
        <f>+AB12*E_Acquisti!AB36</f>
        <v>-116.28</v>
      </c>
      <c r="AC35" s="60">
        <f>+AC12*E_Acquisti!AC36</f>
        <v>11126.16</v>
      </c>
      <c r="AD35" s="60">
        <f>+AD12*E_Acquisti!AD36</f>
        <v>7068.6</v>
      </c>
      <c r="AE35" s="60">
        <f>+AE12*E_Acquisti!AE36</f>
        <v>3011.04</v>
      </c>
      <c r="AF35" s="60">
        <f>+AF12*E_Acquisti!AF36</f>
        <v>-1046.52</v>
      </c>
      <c r="AG35" s="60">
        <f>+AG12*E_Acquisti!AG36</f>
        <v>10195.92</v>
      </c>
      <c r="AH35" s="60">
        <f>+AH12*E_Acquisti!AH36</f>
        <v>6138.36</v>
      </c>
      <c r="AI35" s="60">
        <f>+AI12*E_Acquisti!AI36</f>
        <v>2080.8000000000002</v>
      </c>
      <c r="AJ35" s="60">
        <f>+AJ12*E_Acquisti!AJ36</f>
        <v>-1976.76</v>
      </c>
      <c r="AK35" s="60">
        <f>+AK12*E_Acquisti!AK36</f>
        <v>-6034.32</v>
      </c>
      <c r="AL35" s="60">
        <f>+AL12*E_Acquisti!AL36</f>
        <v>5208.12</v>
      </c>
    </row>
    <row r="36" spans="2:38" ht="15.75" thickBot="1" x14ac:dyDescent="0.3">
      <c r="B36" s="47" t="str">
        <f t="shared" si="1"/>
        <v>Materia Prima 11</v>
      </c>
      <c r="C36" s="60">
        <f>+C13*E_Acquisti!C37</f>
        <v>4114.5999999999995</v>
      </c>
      <c r="D36" s="60">
        <f>+D13*E_Acquisti!D37</f>
        <v>4029.2</v>
      </c>
      <c r="E36" s="60">
        <f>+E13*E_Acquisti!E37</f>
        <v>3943.7999999999997</v>
      </c>
      <c r="F36" s="60">
        <f>+F13*E_Acquisti!F37</f>
        <v>3858.3999999999996</v>
      </c>
      <c r="G36" s="60">
        <f>+G13*E_Acquisti!G37</f>
        <v>3772.9999999999995</v>
      </c>
      <c r="H36" s="60">
        <f>+H13*E_Acquisti!H37</f>
        <v>3687.6</v>
      </c>
      <c r="I36" s="60">
        <f>+I13*E_Acquisti!I37</f>
        <v>3602.2</v>
      </c>
      <c r="J36" s="60">
        <f>+J13*E_Acquisti!J37</f>
        <v>7716.7999999999993</v>
      </c>
      <c r="K36" s="60">
        <f>+K13*E_Acquisti!K37</f>
        <v>7631.4</v>
      </c>
      <c r="L36" s="60">
        <f>+L13*E_Acquisti!L37</f>
        <v>7696.92</v>
      </c>
      <c r="M36" s="60">
        <f>+M13*E_Acquisti!M37</f>
        <v>7609.8119999999999</v>
      </c>
      <c r="N36" s="60">
        <f>+N13*E_Acquisti!N37</f>
        <v>7522.7039999999997</v>
      </c>
      <c r="O36" s="60">
        <f>+O13*E_Acquisti!O37</f>
        <v>7429.4555999999993</v>
      </c>
      <c r="P36" s="60">
        <f>+P13*E_Acquisti!P37</f>
        <v>7333.065599999999</v>
      </c>
      <c r="Q36" s="60">
        <f>+Q13*E_Acquisti!Q37</f>
        <v>7236.6755999999996</v>
      </c>
      <c r="R36" s="60">
        <f>+R13*E_Acquisti!R37</f>
        <v>11424.285599999999</v>
      </c>
      <c r="S36" s="60">
        <f>+S13*E_Acquisti!S37</f>
        <v>11327.8956</v>
      </c>
      <c r="T36" s="60">
        <f>+T13*E_Acquisti!T37</f>
        <v>11231.505599999999</v>
      </c>
      <c r="U36" s="60">
        <f>+U13*E_Acquisti!U37</f>
        <v>11135.115599999999</v>
      </c>
      <c r="V36" s="60">
        <f>+V13*E_Acquisti!V37</f>
        <v>11038.7256</v>
      </c>
      <c r="W36" s="60">
        <f>+W13*E_Acquisti!W37</f>
        <v>10942.335599999999</v>
      </c>
      <c r="X36" s="60">
        <f>+X13*E_Acquisti!X37</f>
        <v>10845.945599999999</v>
      </c>
      <c r="Y36" s="60">
        <f>+Y13*E_Acquisti!Y37</f>
        <v>15033.5556</v>
      </c>
      <c r="Z36" s="60">
        <f>+Z13*E_Acquisti!Z37</f>
        <v>14937.1656</v>
      </c>
      <c r="AA36" s="60">
        <f>+AA13*E_Acquisti!AA37</f>
        <v>14834.635200000001</v>
      </c>
      <c r="AB36" s="60">
        <f>+AB13*E_Acquisti!AB37</f>
        <v>14728.963200000002</v>
      </c>
      <c r="AC36" s="60">
        <f>+AC13*E_Acquisti!AC37</f>
        <v>14623.291200000001</v>
      </c>
      <c r="AD36" s="60">
        <f>+AD13*E_Acquisti!AD37</f>
        <v>14517.619200000001</v>
      </c>
      <c r="AE36" s="60">
        <f>+AE13*E_Acquisti!AE37</f>
        <v>14411.947200000002</v>
      </c>
      <c r="AF36" s="60">
        <f>+AF13*E_Acquisti!AF37</f>
        <v>18590.2752</v>
      </c>
      <c r="AG36" s="60">
        <f>+AG13*E_Acquisti!AG37</f>
        <v>18484.603200000001</v>
      </c>
      <c r="AH36" s="60">
        <f>+AH13*E_Acquisti!AH37</f>
        <v>18378.931200000003</v>
      </c>
      <c r="AI36" s="60">
        <f>+AI13*E_Acquisti!AI37</f>
        <v>18273.2592</v>
      </c>
      <c r="AJ36" s="60">
        <f>+AJ13*E_Acquisti!AJ37</f>
        <v>18167.587200000002</v>
      </c>
      <c r="AK36" s="60">
        <f>+AK13*E_Acquisti!AK37</f>
        <v>18061.915199999999</v>
      </c>
      <c r="AL36" s="60">
        <f>+AL13*E_Acquisti!AL37</f>
        <v>17956.243200000001</v>
      </c>
    </row>
    <row r="37" spans="2:38" ht="15.75" thickBot="1" x14ac:dyDescent="0.3">
      <c r="B37" s="47" t="str">
        <f t="shared" si="1"/>
        <v>Materia Prima 12</v>
      </c>
      <c r="C37" s="60">
        <f>+C14*E_Acquisti!C38</f>
        <v>8406.5</v>
      </c>
      <c r="D37" s="60">
        <f>+D14*E_Acquisti!D38</f>
        <v>8313</v>
      </c>
      <c r="E37" s="60">
        <f>+E14*E_Acquisti!E38</f>
        <v>8219.5</v>
      </c>
      <c r="F37" s="60">
        <f>+F14*E_Acquisti!F38</f>
        <v>8126</v>
      </c>
      <c r="G37" s="60">
        <f>+G14*E_Acquisti!G38</f>
        <v>8032.5</v>
      </c>
      <c r="H37" s="60">
        <f>+H14*E_Acquisti!H38</f>
        <v>7939</v>
      </c>
      <c r="I37" s="60">
        <f>+I14*E_Acquisti!I38</f>
        <v>7845.5</v>
      </c>
      <c r="J37" s="60">
        <f>+J14*E_Acquisti!J38</f>
        <v>7752</v>
      </c>
      <c r="K37" s="60">
        <f>+K14*E_Acquisti!K38</f>
        <v>7658.5</v>
      </c>
      <c r="L37" s="60">
        <f>+L14*E_Acquisti!L38</f>
        <v>7565</v>
      </c>
      <c r="M37" s="60">
        <f>+M14*E_Acquisti!M38</f>
        <v>7620.93</v>
      </c>
      <c r="N37" s="60">
        <f>+N14*E_Acquisti!N38</f>
        <v>7525.5599999999995</v>
      </c>
      <c r="O37" s="60">
        <f>+O14*E_Acquisti!O38</f>
        <v>7423.0805999999993</v>
      </c>
      <c r="P37" s="60">
        <f>+P14*E_Acquisti!P38</f>
        <v>15986.786399999997</v>
      </c>
      <c r="Q37" s="60">
        <f>+Q14*E_Acquisti!Q38</f>
        <v>15880.492199999999</v>
      </c>
      <c r="R37" s="60">
        <f>+R14*E_Acquisti!R38</f>
        <v>15774.198</v>
      </c>
      <c r="S37" s="60">
        <f>+S14*E_Acquisti!S38</f>
        <v>15667.903800000002</v>
      </c>
      <c r="T37" s="60">
        <f>+T14*E_Acquisti!T38</f>
        <v>15561.609600000002</v>
      </c>
      <c r="U37" s="60">
        <f>+U14*E_Acquisti!U38</f>
        <v>15455.315400000003</v>
      </c>
      <c r="V37" s="60">
        <f>+V14*E_Acquisti!V38</f>
        <v>15349.021200000005</v>
      </c>
      <c r="W37" s="60">
        <f>+W14*E_Acquisti!W38</f>
        <v>15242.727000000006</v>
      </c>
      <c r="X37" s="60">
        <f>+X14*E_Acquisti!X38</f>
        <v>15136.432800000008</v>
      </c>
      <c r="Y37" s="60">
        <f>+Y14*E_Acquisti!Y38</f>
        <v>15030.138600000009</v>
      </c>
      <c r="Z37" s="60">
        <f>+Z14*E_Acquisti!Z38</f>
        <v>14923.844400000011</v>
      </c>
      <c r="AA37" s="60">
        <f>+AA14*E_Acquisti!AA38</f>
        <v>14810.440800000011</v>
      </c>
      <c r="AB37" s="60">
        <f>+AB14*E_Acquisti!AB38</f>
        <v>23363.22240000001</v>
      </c>
      <c r="AC37" s="60">
        <f>+AC14*E_Acquisti!AC38</f>
        <v>23246.004000000008</v>
      </c>
      <c r="AD37" s="60">
        <f>+AD14*E_Acquisti!AD38</f>
        <v>23128.78560000001</v>
      </c>
      <c r="AE37" s="60">
        <f>+AE14*E_Acquisti!AE38</f>
        <v>23011.567200000009</v>
      </c>
      <c r="AF37" s="60">
        <f>+AF14*E_Acquisti!AF38</f>
        <v>22894.348800000007</v>
      </c>
      <c r="AG37" s="60">
        <f>+AG14*E_Acquisti!AG38</f>
        <v>22777.130400000005</v>
      </c>
      <c r="AH37" s="60">
        <f>+AH14*E_Acquisti!AH38</f>
        <v>22659.912000000008</v>
      </c>
      <c r="AI37" s="60">
        <f>+AI14*E_Acquisti!AI38</f>
        <v>22542.693600000006</v>
      </c>
      <c r="AJ37" s="60">
        <f>+AJ14*E_Acquisti!AJ38</f>
        <v>22425.475200000004</v>
      </c>
      <c r="AK37" s="60">
        <f>+AK14*E_Acquisti!AK38</f>
        <v>22308.256800000003</v>
      </c>
      <c r="AL37" s="60">
        <f>+AL14*E_Acquisti!AL38</f>
        <v>22191.038400000005</v>
      </c>
    </row>
    <row r="38" spans="2:38" ht="15.75" thickBot="1" x14ac:dyDescent="0.3">
      <c r="B38" s="47" t="str">
        <f t="shared" si="1"/>
        <v>Materia Prima 13</v>
      </c>
      <c r="C38" s="60">
        <f>+C15*E_Acquisti!C39</f>
        <v>4519.5</v>
      </c>
      <c r="D38" s="60">
        <f>+D15*E_Acquisti!D39</f>
        <v>4439</v>
      </c>
      <c r="E38" s="60">
        <f>+E15*E_Acquisti!E39</f>
        <v>4358.5</v>
      </c>
      <c r="F38" s="60">
        <f>+F15*E_Acquisti!F39</f>
        <v>4278</v>
      </c>
      <c r="G38" s="60">
        <f>+G15*E_Acquisti!G39</f>
        <v>4197.5</v>
      </c>
      <c r="H38" s="60">
        <f>+H15*E_Acquisti!H39</f>
        <v>4117</v>
      </c>
      <c r="I38" s="60">
        <f>+I15*E_Acquisti!I39</f>
        <v>4036.4999999999995</v>
      </c>
      <c r="J38" s="60">
        <f>+J15*E_Acquisti!J39</f>
        <v>3955.9999999999995</v>
      </c>
      <c r="K38" s="60">
        <f>+K15*E_Acquisti!K39</f>
        <v>8475.5</v>
      </c>
      <c r="L38" s="60">
        <f>+L15*E_Acquisti!L39</f>
        <v>8562.8999999999978</v>
      </c>
      <c r="M38" s="60">
        <f>+M15*E_Acquisti!M39</f>
        <v>8480.7899999999991</v>
      </c>
      <c r="N38" s="60">
        <f>+N15*E_Acquisti!N39</f>
        <v>8398.6799999999985</v>
      </c>
      <c r="O38" s="60">
        <f>+O15*E_Acquisti!O39</f>
        <v>8309.5319999999992</v>
      </c>
      <c r="P38" s="60">
        <f>+P15*E_Acquisti!P39</f>
        <v>8217.8033999999989</v>
      </c>
      <c r="Q38" s="60">
        <f>+Q15*E_Acquisti!Q39</f>
        <v>8126.0747999999994</v>
      </c>
      <c r="R38" s="60">
        <f>+R15*E_Acquisti!R39</f>
        <v>8034.346199999999</v>
      </c>
      <c r="S38" s="60">
        <f>+S15*E_Acquisti!S39</f>
        <v>12634.6176</v>
      </c>
      <c r="T38" s="60">
        <f>+T15*E_Acquisti!T39</f>
        <v>12542.888999999997</v>
      </c>
      <c r="U38" s="60">
        <f>+U15*E_Acquisti!U39</f>
        <v>12451.160399999997</v>
      </c>
      <c r="V38" s="60">
        <f>+V15*E_Acquisti!V39</f>
        <v>12359.431799999997</v>
      </c>
      <c r="W38" s="60">
        <f>+W15*E_Acquisti!W39</f>
        <v>12267.703199999996</v>
      </c>
      <c r="X38" s="60">
        <f>+X15*E_Acquisti!X39</f>
        <v>12175.974599999994</v>
      </c>
      <c r="Y38" s="60">
        <f>+Y15*E_Acquisti!Y39</f>
        <v>12084.245999999994</v>
      </c>
      <c r="Z38" s="60">
        <f>+Z15*E_Acquisti!Z39</f>
        <v>11992.517399999993</v>
      </c>
      <c r="AA38" s="60">
        <f>+AA15*E_Acquisti!AA39</f>
        <v>16585.750799999991</v>
      </c>
      <c r="AB38" s="60">
        <f>+AB15*E_Acquisti!AB39</f>
        <v>16484.403599999991</v>
      </c>
      <c r="AC38" s="60">
        <f>+AC15*E_Acquisti!AC39</f>
        <v>16383.056399999992</v>
      </c>
      <c r="AD38" s="60">
        <f>+AD15*E_Acquisti!AD39</f>
        <v>16281.709199999992</v>
      </c>
      <c r="AE38" s="60">
        <f>+AE15*E_Acquisti!AE39</f>
        <v>16180.361999999994</v>
      </c>
      <c r="AF38" s="60">
        <f>+AF15*E_Acquisti!AF39</f>
        <v>16079.014799999994</v>
      </c>
      <c r="AG38" s="60">
        <f>+AG15*E_Acquisti!AG39</f>
        <v>15977.667599999993</v>
      </c>
      <c r="AH38" s="60">
        <f>+AH15*E_Acquisti!AH39</f>
        <v>15876.320399999995</v>
      </c>
      <c r="AI38" s="60">
        <f>+AI15*E_Acquisti!AI39</f>
        <v>20466.973199999993</v>
      </c>
      <c r="AJ38" s="60">
        <f>+AJ15*E_Acquisti!AJ39</f>
        <v>20365.625999999993</v>
      </c>
      <c r="AK38" s="60">
        <f>+AK15*E_Acquisti!AK39</f>
        <v>20264.278799999989</v>
      </c>
      <c r="AL38" s="60">
        <f>+AL15*E_Acquisti!AL39</f>
        <v>20162.931599999989</v>
      </c>
    </row>
    <row r="39" spans="2:38" ht="15.75" thickBot="1" x14ac:dyDescent="0.3">
      <c r="B39" s="47" t="str">
        <f t="shared" si="1"/>
        <v>Materia Prima 14</v>
      </c>
      <c r="C39" s="60">
        <f>+C16*E_Acquisti!C40</f>
        <v>3906</v>
      </c>
      <c r="D39" s="60">
        <f>+D16*E_Acquisti!D40</f>
        <v>3812</v>
      </c>
      <c r="E39" s="60">
        <f>+E16*E_Acquisti!E40</f>
        <v>3718</v>
      </c>
      <c r="F39" s="60">
        <f>+F16*E_Acquisti!F40</f>
        <v>3624</v>
      </c>
      <c r="G39" s="60">
        <f>+G16*E_Acquisti!G40</f>
        <v>3530</v>
      </c>
      <c r="H39" s="60">
        <f>+H16*E_Acquisti!H40</f>
        <v>7436</v>
      </c>
      <c r="I39" s="60">
        <f>+I16*E_Acquisti!I40</f>
        <v>7342</v>
      </c>
      <c r="J39" s="60">
        <f>+J16*E_Acquisti!J40</f>
        <v>7248</v>
      </c>
      <c r="K39" s="60">
        <f>+K16*E_Acquisti!K40</f>
        <v>7297.08</v>
      </c>
      <c r="L39" s="60">
        <f>+L16*E_Acquisti!L40</f>
        <v>7201.2</v>
      </c>
      <c r="M39" s="60">
        <f>+M16*E_Acquisti!M40</f>
        <v>11185.32</v>
      </c>
      <c r="N39" s="60">
        <f>+N16*E_Acquisti!N40</f>
        <v>11089.44</v>
      </c>
      <c r="O39" s="60">
        <f>+O16*E_Acquisti!O40</f>
        <v>10985.4</v>
      </c>
      <c r="P39" s="60">
        <f>+P16*E_Acquisti!P40</f>
        <v>10877.892</v>
      </c>
      <c r="Q39" s="60">
        <f>+Q16*E_Acquisti!Q40</f>
        <v>10770.384000000002</v>
      </c>
      <c r="R39" s="60">
        <f>+R16*E_Acquisti!R40</f>
        <v>14742.876000000002</v>
      </c>
      <c r="S39" s="60">
        <f>+S16*E_Acquisti!S40</f>
        <v>14635.368000000002</v>
      </c>
      <c r="T39" s="60">
        <f>+T16*E_Acquisti!T40</f>
        <v>14527.860000000002</v>
      </c>
      <c r="U39" s="60">
        <f>+U16*E_Acquisti!U40</f>
        <v>14420.352000000003</v>
      </c>
      <c r="V39" s="60">
        <f>+V16*E_Acquisti!V40</f>
        <v>14312.844000000003</v>
      </c>
      <c r="W39" s="60">
        <f>+W16*E_Acquisti!W40</f>
        <v>18285.336000000003</v>
      </c>
      <c r="X39" s="60">
        <f>+X16*E_Acquisti!X40</f>
        <v>18177.828000000001</v>
      </c>
      <c r="Y39" s="60">
        <f>+Y16*E_Acquisti!Y40</f>
        <v>18070.32</v>
      </c>
      <c r="Z39" s="60">
        <f>+Z16*E_Acquisti!Z40</f>
        <v>17962.811999999998</v>
      </c>
      <c r="AA39" s="60">
        <f>+AA16*E_Acquisti!AA40</f>
        <v>17847.143999999997</v>
      </c>
      <c r="AB39" s="60">
        <f>+AB16*E_Acquisti!AB40</f>
        <v>17728.007999999998</v>
      </c>
      <c r="AC39" s="60">
        <f>+AC16*E_Acquisti!AC40</f>
        <v>21688.871999999999</v>
      </c>
      <c r="AD39" s="60">
        <f>+AD16*E_Acquisti!AD40</f>
        <v>21569.736000000001</v>
      </c>
      <c r="AE39" s="60">
        <f>+AE16*E_Acquisti!AE40</f>
        <v>21450.600000000002</v>
      </c>
      <c r="AF39" s="60">
        <f>+AF16*E_Acquisti!AF40</f>
        <v>21331.464</v>
      </c>
      <c r="AG39" s="60">
        <f>+AG16*E_Acquisti!AG40</f>
        <v>21212.328000000001</v>
      </c>
      <c r="AH39" s="60">
        <f>+AH16*E_Acquisti!AH40</f>
        <v>25173.192000000003</v>
      </c>
      <c r="AI39" s="60">
        <f>+AI16*E_Acquisti!AI40</f>
        <v>25054.056000000004</v>
      </c>
      <c r="AJ39" s="60">
        <f>+AJ16*E_Acquisti!AJ40</f>
        <v>24934.920000000006</v>
      </c>
      <c r="AK39" s="60">
        <f>+AK16*E_Acquisti!AK40</f>
        <v>24815.784000000003</v>
      </c>
      <c r="AL39" s="60">
        <f>+AL16*E_Acquisti!AL40</f>
        <v>24696.648000000005</v>
      </c>
    </row>
    <row r="40" spans="2:38" ht="15.75" thickBot="1" x14ac:dyDescent="0.3">
      <c r="B40" s="47" t="str">
        <f t="shared" si="1"/>
        <v>Materia Prima 15</v>
      </c>
      <c r="C40" s="60">
        <f>+C17*E_Acquisti!C41</f>
        <v>28032</v>
      </c>
      <c r="D40" s="60">
        <f>+D17*E_Acquisti!D41</f>
        <v>27264</v>
      </c>
      <c r="E40" s="60">
        <f>+E17*E_Acquisti!E41</f>
        <v>26496</v>
      </c>
      <c r="F40" s="60">
        <f>+F17*E_Acquisti!F41</f>
        <v>25728</v>
      </c>
      <c r="G40" s="60">
        <f>+G17*E_Acquisti!G41</f>
        <v>24960</v>
      </c>
      <c r="H40" s="60">
        <f>+H17*E_Acquisti!H41</f>
        <v>52992</v>
      </c>
      <c r="I40" s="60">
        <f>+I17*E_Acquisti!I41</f>
        <v>52224</v>
      </c>
      <c r="J40" s="60">
        <f>+J17*E_Acquisti!J41</f>
        <v>51456</v>
      </c>
      <c r="K40" s="60">
        <f>+K17*E_Acquisti!K41</f>
        <v>50688</v>
      </c>
      <c r="L40" s="60">
        <f>+L17*E_Acquisti!L41</f>
        <v>49920</v>
      </c>
      <c r="M40" s="60">
        <f>+M17*E_Acquisti!M41</f>
        <v>80290.560000000012</v>
      </c>
      <c r="N40" s="60">
        <f>+N17*E_Acquisti!N41</f>
        <v>79499.520000000004</v>
      </c>
      <c r="O40" s="60">
        <f>+O17*E_Acquisti!O41</f>
        <v>78645.856</v>
      </c>
      <c r="P40" s="60">
        <f>+P17*E_Acquisti!P41</f>
        <v>77762.528000000006</v>
      </c>
      <c r="Q40" s="60">
        <f>+Q17*E_Acquisti!Q41</f>
        <v>76879.200000000012</v>
      </c>
      <c r="R40" s="60">
        <f>+R17*E_Acquisti!R41</f>
        <v>105659.872</v>
      </c>
      <c r="S40" s="60">
        <f>+S17*E_Acquisti!S41</f>
        <v>104776.54400000001</v>
      </c>
      <c r="T40" s="60">
        <f>+T17*E_Acquisti!T41</f>
        <v>103893.21600000001</v>
      </c>
      <c r="U40" s="60">
        <f>+U17*E_Acquisti!U41</f>
        <v>103009.88800000001</v>
      </c>
      <c r="V40" s="60">
        <f>+V17*E_Acquisti!V41</f>
        <v>102126.56000000001</v>
      </c>
      <c r="W40" s="60">
        <f>+W17*E_Acquisti!W41</f>
        <v>130907.232</v>
      </c>
      <c r="X40" s="60">
        <f>+X17*E_Acquisti!X41</f>
        <v>130023.90400000001</v>
      </c>
      <c r="Y40" s="60">
        <f>+Y17*E_Acquisti!Y41</f>
        <v>129140.57600000002</v>
      </c>
      <c r="Z40" s="60">
        <f>+Z17*E_Acquisti!Z41</f>
        <v>128257.24800000001</v>
      </c>
      <c r="AA40" s="60">
        <f>+AA17*E_Acquisti!AA41</f>
        <v>127311.29600000002</v>
      </c>
      <c r="AB40" s="60">
        <f>+AB17*E_Acquisti!AB41</f>
        <v>155999.68000000002</v>
      </c>
      <c r="AC40" s="60">
        <f>+AC17*E_Acquisti!AC41</f>
        <v>155024.06400000001</v>
      </c>
      <c r="AD40" s="60">
        <f>+AD17*E_Acquisti!AD41</f>
        <v>154048.448</v>
      </c>
      <c r="AE40" s="60">
        <f>+AE17*E_Acquisti!AE41</f>
        <v>153072.83200000002</v>
      </c>
      <c r="AF40" s="60">
        <f>+AF17*E_Acquisti!AF41</f>
        <v>152097.21600000001</v>
      </c>
      <c r="AG40" s="60">
        <f>+AG17*E_Acquisti!AG41</f>
        <v>180785.6</v>
      </c>
      <c r="AH40" s="60">
        <f>+AH17*E_Acquisti!AH41</f>
        <v>179809.98400000003</v>
      </c>
      <c r="AI40" s="60">
        <f>+AI17*E_Acquisti!AI41</f>
        <v>178834.36800000002</v>
      </c>
      <c r="AJ40" s="60">
        <f>+AJ17*E_Acquisti!AJ41</f>
        <v>177858.75200000001</v>
      </c>
      <c r="AK40" s="60">
        <f>+AK17*E_Acquisti!AK41</f>
        <v>176883.13600000003</v>
      </c>
      <c r="AL40" s="60">
        <f>+AL17*E_Acquisti!AL41</f>
        <v>205571.52000000002</v>
      </c>
    </row>
    <row r="41" spans="2:38" ht="15.75" thickBot="1" x14ac:dyDescent="0.3">
      <c r="B41" s="47" t="str">
        <f t="shared" si="1"/>
        <v>Materia Prima 16</v>
      </c>
      <c r="C41" s="60">
        <f>+C18*E_Acquisti!C42</f>
        <v>15714</v>
      </c>
      <c r="D41" s="60">
        <f>+D18*E_Acquisti!D42</f>
        <v>15228</v>
      </c>
      <c r="E41" s="60">
        <f>+E18*E_Acquisti!E42</f>
        <v>14742</v>
      </c>
      <c r="F41" s="60">
        <f>+F18*E_Acquisti!F42</f>
        <v>30456</v>
      </c>
      <c r="G41" s="60">
        <f>+G18*E_Acquisti!G42</f>
        <v>29970</v>
      </c>
      <c r="H41" s="60">
        <f>+H18*E_Acquisti!H42</f>
        <v>29484</v>
      </c>
      <c r="I41" s="60">
        <f>+I18*E_Acquisti!I42</f>
        <v>28998</v>
      </c>
      <c r="J41" s="60">
        <f>+J18*E_Acquisti!J42</f>
        <v>44712</v>
      </c>
      <c r="K41" s="60">
        <f>+K18*E_Acquisti!K42</f>
        <v>44226</v>
      </c>
      <c r="L41" s="60">
        <f>+L18*E_Acquisti!L42</f>
        <v>43740</v>
      </c>
      <c r="M41" s="60">
        <f>+M18*E_Acquisti!M42</f>
        <v>60048.54</v>
      </c>
      <c r="N41" s="60">
        <f>+N18*E_Acquisti!N42</f>
        <v>59557.68</v>
      </c>
      <c r="O41" s="60">
        <f>+O18*E_Acquisti!O42</f>
        <v>59037.732000000004</v>
      </c>
      <c r="P41" s="60">
        <f>+P18*E_Acquisti!P42</f>
        <v>74852.513999999996</v>
      </c>
      <c r="Q41" s="60">
        <f>+Q18*E_Acquisti!Q42</f>
        <v>74305.296000000002</v>
      </c>
      <c r="R41" s="60">
        <f>+R18*E_Acquisti!R42</f>
        <v>73758.078000000009</v>
      </c>
      <c r="S41" s="60">
        <f>+S18*E_Acquisti!S42</f>
        <v>73210.86</v>
      </c>
      <c r="T41" s="60">
        <f>+T18*E_Acquisti!T42</f>
        <v>89025.642000000007</v>
      </c>
      <c r="U41" s="60">
        <f>+U18*E_Acquisti!U42</f>
        <v>88478.423999999999</v>
      </c>
      <c r="V41" s="60">
        <f>+V18*E_Acquisti!V42</f>
        <v>87931.206000000006</v>
      </c>
      <c r="W41" s="60">
        <f>+W18*E_Acquisti!W42</f>
        <v>87383.987999999998</v>
      </c>
      <c r="X41" s="60">
        <f>+X18*E_Acquisti!X42</f>
        <v>103198.77</v>
      </c>
      <c r="Y41" s="60">
        <f>+Y18*E_Acquisti!Y42</f>
        <v>102651.55200000001</v>
      </c>
      <c r="Z41" s="60">
        <f>+Z18*E_Acquisti!Z42</f>
        <v>102104.334</v>
      </c>
      <c r="AA41" s="60">
        <f>+AA18*E_Acquisti!AA42</f>
        <v>117890.02800000001</v>
      </c>
      <c r="AB41" s="60">
        <f>+AB18*E_Acquisti!AB42</f>
        <v>117286.452</v>
      </c>
      <c r="AC41" s="60">
        <f>+AC18*E_Acquisti!AC42</f>
        <v>116682.876</v>
      </c>
      <c r="AD41" s="60">
        <f>+AD18*E_Acquisti!AD42</f>
        <v>132441.30000000002</v>
      </c>
      <c r="AE41" s="60">
        <f>+AE18*E_Acquisti!AE42</f>
        <v>131837.72400000002</v>
      </c>
      <c r="AF41" s="60">
        <f>+AF18*E_Acquisti!AF42</f>
        <v>131234.14800000002</v>
      </c>
      <c r="AG41" s="60">
        <f>+AG18*E_Acquisti!AG42</f>
        <v>130630.572</v>
      </c>
      <c r="AH41" s="60">
        <f>+AH18*E_Acquisti!AH42</f>
        <v>146388.99600000001</v>
      </c>
      <c r="AI41" s="60">
        <f>+AI18*E_Acquisti!AI42</f>
        <v>145785.42000000001</v>
      </c>
      <c r="AJ41" s="60">
        <f>+AJ18*E_Acquisti!AJ42</f>
        <v>145181.84400000001</v>
      </c>
      <c r="AK41" s="60">
        <f>+AK18*E_Acquisti!AK42</f>
        <v>160940.26800000001</v>
      </c>
      <c r="AL41" s="60">
        <f>+AL18*E_Acquisti!AL42</f>
        <v>160336.69200000001</v>
      </c>
    </row>
    <row r="42" spans="2:38" ht="15.75" thickBot="1" x14ac:dyDescent="0.3">
      <c r="B42" s="47" t="str">
        <f t="shared" si="1"/>
        <v>Materia Prima 17</v>
      </c>
      <c r="C42" s="60">
        <f>+C19*E_Acquisti!C43</f>
        <v>6132</v>
      </c>
      <c r="D42" s="60">
        <f>+D19*E_Acquisti!D43</f>
        <v>5964</v>
      </c>
      <c r="E42" s="60">
        <f>+E19*E_Acquisti!E43</f>
        <v>5796</v>
      </c>
      <c r="F42" s="60">
        <f>+F19*E_Acquisti!F43</f>
        <v>5628</v>
      </c>
      <c r="G42" s="60">
        <f>+G19*E_Acquisti!G43</f>
        <v>5460</v>
      </c>
      <c r="H42" s="60">
        <f>+H19*E_Acquisti!H43</f>
        <v>11592</v>
      </c>
      <c r="I42" s="60">
        <f>+I19*E_Acquisti!I43</f>
        <v>11424</v>
      </c>
      <c r="J42" s="60">
        <f>+J19*E_Acquisti!J43</f>
        <v>11256</v>
      </c>
      <c r="K42" s="60">
        <f>+K19*E_Acquisti!K43</f>
        <v>11088</v>
      </c>
      <c r="L42" s="60">
        <f>+L19*E_Acquisti!L43</f>
        <v>10920</v>
      </c>
      <c r="M42" s="60">
        <f>+M19*E_Acquisti!M43</f>
        <v>17052</v>
      </c>
      <c r="N42" s="60">
        <f>+N19*E_Acquisti!N43</f>
        <v>17052.84</v>
      </c>
      <c r="O42" s="60">
        <f>+O19*E_Acquisti!O43</f>
        <v>16869.726999999999</v>
      </c>
      <c r="P42" s="60">
        <f>+P19*E_Acquisti!P43</f>
        <v>16680.251</v>
      </c>
      <c r="Q42" s="60">
        <f>+Q19*E_Acquisti!Q43</f>
        <v>16490.774999999998</v>
      </c>
      <c r="R42" s="60">
        <f>+R19*E_Acquisti!R43</f>
        <v>22664.298999999999</v>
      </c>
      <c r="S42" s="60">
        <f>+S19*E_Acquisti!S43</f>
        <v>22474.823</v>
      </c>
      <c r="T42" s="60">
        <f>+T19*E_Acquisti!T43</f>
        <v>22285.346999999998</v>
      </c>
      <c r="U42" s="60">
        <f>+U19*E_Acquisti!U43</f>
        <v>22095.870999999999</v>
      </c>
      <c r="V42" s="60">
        <f>+V19*E_Acquisti!V43</f>
        <v>21906.395</v>
      </c>
      <c r="W42" s="60">
        <f>+W19*E_Acquisti!W43</f>
        <v>28079.918999999998</v>
      </c>
      <c r="X42" s="60">
        <f>+X19*E_Acquisti!X43</f>
        <v>27890.442999999999</v>
      </c>
      <c r="Y42" s="60">
        <f>+Y19*E_Acquisti!Y43</f>
        <v>27700.966999999997</v>
      </c>
      <c r="Z42" s="60">
        <f>+Z19*E_Acquisti!Z43</f>
        <v>27511.490999999998</v>
      </c>
      <c r="AA42" s="60">
        <f>+AA19*E_Acquisti!AA43</f>
        <v>27308.581999999999</v>
      </c>
      <c r="AB42" s="60">
        <f>+AB19*E_Acquisti!AB43</f>
        <v>33462.31</v>
      </c>
      <c r="AC42" s="60">
        <f>+AC19*E_Acquisti!AC43</f>
        <v>33253.038</v>
      </c>
      <c r="AD42" s="60">
        <f>+AD19*E_Acquisti!AD43</f>
        <v>33043.765999999996</v>
      </c>
      <c r="AE42" s="60">
        <f>+AE19*E_Acquisti!AE43</f>
        <v>32834.493999999999</v>
      </c>
      <c r="AF42" s="60">
        <f>+AF19*E_Acquisti!AF43</f>
        <v>32625.221999999998</v>
      </c>
      <c r="AG42" s="60">
        <f>+AG19*E_Acquisti!AG43</f>
        <v>32415.949999999997</v>
      </c>
      <c r="AH42" s="60">
        <f>+AH19*E_Acquisti!AH43</f>
        <v>38569.678</v>
      </c>
      <c r="AI42" s="60">
        <f>+AI19*E_Acquisti!AI43</f>
        <v>38360.405999999995</v>
      </c>
      <c r="AJ42" s="60">
        <f>+AJ19*E_Acquisti!AJ43</f>
        <v>38151.133999999998</v>
      </c>
      <c r="AK42" s="60">
        <f>+AK19*E_Acquisti!AK43</f>
        <v>37941.862000000001</v>
      </c>
      <c r="AL42" s="60">
        <f>+AL19*E_Acquisti!AL43</f>
        <v>37732.589999999997</v>
      </c>
    </row>
    <row r="43" spans="2:38" ht="15.75" thickBot="1" x14ac:dyDescent="0.3">
      <c r="B43" s="47" t="str">
        <f>+B20</f>
        <v>Materia Prima 18</v>
      </c>
      <c r="C43" s="60">
        <f>+C20*E_Acquisti!C44</f>
        <v>2946</v>
      </c>
      <c r="D43" s="60">
        <f>+D20*E_Acquisti!D44</f>
        <v>2892</v>
      </c>
      <c r="E43" s="60">
        <f>+E20*E_Acquisti!E44</f>
        <v>2838</v>
      </c>
      <c r="F43" s="60">
        <f>+F20*E_Acquisti!F44</f>
        <v>2784</v>
      </c>
      <c r="G43" s="60">
        <f>+G20*E_Acquisti!G44</f>
        <v>2730</v>
      </c>
      <c r="H43" s="60">
        <f>+H20*E_Acquisti!H44</f>
        <v>2676</v>
      </c>
      <c r="I43" s="60">
        <f>+I20*E_Acquisti!I44</f>
        <v>2622</v>
      </c>
      <c r="J43" s="60">
        <f>+J20*E_Acquisti!J44</f>
        <v>5568</v>
      </c>
      <c r="K43" s="60">
        <f>+K20*E_Acquisti!K44</f>
        <v>5514</v>
      </c>
      <c r="L43" s="60">
        <f>+L20*E_Acquisti!L44</f>
        <v>5460</v>
      </c>
      <c r="M43" s="60">
        <f>+M20*E_Acquisti!M44</f>
        <v>5406</v>
      </c>
      <c r="N43" s="60">
        <f>+N20*E_Acquisti!N44</f>
        <v>5405.52</v>
      </c>
      <c r="O43" s="60">
        <f>+O20*E_Acquisti!O44</f>
        <v>5346.8389999999999</v>
      </c>
      <c r="P43" s="60">
        <f>+P20*E_Acquisti!P44</f>
        <v>5286.0370000000003</v>
      </c>
      <c r="Q43" s="60">
        <f>+Q20*E_Acquisti!Q44</f>
        <v>8255.2350000000006</v>
      </c>
      <c r="R43" s="60">
        <f>+R20*E_Acquisti!R44</f>
        <v>8194.4330000000009</v>
      </c>
      <c r="S43" s="60">
        <f>+S20*E_Acquisti!S44</f>
        <v>8133.6310000000003</v>
      </c>
      <c r="T43" s="60">
        <f>+T20*E_Acquisti!T44</f>
        <v>8072.8290000000006</v>
      </c>
      <c r="U43" s="60">
        <f>+U20*E_Acquisti!U44</f>
        <v>8012.027000000001</v>
      </c>
      <c r="V43" s="60">
        <f>+V20*E_Acquisti!V44</f>
        <v>7951.2250000000013</v>
      </c>
      <c r="W43" s="60">
        <f>+W20*E_Acquisti!W44</f>
        <v>7890.4230000000016</v>
      </c>
      <c r="X43" s="60">
        <f>+X20*E_Acquisti!X44</f>
        <v>10859.621000000003</v>
      </c>
      <c r="Y43" s="60">
        <f>+Y20*E_Acquisti!Y44</f>
        <v>10798.819000000001</v>
      </c>
      <c r="Z43" s="60">
        <f>+Z20*E_Acquisti!Z44</f>
        <v>10738.017000000002</v>
      </c>
      <c r="AA43" s="60">
        <f>+AA20*E_Acquisti!AA44</f>
        <v>10673.074000000002</v>
      </c>
      <c r="AB43" s="60">
        <f>+AB20*E_Acquisti!AB44</f>
        <v>10606.010000000002</v>
      </c>
      <c r="AC43" s="60">
        <f>+AC20*E_Acquisti!AC44</f>
        <v>10538.946000000002</v>
      </c>
      <c r="AD43" s="60">
        <f>+AD20*E_Acquisti!AD44</f>
        <v>10471.882000000003</v>
      </c>
      <c r="AE43" s="60">
        <f>+AE20*E_Acquisti!AE44</f>
        <v>13434.818000000003</v>
      </c>
      <c r="AF43" s="60">
        <f>+AF20*E_Acquisti!AF44</f>
        <v>13367.754000000003</v>
      </c>
      <c r="AG43" s="60">
        <f>+AG20*E_Acquisti!AG44</f>
        <v>13300.690000000004</v>
      </c>
      <c r="AH43" s="60">
        <f>+AH20*E_Acquisti!AH44</f>
        <v>13233.626000000004</v>
      </c>
      <c r="AI43" s="60">
        <f>+AI20*E_Acquisti!AI44</f>
        <v>13166.562000000005</v>
      </c>
      <c r="AJ43" s="60">
        <f>+AJ20*E_Acquisti!AJ44</f>
        <v>13099.498000000005</v>
      </c>
      <c r="AK43" s="60">
        <f>+AK20*E_Acquisti!AK44</f>
        <v>13032.434000000005</v>
      </c>
      <c r="AL43" s="60">
        <f>+AL20*E_Acquisti!AL44</f>
        <v>15995.370000000006</v>
      </c>
    </row>
    <row r="44" spans="2:38" ht="15.75" thickBot="1" x14ac:dyDescent="0.3">
      <c r="B44" s="47" t="str">
        <f t="shared" si="1"/>
        <v>Materia Prima 19</v>
      </c>
      <c r="C44" s="60">
        <f>+C21*E_Acquisti!C45</f>
        <v>2935.5</v>
      </c>
      <c r="D44" s="60">
        <f>+D21*E_Acquisti!D45</f>
        <v>2871</v>
      </c>
      <c r="E44" s="60">
        <f>+E21*E_Acquisti!E45</f>
        <v>2806.5</v>
      </c>
      <c r="F44" s="60">
        <f>+F21*E_Acquisti!F45</f>
        <v>2742</v>
      </c>
      <c r="G44" s="60">
        <f>+G21*E_Acquisti!G45</f>
        <v>2677.5</v>
      </c>
      <c r="H44" s="60">
        <f>+H21*E_Acquisti!H45</f>
        <v>2613</v>
      </c>
      <c r="I44" s="60">
        <f>+I21*E_Acquisti!I45</f>
        <v>2548.5</v>
      </c>
      <c r="J44" s="60">
        <f>+J21*E_Acquisti!J45</f>
        <v>5484</v>
      </c>
      <c r="K44" s="60">
        <f>+K21*E_Acquisti!K45</f>
        <v>5419.5</v>
      </c>
      <c r="L44" s="60">
        <f>+L21*E_Acquisti!L45</f>
        <v>5462.1</v>
      </c>
      <c r="M44" s="60">
        <f>+M21*E_Acquisti!M45</f>
        <v>5396.31</v>
      </c>
      <c r="N44" s="60">
        <f>+N21*E_Acquisti!N45</f>
        <v>5330.52</v>
      </c>
      <c r="O44" s="60">
        <f>+O21*E_Acquisti!O45</f>
        <v>5260.9049999999997</v>
      </c>
      <c r="P44" s="60">
        <f>+P21*E_Acquisti!P45</f>
        <v>5187.924</v>
      </c>
      <c r="Q44" s="60">
        <f>+Q21*E_Acquisti!Q45</f>
        <v>8174.9430000000011</v>
      </c>
      <c r="R44" s="60">
        <f>+R21*E_Acquisti!R45</f>
        <v>8101.9620000000014</v>
      </c>
      <c r="S44" s="60">
        <f>+S21*E_Acquisti!S45</f>
        <v>8028.9810000000016</v>
      </c>
      <c r="T44" s="60">
        <f>+T21*E_Acquisti!T45</f>
        <v>7956.0000000000018</v>
      </c>
      <c r="U44" s="60">
        <f>+U21*E_Acquisti!U45</f>
        <v>7883.0190000000021</v>
      </c>
      <c r="V44" s="60">
        <f>+V21*E_Acquisti!V45</f>
        <v>7810.0380000000023</v>
      </c>
      <c r="W44" s="60">
        <f>+W21*E_Acquisti!W45</f>
        <v>7737.0570000000025</v>
      </c>
      <c r="X44" s="60">
        <f>+X21*E_Acquisti!X45</f>
        <v>10724.076000000003</v>
      </c>
      <c r="Y44" s="60">
        <f>+Y21*E_Acquisti!Y45</f>
        <v>10651.095000000003</v>
      </c>
      <c r="Z44" s="60">
        <f>+Z21*E_Acquisti!Z45</f>
        <v>10578.114000000003</v>
      </c>
      <c r="AA44" s="60">
        <f>+AA21*E_Acquisti!AA45</f>
        <v>10501.308000000003</v>
      </c>
      <c r="AB44" s="60">
        <f>+AB21*E_Acquisti!AB45</f>
        <v>10421.136000000004</v>
      </c>
      <c r="AC44" s="60">
        <f>+AC21*E_Acquisti!AC45</f>
        <v>10340.964000000005</v>
      </c>
      <c r="AD44" s="60">
        <f>+AD21*E_Acquisti!AD45</f>
        <v>10260.792000000005</v>
      </c>
      <c r="AE44" s="60">
        <f>+AE21*E_Acquisti!AE45</f>
        <v>13240.620000000006</v>
      </c>
      <c r="AF44" s="60">
        <f>+AF21*E_Acquisti!AF45</f>
        <v>13160.448000000006</v>
      </c>
      <c r="AG44" s="60">
        <f>+AG21*E_Acquisti!AG45</f>
        <v>13080.276000000007</v>
      </c>
      <c r="AH44" s="60">
        <f>+AH21*E_Acquisti!AH45</f>
        <v>13000.104000000007</v>
      </c>
      <c r="AI44" s="60">
        <f>+AI21*E_Acquisti!AI45</f>
        <v>12919.932000000008</v>
      </c>
      <c r="AJ44" s="60">
        <f>+AJ21*E_Acquisti!AJ45</f>
        <v>12839.760000000009</v>
      </c>
      <c r="AK44" s="60">
        <f>+AK21*E_Acquisti!AK45</f>
        <v>12759.588000000009</v>
      </c>
      <c r="AL44" s="60">
        <f>+AL21*E_Acquisti!AL45</f>
        <v>15739.41600000001</v>
      </c>
    </row>
    <row r="45" spans="2:38" x14ac:dyDescent="0.25">
      <c r="B45" s="47" t="str">
        <f>+B22</f>
        <v>Materia Prima 20</v>
      </c>
      <c r="C45" s="60">
        <f>+C22*E_Acquisti!C46</f>
        <v>5077.8</v>
      </c>
      <c r="D45" s="60">
        <f>+D22*E_Acquisti!D46</f>
        <v>4955.6000000000004</v>
      </c>
      <c r="E45" s="60">
        <f>+E22*E_Acquisti!E46</f>
        <v>4833.4000000000005</v>
      </c>
      <c r="F45" s="60">
        <f>+F22*E_Acquisti!F46</f>
        <v>4711.2</v>
      </c>
      <c r="G45" s="60">
        <f>+G22*E_Acquisti!G46</f>
        <v>4589</v>
      </c>
      <c r="H45" s="60">
        <f>+H22*E_Acquisti!H46</f>
        <v>4466.8</v>
      </c>
      <c r="I45" s="60">
        <f>+I22*E_Acquisti!I46</f>
        <v>9544.6</v>
      </c>
      <c r="J45" s="60">
        <f>+J22*E_Acquisti!J46</f>
        <v>9422.4</v>
      </c>
      <c r="K45" s="60">
        <f>+K22*E_Acquisti!K46</f>
        <v>9300.2000000000007</v>
      </c>
      <c r="L45" s="60">
        <f>+L22*E_Acquisti!L46</f>
        <v>9178</v>
      </c>
      <c r="M45" s="60">
        <f>+M22*E_Acquisti!M46</f>
        <v>9055.8000000000011</v>
      </c>
      <c r="N45" s="60">
        <f>+N22*E_Acquisti!N46</f>
        <v>8933.6</v>
      </c>
      <c r="O45" s="60">
        <f>+O22*E_Acquisti!O46</f>
        <v>14284.467600000002</v>
      </c>
      <c r="P45" s="60">
        <f>+P22*E_Acquisti!P46</f>
        <v>14145.768</v>
      </c>
      <c r="Q45" s="60">
        <f>+Q22*E_Acquisti!Q46</f>
        <v>14007.0684</v>
      </c>
      <c r="R45" s="60">
        <f>+R22*E_Acquisti!R46</f>
        <v>13868.3688</v>
      </c>
      <c r="S45" s="60">
        <f>+S22*E_Acquisti!S46</f>
        <v>13729.669199999998</v>
      </c>
      <c r="T45" s="60">
        <f>+T22*E_Acquisti!T46</f>
        <v>13590.969599999999</v>
      </c>
      <c r="U45" s="60">
        <f>+U22*E_Acquisti!U46</f>
        <v>18756.269999999997</v>
      </c>
      <c r="V45" s="60">
        <f>+V22*E_Acquisti!V46</f>
        <v>18617.570399999997</v>
      </c>
      <c r="W45" s="60">
        <f>+W22*E_Acquisti!W46</f>
        <v>18478.870799999997</v>
      </c>
      <c r="X45" s="60">
        <f>+X22*E_Acquisti!X46</f>
        <v>18340.171199999997</v>
      </c>
      <c r="Y45" s="60">
        <f>+Y22*E_Acquisti!Y46</f>
        <v>18201.471599999997</v>
      </c>
      <c r="Z45" s="60">
        <f>+Z22*E_Acquisti!Z46</f>
        <v>18062.771999999997</v>
      </c>
      <c r="AA45" s="60">
        <f>+AA22*E_Acquisti!AA46</f>
        <v>23220.911999999997</v>
      </c>
      <c r="AB45" s="60">
        <f>+AB22*E_Acquisti!AB46</f>
        <v>23068.156799999997</v>
      </c>
      <c r="AC45" s="60">
        <f>+AC22*E_Acquisti!AC46</f>
        <v>22915.401599999994</v>
      </c>
      <c r="AD45" s="60">
        <f>+AD22*E_Acquisti!AD46</f>
        <v>22762.646399999994</v>
      </c>
      <c r="AE45" s="60">
        <f>+AE22*E_Acquisti!AE46</f>
        <v>22609.891199999991</v>
      </c>
      <c r="AF45" s="60">
        <f>+AF22*E_Acquisti!AF46</f>
        <v>22457.135999999991</v>
      </c>
      <c r="AG45" s="60">
        <f>+AG22*E_Acquisti!AG46</f>
        <v>27608.380799999992</v>
      </c>
      <c r="AH45" s="60">
        <f>+AH22*E_Acquisti!AH46</f>
        <v>27455.625599999988</v>
      </c>
      <c r="AI45" s="60">
        <f>+AI22*E_Acquisti!AI46</f>
        <v>27302.870399999989</v>
      </c>
      <c r="AJ45" s="60">
        <f>+AJ22*E_Acquisti!AJ46</f>
        <v>27150.115199999989</v>
      </c>
      <c r="AK45" s="60">
        <f>+AK22*E_Acquisti!AK46</f>
        <v>26997.359999999986</v>
      </c>
      <c r="AL45" s="60">
        <f>+AL22*E_Acquisti!AL46</f>
        <v>26844.604799999986</v>
      </c>
    </row>
    <row r="46" spans="2:38" ht="10.5" customHeight="1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2:38" x14ac:dyDescent="0.25">
      <c r="B47" s="47" t="s">
        <v>314</v>
      </c>
      <c r="C47" s="63">
        <f>SUM(C26:C46)</f>
        <v>167052.9</v>
      </c>
      <c r="D47" s="63">
        <f t="shared" ref="D47:AL47" si="2">SUM(D26:D46)</f>
        <v>157205.80000000002</v>
      </c>
      <c r="E47" s="63">
        <f t="shared" si="2"/>
        <v>147358.69999999998</v>
      </c>
      <c r="F47" s="63">
        <f t="shared" si="2"/>
        <v>176711.6</v>
      </c>
      <c r="G47" s="63">
        <f t="shared" si="2"/>
        <v>199864.5</v>
      </c>
      <c r="H47" s="63">
        <f t="shared" si="2"/>
        <v>242137.32</v>
      </c>
      <c r="I47" s="63">
        <f t="shared" si="2"/>
        <v>277871.54000000004</v>
      </c>
      <c r="J47" s="63">
        <f t="shared" si="2"/>
        <v>298683.52000000002</v>
      </c>
      <c r="K47" s="63">
        <f t="shared" si="2"/>
        <v>332448.84000000003</v>
      </c>
      <c r="L47" s="63">
        <f t="shared" si="2"/>
        <v>346377.52</v>
      </c>
      <c r="M47" s="63">
        <f t="shared" si="2"/>
        <v>397108.89399999997</v>
      </c>
      <c r="N47" s="63">
        <f t="shared" si="2"/>
        <v>397456.20800000004</v>
      </c>
      <c r="O47" s="63">
        <f t="shared" si="2"/>
        <v>422413.52799999999</v>
      </c>
      <c r="P47" s="63">
        <f t="shared" si="2"/>
        <v>480809.54019999993</v>
      </c>
      <c r="Q47" s="63">
        <f t="shared" si="2"/>
        <v>479799.35240000003</v>
      </c>
      <c r="R47" s="63">
        <f t="shared" si="2"/>
        <v>536490.16460000002</v>
      </c>
      <c r="S47" s="63">
        <f t="shared" si="2"/>
        <v>542201.97680000006</v>
      </c>
      <c r="T47" s="63">
        <f t="shared" si="2"/>
        <v>585043.78899999999</v>
      </c>
      <c r="U47" s="63">
        <f t="shared" si="2"/>
        <v>607279.60120000015</v>
      </c>
      <c r="V47" s="63">
        <f t="shared" si="2"/>
        <v>598159.41340000008</v>
      </c>
      <c r="W47" s="63">
        <f t="shared" si="2"/>
        <v>637970.42560000008</v>
      </c>
      <c r="X47" s="63">
        <f t="shared" si="2"/>
        <v>705342.2378</v>
      </c>
      <c r="Y47" s="63">
        <f t="shared" si="2"/>
        <v>715806.05</v>
      </c>
      <c r="Z47" s="63">
        <f t="shared" si="2"/>
        <v>704585.86220000021</v>
      </c>
      <c r="AA47" s="63">
        <f t="shared" si="2"/>
        <v>740446.03240000014</v>
      </c>
      <c r="AB47" s="63">
        <f t="shared" si="2"/>
        <v>801914.36680000008</v>
      </c>
      <c r="AC47" s="63">
        <f t="shared" si="2"/>
        <v>834197.90120000008</v>
      </c>
      <c r="AD47" s="63">
        <f t="shared" si="2"/>
        <v>859619.2355999999</v>
      </c>
      <c r="AE47" s="63">
        <f t="shared" si="2"/>
        <v>857468.57</v>
      </c>
      <c r="AF47" s="63">
        <f t="shared" si="2"/>
        <v>849391.90439999988</v>
      </c>
      <c r="AG47" s="63">
        <f t="shared" si="2"/>
        <v>929179.23880000005</v>
      </c>
      <c r="AH47" s="63">
        <f t="shared" si="2"/>
        <v>952395.5732000001</v>
      </c>
      <c r="AI47" s="63">
        <f t="shared" si="2"/>
        <v>954926.90760000004</v>
      </c>
      <c r="AJ47" s="63">
        <f t="shared" si="2"/>
        <v>955590.44200000004</v>
      </c>
      <c r="AK47" s="63">
        <f t="shared" si="2"/>
        <v>981991.77639999997</v>
      </c>
      <c r="AL47" s="63">
        <f t="shared" si="2"/>
        <v>1024805.1108</v>
      </c>
    </row>
  </sheetData>
  <hyperlinks>
    <hyperlink ref="A1" location="View!A1" display="vie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145"/>
  <sheetViews>
    <sheetView showGridLines="0" topLeftCell="P95" workbookViewId="0">
      <selection activeCell="AI113" sqref="AI113"/>
    </sheetView>
  </sheetViews>
  <sheetFormatPr defaultRowHeight="15" x14ac:dyDescent="0.25"/>
  <cols>
    <col min="2" max="2" width="18.85546875" bestFit="1" customWidth="1"/>
    <col min="4" max="4" width="10.140625" bestFit="1" customWidth="1"/>
  </cols>
  <sheetData>
    <row r="1" spans="1:38" x14ac:dyDescent="0.25">
      <c r="A1" s="25" t="s">
        <v>204</v>
      </c>
    </row>
    <row r="2" spans="1:38" ht="15.75" thickBot="1" x14ac:dyDescent="0.3">
      <c r="B2" s="47" t="s">
        <v>352</v>
      </c>
      <c r="C2" s="202">
        <f>+SPm!B2</f>
        <v>41456</v>
      </c>
      <c r="D2" s="202">
        <f>+SPm!C2</f>
        <v>41517</v>
      </c>
      <c r="E2" s="202">
        <f>+SPm!D2</f>
        <v>41547</v>
      </c>
      <c r="F2" s="202">
        <f>+SPm!E2</f>
        <v>41578</v>
      </c>
      <c r="G2" s="202">
        <f>+SPm!F2</f>
        <v>41608</v>
      </c>
      <c r="H2" s="202">
        <f>+SPm!G2</f>
        <v>41639</v>
      </c>
      <c r="I2" s="202">
        <f>+SPm!H2</f>
        <v>41670</v>
      </c>
      <c r="J2" s="202">
        <f>+SPm!I2</f>
        <v>41698</v>
      </c>
      <c r="K2" s="202">
        <f>+SPm!J2</f>
        <v>41729</v>
      </c>
      <c r="L2" s="202">
        <f>+SPm!K2</f>
        <v>41759</v>
      </c>
      <c r="M2" s="202">
        <f>+SPm!L2</f>
        <v>41790</v>
      </c>
      <c r="N2" s="202">
        <f>+SPm!M2</f>
        <v>41820</v>
      </c>
      <c r="O2" s="202">
        <f>+SPm!N2</f>
        <v>41851</v>
      </c>
      <c r="P2" s="202">
        <f>+SPm!O2</f>
        <v>41882</v>
      </c>
      <c r="Q2" s="202">
        <f>+SPm!P2</f>
        <v>41912</v>
      </c>
      <c r="R2" s="202">
        <f>+SPm!Q2</f>
        <v>41943</v>
      </c>
      <c r="S2" s="202">
        <f>+SPm!R2</f>
        <v>41973</v>
      </c>
      <c r="T2" s="202">
        <f>+SPm!S2</f>
        <v>42004</v>
      </c>
      <c r="U2" s="202">
        <f>+SPm!T2</f>
        <v>42035</v>
      </c>
      <c r="V2" s="202">
        <f>+SPm!U2</f>
        <v>42063</v>
      </c>
      <c r="W2" s="202">
        <f>+SPm!V2</f>
        <v>42094</v>
      </c>
      <c r="X2" s="202">
        <f>+SPm!W2</f>
        <v>42124</v>
      </c>
      <c r="Y2" s="202">
        <f>+SPm!X2</f>
        <v>42155</v>
      </c>
      <c r="Z2" s="202">
        <f>+SPm!Y2</f>
        <v>42185</v>
      </c>
      <c r="AA2" s="202">
        <f>+SPm!Z2</f>
        <v>42216</v>
      </c>
      <c r="AB2" s="202">
        <f>+SPm!AA2</f>
        <v>42247</v>
      </c>
      <c r="AC2" s="202">
        <f>+SPm!AB2</f>
        <v>42277</v>
      </c>
      <c r="AD2" s="202">
        <f>+SPm!AC2</f>
        <v>42308</v>
      </c>
      <c r="AE2" s="202">
        <f>+SPm!AD2</f>
        <v>42338</v>
      </c>
      <c r="AF2" s="202">
        <f>+SPm!AE2</f>
        <v>42369</v>
      </c>
      <c r="AG2" s="202">
        <f>+SPm!AF2</f>
        <v>42400</v>
      </c>
      <c r="AH2" s="202">
        <f>+SPm!AG2</f>
        <v>42429</v>
      </c>
      <c r="AI2" s="202">
        <f>+SPm!AH2</f>
        <v>42460</v>
      </c>
      <c r="AJ2" s="202">
        <f>+SPm!AI2</f>
        <v>42490</v>
      </c>
      <c r="AK2" s="202">
        <f>+SPm!AJ2</f>
        <v>42521</v>
      </c>
      <c r="AL2" s="202">
        <f>+SPm!AK2</f>
        <v>42551</v>
      </c>
    </row>
    <row r="3" spans="1:38" ht="15.75" thickBot="1" x14ac:dyDescent="0.3">
      <c r="B3" s="47" t="str">
        <f>+'An Distinta Base'!D31</f>
        <v>Prodotto 1</v>
      </c>
      <c r="C3" s="55">
        <f>+Vendite!B29</f>
        <v>30</v>
      </c>
      <c r="D3" s="55">
        <f>+Vendite!D29</f>
        <v>30</v>
      </c>
      <c r="E3" s="55">
        <f>+Vendite!D29</f>
        <v>30</v>
      </c>
      <c r="F3" s="55">
        <f>+Vendite!F29</f>
        <v>30</v>
      </c>
      <c r="G3" s="55">
        <f>+Vendite!F29</f>
        <v>30</v>
      </c>
      <c r="H3" s="55">
        <f>+Vendite!H29</f>
        <v>30</v>
      </c>
      <c r="I3" s="55">
        <f>+Vendite!H29</f>
        <v>30</v>
      </c>
      <c r="J3" s="55">
        <f>+Vendite!J29</f>
        <v>30</v>
      </c>
      <c r="K3" s="55">
        <f>+Vendite!J29</f>
        <v>30</v>
      </c>
      <c r="L3" s="55">
        <f>+Vendite!L29</f>
        <v>30</v>
      </c>
      <c r="M3" s="55">
        <f>+Vendite!L29</f>
        <v>30</v>
      </c>
      <c r="N3" s="55">
        <f>+Vendite!N29</f>
        <v>30</v>
      </c>
      <c r="O3" s="55">
        <f>+Vendite!N29</f>
        <v>30</v>
      </c>
      <c r="P3" s="55">
        <f>+Vendite!P29</f>
        <v>33</v>
      </c>
      <c r="Q3" s="55">
        <f>+Vendite!P29</f>
        <v>33</v>
      </c>
      <c r="R3" s="55">
        <f>+Vendite!R29</f>
        <v>33</v>
      </c>
      <c r="S3" s="55">
        <f>+Vendite!R29</f>
        <v>33</v>
      </c>
      <c r="T3" s="55">
        <f>+Vendite!T29</f>
        <v>33</v>
      </c>
      <c r="U3" s="55">
        <f>+Vendite!T29</f>
        <v>33</v>
      </c>
      <c r="V3" s="55">
        <f>+Vendite!V29</f>
        <v>33</v>
      </c>
      <c r="W3" s="55">
        <f>+Vendite!V29</f>
        <v>33</v>
      </c>
      <c r="X3" s="55">
        <f>+Vendite!X29</f>
        <v>33</v>
      </c>
      <c r="Y3" s="55">
        <f>+Vendite!X29</f>
        <v>33</v>
      </c>
      <c r="Z3" s="55">
        <f>+Vendite!Z29</f>
        <v>33</v>
      </c>
      <c r="AA3" s="55">
        <f>+Vendite!Z29</f>
        <v>33</v>
      </c>
      <c r="AB3" s="55">
        <f>+Vendite!AB29</f>
        <v>36</v>
      </c>
      <c r="AC3" s="55">
        <f>+Vendite!AB29</f>
        <v>36</v>
      </c>
      <c r="AD3" s="55">
        <f>+Vendite!AD29</f>
        <v>36</v>
      </c>
      <c r="AE3" s="55">
        <f>+Vendite!AD29</f>
        <v>36</v>
      </c>
      <c r="AF3" s="55">
        <f>+Vendite!AF29</f>
        <v>36</v>
      </c>
      <c r="AG3" s="55">
        <f>+Vendite!AF29</f>
        <v>36</v>
      </c>
      <c r="AH3" s="55">
        <f>+Vendite!AH29</f>
        <v>36</v>
      </c>
      <c r="AI3" s="55">
        <f>+Vendite!AH29</f>
        <v>36</v>
      </c>
      <c r="AJ3" s="55">
        <f>+Vendite!AJ29</f>
        <v>36</v>
      </c>
      <c r="AK3" s="55">
        <f>+Vendite!AJ29</f>
        <v>36</v>
      </c>
      <c r="AL3" s="55">
        <f>+Vendite!AL29</f>
        <v>36</v>
      </c>
    </row>
    <row r="4" spans="1:38" ht="15.75" thickBot="1" x14ac:dyDescent="0.3">
      <c r="B4" s="47" t="str">
        <f>+'An Distinta Base'!D32</f>
        <v>Prodotto 2</v>
      </c>
      <c r="C4" s="55">
        <f>+Vendite!B30</f>
        <v>30</v>
      </c>
      <c r="D4" s="55">
        <f>+Vendite!D30</f>
        <v>30</v>
      </c>
      <c r="E4" s="55">
        <f>+Vendite!D30</f>
        <v>30</v>
      </c>
      <c r="F4" s="55">
        <f>+Vendite!F30</f>
        <v>30</v>
      </c>
      <c r="G4" s="55">
        <f>+Vendite!F30</f>
        <v>30</v>
      </c>
      <c r="H4" s="55">
        <f>+Vendite!H30</f>
        <v>30</v>
      </c>
      <c r="I4" s="55">
        <f>+Vendite!H30</f>
        <v>30</v>
      </c>
      <c r="J4" s="55">
        <f>+Vendite!J30</f>
        <v>30</v>
      </c>
      <c r="K4" s="55">
        <f>+Vendite!J30</f>
        <v>30</v>
      </c>
      <c r="L4" s="55">
        <f>+Vendite!L30</f>
        <v>30</v>
      </c>
      <c r="M4" s="55">
        <f>+Vendite!L30</f>
        <v>30</v>
      </c>
      <c r="N4" s="55">
        <f>+Vendite!N30</f>
        <v>30</v>
      </c>
      <c r="O4" s="55">
        <f>+Vendite!N30</f>
        <v>30</v>
      </c>
      <c r="P4" s="55">
        <f>+Vendite!P30</f>
        <v>33</v>
      </c>
      <c r="Q4" s="55">
        <f>+Vendite!P30</f>
        <v>33</v>
      </c>
      <c r="R4" s="55">
        <f>+Vendite!R30</f>
        <v>33</v>
      </c>
      <c r="S4" s="55">
        <f>+Vendite!R30</f>
        <v>33</v>
      </c>
      <c r="T4" s="55">
        <f>+Vendite!T30</f>
        <v>33</v>
      </c>
      <c r="U4" s="55">
        <f>+Vendite!T30</f>
        <v>33</v>
      </c>
      <c r="V4" s="55">
        <f>+Vendite!V30</f>
        <v>33</v>
      </c>
      <c r="W4" s="55">
        <f>+Vendite!V30</f>
        <v>33</v>
      </c>
      <c r="X4" s="55">
        <f>+Vendite!X30</f>
        <v>33</v>
      </c>
      <c r="Y4" s="55">
        <f>+Vendite!X30</f>
        <v>33</v>
      </c>
      <c r="Z4" s="55">
        <f>+Vendite!Z30</f>
        <v>33</v>
      </c>
      <c r="AA4" s="55">
        <f>+Vendite!Z30</f>
        <v>33</v>
      </c>
      <c r="AB4" s="55">
        <f>+Vendite!AB30</f>
        <v>36</v>
      </c>
      <c r="AC4" s="55">
        <f>+Vendite!AB30</f>
        <v>36</v>
      </c>
      <c r="AD4" s="55">
        <f>+Vendite!AD30</f>
        <v>36</v>
      </c>
      <c r="AE4" s="55">
        <f>+Vendite!AD30</f>
        <v>36</v>
      </c>
      <c r="AF4" s="55">
        <f>+Vendite!AF30</f>
        <v>36</v>
      </c>
      <c r="AG4" s="55">
        <f>+Vendite!AF30</f>
        <v>36</v>
      </c>
      <c r="AH4" s="55">
        <f>+Vendite!AH30</f>
        <v>36</v>
      </c>
      <c r="AI4" s="55">
        <f>+Vendite!AH30</f>
        <v>36</v>
      </c>
      <c r="AJ4" s="55">
        <f>+Vendite!AJ30</f>
        <v>36</v>
      </c>
      <c r="AK4" s="55">
        <f>+Vendite!AJ30</f>
        <v>36</v>
      </c>
      <c r="AL4" s="55">
        <f>+Vendite!AL30</f>
        <v>36</v>
      </c>
    </row>
    <row r="5" spans="1:38" ht="15.75" thickBot="1" x14ac:dyDescent="0.3">
      <c r="B5" s="47" t="str">
        <f>+'An Distinta Base'!D33</f>
        <v>Prodotto 3</v>
      </c>
      <c r="C5" s="55">
        <f>+Vendite!B31</f>
        <v>30</v>
      </c>
      <c r="D5" s="55">
        <f>+Vendite!D31</f>
        <v>30</v>
      </c>
      <c r="E5" s="55">
        <f>+Vendite!D31</f>
        <v>30</v>
      </c>
      <c r="F5" s="55">
        <f>+Vendite!F31</f>
        <v>30</v>
      </c>
      <c r="G5" s="55">
        <f>+Vendite!F31</f>
        <v>30</v>
      </c>
      <c r="H5" s="55">
        <f>+Vendite!H31</f>
        <v>30</v>
      </c>
      <c r="I5" s="55">
        <f>+Vendite!H31</f>
        <v>30</v>
      </c>
      <c r="J5" s="55">
        <f>+Vendite!J31</f>
        <v>30</v>
      </c>
      <c r="K5" s="55">
        <f>+Vendite!J31</f>
        <v>30</v>
      </c>
      <c r="L5" s="55">
        <f>+Vendite!L31</f>
        <v>30</v>
      </c>
      <c r="M5" s="55">
        <f>+Vendite!L31</f>
        <v>30</v>
      </c>
      <c r="N5" s="55">
        <f>+Vendite!N31</f>
        <v>30</v>
      </c>
      <c r="O5" s="55">
        <f>+Vendite!N31</f>
        <v>30</v>
      </c>
      <c r="P5" s="55">
        <f>+Vendite!P31</f>
        <v>35</v>
      </c>
      <c r="Q5" s="55">
        <f>+Vendite!P31</f>
        <v>35</v>
      </c>
      <c r="R5" s="55">
        <f>+Vendite!R31</f>
        <v>35</v>
      </c>
      <c r="S5" s="55">
        <f>+Vendite!R31</f>
        <v>35</v>
      </c>
      <c r="T5" s="55">
        <f>+Vendite!T31</f>
        <v>35</v>
      </c>
      <c r="U5" s="55">
        <f>+Vendite!T31</f>
        <v>35</v>
      </c>
      <c r="V5" s="55">
        <f>+Vendite!V31</f>
        <v>35</v>
      </c>
      <c r="W5" s="55">
        <f>+Vendite!V31</f>
        <v>35</v>
      </c>
      <c r="X5" s="55">
        <f>+Vendite!X31</f>
        <v>35</v>
      </c>
      <c r="Y5" s="55">
        <f>+Vendite!X31</f>
        <v>35</v>
      </c>
      <c r="Z5" s="55">
        <f>+Vendite!Z31</f>
        <v>35</v>
      </c>
      <c r="AA5" s="55">
        <f>+Vendite!Z31</f>
        <v>35</v>
      </c>
      <c r="AB5" s="55">
        <f>+Vendite!AB31</f>
        <v>40</v>
      </c>
      <c r="AC5" s="55">
        <f>+Vendite!AB31</f>
        <v>40</v>
      </c>
      <c r="AD5" s="55">
        <f>+Vendite!AD31</f>
        <v>40</v>
      </c>
      <c r="AE5" s="55">
        <f>+Vendite!AD31</f>
        <v>40</v>
      </c>
      <c r="AF5" s="55">
        <f>+Vendite!AF31</f>
        <v>40</v>
      </c>
      <c r="AG5" s="55">
        <f>+Vendite!AF31</f>
        <v>40</v>
      </c>
      <c r="AH5" s="55">
        <f>+Vendite!AH31</f>
        <v>40</v>
      </c>
      <c r="AI5" s="55">
        <f>+Vendite!AH31</f>
        <v>40</v>
      </c>
      <c r="AJ5" s="55">
        <f>+Vendite!AJ31</f>
        <v>40</v>
      </c>
      <c r="AK5" s="55">
        <f>+Vendite!AJ31</f>
        <v>40</v>
      </c>
      <c r="AL5" s="55">
        <f>+Vendite!AL31</f>
        <v>40</v>
      </c>
    </row>
    <row r="6" spans="1:38" ht="15.75" thickBot="1" x14ac:dyDescent="0.3">
      <c r="B6" s="47" t="str">
        <f>+'An Distinta Base'!D34</f>
        <v>Prodotto 4</v>
      </c>
      <c r="C6" s="55">
        <f>+Vendite!B32</f>
        <v>30</v>
      </c>
      <c r="D6" s="55">
        <f>+Vendite!D32</f>
        <v>30</v>
      </c>
      <c r="E6" s="55">
        <f>+Vendite!D32</f>
        <v>30</v>
      </c>
      <c r="F6" s="55">
        <f>+Vendite!F32</f>
        <v>30</v>
      </c>
      <c r="G6" s="55">
        <f>+Vendite!F32</f>
        <v>30</v>
      </c>
      <c r="H6" s="55">
        <f>+Vendite!H32</f>
        <v>30</v>
      </c>
      <c r="I6" s="55">
        <f>+Vendite!H32</f>
        <v>30</v>
      </c>
      <c r="J6" s="55">
        <f>+Vendite!J32</f>
        <v>30</v>
      </c>
      <c r="K6" s="55">
        <f>+Vendite!J32</f>
        <v>30</v>
      </c>
      <c r="L6" s="55">
        <f>+Vendite!L32</f>
        <v>30</v>
      </c>
      <c r="M6" s="55">
        <f>+Vendite!L32</f>
        <v>30</v>
      </c>
      <c r="N6" s="55">
        <f>+Vendite!N32</f>
        <v>30</v>
      </c>
      <c r="O6" s="55">
        <f>+Vendite!N32</f>
        <v>30</v>
      </c>
      <c r="P6" s="55">
        <f>+Vendite!P32</f>
        <v>33</v>
      </c>
      <c r="Q6" s="55">
        <f>+Vendite!P32</f>
        <v>33</v>
      </c>
      <c r="R6" s="55">
        <f>+Vendite!R32</f>
        <v>33</v>
      </c>
      <c r="S6" s="55">
        <f>+Vendite!R32</f>
        <v>33</v>
      </c>
      <c r="T6" s="55">
        <f>+Vendite!T32</f>
        <v>33</v>
      </c>
      <c r="U6" s="55">
        <f>+Vendite!T32</f>
        <v>33</v>
      </c>
      <c r="V6" s="55">
        <f>+Vendite!V32</f>
        <v>33</v>
      </c>
      <c r="W6" s="55">
        <f>+Vendite!V32</f>
        <v>33</v>
      </c>
      <c r="X6" s="55">
        <f>+Vendite!X32</f>
        <v>33</v>
      </c>
      <c r="Y6" s="55">
        <f>+Vendite!X32</f>
        <v>33</v>
      </c>
      <c r="Z6" s="55">
        <f>+Vendite!Z32</f>
        <v>33</v>
      </c>
      <c r="AA6" s="55">
        <f>+Vendite!Z32</f>
        <v>33</v>
      </c>
      <c r="AB6" s="55">
        <f>+Vendite!AB32</f>
        <v>36</v>
      </c>
      <c r="AC6" s="55">
        <f>+Vendite!AB32</f>
        <v>36</v>
      </c>
      <c r="AD6" s="55">
        <f>+Vendite!AD32</f>
        <v>36</v>
      </c>
      <c r="AE6" s="55">
        <f>+Vendite!AD32</f>
        <v>36</v>
      </c>
      <c r="AF6" s="55">
        <f>+Vendite!AF32</f>
        <v>36</v>
      </c>
      <c r="AG6" s="55">
        <f>+Vendite!AF32</f>
        <v>36</v>
      </c>
      <c r="AH6" s="55">
        <f>+Vendite!AH32</f>
        <v>36</v>
      </c>
      <c r="AI6" s="55">
        <f>+Vendite!AH32</f>
        <v>36</v>
      </c>
      <c r="AJ6" s="55">
        <f>+Vendite!AJ32</f>
        <v>36</v>
      </c>
      <c r="AK6" s="55">
        <f>+Vendite!AJ32</f>
        <v>36</v>
      </c>
      <c r="AL6" s="55">
        <f>+Vendite!AL32</f>
        <v>36</v>
      </c>
    </row>
    <row r="7" spans="1:38" ht="15.75" thickBot="1" x14ac:dyDescent="0.3">
      <c r="B7" s="47" t="str">
        <f>+'An Distinta Base'!D35</f>
        <v>Prodotto 5</v>
      </c>
      <c r="C7" s="55">
        <f>+Vendite!B33</f>
        <v>20</v>
      </c>
      <c r="D7" s="55">
        <f>+Vendite!D33</f>
        <v>20</v>
      </c>
      <c r="E7" s="55">
        <f>+Vendite!D33</f>
        <v>20</v>
      </c>
      <c r="F7" s="55">
        <f>+Vendite!F33</f>
        <v>20</v>
      </c>
      <c r="G7" s="55">
        <f>+Vendite!F33</f>
        <v>20</v>
      </c>
      <c r="H7" s="55">
        <f>+Vendite!H33</f>
        <v>20</v>
      </c>
      <c r="I7" s="55">
        <f>+Vendite!H33</f>
        <v>20</v>
      </c>
      <c r="J7" s="55">
        <f>+Vendite!J33</f>
        <v>20</v>
      </c>
      <c r="K7" s="55">
        <f>+Vendite!J33</f>
        <v>20</v>
      </c>
      <c r="L7" s="55">
        <f>+Vendite!L33</f>
        <v>20</v>
      </c>
      <c r="M7" s="55">
        <f>+Vendite!L33</f>
        <v>20</v>
      </c>
      <c r="N7" s="55">
        <f>+Vendite!N33</f>
        <v>20</v>
      </c>
      <c r="O7" s="55">
        <f>+Vendite!N33</f>
        <v>20</v>
      </c>
      <c r="P7" s="55">
        <f>+Vendite!P33</f>
        <v>22</v>
      </c>
      <c r="Q7" s="55">
        <f>+Vendite!P33</f>
        <v>22</v>
      </c>
      <c r="R7" s="55">
        <f>+Vendite!R33</f>
        <v>22</v>
      </c>
      <c r="S7" s="55">
        <f>+Vendite!R33</f>
        <v>22</v>
      </c>
      <c r="T7" s="55">
        <f>+Vendite!T33</f>
        <v>22</v>
      </c>
      <c r="U7" s="55">
        <f>+Vendite!T33</f>
        <v>22</v>
      </c>
      <c r="V7" s="55">
        <f>+Vendite!V33</f>
        <v>22</v>
      </c>
      <c r="W7" s="55">
        <f>+Vendite!V33</f>
        <v>22</v>
      </c>
      <c r="X7" s="55">
        <f>+Vendite!X33</f>
        <v>22</v>
      </c>
      <c r="Y7" s="55">
        <f>+Vendite!X33</f>
        <v>22</v>
      </c>
      <c r="Z7" s="55">
        <f>+Vendite!Z33</f>
        <v>22</v>
      </c>
      <c r="AA7" s="55">
        <f>+Vendite!Z33</f>
        <v>22</v>
      </c>
      <c r="AB7" s="55">
        <f>+Vendite!AB33</f>
        <v>24</v>
      </c>
      <c r="AC7" s="55">
        <f>+Vendite!AB33</f>
        <v>24</v>
      </c>
      <c r="AD7" s="55">
        <f>+Vendite!AD33</f>
        <v>24</v>
      </c>
      <c r="AE7" s="55">
        <f>+Vendite!AD33</f>
        <v>24</v>
      </c>
      <c r="AF7" s="55">
        <f>+Vendite!AF33</f>
        <v>24</v>
      </c>
      <c r="AG7" s="55">
        <f>+Vendite!AF33</f>
        <v>24</v>
      </c>
      <c r="AH7" s="55">
        <f>+Vendite!AH33</f>
        <v>24</v>
      </c>
      <c r="AI7" s="55">
        <f>+Vendite!AH33</f>
        <v>24</v>
      </c>
      <c r="AJ7" s="55">
        <f>+Vendite!AJ33</f>
        <v>24</v>
      </c>
      <c r="AK7" s="55">
        <f>+Vendite!AJ33</f>
        <v>24</v>
      </c>
      <c r="AL7" s="55">
        <f>+Vendite!AL33</f>
        <v>24</v>
      </c>
    </row>
    <row r="8" spans="1:38" ht="15.75" thickBot="1" x14ac:dyDescent="0.3">
      <c r="B8" s="47" t="str">
        <f>+'An Distinta Base'!D36</f>
        <v>Prodotto 6</v>
      </c>
      <c r="C8" s="55">
        <f>+Vendite!B34</f>
        <v>20</v>
      </c>
      <c r="D8" s="55">
        <f>+Vendite!D34</f>
        <v>20</v>
      </c>
      <c r="E8" s="55">
        <f>+Vendite!D34</f>
        <v>20</v>
      </c>
      <c r="F8" s="55">
        <f>+Vendite!F34</f>
        <v>20</v>
      </c>
      <c r="G8" s="55">
        <f>+Vendite!F34</f>
        <v>20</v>
      </c>
      <c r="H8" s="55">
        <f>+Vendite!H34</f>
        <v>20</v>
      </c>
      <c r="I8" s="55">
        <f>+Vendite!H34</f>
        <v>20</v>
      </c>
      <c r="J8" s="55">
        <f>+Vendite!J34</f>
        <v>20</v>
      </c>
      <c r="K8" s="55">
        <f>+Vendite!J34</f>
        <v>20</v>
      </c>
      <c r="L8" s="55">
        <f>+Vendite!L34</f>
        <v>20</v>
      </c>
      <c r="M8" s="55">
        <f>+Vendite!L34</f>
        <v>20</v>
      </c>
      <c r="N8" s="55">
        <f>+Vendite!N34</f>
        <v>20</v>
      </c>
      <c r="O8" s="55">
        <f>+Vendite!N34</f>
        <v>20</v>
      </c>
      <c r="P8" s="55">
        <f>+Vendite!P34</f>
        <v>22</v>
      </c>
      <c r="Q8" s="55">
        <f>+Vendite!P34</f>
        <v>22</v>
      </c>
      <c r="R8" s="55">
        <f>+Vendite!R34</f>
        <v>22</v>
      </c>
      <c r="S8" s="55">
        <f>+Vendite!R34</f>
        <v>22</v>
      </c>
      <c r="T8" s="55">
        <f>+Vendite!T34</f>
        <v>22</v>
      </c>
      <c r="U8" s="55">
        <f>+Vendite!T34</f>
        <v>22</v>
      </c>
      <c r="V8" s="55">
        <f>+Vendite!V34</f>
        <v>22</v>
      </c>
      <c r="W8" s="55">
        <f>+Vendite!V34</f>
        <v>22</v>
      </c>
      <c r="X8" s="55">
        <f>+Vendite!X34</f>
        <v>22</v>
      </c>
      <c r="Y8" s="55">
        <f>+Vendite!X34</f>
        <v>22</v>
      </c>
      <c r="Z8" s="55">
        <f>+Vendite!Z34</f>
        <v>22</v>
      </c>
      <c r="AA8" s="55">
        <f>+Vendite!Z34</f>
        <v>22</v>
      </c>
      <c r="AB8" s="55">
        <f>+Vendite!AB34</f>
        <v>24</v>
      </c>
      <c r="AC8" s="55">
        <f>+Vendite!AB34</f>
        <v>24</v>
      </c>
      <c r="AD8" s="55">
        <f>+Vendite!AD34</f>
        <v>24</v>
      </c>
      <c r="AE8" s="55">
        <f>+Vendite!AD34</f>
        <v>24</v>
      </c>
      <c r="AF8" s="55">
        <f>+Vendite!AF34</f>
        <v>24</v>
      </c>
      <c r="AG8" s="55">
        <f>+Vendite!AF34</f>
        <v>24</v>
      </c>
      <c r="AH8" s="55">
        <f>+Vendite!AH34</f>
        <v>24</v>
      </c>
      <c r="AI8" s="55">
        <f>+Vendite!AH34</f>
        <v>24</v>
      </c>
      <c r="AJ8" s="55">
        <f>+Vendite!AJ34</f>
        <v>24</v>
      </c>
      <c r="AK8" s="55">
        <f>+Vendite!AJ34</f>
        <v>24</v>
      </c>
      <c r="AL8" s="55">
        <f>+Vendite!AL34</f>
        <v>24</v>
      </c>
    </row>
    <row r="9" spans="1:38" ht="15.75" thickBot="1" x14ac:dyDescent="0.3">
      <c r="B9" s="47" t="str">
        <f>+'An Distinta Base'!D37</f>
        <v>Prodotto 7</v>
      </c>
      <c r="C9" s="55">
        <f>+Vendite!B35</f>
        <v>0</v>
      </c>
      <c r="D9" s="55">
        <f>+Vendite!D35</f>
        <v>0</v>
      </c>
      <c r="E9" s="55">
        <f>+Vendite!D35</f>
        <v>0</v>
      </c>
      <c r="F9" s="55">
        <f>+Vendite!F35</f>
        <v>0</v>
      </c>
      <c r="G9" s="55">
        <f>+Vendite!F35</f>
        <v>0</v>
      </c>
      <c r="H9" s="55">
        <f>+Vendite!H35</f>
        <v>0</v>
      </c>
      <c r="I9" s="55">
        <f>+Vendite!H35</f>
        <v>0</v>
      </c>
      <c r="J9" s="55">
        <f>+Vendite!J35</f>
        <v>0</v>
      </c>
      <c r="K9" s="55">
        <f>+Vendite!J35</f>
        <v>0</v>
      </c>
      <c r="L9" s="55">
        <f>+Vendite!L35</f>
        <v>0</v>
      </c>
      <c r="M9" s="55">
        <f>+Vendite!L35</f>
        <v>0</v>
      </c>
      <c r="N9" s="55">
        <f>+Vendite!N35</f>
        <v>0</v>
      </c>
      <c r="O9" s="55">
        <f>+Vendite!N35</f>
        <v>0</v>
      </c>
      <c r="P9" s="55">
        <f>+Vendite!P35</f>
        <v>0</v>
      </c>
      <c r="Q9" s="55">
        <f>+Vendite!P35</f>
        <v>0</v>
      </c>
      <c r="R9" s="55">
        <f>+Vendite!R35</f>
        <v>0</v>
      </c>
      <c r="S9" s="55">
        <f>+Vendite!R35</f>
        <v>0</v>
      </c>
      <c r="T9" s="55">
        <f>+Vendite!T35</f>
        <v>0</v>
      </c>
      <c r="U9" s="55">
        <f>+Vendite!T35</f>
        <v>0</v>
      </c>
      <c r="V9" s="55">
        <f>+Vendite!V35</f>
        <v>0</v>
      </c>
      <c r="W9" s="55">
        <f>+Vendite!V35</f>
        <v>0</v>
      </c>
      <c r="X9" s="55">
        <f>+Vendite!X35</f>
        <v>0</v>
      </c>
      <c r="Y9" s="55">
        <f>+Vendite!X35</f>
        <v>0</v>
      </c>
      <c r="Z9" s="55">
        <f>+Vendite!Z35</f>
        <v>0</v>
      </c>
      <c r="AA9" s="55">
        <f>+Vendite!Z35</f>
        <v>0</v>
      </c>
      <c r="AB9" s="55">
        <f>+Vendite!AB35</f>
        <v>0</v>
      </c>
      <c r="AC9" s="55">
        <f>+Vendite!AB35</f>
        <v>0</v>
      </c>
      <c r="AD9" s="55">
        <f>+Vendite!AD35</f>
        <v>0</v>
      </c>
      <c r="AE9" s="55">
        <f>+Vendite!AD35</f>
        <v>0</v>
      </c>
      <c r="AF9" s="55">
        <f>+Vendite!AF35</f>
        <v>0</v>
      </c>
      <c r="AG9" s="55">
        <f>+Vendite!AF35</f>
        <v>0</v>
      </c>
      <c r="AH9" s="55">
        <f>+Vendite!AH35</f>
        <v>0</v>
      </c>
      <c r="AI9" s="55">
        <f>+Vendite!AH35</f>
        <v>0</v>
      </c>
      <c r="AJ9" s="55">
        <f>+Vendite!AJ35</f>
        <v>0</v>
      </c>
      <c r="AK9" s="55">
        <f>+Vendite!AJ35</f>
        <v>0</v>
      </c>
      <c r="AL9" s="55">
        <f>+Vendite!AL35</f>
        <v>0</v>
      </c>
    </row>
    <row r="10" spans="1:38" ht="15.75" thickBot="1" x14ac:dyDescent="0.3">
      <c r="B10" s="47" t="str">
        <f>+'An Distinta Base'!D38</f>
        <v>Prodotto 8</v>
      </c>
      <c r="C10" s="55">
        <f>+Vendite!B36</f>
        <v>0</v>
      </c>
      <c r="D10" s="55">
        <f>+Vendite!D36</f>
        <v>0</v>
      </c>
      <c r="E10" s="55">
        <f>+Vendite!D36</f>
        <v>0</v>
      </c>
      <c r="F10" s="55">
        <f>+Vendite!F36</f>
        <v>0</v>
      </c>
      <c r="G10" s="55">
        <f>+Vendite!F36</f>
        <v>0</v>
      </c>
      <c r="H10" s="55">
        <f>+Vendite!H36</f>
        <v>0</v>
      </c>
      <c r="I10" s="55">
        <f>+Vendite!H36</f>
        <v>0</v>
      </c>
      <c r="J10" s="55">
        <f>+Vendite!J36</f>
        <v>0</v>
      </c>
      <c r="K10" s="55">
        <f>+Vendite!J36</f>
        <v>0</v>
      </c>
      <c r="L10" s="55">
        <f>+Vendite!L36</f>
        <v>0</v>
      </c>
      <c r="M10" s="55">
        <f>+Vendite!L36</f>
        <v>0</v>
      </c>
      <c r="N10" s="55">
        <f>+Vendite!N36</f>
        <v>0</v>
      </c>
      <c r="O10" s="55">
        <f>+Vendite!N36</f>
        <v>0</v>
      </c>
      <c r="P10" s="55">
        <f>+Vendite!P36</f>
        <v>0</v>
      </c>
      <c r="Q10" s="55">
        <f>+Vendite!P36</f>
        <v>0</v>
      </c>
      <c r="R10" s="55">
        <f>+Vendite!R36</f>
        <v>0</v>
      </c>
      <c r="S10" s="55">
        <f>+Vendite!R36</f>
        <v>0</v>
      </c>
      <c r="T10" s="55">
        <f>+Vendite!T36</f>
        <v>0</v>
      </c>
      <c r="U10" s="55">
        <f>+Vendite!T36</f>
        <v>0</v>
      </c>
      <c r="V10" s="55">
        <f>+Vendite!V36</f>
        <v>0</v>
      </c>
      <c r="W10" s="55">
        <f>+Vendite!V36</f>
        <v>0</v>
      </c>
      <c r="X10" s="55">
        <f>+Vendite!X36</f>
        <v>0</v>
      </c>
      <c r="Y10" s="55">
        <f>+Vendite!X36</f>
        <v>0</v>
      </c>
      <c r="Z10" s="55">
        <f>+Vendite!Z36</f>
        <v>0</v>
      </c>
      <c r="AA10" s="55">
        <f>+Vendite!Z36</f>
        <v>0</v>
      </c>
      <c r="AB10" s="55">
        <f>+Vendite!AB36</f>
        <v>0</v>
      </c>
      <c r="AC10" s="55">
        <f>+Vendite!AB36</f>
        <v>0</v>
      </c>
      <c r="AD10" s="55">
        <f>+Vendite!AD36</f>
        <v>0</v>
      </c>
      <c r="AE10" s="55">
        <f>+Vendite!AD36</f>
        <v>0</v>
      </c>
      <c r="AF10" s="55">
        <f>+Vendite!AF36</f>
        <v>0</v>
      </c>
      <c r="AG10" s="55">
        <f>+Vendite!AF36</f>
        <v>0</v>
      </c>
      <c r="AH10" s="55">
        <f>+Vendite!AH36</f>
        <v>0</v>
      </c>
      <c r="AI10" s="55">
        <f>+Vendite!AH36</f>
        <v>0</v>
      </c>
      <c r="AJ10" s="55">
        <f>+Vendite!AJ36</f>
        <v>0</v>
      </c>
      <c r="AK10" s="55">
        <f>+Vendite!AJ36</f>
        <v>0</v>
      </c>
      <c r="AL10" s="55">
        <f>+Vendite!AL36</f>
        <v>0</v>
      </c>
    </row>
    <row r="11" spans="1:38" ht="15.75" thickBot="1" x14ac:dyDescent="0.3">
      <c r="B11" s="47" t="str">
        <f>+'An Distinta Base'!D39</f>
        <v>Prodotto 9</v>
      </c>
      <c r="C11" s="55">
        <f>+Vendite!B37</f>
        <v>0</v>
      </c>
      <c r="D11" s="55">
        <f>+Vendite!D37</f>
        <v>0</v>
      </c>
      <c r="E11" s="55">
        <f>+Vendite!D37</f>
        <v>0</v>
      </c>
      <c r="F11" s="55">
        <f>+Vendite!F37</f>
        <v>0</v>
      </c>
      <c r="G11" s="55">
        <f>+Vendite!F37</f>
        <v>0</v>
      </c>
      <c r="H11" s="55">
        <f>+Vendite!H37</f>
        <v>0</v>
      </c>
      <c r="I11" s="55">
        <f>+Vendite!H37</f>
        <v>0</v>
      </c>
      <c r="J11" s="55">
        <f>+Vendite!J37</f>
        <v>0</v>
      </c>
      <c r="K11" s="55">
        <f>+Vendite!J37</f>
        <v>0</v>
      </c>
      <c r="L11" s="55">
        <f>+Vendite!L37</f>
        <v>0</v>
      </c>
      <c r="M11" s="55">
        <f>+Vendite!L37</f>
        <v>0</v>
      </c>
      <c r="N11" s="55">
        <f>+Vendite!N37</f>
        <v>0</v>
      </c>
      <c r="O11" s="55">
        <f>+Vendite!N37</f>
        <v>0</v>
      </c>
      <c r="P11" s="55">
        <f>+Vendite!P37</f>
        <v>0</v>
      </c>
      <c r="Q11" s="55">
        <f>+Vendite!P37</f>
        <v>0</v>
      </c>
      <c r="R11" s="55">
        <f>+Vendite!R37</f>
        <v>0</v>
      </c>
      <c r="S11" s="55">
        <f>+Vendite!R37</f>
        <v>0</v>
      </c>
      <c r="T11" s="55">
        <f>+Vendite!T37</f>
        <v>0</v>
      </c>
      <c r="U11" s="55">
        <f>+Vendite!T37</f>
        <v>0</v>
      </c>
      <c r="V11" s="55">
        <f>+Vendite!V37</f>
        <v>0</v>
      </c>
      <c r="W11" s="55">
        <f>+Vendite!V37</f>
        <v>0</v>
      </c>
      <c r="X11" s="55">
        <f>+Vendite!X37</f>
        <v>0</v>
      </c>
      <c r="Y11" s="55">
        <f>+Vendite!X37</f>
        <v>0</v>
      </c>
      <c r="Z11" s="55">
        <f>+Vendite!Z37</f>
        <v>0</v>
      </c>
      <c r="AA11" s="55">
        <f>+Vendite!Z37</f>
        <v>0</v>
      </c>
      <c r="AB11" s="55">
        <f>+Vendite!AB37</f>
        <v>0</v>
      </c>
      <c r="AC11" s="55">
        <f>+Vendite!AB37</f>
        <v>0</v>
      </c>
      <c r="AD11" s="55">
        <f>+Vendite!AD37</f>
        <v>0</v>
      </c>
      <c r="AE11" s="55">
        <f>+Vendite!AD37</f>
        <v>0</v>
      </c>
      <c r="AF11" s="55">
        <f>+Vendite!AF37</f>
        <v>0</v>
      </c>
      <c r="AG11" s="55">
        <f>+Vendite!AF37</f>
        <v>0</v>
      </c>
      <c r="AH11" s="55">
        <f>+Vendite!AH37</f>
        <v>0</v>
      </c>
      <c r="AI11" s="55">
        <f>+Vendite!AH37</f>
        <v>0</v>
      </c>
      <c r="AJ11" s="55">
        <f>+Vendite!AJ37</f>
        <v>0</v>
      </c>
      <c r="AK11" s="55">
        <f>+Vendite!AJ37</f>
        <v>0</v>
      </c>
      <c r="AL11" s="55">
        <f>+Vendite!AL37</f>
        <v>0</v>
      </c>
    </row>
    <row r="12" spans="1:38" ht="15.75" thickBot="1" x14ac:dyDescent="0.3">
      <c r="B12" s="47" t="str">
        <f>+'An Distinta Base'!D40</f>
        <v>Prodotto 10</v>
      </c>
      <c r="C12" s="55">
        <f>+Vendite!B38</f>
        <v>0</v>
      </c>
      <c r="D12" s="55">
        <f>+Vendite!D38</f>
        <v>0</v>
      </c>
      <c r="E12" s="55">
        <f>+Vendite!D38</f>
        <v>0</v>
      </c>
      <c r="F12" s="55">
        <f>+Vendite!F38</f>
        <v>0</v>
      </c>
      <c r="G12" s="55">
        <f>+Vendite!F38</f>
        <v>0</v>
      </c>
      <c r="H12" s="55">
        <f>+Vendite!H38</f>
        <v>0</v>
      </c>
      <c r="I12" s="55">
        <f>+Vendite!H38</f>
        <v>0</v>
      </c>
      <c r="J12" s="55">
        <f>+Vendite!J38</f>
        <v>0</v>
      </c>
      <c r="K12" s="55">
        <f>+Vendite!J38</f>
        <v>0</v>
      </c>
      <c r="L12" s="55">
        <f>+Vendite!L38</f>
        <v>0</v>
      </c>
      <c r="M12" s="55">
        <f>+Vendite!L38</f>
        <v>0</v>
      </c>
      <c r="N12" s="55">
        <f>+Vendite!N38</f>
        <v>0</v>
      </c>
      <c r="O12" s="55">
        <f>+Vendite!N38</f>
        <v>0</v>
      </c>
      <c r="P12" s="55">
        <f>+Vendite!P38</f>
        <v>0</v>
      </c>
      <c r="Q12" s="55">
        <f>+Vendite!P38</f>
        <v>0</v>
      </c>
      <c r="R12" s="55">
        <f>+Vendite!R38</f>
        <v>0</v>
      </c>
      <c r="S12" s="55">
        <f>+Vendite!R38</f>
        <v>0</v>
      </c>
      <c r="T12" s="55">
        <f>+Vendite!T38</f>
        <v>0</v>
      </c>
      <c r="U12" s="55">
        <f>+Vendite!T38</f>
        <v>0</v>
      </c>
      <c r="V12" s="55">
        <f>+Vendite!V38</f>
        <v>0</v>
      </c>
      <c r="W12" s="55">
        <f>+Vendite!V38</f>
        <v>0</v>
      </c>
      <c r="X12" s="55">
        <f>+Vendite!X38</f>
        <v>0</v>
      </c>
      <c r="Y12" s="55">
        <f>+Vendite!X38</f>
        <v>0</v>
      </c>
      <c r="Z12" s="55">
        <f>+Vendite!Z38</f>
        <v>0</v>
      </c>
      <c r="AA12" s="55">
        <f>+Vendite!Z38</f>
        <v>0</v>
      </c>
      <c r="AB12" s="55">
        <f>+Vendite!AB38</f>
        <v>0</v>
      </c>
      <c r="AC12" s="55">
        <f>+Vendite!AB38</f>
        <v>0</v>
      </c>
      <c r="AD12" s="55">
        <f>+Vendite!AD38</f>
        <v>0</v>
      </c>
      <c r="AE12" s="55">
        <f>+Vendite!AD38</f>
        <v>0</v>
      </c>
      <c r="AF12" s="55">
        <f>+Vendite!AF38</f>
        <v>0</v>
      </c>
      <c r="AG12" s="55">
        <f>+Vendite!AF38</f>
        <v>0</v>
      </c>
      <c r="AH12" s="55">
        <f>+Vendite!AH38</f>
        <v>0</v>
      </c>
      <c r="AI12" s="55">
        <f>+Vendite!AH38</f>
        <v>0</v>
      </c>
      <c r="AJ12" s="55">
        <f>+Vendite!AJ38</f>
        <v>0</v>
      </c>
      <c r="AK12" s="55">
        <f>+Vendite!AJ38</f>
        <v>0</v>
      </c>
      <c r="AL12" s="55">
        <f>+Vendite!AL38</f>
        <v>0</v>
      </c>
    </row>
    <row r="13" spans="1:38" ht="15.75" thickBot="1" x14ac:dyDescent="0.3">
      <c r="B13" s="47" t="str">
        <f>+'An Distinta Base'!D41</f>
        <v>Prodotto 11</v>
      </c>
      <c r="C13" s="55">
        <f>+Vendite!B39</f>
        <v>0</v>
      </c>
      <c r="D13" s="55">
        <f>+Vendite!D39</f>
        <v>0</v>
      </c>
      <c r="E13" s="55">
        <f>+Vendite!D39</f>
        <v>0</v>
      </c>
      <c r="F13" s="55">
        <f>+Vendite!F39</f>
        <v>0</v>
      </c>
      <c r="G13" s="55">
        <f>+Vendite!F39</f>
        <v>0</v>
      </c>
      <c r="H13" s="55">
        <f>+Vendite!H39</f>
        <v>0</v>
      </c>
      <c r="I13" s="55">
        <f>+Vendite!H39</f>
        <v>0</v>
      </c>
      <c r="J13" s="55">
        <f>+Vendite!J39</f>
        <v>0</v>
      </c>
      <c r="K13" s="55">
        <f>+Vendite!J39</f>
        <v>0</v>
      </c>
      <c r="L13" s="55">
        <f>+Vendite!L39</f>
        <v>0</v>
      </c>
      <c r="M13" s="55">
        <f>+Vendite!L39</f>
        <v>0</v>
      </c>
      <c r="N13" s="55">
        <f>+Vendite!N39</f>
        <v>0</v>
      </c>
      <c r="O13" s="55">
        <f>+Vendite!N39</f>
        <v>0</v>
      </c>
      <c r="P13" s="55">
        <f>+Vendite!P39</f>
        <v>0</v>
      </c>
      <c r="Q13" s="55">
        <f>+Vendite!P39</f>
        <v>0</v>
      </c>
      <c r="R13" s="55">
        <f>+Vendite!R39</f>
        <v>0</v>
      </c>
      <c r="S13" s="55">
        <f>+Vendite!R39</f>
        <v>0</v>
      </c>
      <c r="T13" s="55">
        <f>+Vendite!T39</f>
        <v>0</v>
      </c>
      <c r="U13" s="55">
        <f>+Vendite!T39</f>
        <v>0</v>
      </c>
      <c r="V13" s="55">
        <f>+Vendite!V39</f>
        <v>0</v>
      </c>
      <c r="W13" s="55">
        <f>+Vendite!V39</f>
        <v>0</v>
      </c>
      <c r="X13" s="55">
        <f>+Vendite!X39</f>
        <v>0</v>
      </c>
      <c r="Y13" s="55">
        <f>+Vendite!X39</f>
        <v>0</v>
      </c>
      <c r="Z13" s="55">
        <f>+Vendite!Z39</f>
        <v>0</v>
      </c>
      <c r="AA13" s="55">
        <f>+Vendite!Z39</f>
        <v>0</v>
      </c>
      <c r="AB13" s="55">
        <f>+Vendite!AB39</f>
        <v>0</v>
      </c>
      <c r="AC13" s="55">
        <f>+Vendite!AB39</f>
        <v>0</v>
      </c>
      <c r="AD13" s="55">
        <f>+Vendite!AD39</f>
        <v>0</v>
      </c>
      <c r="AE13" s="55">
        <f>+Vendite!AD39</f>
        <v>0</v>
      </c>
      <c r="AF13" s="55">
        <f>+Vendite!AF39</f>
        <v>0</v>
      </c>
      <c r="AG13" s="55">
        <f>+Vendite!AF39</f>
        <v>0</v>
      </c>
      <c r="AH13" s="55">
        <f>+Vendite!AH39</f>
        <v>0</v>
      </c>
      <c r="AI13" s="55">
        <f>+Vendite!AH39</f>
        <v>0</v>
      </c>
      <c r="AJ13" s="55">
        <f>+Vendite!AJ39</f>
        <v>0</v>
      </c>
      <c r="AK13" s="55">
        <f>+Vendite!AJ39</f>
        <v>0</v>
      </c>
      <c r="AL13" s="55">
        <f>+Vendite!AL39</f>
        <v>0</v>
      </c>
    </row>
    <row r="14" spans="1:38" ht="15.75" thickBot="1" x14ac:dyDescent="0.3">
      <c r="B14" s="47" t="str">
        <f>+'An Distinta Base'!D42</f>
        <v>Prodotto 12</v>
      </c>
      <c r="C14" s="55">
        <f>+Vendite!B40</f>
        <v>0</v>
      </c>
      <c r="D14" s="55">
        <f>+Vendite!D40</f>
        <v>0</v>
      </c>
      <c r="E14" s="55">
        <f>+Vendite!D40</f>
        <v>0</v>
      </c>
      <c r="F14" s="55">
        <f>+Vendite!F40</f>
        <v>0</v>
      </c>
      <c r="G14" s="55">
        <f>+Vendite!F40</f>
        <v>0</v>
      </c>
      <c r="H14" s="55">
        <f>+Vendite!H40</f>
        <v>0</v>
      </c>
      <c r="I14" s="55">
        <f>+Vendite!H40</f>
        <v>0</v>
      </c>
      <c r="J14" s="55">
        <f>+Vendite!J40</f>
        <v>0</v>
      </c>
      <c r="K14" s="55">
        <f>+Vendite!J40</f>
        <v>0</v>
      </c>
      <c r="L14" s="55">
        <f>+Vendite!L40</f>
        <v>0</v>
      </c>
      <c r="M14" s="55">
        <f>+Vendite!L40</f>
        <v>0</v>
      </c>
      <c r="N14" s="55">
        <f>+Vendite!N40</f>
        <v>0</v>
      </c>
      <c r="O14" s="55">
        <f>+Vendite!N40</f>
        <v>0</v>
      </c>
      <c r="P14" s="55">
        <f>+Vendite!P40</f>
        <v>0</v>
      </c>
      <c r="Q14" s="55">
        <f>+Vendite!P40</f>
        <v>0</v>
      </c>
      <c r="R14" s="55">
        <f>+Vendite!R40</f>
        <v>0</v>
      </c>
      <c r="S14" s="55">
        <f>+Vendite!R40</f>
        <v>0</v>
      </c>
      <c r="T14" s="55">
        <f>+Vendite!T40</f>
        <v>0</v>
      </c>
      <c r="U14" s="55">
        <f>+Vendite!T40</f>
        <v>0</v>
      </c>
      <c r="V14" s="55">
        <f>+Vendite!V40</f>
        <v>0</v>
      </c>
      <c r="W14" s="55">
        <f>+Vendite!V40</f>
        <v>0</v>
      </c>
      <c r="X14" s="55">
        <f>+Vendite!X40</f>
        <v>0</v>
      </c>
      <c r="Y14" s="55">
        <f>+Vendite!X40</f>
        <v>0</v>
      </c>
      <c r="Z14" s="55">
        <f>+Vendite!Z40</f>
        <v>0</v>
      </c>
      <c r="AA14" s="55">
        <f>+Vendite!Z40</f>
        <v>0</v>
      </c>
      <c r="AB14" s="55">
        <f>+Vendite!AB40</f>
        <v>0</v>
      </c>
      <c r="AC14" s="55">
        <f>+Vendite!AB40</f>
        <v>0</v>
      </c>
      <c r="AD14" s="55">
        <f>+Vendite!AD40</f>
        <v>0</v>
      </c>
      <c r="AE14" s="55">
        <f>+Vendite!AD40</f>
        <v>0</v>
      </c>
      <c r="AF14" s="55">
        <f>+Vendite!AF40</f>
        <v>0</v>
      </c>
      <c r="AG14" s="55">
        <f>+Vendite!AF40</f>
        <v>0</v>
      </c>
      <c r="AH14" s="55">
        <f>+Vendite!AH40</f>
        <v>0</v>
      </c>
      <c r="AI14" s="55">
        <f>+Vendite!AH40</f>
        <v>0</v>
      </c>
      <c r="AJ14" s="55">
        <f>+Vendite!AJ40</f>
        <v>0</v>
      </c>
      <c r="AK14" s="55">
        <f>+Vendite!AJ40</f>
        <v>0</v>
      </c>
      <c r="AL14" s="55">
        <f>+Vendite!AL40</f>
        <v>0</v>
      </c>
    </row>
    <row r="15" spans="1:38" ht="15.75" thickBot="1" x14ac:dyDescent="0.3">
      <c r="B15" s="47" t="str">
        <f>+'An Distinta Base'!D43</f>
        <v>Prodotto 13</v>
      </c>
      <c r="C15" s="55">
        <f>+Vendite!B41</f>
        <v>0</v>
      </c>
      <c r="D15" s="55">
        <f>+Vendite!D41</f>
        <v>0</v>
      </c>
      <c r="E15" s="55">
        <f>+Vendite!D41</f>
        <v>0</v>
      </c>
      <c r="F15" s="55">
        <f>+Vendite!F41</f>
        <v>0</v>
      </c>
      <c r="G15" s="55">
        <f>+Vendite!F41</f>
        <v>0</v>
      </c>
      <c r="H15" s="55">
        <f>+Vendite!H41</f>
        <v>0</v>
      </c>
      <c r="I15" s="55">
        <f>+Vendite!H41</f>
        <v>0</v>
      </c>
      <c r="J15" s="55">
        <f>+Vendite!J41</f>
        <v>0</v>
      </c>
      <c r="K15" s="55">
        <f>+Vendite!J41</f>
        <v>0</v>
      </c>
      <c r="L15" s="55">
        <f>+Vendite!L41</f>
        <v>0</v>
      </c>
      <c r="M15" s="55">
        <f>+Vendite!L41</f>
        <v>0</v>
      </c>
      <c r="N15" s="55">
        <f>+Vendite!N41</f>
        <v>0</v>
      </c>
      <c r="O15" s="55">
        <f>+Vendite!N41</f>
        <v>0</v>
      </c>
      <c r="P15" s="55">
        <f>+Vendite!P41</f>
        <v>0</v>
      </c>
      <c r="Q15" s="55">
        <f>+Vendite!P41</f>
        <v>0</v>
      </c>
      <c r="R15" s="55">
        <f>+Vendite!R41</f>
        <v>0</v>
      </c>
      <c r="S15" s="55">
        <f>+Vendite!R41</f>
        <v>0</v>
      </c>
      <c r="T15" s="55">
        <f>+Vendite!T41</f>
        <v>0</v>
      </c>
      <c r="U15" s="55">
        <f>+Vendite!T41</f>
        <v>0</v>
      </c>
      <c r="V15" s="55">
        <f>+Vendite!V41</f>
        <v>0</v>
      </c>
      <c r="W15" s="55">
        <f>+Vendite!V41</f>
        <v>0</v>
      </c>
      <c r="X15" s="55">
        <f>+Vendite!X41</f>
        <v>0</v>
      </c>
      <c r="Y15" s="55">
        <f>+Vendite!X41</f>
        <v>0</v>
      </c>
      <c r="Z15" s="55">
        <f>+Vendite!Z41</f>
        <v>0</v>
      </c>
      <c r="AA15" s="55">
        <f>+Vendite!Z41</f>
        <v>0</v>
      </c>
      <c r="AB15" s="55">
        <f>+Vendite!AB41</f>
        <v>0</v>
      </c>
      <c r="AC15" s="55">
        <f>+Vendite!AB41</f>
        <v>0</v>
      </c>
      <c r="AD15" s="55">
        <f>+Vendite!AD41</f>
        <v>0</v>
      </c>
      <c r="AE15" s="55">
        <f>+Vendite!AD41</f>
        <v>0</v>
      </c>
      <c r="AF15" s="55">
        <f>+Vendite!AF41</f>
        <v>0</v>
      </c>
      <c r="AG15" s="55">
        <f>+Vendite!AF41</f>
        <v>0</v>
      </c>
      <c r="AH15" s="55">
        <f>+Vendite!AH41</f>
        <v>0</v>
      </c>
      <c r="AI15" s="55">
        <f>+Vendite!AH41</f>
        <v>0</v>
      </c>
      <c r="AJ15" s="55">
        <f>+Vendite!AJ41</f>
        <v>0</v>
      </c>
      <c r="AK15" s="55">
        <f>+Vendite!AJ41</f>
        <v>0</v>
      </c>
      <c r="AL15" s="55">
        <f>+Vendite!AL41</f>
        <v>0</v>
      </c>
    </row>
    <row r="16" spans="1:38" ht="15.75" thickBot="1" x14ac:dyDescent="0.3">
      <c r="B16" s="47" t="str">
        <f>+'An Distinta Base'!D44</f>
        <v>Prodotto 14</v>
      </c>
      <c r="C16" s="55">
        <f>+Vendite!B42</f>
        <v>0</v>
      </c>
      <c r="D16" s="55">
        <f>+Vendite!D42</f>
        <v>0</v>
      </c>
      <c r="E16" s="55">
        <f>+Vendite!D42</f>
        <v>0</v>
      </c>
      <c r="F16" s="55">
        <f>+Vendite!F42</f>
        <v>0</v>
      </c>
      <c r="G16" s="55">
        <f>+Vendite!F42</f>
        <v>0</v>
      </c>
      <c r="H16" s="55">
        <f>+Vendite!H42</f>
        <v>0</v>
      </c>
      <c r="I16" s="55">
        <f>+Vendite!H42</f>
        <v>0</v>
      </c>
      <c r="J16" s="55">
        <f>+Vendite!J42</f>
        <v>0</v>
      </c>
      <c r="K16" s="55">
        <f>+Vendite!J42</f>
        <v>0</v>
      </c>
      <c r="L16" s="55">
        <f>+Vendite!L42</f>
        <v>0</v>
      </c>
      <c r="M16" s="55">
        <f>+Vendite!L42</f>
        <v>0</v>
      </c>
      <c r="N16" s="55">
        <f>+Vendite!N42</f>
        <v>0</v>
      </c>
      <c r="O16" s="55">
        <f>+Vendite!N42</f>
        <v>0</v>
      </c>
      <c r="P16" s="55">
        <f>+Vendite!P42</f>
        <v>0</v>
      </c>
      <c r="Q16" s="55">
        <f>+Vendite!P42</f>
        <v>0</v>
      </c>
      <c r="R16" s="55">
        <f>+Vendite!R42</f>
        <v>0</v>
      </c>
      <c r="S16" s="55">
        <f>+Vendite!R42</f>
        <v>0</v>
      </c>
      <c r="T16" s="55">
        <f>+Vendite!T42</f>
        <v>0</v>
      </c>
      <c r="U16" s="55">
        <f>+Vendite!T42</f>
        <v>0</v>
      </c>
      <c r="V16" s="55">
        <f>+Vendite!V42</f>
        <v>0</v>
      </c>
      <c r="W16" s="55">
        <f>+Vendite!V42</f>
        <v>0</v>
      </c>
      <c r="X16" s="55">
        <f>+Vendite!X42</f>
        <v>0</v>
      </c>
      <c r="Y16" s="55">
        <f>+Vendite!X42</f>
        <v>0</v>
      </c>
      <c r="Z16" s="55">
        <f>+Vendite!Z42</f>
        <v>0</v>
      </c>
      <c r="AA16" s="55">
        <f>+Vendite!Z42</f>
        <v>0</v>
      </c>
      <c r="AB16" s="55">
        <f>+Vendite!AB42</f>
        <v>0</v>
      </c>
      <c r="AC16" s="55">
        <f>+Vendite!AB42</f>
        <v>0</v>
      </c>
      <c r="AD16" s="55">
        <f>+Vendite!AD42</f>
        <v>0</v>
      </c>
      <c r="AE16" s="55">
        <f>+Vendite!AD42</f>
        <v>0</v>
      </c>
      <c r="AF16" s="55">
        <f>+Vendite!AF42</f>
        <v>0</v>
      </c>
      <c r="AG16" s="55">
        <f>+Vendite!AF42</f>
        <v>0</v>
      </c>
      <c r="AH16" s="55">
        <f>+Vendite!AH42</f>
        <v>0</v>
      </c>
      <c r="AI16" s="55">
        <f>+Vendite!AH42</f>
        <v>0</v>
      </c>
      <c r="AJ16" s="55">
        <f>+Vendite!AJ42</f>
        <v>0</v>
      </c>
      <c r="AK16" s="55">
        <f>+Vendite!AJ42</f>
        <v>0</v>
      </c>
      <c r="AL16" s="55">
        <f>+Vendite!AL42</f>
        <v>0</v>
      </c>
    </row>
    <row r="17" spans="2:38" ht="15.75" thickBot="1" x14ac:dyDescent="0.3">
      <c r="B17" s="47" t="str">
        <f>+'An Distinta Base'!D45</f>
        <v>Prodotto 15</v>
      </c>
      <c r="C17" s="55">
        <f>+Vendite!B43</f>
        <v>0</v>
      </c>
      <c r="D17" s="55">
        <f>+Vendite!D43</f>
        <v>0</v>
      </c>
      <c r="E17" s="55">
        <f>+Vendite!D43</f>
        <v>0</v>
      </c>
      <c r="F17" s="55">
        <f>+Vendite!F43</f>
        <v>0</v>
      </c>
      <c r="G17" s="55">
        <f>+Vendite!F43</f>
        <v>0</v>
      </c>
      <c r="H17" s="55">
        <f>+Vendite!H43</f>
        <v>0</v>
      </c>
      <c r="I17" s="55">
        <f>+Vendite!H43</f>
        <v>0</v>
      </c>
      <c r="J17" s="55">
        <f>+Vendite!J43</f>
        <v>0</v>
      </c>
      <c r="K17" s="55">
        <f>+Vendite!J43</f>
        <v>0</v>
      </c>
      <c r="L17" s="55">
        <f>+Vendite!L43</f>
        <v>0</v>
      </c>
      <c r="M17" s="55">
        <f>+Vendite!L43</f>
        <v>0</v>
      </c>
      <c r="N17" s="55">
        <f>+Vendite!N43</f>
        <v>0</v>
      </c>
      <c r="O17" s="55">
        <f>+Vendite!N43</f>
        <v>0</v>
      </c>
      <c r="P17" s="55">
        <f>+Vendite!P43</f>
        <v>0</v>
      </c>
      <c r="Q17" s="55">
        <f>+Vendite!P43</f>
        <v>0</v>
      </c>
      <c r="R17" s="55">
        <f>+Vendite!R43</f>
        <v>0</v>
      </c>
      <c r="S17" s="55">
        <f>+Vendite!R43</f>
        <v>0</v>
      </c>
      <c r="T17" s="55">
        <f>+Vendite!T43</f>
        <v>0</v>
      </c>
      <c r="U17" s="55">
        <f>+Vendite!T43</f>
        <v>0</v>
      </c>
      <c r="V17" s="55">
        <f>+Vendite!V43</f>
        <v>0</v>
      </c>
      <c r="W17" s="55">
        <f>+Vendite!V43</f>
        <v>0</v>
      </c>
      <c r="X17" s="55">
        <f>+Vendite!X43</f>
        <v>0</v>
      </c>
      <c r="Y17" s="55">
        <f>+Vendite!X43</f>
        <v>0</v>
      </c>
      <c r="Z17" s="55">
        <f>+Vendite!Z43</f>
        <v>0</v>
      </c>
      <c r="AA17" s="55">
        <f>+Vendite!Z43</f>
        <v>0</v>
      </c>
      <c r="AB17" s="55">
        <f>+Vendite!AB43</f>
        <v>0</v>
      </c>
      <c r="AC17" s="55">
        <f>+Vendite!AB43</f>
        <v>0</v>
      </c>
      <c r="AD17" s="55">
        <f>+Vendite!AD43</f>
        <v>0</v>
      </c>
      <c r="AE17" s="55">
        <f>+Vendite!AD43</f>
        <v>0</v>
      </c>
      <c r="AF17" s="55">
        <f>+Vendite!AF43</f>
        <v>0</v>
      </c>
      <c r="AG17" s="55">
        <f>+Vendite!AF43</f>
        <v>0</v>
      </c>
      <c r="AH17" s="55">
        <f>+Vendite!AH43</f>
        <v>0</v>
      </c>
      <c r="AI17" s="55">
        <f>+Vendite!AH43</f>
        <v>0</v>
      </c>
      <c r="AJ17" s="55">
        <f>+Vendite!AJ43</f>
        <v>0</v>
      </c>
      <c r="AK17" s="55">
        <f>+Vendite!AJ43</f>
        <v>0</v>
      </c>
      <c r="AL17" s="55">
        <f>+Vendite!AL43</f>
        <v>0</v>
      </c>
    </row>
    <row r="18" spans="2:38" ht="15.75" thickBot="1" x14ac:dyDescent="0.3">
      <c r="B18" s="47" t="str">
        <f>+'An Distinta Base'!D46</f>
        <v>Prodotto 16</v>
      </c>
      <c r="C18" s="55">
        <f>+Vendite!B44</f>
        <v>0</v>
      </c>
      <c r="D18" s="55">
        <f>+Vendite!D44</f>
        <v>0</v>
      </c>
      <c r="E18" s="55">
        <f>+Vendite!D44</f>
        <v>0</v>
      </c>
      <c r="F18" s="55">
        <f>+Vendite!F44</f>
        <v>0</v>
      </c>
      <c r="G18" s="55">
        <f>+Vendite!F44</f>
        <v>0</v>
      </c>
      <c r="H18" s="55">
        <f>+Vendite!H44</f>
        <v>0</v>
      </c>
      <c r="I18" s="55">
        <f>+Vendite!H44</f>
        <v>0</v>
      </c>
      <c r="J18" s="55">
        <f>+Vendite!J44</f>
        <v>0</v>
      </c>
      <c r="K18" s="55">
        <f>+Vendite!J44</f>
        <v>0</v>
      </c>
      <c r="L18" s="55">
        <f>+Vendite!L44</f>
        <v>0</v>
      </c>
      <c r="M18" s="55">
        <f>+Vendite!L44</f>
        <v>0</v>
      </c>
      <c r="N18" s="55">
        <f>+Vendite!N44</f>
        <v>0</v>
      </c>
      <c r="O18" s="55">
        <f>+Vendite!N44</f>
        <v>0</v>
      </c>
      <c r="P18" s="55">
        <f>+Vendite!P44</f>
        <v>0</v>
      </c>
      <c r="Q18" s="55">
        <f>+Vendite!P44</f>
        <v>0</v>
      </c>
      <c r="R18" s="55">
        <f>+Vendite!R44</f>
        <v>0</v>
      </c>
      <c r="S18" s="55">
        <f>+Vendite!R44</f>
        <v>0</v>
      </c>
      <c r="T18" s="55">
        <f>+Vendite!T44</f>
        <v>0</v>
      </c>
      <c r="U18" s="55">
        <f>+Vendite!T44</f>
        <v>0</v>
      </c>
      <c r="V18" s="55">
        <f>+Vendite!V44</f>
        <v>0</v>
      </c>
      <c r="W18" s="55">
        <f>+Vendite!V44</f>
        <v>0</v>
      </c>
      <c r="X18" s="55">
        <f>+Vendite!X44</f>
        <v>0</v>
      </c>
      <c r="Y18" s="55">
        <f>+Vendite!X44</f>
        <v>0</v>
      </c>
      <c r="Z18" s="55">
        <f>+Vendite!Z44</f>
        <v>0</v>
      </c>
      <c r="AA18" s="55">
        <f>+Vendite!Z44</f>
        <v>0</v>
      </c>
      <c r="AB18" s="55">
        <f>+Vendite!AB44</f>
        <v>0</v>
      </c>
      <c r="AC18" s="55">
        <f>+Vendite!AB44</f>
        <v>0</v>
      </c>
      <c r="AD18" s="55">
        <f>+Vendite!AD44</f>
        <v>0</v>
      </c>
      <c r="AE18" s="55">
        <f>+Vendite!AD44</f>
        <v>0</v>
      </c>
      <c r="AF18" s="55">
        <f>+Vendite!AF44</f>
        <v>0</v>
      </c>
      <c r="AG18" s="55">
        <f>+Vendite!AF44</f>
        <v>0</v>
      </c>
      <c r="AH18" s="55">
        <f>+Vendite!AH44</f>
        <v>0</v>
      </c>
      <c r="AI18" s="55">
        <f>+Vendite!AH44</f>
        <v>0</v>
      </c>
      <c r="AJ18" s="55">
        <f>+Vendite!AJ44</f>
        <v>0</v>
      </c>
      <c r="AK18" s="55">
        <f>+Vendite!AJ44</f>
        <v>0</v>
      </c>
      <c r="AL18" s="55">
        <f>+Vendite!AL44</f>
        <v>0</v>
      </c>
    </row>
    <row r="19" spans="2:38" ht="15.75" thickBot="1" x14ac:dyDescent="0.3">
      <c r="B19" s="47" t="str">
        <f>+'An Distinta Base'!D47</f>
        <v>Prodotto 17</v>
      </c>
      <c r="C19" s="55">
        <f>+Vendite!B45</f>
        <v>0</v>
      </c>
      <c r="D19" s="55">
        <f>+Vendite!D45</f>
        <v>0</v>
      </c>
      <c r="E19" s="55">
        <f>+Vendite!D45</f>
        <v>0</v>
      </c>
      <c r="F19" s="55">
        <f>+Vendite!F45</f>
        <v>0</v>
      </c>
      <c r="G19" s="55">
        <f>+Vendite!F45</f>
        <v>0</v>
      </c>
      <c r="H19" s="55">
        <f>+Vendite!H45</f>
        <v>0</v>
      </c>
      <c r="I19" s="55">
        <f>+Vendite!H45</f>
        <v>0</v>
      </c>
      <c r="J19" s="55">
        <f>+Vendite!J45</f>
        <v>0</v>
      </c>
      <c r="K19" s="55">
        <f>+Vendite!J45</f>
        <v>0</v>
      </c>
      <c r="L19" s="55">
        <f>+Vendite!L45</f>
        <v>0</v>
      </c>
      <c r="M19" s="55">
        <f>+Vendite!L45</f>
        <v>0</v>
      </c>
      <c r="N19" s="55">
        <f>+Vendite!N45</f>
        <v>0</v>
      </c>
      <c r="O19" s="55">
        <f>+Vendite!N45</f>
        <v>0</v>
      </c>
      <c r="P19" s="55">
        <f>+Vendite!P45</f>
        <v>0</v>
      </c>
      <c r="Q19" s="55">
        <f>+Vendite!P45</f>
        <v>0</v>
      </c>
      <c r="R19" s="55">
        <f>+Vendite!R45</f>
        <v>0</v>
      </c>
      <c r="S19" s="55">
        <f>+Vendite!R45</f>
        <v>0</v>
      </c>
      <c r="T19" s="55">
        <f>+Vendite!T45</f>
        <v>0</v>
      </c>
      <c r="U19" s="55">
        <f>+Vendite!T45</f>
        <v>0</v>
      </c>
      <c r="V19" s="55">
        <f>+Vendite!V45</f>
        <v>0</v>
      </c>
      <c r="W19" s="55">
        <f>+Vendite!V45</f>
        <v>0</v>
      </c>
      <c r="X19" s="55">
        <f>+Vendite!X45</f>
        <v>0</v>
      </c>
      <c r="Y19" s="55">
        <f>+Vendite!X45</f>
        <v>0</v>
      </c>
      <c r="Z19" s="55">
        <f>+Vendite!Z45</f>
        <v>0</v>
      </c>
      <c r="AA19" s="55">
        <f>+Vendite!Z45</f>
        <v>0</v>
      </c>
      <c r="AB19" s="55">
        <f>+Vendite!AB45</f>
        <v>0</v>
      </c>
      <c r="AC19" s="55">
        <f>+Vendite!AB45</f>
        <v>0</v>
      </c>
      <c r="AD19" s="55">
        <f>+Vendite!AD45</f>
        <v>0</v>
      </c>
      <c r="AE19" s="55">
        <f>+Vendite!AD45</f>
        <v>0</v>
      </c>
      <c r="AF19" s="55">
        <f>+Vendite!AF45</f>
        <v>0</v>
      </c>
      <c r="AG19" s="55">
        <f>+Vendite!AF45</f>
        <v>0</v>
      </c>
      <c r="AH19" s="55">
        <f>+Vendite!AH45</f>
        <v>0</v>
      </c>
      <c r="AI19" s="55">
        <f>+Vendite!AH45</f>
        <v>0</v>
      </c>
      <c r="AJ19" s="55">
        <f>+Vendite!AJ45</f>
        <v>0</v>
      </c>
      <c r="AK19" s="55">
        <f>+Vendite!AJ45</f>
        <v>0</v>
      </c>
      <c r="AL19" s="55">
        <f>+Vendite!AL45</f>
        <v>0</v>
      </c>
    </row>
    <row r="20" spans="2:38" ht="15.75" thickBot="1" x14ac:dyDescent="0.3">
      <c r="B20" s="47" t="str">
        <f>+'An Distinta Base'!D48</f>
        <v>Prodotto 18</v>
      </c>
      <c r="C20" s="55">
        <f>+Vendite!B46</f>
        <v>0</v>
      </c>
      <c r="D20" s="55">
        <f>+Vendite!D46</f>
        <v>0</v>
      </c>
      <c r="E20" s="55">
        <f>+Vendite!D46</f>
        <v>0</v>
      </c>
      <c r="F20" s="55">
        <f>+Vendite!F46</f>
        <v>0</v>
      </c>
      <c r="G20" s="55">
        <f>+Vendite!F46</f>
        <v>0</v>
      </c>
      <c r="H20" s="55">
        <f>+Vendite!H46</f>
        <v>0</v>
      </c>
      <c r="I20" s="55">
        <f>+Vendite!H46</f>
        <v>0</v>
      </c>
      <c r="J20" s="55">
        <f>+Vendite!J46</f>
        <v>0</v>
      </c>
      <c r="K20" s="55">
        <f>+Vendite!J46</f>
        <v>0</v>
      </c>
      <c r="L20" s="55">
        <f>+Vendite!L46</f>
        <v>0</v>
      </c>
      <c r="M20" s="55">
        <f>+Vendite!L46</f>
        <v>0</v>
      </c>
      <c r="N20" s="55">
        <f>+Vendite!N46</f>
        <v>0</v>
      </c>
      <c r="O20" s="55">
        <f>+Vendite!N46</f>
        <v>0</v>
      </c>
      <c r="P20" s="55">
        <f>+Vendite!P46</f>
        <v>0</v>
      </c>
      <c r="Q20" s="55">
        <f>+Vendite!P46</f>
        <v>0</v>
      </c>
      <c r="R20" s="55">
        <f>+Vendite!R46</f>
        <v>0</v>
      </c>
      <c r="S20" s="55">
        <f>+Vendite!R46</f>
        <v>0</v>
      </c>
      <c r="T20" s="55">
        <f>+Vendite!T46</f>
        <v>0</v>
      </c>
      <c r="U20" s="55">
        <f>+Vendite!T46</f>
        <v>0</v>
      </c>
      <c r="V20" s="55">
        <f>+Vendite!V46</f>
        <v>0</v>
      </c>
      <c r="W20" s="55">
        <f>+Vendite!V46</f>
        <v>0</v>
      </c>
      <c r="X20" s="55">
        <f>+Vendite!X46</f>
        <v>0</v>
      </c>
      <c r="Y20" s="55">
        <f>+Vendite!X46</f>
        <v>0</v>
      </c>
      <c r="Z20" s="55">
        <f>+Vendite!Z46</f>
        <v>0</v>
      </c>
      <c r="AA20" s="55">
        <f>+Vendite!Z46</f>
        <v>0</v>
      </c>
      <c r="AB20" s="55">
        <f>+Vendite!AB46</f>
        <v>0</v>
      </c>
      <c r="AC20" s="55">
        <f>+Vendite!AB46</f>
        <v>0</v>
      </c>
      <c r="AD20" s="55">
        <f>+Vendite!AD46</f>
        <v>0</v>
      </c>
      <c r="AE20" s="55">
        <f>+Vendite!AD46</f>
        <v>0</v>
      </c>
      <c r="AF20" s="55">
        <f>+Vendite!AF46</f>
        <v>0</v>
      </c>
      <c r="AG20" s="55">
        <f>+Vendite!AF46</f>
        <v>0</v>
      </c>
      <c r="AH20" s="55">
        <f>+Vendite!AH46</f>
        <v>0</v>
      </c>
      <c r="AI20" s="55">
        <f>+Vendite!AH46</f>
        <v>0</v>
      </c>
      <c r="AJ20" s="55">
        <f>+Vendite!AJ46</f>
        <v>0</v>
      </c>
      <c r="AK20" s="55">
        <f>+Vendite!AJ46</f>
        <v>0</v>
      </c>
      <c r="AL20" s="55">
        <f>+Vendite!AL46</f>
        <v>0</v>
      </c>
    </row>
    <row r="21" spans="2:38" ht="15.75" thickBot="1" x14ac:dyDescent="0.3">
      <c r="B21" s="47" t="str">
        <f>+'An Distinta Base'!D49</f>
        <v>Prodotto 19</v>
      </c>
      <c r="C21" s="55">
        <f>+Vendite!B47</f>
        <v>0</v>
      </c>
      <c r="D21" s="55">
        <f>+Vendite!D47</f>
        <v>0</v>
      </c>
      <c r="E21" s="55">
        <f>+Vendite!D47</f>
        <v>0</v>
      </c>
      <c r="F21" s="55">
        <f>+Vendite!F47</f>
        <v>0</v>
      </c>
      <c r="G21" s="55">
        <f>+Vendite!F47</f>
        <v>0</v>
      </c>
      <c r="H21" s="55">
        <f>+Vendite!H47</f>
        <v>0</v>
      </c>
      <c r="I21" s="55">
        <f>+Vendite!H47</f>
        <v>0</v>
      </c>
      <c r="J21" s="55">
        <f>+Vendite!J47</f>
        <v>0</v>
      </c>
      <c r="K21" s="55">
        <f>+Vendite!J47</f>
        <v>0</v>
      </c>
      <c r="L21" s="55">
        <f>+Vendite!L47</f>
        <v>0</v>
      </c>
      <c r="M21" s="55">
        <f>+Vendite!L47</f>
        <v>0</v>
      </c>
      <c r="N21" s="55">
        <f>+Vendite!N47</f>
        <v>0</v>
      </c>
      <c r="O21" s="55">
        <f>+Vendite!N47</f>
        <v>0</v>
      </c>
      <c r="P21" s="55">
        <f>+Vendite!P47</f>
        <v>0</v>
      </c>
      <c r="Q21" s="55">
        <f>+Vendite!P47</f>
        <v>0</v>
      </c>
      <c r="R21" s="55">
        <f>+Vendite!R47</f>
        <v>0</v>
      </c>
      <c r="S21" s="55">
        <f>+Vendite!R47</f>
        <v>0</v>
      </c>
      <c r="T21" s="55">
        <f>+Vendite!T47</f>
        <v>0</v>
      </c>
      <c r="U21" s="55">
        <f>+Vendite!T47</f>
        <v>0</v>
      </c>
      <c r="V21" s="55">
        <f>+Vendite!V47</f>
        <v>0</v>
      </c>
      <c r="W21" s="55">
        <f>+Vendite!V47</f>
        <v>0</v>
      </c>
      <c r="X21" s="55">
        <f>+Vendite!X47</f>
        <v>0</v>
      </c>
      <c r="Y21" s="55">
        <f>+Vendite!X47</f>
        <v>0</v>
      </c>
      <c r="Z21" s="55">
        <f>+Vendite!Z47</f>
        <v>0</v>
      </c>
      <c r="AA21" s="55">
        <f>+Vendite!Z47</f>
        <v>0</v>
      </c>
      <c r="AB21" s="55">
        <f>+Vendite!AB47</f>
        <v>0</v>
      </c>
      <c r="AC21" s="55">
        <f>+Vendite!AB47</f>
        <v>0</v>
      </c>
      <c r="AD21" s="55">
        <f>+Vendite!AD47</f>
        <v>0</v>
      </c>
      <c r="AE21" s="55">
        <f>+Vendite!AD47</f>
        <v>0</v>
      </c>
      <c r="AF21" s="55">
        <f>+Vendite!AF47</f>
        <v>0</v>
      </c>
      <c r="AG21" s="55">
        <f>+Vendite!AF47</f>
        <v>0</v>
      </c>
      <c r="AH21" s="55">
        <f>+Vendite!AH47</f>
        <v>0</v>
      </c>
      <c r="AI21" s="55">
        <f>+Vendite!AH47</f>
        <v>0</v>
      </c>
      <c r="AJ21" s="55">
        <f>+Vendite!AJ47</f>
        <v>0</v>
      </c>
      <c r="AK21" s="55">
        <f>+Vendite!AJ47</f>
        <v>0</v>
      </c>
      <c r="AL21" s="55">
        <f>+Vendite!AL47</f>
        <v>0</v>
      </c>
    </row>
    <row r="22" spans="2:38" x14ac:dyDescent="0.25">
      <c r="B22" s="47" t="str">
        <f>+'An Distinta Base'!D50</f>
        <v>Prodotto 20</v>
      </c>
      <c r="C22" s="55">
        <f>+Vendite!B48</f>
        <v>0</v>
      </c>
      <c r="D22" s="55">
        <f>+Vendite!D48</f>
        <v>0</v>
      </c>
      <c r="E22" s="55">
        <f>+Vendite!D48</f>
        <v>0</v>
      </c>
      <c r="F22" s="55">
        <f>+Vendite!F48</f>
        <v>0</v>
      </c>
      <c r="G22" s="55">
        <f>+Vendite!F48</f>
        <v>0</v>
      </c>
      <c r="H22" s="55">
        <f>+Vendite!H48</f>
        <v>0</v>
      </c>
      <c r="I22" s="55">
        <f>+Vendite!H48</f>
        <v>0</v>
      </c>
      <c r="J22" s="55">
        <f>+Vendite!J48</f>
        <v>0</v>
      </c>
      <c r="K22" s="55">
        <f>+Vendite!J48</f>
        <v>0</v>
      </c>
      <c r="L22" s="55">
        <f>+Vendite!L48</f>
        <v>0</v>
      </c>
      <c r="M22" s="55">
        <f>+Vendite!L48</f>
        <v>0</v>
      </c>
      <c r="N22" s="55">
        <f>+Vendite!N48</f>
        <v>0</v>
      </c>
      <c r="O22" s="55">
        <f>+Vendite!N48</f>
        <v>0</v>
      </c>
      <c r="P22" s="55">
        <f>+Vendite!P48</f>
        <v>0</v>
      </c>
      <c r="Q22" s="55">
        <f>+Vendite!P48</f>
        <v>0</v>
      </c>
      <c r="R22" s="55">
        <f>+Vendite!R48</f>
        <v>0</v>
      </c>
      <c r="S22" s="55">
        <f>+Vendite!R48</f>
        <v>0</v>
      </c>
      <c r="T22" s="55">
        <f>+Vendite!T48</f>
        <v>0</v>
      </c>
      <c r="U22" s="55">
        <f>+Vendite!T48</f>
        <v>0</v>
      </c>
      <c r="V22" s="55">
        <f>+Vendite!V48</f>
        <v>0</v>
      </c>
      <c r="W22" s="55">
        <f>+Vendite!V48</f>
        <v>0</v>
      </c>
      <c r="X22" s="55">
        <f>+Vendite!X48</f>
        <v>0</v>
      </c>
      <c r="Y22" s="55">
        <f>+Vendite!X48</f>
        <v>0</v>
      </c>
      <c r="Z22" s="55">
        <f>+Vendite!Z48</f>
        <v>0</v>
      </c>
      <c r="AA22" s="55">
        <f>+Vendite!Z48</f>
        <v>0</v>
      </c>
      <c r="AB22" s="55">
        <f>+Vendite!AB48</f>
        <v>0</v>
      </c>
      <c r="AC22" s="55">
        <f>+Vendite!AB48</f>
        <v>0</v>
      </c>
      <c r="AD22" s="55">
        <f>+Vendite!AD48</f>
        <v>0</v>
      </c>
      <c r="AE22" s="55">
        <f>+Vendite!AD48</f>
        <v>0</v>
      </c>
      <c r="AF22" s="55">
        <f>+Vendite!AF48</f>
        <v>0</v>
      </c>
      <c r="AG22" s="55">
        <f>+Vendite!AF48</f>
        <v>0</v>
      </c>
      <c r="AH22" s="55">
        <f>+Vendite!AH48</f>
        <v>0</v>
      </c>
      <c r="AI22" s="55">
        <f>+Vendite!AH48</f>
        <v>0</v>
      </c>
      <c r="AJ22" s="55">
        <f>+Vendite!AJ48</f>
        <v>0</v>
      </c>
      <c r="AK22" s="55">
        <f>+Vendite!AJ48</f>
        <v>0</v>
      </c>
      <c r="AL22" s="55">
        <f>+Vendite!AL48</f>
        <v>0</v>
      </c>
    </row>
    <row r="26" spans="2:38" ht="15.75" thickBot="1" x14ac:dyDescent="0.3">
      <c r="B26" s="47" t="s">
        <v>353</v>
      </c>
      <c r="C26" s="202">
        <f>+SPm!B2</f>
        <v>41456</v>
      </c>
      <c r="D26" s="202">
        <f>+SPm!C2</f>
        <v>41517</v>
      </c>
      <c r="E26" s="202">
        <f>+SPm!D2</f>
        <v>41547</v>
      </c>
      <c r="F26" s="202">
        <f>+SPm!E2</f>
        <v>41578</v>
      </c>
      <c r="G26" s="202">
        <f>+SPm!F2</f>
        <v>41608</v>
      </c>
      <c r="H26" s="202">
        <f>+SPm!G2</f>
        <v>41639</v>
      </c>
      <c r="I26" s="202">
        <f>+SPm!H2</f>
        <v>41670</v>
      </c>
      <c r="J26" s="202">
        <f>+SPm!I2</f>
        <v>41698</v>
      </c>
      <c r="K26" s="202">
        <f>+SPm!J2</f>
        <v>41729</v>
      </c>
      <c r="L26" s="202">
        <f>+SPm!K2</f>
        <v>41759</v>
      </c>
      <c r="M26" s="202">
        <f>+SPm!L2</f>
        <v>41790</v>
      </c>
      <c r="N26" s="202">
        <f>+SPm!M2</f>
        <v>41820</v>
      </c>
      <c r="O26" s="202">
        <f>+SPm!N2</f>
        <v>41851</v>
      </c>
      <c r="P26" s="202">
        <f>+SPm!O2</f>
        <v>41882</v>
      </c>
      <c r="Q26" s="202">
        <f>+SPm!P2</f>
        <v>41912</v>
      </c>
      <c r="R26" s="202">
        <f>+SPm!Q2</f>
        <v>41943</v>
      </c>
      <c r="S26" s="202">
        <f>+SPm!R2</f>
        <v>41973</v>
      </c>
      <c r="T26" s="202">
        <f>+SPm!S2</f>
        <v>42004</v>
      </c>
      <c r="U26" s="202">
        <f>+SPm!T2</f>
        <v>42035</v>
      </c>
      <c r="V26" s="202">
        <f>+SPm!U2</f>
        <v>42063</v>
      </c>
      <c r="W26" s="202">
        <f>+SPm!V2</f>
        <v>42094</v>
      </c>
      <c r="X26" s="202">
        <f>+SPm!W2</f>
        <v>42124</v>
      </c>
      <c r="Y26" s="202">
        <f>+SPm!X2</f>
        <v>42155</v>
      </c>
      <c r="Z26" s="202">
        <f>+SPm!Y2</f>
        <v>42185</v>
      </c>
      <c r="AA26" s="202">
        <f>+SPm!Z2</f>
        <v>42216</v>
      </c>
      <c r="AB26" s="202">
        <f>+SPm!AA2</f>
        <v>42247</v>
      </c>
      <c r="AC26" s="202">
        <f>+SPm!AB2</f>
        <v>42277</v>
      </c>
      <c r="AD26" s="202">
        <f>+SPm!AC2</f>
        <v>42308</v>
      </c>
      <c r="AE26" s="202">
        <f>+SPm!AD2</f>
        <v>42338</v>
      </c>
      <c r="AF26" s="202">
        <f>+SPm!AE2</f>
        <v>42369</v>
      </c>
      <c r="AG26" s="202">
        <f>+SPm!AF2</f>
        <v>42400</v>
      </c>
      <c r="AH26" s="202">
        <f>+SPm!AG2</f>
        <v>42429</v>
      </c>
      <c r="AI26" s="202">
        <f>+SPm!AH2</f>
        <v>42460</v>
      </c>
      <c r="AJ26" s="202">
        <f>+SPm!AI2</f>
        <v>42490</v>
      </c>
      <c r="AK26" s="202">
        <f>+SPm!AJ2</f>
        <v>42521</v>
      </c>
      <c r="AL26" s="202">
        <f>+SPm!AK2</f>
        <v>42551</v>
      </c>
    </row>
    <row r="27" spans="2:38" ht="15.75" thickBot="1" x14ac:dyDescent="0.3">
      <c r="B27" s="47" t="str">
        <f>+B3</f>
        <v>Prodotto 1</v>
      </c>
      <c r="C27" s="60">
        <f>+'An Distinta Base'!J31</f>
        <v>240</v>
      </c>
      <c r="D27" s="60">
        <f>+C27*(1+'An Distinta Base'!L31)</f>
        <v>240</v>
      </c>
      <c r="E27" s="60">
        <f>+D27*(1+'An Distinta Base'!M31)</f>
        <v>240</v>
      </c>
      <c r="F27" s="60">
        <f>+E27*(1+'An Distinta Base'!N31)</f>
        <v>240</v>
      </c>
      <c r="G27" s="60">
        <f>+F27*(1+'An Distinta Base'!O31)</f>
        <v>240</v>
      </c>
      <c r="H27" s="60">
        <f>+G27*(1+'An Distinta Base'!P31)</f>
        <v>240</v>
      </c>
      <c r="I27" s="60">
        <f>+H27*(1+'An Distinta Base'!Q31)</f>
        <v>247.20000000000002</v>
      </c>
      <c r="J27" s="60">
        <f>+I27*(1+'An Distinta Base'!R31)</f>
        <v>247.20000000000002</v>
      </c>
      <c r="K27" s="60">
        <f>+J27*(1+'An Distinta Base'!S31)</f>
        <v>247.20000000000002</v>
      </c>
      <c r="L27" s="60">
        <f>+K27*(1+'An Distinta Base'!T31)</f>
        <v>247.20000000000002</v>
      </c>
      <c r="M27" s="60">
        <f>+L27*(1+'An Distinta Base'!U31)</f>
        <v>247.20000000000002</v>
      </c>
      <c r="N27" s="60">
        <f>+M27*(1+'An Distinta Base'!V31)</f>
        <v>247.20000000000002</v>
      </c>
      <c r="O27" s="60">
        <f>+N27*(1+'An Distinta Base'!W31)</f>
        <v>247.20000000000002</v>
      </c>
      <c r="P27" s="60">
        <f>+O27*(1+'An Distinta Base'!X31)</f>
        <v>247.20000000000002</v>
      </c>
      <c r="Q27" s="60">
        <f>+P27*(1+'An Distinta Base'!Y31)</f>
        <v>247.20000000000002</v>
      </c>
      <c r="R27" s="60">
        <f>+Q27*(1+'An Distinta Base'!Z31)</f>
        <v>247.20000000000002</v>
      </c>
      <c r="S27" s="60">
        <f>+R27*(1+'An Distinta Base'!AA31)</f>
        <v>247.20000000000002</v>
      </c>
      <c r="T27" s="60">
        <f>+S27*(1+'An Distinta Base'!AB31)</f>
        <v>247.20000000000002</v>
      </c>
      <c r="U27" s="60">
        <f>+T27*(1+'An Distinta Base'!AC31)</f>
        <v>247.20000000000002</v>
      </c>
      <c r="V27" s="60">
        <f>+U27*(1+'An Distinta Base'!AD31)</f>
        <v>247.20000000000002</v>
      </c>
      <c r="W27" s="60">
        <f>+V27*(1+'An Distinta Base'!AE31)</f>
        <v>247.20000000000002</v>
      </c>
      <c r="X27" s="60">
        <f>+W27*(1+'An Distinta Base'!AF31)</f>
        <v>247.20000000000002</v>
      </c>
      <c r="Y27" s="60">
        <f>+X27*(1+'An Distinta Base'!AG31)</f>
        <v>247.20000000000002</v>
      </c>
      <c r="Z27" s="60">
        <f>+Y27*(1+'An Distinta Base'!AH31)</f>
        <v>247.20000000000002</v>
      </c>
      <c r="AA27" s="60">
        <f>+Z27*(1+'An Distinta Base'!AI31)</f>
        <v>247.20000000000002</v>
      </c>
      <c r="AB27" s="60">
        <f>+AA27*(1+'An Distinta Base'!AJ31)</f>
        <v>247.20000000000002</v>
      </c>
      <c r="AC27" s="60">
        <f>+AB27*(1+'An Distinta Base'!AK31)</f>
        <v>247.20000000000002</v>
      </c>
      <c r="AD27" s="60">
        <f>+AC27*(1+'An Distinta Base'!AL31)</f>
        <v>247.20000000000002</v>
      </c>
      <c r="AE27" s="60">
        <f>+AD27*(1+'An Distinta Base'!AM31)</f>
        <v>247.20000000000002</v>
      </c>
      <c r="AF27" s="60">
        <f>+AE27*(1+'An Distinta Base'!AN31)</f>
        <v>247.20000000000002</v>
      </c>
      <c r="AG27" s="60">
        <f>+AF27*(1+'An Distinta Base'!AO31)</f>
        <v>247.20000000000002</v>
      </c>
      <c r="AH27" s="60">
        <f>+AG27*(1+'An Distinta Base'!AP31)</f>
        <v>247.20000000000002</v>
      </c>
      <c r="AI27" s="60">
        <f>+AH27*(1+'An Distinta Base'!AQ31)</f>
        <v>247.20000000000002</v>
      </c>
      <c r="AJ27" s="60">
        <f>+AI27*(1+'An Distinta Base'!AR31)</f>
        <v>247.20000000000002</v>
      </c>
      <c r="AK27" s="60">
        <f>+AJ27*(1+'An Distinta Base'!AS31)</f>
        <v>247.20000000000002</v>
      </c>
      <c r="AL27" s="60">
        <f>+AK27*(1+'An Distinta Base'!AT31)</f>
        <v>247.20000000000002</v>
      </c>
    </row>
    <row r="28" spans="2:38" ht="15.75" thickBot="1" x14ac:dyDescent="0.3">
      <c r="B28" s="47" t="str">
        <f t="shared" ref="B28:B46" si="0">+B4</f>
        <v>Prodotto 2</v>
      </c>
      <c r="C28" s="60">
        <f>+'An Distinta Base'!J32</f>
        <v>250</v>
      </c>
      <c r="D28" s="60">
        <f>+C28*(1+'An Distinta Base'!L32)</f>
        <v>250</v>
      </c>
      <c r="E28" s="60">
        <f>+D28*(1+'An Distinta Base'!M32)</f>
        <v>250</v>
      </c>
      <c r="F28" s="60">
        <f>+E28*(1+'An Distinta Base'!N32)</f>
        <v>250</v>
      </c>
      <c r="G28" s="60">
        <f>+F28*(1+'An Distinta Base'!O32)</f>
        <v>250</v>
      </c>
      <c r="H28" s="60">
        <f>+G28*(1+'An Distinta Base'!P32)</f>
        <v>250</v>
      </c>
      <c r="I28" s="60">
        <f>+H28*(1+'An Distinta Base'!Q32)</f>
        <v>250</v>
      </c>
      <c r="J28" s="60">
        <f>+I28*(1+'An Distinta Base'!R32)</f>
        <v>250</v>
      </c>
      <c r="K28" s="60">
        <f>+J28*(1+'An Distinta Base'!S32)</f>
        <v>255</v>
      </c>
      <c r="L28" s="60">
        <f>+K28*(1+'An Distinta Base'!T32)</f>
        <v>255</v>
      </c>
      <c r="M28" s="60">
        <f>+L28*(1+'An Distinta Base'!U32)</f>
        <v>255</v>
      </c>
      <c r="N28" s="60">
        <f>+M28*(1+'An Distinta Base'!V32)</f>
        <v>255</v>
      </c>
      <c r="O28" s="60">
        <f>+N28*(1+'An Distinta Base'!W32)</f>
        <v>255</v>
      </c>
      <c r="P28" s="60">
        <f>+O28*(1+'An Distinta Base'!X32)</f>
        <v>255</v>
      </c>
      <c r="Q28" s="60">
        <f>+P28*(1+'An Distinta Base'!Y32)</f>
        <v>255</v>
      </c>
      <c r="R28" s="60">
        <f>+Q28*(1+'An Distinta Base'!Z32)</f>
        <v>255</v>
      </c>
      <c r="S28" s="60">
        <f>+R28*(1+'An Distinta Base'!AA32)</f>
        <v>255</v>
      </c>
      <c r="T28" s="60">
        <f>+S28*(1+'An Distinta Base'!AB32)</f>
        <v>255</v>
      </c>
      <c r="U28" s="60">
        <f>+T28*(1+'An Distinta Base'!AC32)</f>
        <v>255</v>
      </c>
      <c r="V28" s="60">
        <f>+U28*(1+'An Distinta Base'!AD32)</f>
        <v>255</v>
      </c>
      <c r="W28" s="60">
        <f>+V28*(1+'An Distinta Base'!AE32)</f>
        <v>255</v>
      </c>
      <c r="X28" s="60">
        <f>+W28*(1+'An Distinta Base'!AF32)</f>
        <v>255</v>
      </c>
      <c r="Y28" s="60">
        <f>+X28*(1+'An Distinta Base'!AG32)</f>
        <v>255</v>
      </c>
      <c r="Z28" s="60">
        <f>+Y28*(1+'An Distinta Base'!AH32)</f>
        <v>255</v>
      </c>
      <c r="AA28" s="60">
        <f>+Z28*(1+'An Distinta Base'!AI32)</f>
        <v>255</v>
      </c>
      <c r="AB28" s="60">
        <f>+AA28*(1+'An Distinta Base'!AJ32)</f>
        <v>255</v>
      </c>
      <c r="AC28" s="60">
        <f>+AB28*(1+'An Distinta Base'!AK32)</f>
        <v>255</v>
      </c>
      <c r="AD28" s="60">
        <f>+AC28*(1+'An Distinta Base'!AL32)</f>
        <v>255</v>
      </c>
      <c r="AE28" s="60">
        <f>+AD28*(1+'An Distinta Base'!AM32)</f>
        <v>255</v>
      </c>
      <c r="AF28" s="60">
        <f>+AE28*(1+'An Distinta Base'!AN32)</f>
        <v>255</v>
      </c>
      <c r="AG28" s="60">
        <f>+AF28*(1+'An Distinta Base'!AO32)</f>
        <v>255</v>
      </c>
      <c r="AH28" s="60">
        <f>+AG28*(1+'An Distinta Base'!AP32)</f>
        <v>255</v>
      </c>
      <c r="AI28" s="60">
        <f>+AH28*(1+'An Distinta Base'!AQ32)</f>
        <v>255</v>
      </c>
      <c r="AJ28" s="60">
        <f>+AI28*(1+'An Distinta Base'!AR32)</f>
        <v>255</v>
      </c>
      <c r="AK28" s="60">
        <f>+AJ28*(1+'An Distinta Base'!AS32)</f>
        <v>255</v>
      </c>
      <c r="AL28" s="60">
        <f>+AK28*(1+'An Distinta Base'!AT32)</f>
        <v>255</v>
      </c>
    </row>
    <row r="29" spans="2:38" ht="15.75" thickBot="1" x14ac:dyDescent="0.3">
      <c r="B29" s="47" t="str">
        <f t="shared" si="0"/>
        <v>Prodotto 3</v>
      </c>
      <c r="C29" s="60">
        <f>+'An Distinta Base'!J33</f>
        <v>245</v>
      </c>
      <c r="D29" s="60">
        <f>+C29*(1+'An Distinta Base'!L33)</f>
        <v>245</v>
      </c>
      <c r="E29" s="60">
        <f>+D29*(1+'An Distinta Base'!M33)</f>
        <v>245</v>
      </c>
      <c r="F29" s="60">
        <f>+E29*(1+'An Distinta Base'!N33)</f>
        <v>245</v>
      </c>
      <c r="G29" s="60">
        <f>+F29*(1+'An Distinta Base'!O33)</f>
        <v>245</v>
      </c>
      <c r="H29" s="60">
        <f>+G29*(1+'An Distinta Base'!P33)</f>
        <v>245</v>
      </c>
      <c r="I29" s="60">
        <f>+H29*(1+'An Distinta Base'!Q33)</f>
        <v>245</v>
      </c>
      <c r="J29" s="60">
        <f>+I29*(1+'An Distinta Base'!R33)</f>
        <v>247.45</v>
      </c>
      <c r="K29" s="60">
        <f>+J29*(1+'An Distinta Base'!S33)</f>
        <v>247.45</v>
      </c>
      <c r="L29" s="60">
        <f>+K29*(1+'An Distinta Base'!T33)</f>
        <v>247.45</v>
      </c>
      <c r="M29" s="60">
        <f>+L29*(1+'An Distinta Base'!U33)</f>
        <v>254.87350000000001</v>
      </c>
      <c r="N29" s="60">
        <f>+M29*(1+'An Distinta Base'!V33)</f>
        <v>254.87350000000001</v>
      </c>
      <c r="O29" s="60">
        <f>+N29*(1+'An Distinta Base'!W33)</f>
        <v>254.87350000000001</v>
      </c>
      <c r="P29" s="60">
        <f>+O29*(1+'An Distinta Base'!X33)</f>
        <v>254.87350000000001</v>
      </c>
      <c r="Q29" s="60">
        <f>+P29*(1+'An Distinta Base'!Y33)</f>
        <v>254.87350000000001</v>
      </c>
      <c r="R29" s="60">
        <f>+Q29*(1+'An Distinta Base'!Z33)</f>
        <v>254.87350000000001</v>
      </c>
      <c r="S29" s="60">
        <f>+R29*(1+'An Distinta Base'!AA33)</f>
        <v>254.87350000000001</v>
      </c>
      <c r="T29" s="60">
        <f>+S29*(1+'An Distinta Base'!AB33)</f>
        <v>254.87350000000001</v>
      </c>
      <c r="U29" s="60">
        <f>+T29*(1+'An Distinta Base'!AC33)</f>
        <v>254.87350000000001</v>
      </c>
      <c r="V29" s="60">
        <f>+U29*(1+'An Distinta Base'!AD33)</f>
        <v>254.87350000000001</v>
      </c>
      <c r="W29" s="60">
        <f>+V29*(1+'An Distinta Base'!AE33)</f>
        <v>254.87350000000001</v>
      </c>
      <c r="X29" s="60">
        <f>+W29*(1+'An Distinta Base'!AF33)</f>
        <v>254.87350000000001</v>
      </c>
      <c r="Y29" s="60">
        <f>+X29*(1+'An Distinta Base'!AG33)</f>
        <v>254.87350000000001</v>
      </c>
      <c r="Z29" s="60">
        <f>+Y29*(1+'An Distinta Base'!AH33)</f>
        <v>254.87350000000001</v>
      </c>
      <c r="AA29" s="60">
        <f>+Z29*(1+'An Distinta Base'!AI33)</f>
        <v>254.87350000000001</v>
      </c>
      <c r="AB29" s="60">
        <f>+AA29*(1+'An Distinta Base'!AJ33)</f>
        <v>254.87350000000001</v>
      </c>
      <c r="AC29" s="60">
        <f>+AB29*(1+'An Distinta Base'!AK33)</f>
        <v>254.87350000000001</v>
      </c>
      <c r="AD29" s="60">
        <f>+AC29*(1+'An Distinta Base'!AL33)</f>
        <v>254.87350000000001</v>
      </c>
      <c r="AE29" s="60">
        <f>+AD29*(1+'An Distinta Base'!AM33)</f>
        <v>254.87350000000001</v>
      </c>
      <c r="AF29" s="60">
        <f>+AE29*(1+'An Distinta Base'!AN33)</f>
        <v>254.87350000000001</v>
      </c>
      <c r="AG29" s="60">
        <f>+AF29*(1+'An Distinta Base'!AO33)</f>
        <v>254.87350000000001</v>
      </c>
      <c r="AH29" s="60">
        <f>+AG29*(1+'An Distinta Base'!AP33)</f>
        <v>254.87350000000001</v>
      </c>
      <c r="AI29" s="60">
        <f>+AH29*(1+'An Distinta Base'!AQ33)</f>
        <v>254.87350000000001</v>
      </c>
      <c r="AJ29" s="60">
        <f>+AI29*(1+'An Distinta Base'!AR33)</f>
        <v>254.87350000000001</v>
      </c>
      <c r="AK29" s="60">
        <f>+AJ29*(1+'An Distinta Base'!AS33)</f>
        <v>254.87350000000001</v>
      </c>
      <c r="AL29" s="60">
        <f>+AK29*(1+'An Distinta Base'!AT33)</f>
        <v>254.87350000000001</v>
      </c>
    </row>
    <row r="30" spans="2:38" ht="15.75" thickBot="1" x14ac:dyDescent="0.3">
      <c r="B30" s="47" t="str">
        <f t="shared" si="0"/>
        <v>Prodotto 4</v>
      </c>
      <c r="C30" s="60">
        <f>+'An Distinta Base'!J34</f>
        <v>255</v>
      </c>
      <c r="D30" s="60">
        <f>+C30*(1+'An Distinta Base'!L34)</f>
        <v>255</v>
      </c>
      <c r="E30" s="60">
        <f>+D30*(1+'An Distinta Base'!M34)</f>
        <v>255</v>
      </c>
      <c r="F30" s="60">
        <f>+E30*(1+'An Distinta Base'!N34)</f>
        <v>255</v>
      </c>
      <c r="G30" s="60">
        <f>+F30*(1+'An Distinta Base'!O34)</f>
        <v>255</v>
      </c>
      <c r="H30" s="60">
        <f>+G30*(1+'An Distinta Base'!P34)</f>
        <v>255</v>
      </c>
      <c r="I30" s="60">
        <f>+H30*(1+'An Distinta Base'!Q34)</f>
        <v>255</v>
      </c>
      <c r="J30" s="60">
        <f>+I30*(1+'An Distinta Base'!R34)</f>
        <v>255</v>
      </c>
      <c r="K30" s="60">
        <f>+J30*(1+'An Distinta Base'!S34)</f>
        <v>260.10000000000002</v>
      </c>
      <c r="L30" s="60">
        <f>+K30*(1+'An Distinta Base'!T34)</f>
        <v>260.10000000000002</v>
      </c>
      <c r="M30" s="60">
        <f>+L30*(1+'An Distinta Base'!U34)</f>
        <v>260.10000000000002</v>
      </c>
      <c r="N30" s="60">
        <f>+M30*(1+'An Distinta Base'!V34)</f>
        <v>260.10000000000002</v>
      </c>
      <c r="O30" s="60">
        <f>+N30*(1+'An Distinta Base'!W34)</f>
        <v>260.10000000000002</v>
      </c>
      <c r="P30" s="60">
        <f>+O30*(1+'An Distinta Base'!X34)</f>
        <v>260.10000000000002</v>
      </c>
      <c r="Q30" s="60">
        <f>+P30*(1+'An Distinta Base'!Y34)</f>
        <v>260.10000000000002</v>
      </c>
      <c r="R30" s="60">
        <f>+Q30*(1+'An Distinta Base'!Z34)</f>
        <v>260.10000000000002</v>
      </c>
      <c r="S30" s="60">
        <f>+R30*(1+'An Distinta Base'!AA34)</f>
        <v>260.10000000000002</v>
      </c>
      <c r="T30" s="60">
        <f>+S30*(1+'An Distinta Base'!AB34)</f>
        <v>260.10000000000002</v>
      </c>
      <c r="U30" s="60">
        <f>+T30*(1+'An Distinta Base'!AC34)</f>
        <v>260.10000000000002</v>
      </c>
      <c r="V30" s="60">
        <f>+U30*(1+'An Distinta Base'!AD34)</f>
        <v>260.10000000000002</v>
      </c>
      <c r="W30" s="60">
        <f>+V30*(1+'An Distinta Base'!AE34)</f>
        <v>260.10000000000002</v>
      </c>
      <c r="X30" s="60">
        <f>+W30*(1+'An Distinta Base'!AF34)</f>
        <v>260.10000000000002</v>
      </c>
      <c r="Y30" s="60">
        <f>+X30*(1+'An Distinta Base'!AG34)</f>
        <v>260.10000000000002</v>
      </c>
      <c r="Z30" s="60">
        <f>+Y30*(1+'An Distinta Base'!AH34)</f>
        <v>260.10000000000002</v>
      </c>
      <c r="AA30" s="60">
        <f>+Z30*(1+'An Distinta Base'!AI34)</f>
        <v>260.10000000000002</v>
      </c>
      <c r="AB30" s="60">
        <f>+AA30*(1+'An Distinta Base'!AJ34)</f>
        <v>260.10000000000002</v>
      </c>
      <c r="AC30" s="60">
        <f>+AB30*(1+'An Distinta Base'!AK34)</f>
        <v>260.10000000000002</v>
      </c>
      <c r="AD30" s="60">
        <f>+AC30*(1+'An Distinta Base'!AL34)</f>
        <v>260.10000000000002</v>
      </c>
      <c r="AE30" s="60">
        <f>+AD30*(1+'An Distinta Base'!AM34)</f>
        <v>260.10000000000002</v>
      </c>
      <c r="AF30" s="60">
        <f>+AE30*(1+'An Distinta Base'!AN34)</f>
        <v>260.10000000000002</v>
      </c>
      <c r="AG30" s="60">
        <f>+AF30*(1+'An Distinta Base'!AO34)</f>
        <v>260.10000000000002</v>
      </c>
      <c r="AH30" s="60">
        <f>+AG30*(1+'An Distinta Base'!AP34)</f>
        <v>260.10000000000002</v>
      </c>
      <c r="AI30" s="60">
        <f>+AH30*(1+'An Distinta Base'!AQ34)</f>
        <v>260.10000000000002</v>
      </c>
      <c r="AJ30" s="60">
        <f>+AI30*(1+'An Distinta Base'!AR34)</f>
        <v>260.10000000000002</v>
      </c>
      <c r="AK30" s="60">
        <f>+AJ30*(1+'An Distinta Base'!AS34)</f>
        <v>260.10000000000002</v>
      </c>
      <c r="AL30" s="60">
        <f>+AK30*(1+'An Distinta Base'!AT34)</f>
        <v>260.10000000000002</v>
      </c>
    </row>
    <row r="31" spans="2:38" ht="15.75" thickBot="1" x14ac:dyDescent="0.3">
      <c r="B31" s="47" t="str">
        <f t="shared" si="0"/>
        <v>Prodotto 5</v>
      </c>
      <c r="C31" s="60">
        <f>+'An Distinta Base'!J35</f>
        <v>255</v>
      </c>
      <c r="D31" s="60">
        <f>+C31*(1+'An Distinta Base'!L35)</f>
        <v>255</v>
      </c>
      <c r="E31" s="60">
        <f>+D31*(1+'An Distinta Base'!M35)</f>
        <v>255</v>
      </c>
      <c r="F31" s="60">
        <f>+E31*(1+'An Distinta Base'!N35)</f>
        <v>255</v>
      </c>
      <c r="G31" s="60">
        <f>+F31*(1+'An Distinta Base'!O35)</f>
        <v>255</v>
      </c>
      <c r="H31" s="60">
        <f>+G31*(1+'An Distinta Base'!P35)</f>
        <v>255</v>
      </c>
      <c r="I31" s="60">
        <f>+H31*(1+'An Distinta Base'!Q35)</f>
        <v>255</v>
      </c>
      <c r="J31" s="60">
        <f>+I31*(1+'An Distinta Base'!R35)</f>
        <v>262.65000000000003</v>
      </c>
      <c r="K31" s="60">
        <f>+J31*(1+'An Distinta Base'!S35)</f>
        <v>262.65000000000003</v>
      </c>
      <c r="L31" s="60">
        <f>+K31*(1+'An Distinta Base'!T35)</f>
        <v>262.65000000000003</v>
      </c>
      <c r="M31" s="60">
        <f>+L31*(1+'An Distinta Base'!U35)</f>
        <v>262.65000000000003</v>
      </c>
      <c r="N31" s="60">
        <f>+M31*(1+'An Distinta Base'!V35)</f>
        <v>262.65000000000003</v>
      </c>
      <c r="O31" s="60">
        <f>+N31*(1+'An Distinta Base'!W35)</f>
        <v>262.65000000000003</v>
      </c>
      <c r="P31" s="60">
        <f>+O31*(1+'An Distinta Base'!X35)</f>
        <v>262.65000000000003</v>
      </c>
      <c r="Q31" s="60">
        <f>+P31*(1+'An Distinta Base'!Y35)</f>
        <v>262.65000000000003</v>
      </c>
      <c r="R31" s="60">
        <f>+Q31*(1+'An Distinta Base'!Z35)</f>
        <v>262.65000000000003</v>
      </c>
      <c r="S31" s="60">
        <f>+R31*(1+'An Distinta Base'!AA35)</f>
        <v>262.65000000000003</v>
      </c>
      <c r="T31" s="60">
        <f>+S31*(1+'An Distinta Base'!AB35)</f>
        <v>262.65000000000003</v>
      </c>
      <c r="U31" s="60">
        <f>+T31*(1+'An Distinta Base'!AC35)</f>
        <v>262.65000000000003</v>
      </c>
      <c r="V31" s="60">
        <f>+U31*(1+'An Distinta Base'!AD35)</f>
        <v>262.65000000000003</v>
      </c>
      <c r="W31" s="60">
        <f>+V31*(1+'An Distinta Base'!AE35)</f>
        <v>262.65000000000003</v>
      </c>
      <c r="X31" s="60">
        <f>+W31*(1+'An Distinta Base'!AF35)</f>
        <v>262.65000000000003</v>
      </c>
      <c r="Y31" s="60">
        <f>+X31*(1+'An Distinta Base'!AG35)</f>
        <v>262.65000000000003</v>
      </c>
      <c r="Z31" s="60">
        <f>+Y31*(1+'An Distinta Base'!AH35)</f>
        <v>262.65000000000003</v>
      </c>
      <c r="AA31" s="60">
        <f>+Z31*(1+'An Distinta Base'!AI35)</f>
        <v>262.65000000000003</v>
      </c>
      <c r="AB31" s="60">
        <f>+AA31*(1+'An Distinta Base'!AJ35)</f>
        <v>262.65000000000003</v>
      </c>
      <c r="AC31" s="60">
        <f>+AB31*(1+'An Distinta Base'!AK35)</f>
        <v>262.65000000000003</v>
      </c>
      <c r="AD31" s="60">
        <f>+AC31*(1+'An Distinta Base'!AL35)</f>
        <v>262.65000000000003</v>
      </c>
      <c r="AE31" s="60">
        <f>+AD31*(1+'An Distinta Base'!AM35)</f>
        <v>262.65000000000003</v>
      </c>
      <c r="AF31" s="60">
        <f>+AE31*(1+'An Distinta Base'!AN35)</f>
        <v>262.65000000000003</v>
      </c>
      <c r="AG31" s="60">
        <f>+AF31*(1+'An Distinta Base'!AO35)</f>
        <v>262.65000000000003</v>
      </c>
      <c r="AH31" s="60">
        <f>+AG31*(1+'An Distinta Base'!AP35)</f>
        <v>262.65000000000003</v>
      </c>
      <c r="AI31" s="60">
        <f>+AH31*(1+'An Distinta Base'!AQ35)</f>
        <v>262.65000000000003</v>
      </c>
      <c r="AJ31" s="60">
        <f>+AI31*(1+'An Distinta Base'!AR35)</f>
        <v>262.65000000000003</v>
      </c>
      <c r="AK31" s="60">
        <f>+AJ31*(1+'An Distinta Base'!AS35)</f>
        <v>262.65000000000003</v>
      </c>
      <c r="AL31" s="60">
        <f>+AK31*(1+'An Distinta Base'!AT35)</f>
        <v>262.65000000000003</v>
      </c>
    </row>
    <row r="32" spans="2:38" ht="15.75" thickBot="1" x14ac:dyDescent="0.3">
      <c r="B32" s="47" t="str">
        <f t="shared" si="0"/>
        <v>Prodotto 6</v>
      </c>
      <c r="C32" s="60">
        <f>+'An Distinta Base'!J36</f>
        <v>245</v>
      </c>
      <c r="D32" s="60">
        <f>+C32*(1+'An Distinta Base'!L36)</f>
        <v>245</v>
      </c>
      <c r="E32" s="60">
        <f>+D32*(1+'An Distinta Base'!M36)</f>
        <v>245</v>
      </c>
      <c r="F32" s="60">
        <f>+E32*(1+'An Distinta Base'!N36)</f>
        <v>245</v>
      </c>
      <c r="G32" s="60">
        <f>+F32*(1+'An Distinta Base'!O36)</f>
        <v>245</v>
      </c>
      <c r="H32" s="60">
        <f>+G32*(1+'An Distinta Base'!P36)</f>
        <v>245</v>
      </c>
      <c r="I32" s="60">
        <f>+H32*(1+'An Distinta Base'!Q36)</f>
        <v>245</v>
      </c>
      <c r="J32" s="60">
        <f>+I32*(1+'An Distinta Base'!R36)</f>
        <v>245</v>
      </c>
      <c r="K32" s="60">
        <f>+J32*(1+'An Distinta Base'!S36)</f>
        <v>245</v>
      </c>
      <c r="L32" s="60">
        <f>+K32*(1+'An Distinta Base'!T36)</f>
        <v>245</v>
      </c>
      <c r="M32" s="60">
        <f>+L32*(1+'An Distinta Base'!U36)</f>
        <v>247.45</v>
      </c>
      <c r="N32" s="60">
        <f>+M32*(1+'An Distinta Base'!V36)</f>
        <v>247.45</v>
      </c>
      <c r="O32" s="60">
        <f>+N32*(1+'An Distinta Base'!W36)</f>
        <v>247.45</v>
      </c>
      <c r="P32" s="60">
        <f>+O32*(1+'An Distinta Base'!X36)</f>
        <v>247.45</v>
      </c>
      <c r="Q32" s="60">
        <f>+P32*(1+'An Distinta Base'!Y36)</f>
        <v>247.45</v>
      </c>
      <c r="R32" s="60">
        <f>+Q32*(1+'An Distinta Base'!Z36)</f>
        <v>247.45</v>
      </c>
      <c r="S32" s="60">
        <f>+R32*(1+'An Distinta Base'!AA36)</f>
        <v>247.45</v>
      </c>
      <c r="T32" s="60">
        <f>+S32*(1+'An Distinta Base'!AB36)</f>
        <v>247.45</v>
      </c>
      <c r="U32" s="60">
        <f>+T32*(1+'An Distinta Base'!AC36)</f>
        <v>247.45</v>
      </c>
      <c r="V32" s="60">
        <f>+U32*(1+'An Distinta Base'!AD36)</f>
        <v>247.45</v>
      </c>
      <c r="W32" s="60">
        <f>+V32*(1+'An Distinta Base'!AE36)</f>
        <v>247.45</v>
      </c>
      <c r="X32" s="60">
        <f>+W32*(1+'An Distinta Base'!AF36)</f>
        <v>247.45</v>
      </c>
      <c r="Y32" s="60">
        <f>+X32*(1+'An Distinta Base'!AG36)</f>
        <v>247.45</v>
      </c>
      <c r="Z32" s="60">
        <f>+Y32*(1+'An Distinta Base'!AH36)</f>
        <v>247.45</v>
      </c>
      <c r="AA32" s="60">
        <f>+Z32*(1+'An Distinta Base'!AI36)</f>
        <v>247.45</v>
      </c>
      <c r="AB32" s="60">
        <f>+AA32*(1+'An Distinta Base'!AJ36)</f>
        <v>247.45</v>
      </c>
      <c r="AC32" s="60">
        <f>+AB32*(1+'An Distinta Base'!AK36)</f>
        <v>247.45</v>
      </c>
      <c r="AD32" s="60">
        <f>+AC32*(1+'An Distinta Base'!AL36)</f>
        <v>247.45</v>
      </c>
      <c r="AE32" s="60">
        <f>+AD32*(1+'An Distinta Base'!AM36)</f>
        <v>247.45</v>
      </c>
      <c r="AF32" s="60">
        <f>+AE32*(1+'An Distinta Base'!AN36)</f>
        <v>247.45</v>
      </c>
      <c r="AG32" s="60">
        <f>+AF32*(1+'An Distinta Base'!AO36)</f>
        <v>247.45</v>
      </c>
      <c r="AH32" s="60">
        <f>+AG32*(1+'An Distinta Base'!AP36)</f>
        <v>247.45</v>
      </c>
      <c r="AI32" s="60">
        <f>+AH32*(1+'An Distinta Base'!AQ36)</f>
        <v>247.45</v>
      </c>
      <c r="AJ32" s="60">
        <f>+AI32*(1+'An Distinta Base'!AR36)</f>
        <v>247.45</v>
      </c>
      <c r="AK32" s="60">
        <f>+AJ32*(1+'An Distinta Base'!AS36)</f>
        <v>247.45</v>
      </c>
      <c r="AL32" s="60">
        <f>+AK32*(1+'An Distinta Base'!AT36)</f>
        <v>247.45</v>
      </c>
    </row>
    <row r="33" spans="2:38" ht="15.75" thickBot="1" x14ac:dyDescent="0.3">
      <c r="B33" s="47" t="str">
        <f t="shared" si="0"/>
        <v>Prodotto 7</v>
      </c>
      <c r="C33" s="60">
        <f>+'An Distinta Base'!J37</f>
        <v>235</v>
      </c>
      <c r="D33" s="60">
        <f>+C33*(1+'An Distinta Base'!L37)</f>
        <v>235</v>
      </c>
      <c r="E33" s="60">
        <f>+D33*(1+'An Distinta Base'!M37)</f>
        <v>235</v>
      </c>
      <c r="F33" s="60">
        <f>+E33*(1+'An Distinta Base'!N37)</f>
        <v>235</v>
      </c>
      <c r="G33" s="60">
        <f>+F33*(1+'An Distinta Base'!O37)</f>
        <v>235</v>
      </c>
      <c r="H33" s="60">
        <f>+G33*(1+'An Distinta Base'!P37)</f>
        <v>239.70000000000002</v>
      </c>
      <c r="I33" s="60">
        <f>+H33*(1+'An Distinta Base'!Q37)</f>
        <v>239.70000000000002</v>
      </c>
      <c r="J33" s="60">
        <f>+I33*(1+'An Distinta Base'!R37)</f>
        <v>239.70000000000002</v>
      </c>
      <c r="K33" s="60">
        <f>+J33*(1+'An Distinta Base'!S37)</f>
        <v>239.70000000000002</v>
      </c>
      <c r="L33" s="60">
        <f>+K33*(1+'An Distinta Base'!T37)</f>
        <v>239.70000000000002</v>
      </c>
      <c r="M33" s="60">
        <f>+L33*(1+'An Distinta Base'!U37)</f>
        <v>239.70000000000002</v>
      </c>
      <c r="N33" s="60">
        <f>+M33*(1+'An Distinta Base'!V37)</f>
        <v>239.70000000000002</v>
      </c>
      <c r="O33" s="60">
        <f>+N33*(1+'An Distinta Base'!W37)</f>
        <v>239.70000000000002</v>
      </c>
      <c r="P33" s="60">
        <f>+O33*(1+'An Distinta Base'!X37)</f>
        <v>239.70000000000002</v>
      </c>
      <c r="Q33" s="60">
        <f>+P33*(1+'An Distinta Base'!Y37)</f>
        <v>239.70000000000002</v>
      </c>
      <c r="R33" s="60">
        <f>+Q33*(1+'An Distinta Base'!Z37)</f>
        <v>239.70000000000002</v>
      </c>
      <c r="S33" s="60">
        <f>+R33*(1+'An Distinta Base'!AA37)</f>
        <v>239.70000000000002</v>
      </c>
      <c r="T33" s="60">
        <f>+S33*(1+'An Distinta Base'!AB37)</f>
        <v>239.70000000000002</v>
      </c>
      <c r="U33" s="60">
        <f>+T33*(1+'An Distinta Base'!AC37)</f>
        <v>239.70000000000002</v>
      </c>
      <c r="V33" s="60">
        <f>+U33*(1+'An Distinta Base'!AD37)</f>
        <v>239.70000000000002</v>
      </c>
      <c r="W33" s="60">
        <f>+V33*(1+'An Distinta Base'!AE37)</f>
        <v>239.70000000000002</v>
      </c>
      <c r="X33" s="60">
        <f>+W33*(1+'An Distinta Base'!AF37)</f>
        <v>239.70000000000002</v>
      </c>
      <c r="Y33" s="60">
        <f>+X33*(1+'An Distinta Base'!AG37)</f>
        <v>239.70000000000002</v>
      </c>
      <c r="Z33" s="60">
        <f>+Y33*(1+'An Distinta Base'!AH37)</f>
        <v>239.70000000000002</v>
      </c>
      <c r="AA33" s="60">
        <f>+Z33*(1+'An Distinta Base'!AI37)</f>
        <v>239.70000000000002</v>
      </c>
      <c r="AB33" s="60">
        <f>+AA33*(1+'An Distinta Base'!AJ37)</f>
        <v>239.70000000000002</v>
      </c>
      <c r="AC33" s="60">
        <f>+AB33*(1+'An Distinta Base'!AK37)</f>
        <v>239.70000000000002</v>
      </c>
      <c r="AD33" s="60">
        <f>+AC33*(1+'An Distinta Base'!AL37)</f>
        <v>239.70000000000002</v>
      </c>
      <c r="AE33" s="60">
        <f>+AD33*(1+'An Distinta Base'!AM37)</f>
        <v>239.70000000000002</v>
      </c>
      <c r="AF33" s="60">
        <f>+AE33*(1+'An Distinta Base'!AN37)</f>
        <v>239.70000000000002</v>
      </c>
      <c r="AG33" s="60">
        <f>+AF33*(1+'An Distinta Base'!AO37)</f>
        <v>239.70000000000002</v>
      </c>
      <c r="AH33" s="60">
        <f>+AG33*(1+'An Distinta Base'!AP37)</f>
        <v>239.70000000000002</v>
      </c>
      <c r="AI33" s="60">
        <f>+AH33*(1+'An Distinta Base'!AQ37)</f>
        <v>239.70000000000002</v>
      </c>
      <c r="AJ33" s="60">
        <f>+AI33*(1+'An Distinta Base'!AR37)</f>
        <v>239.70000000000002</v>
      </c>
      <c r="AK33" s="60">
        <f>+AJ33*(1+'An Distinta Base'!AS37)</f>
        <v>239.70000000000002</v>
      </c>
      <c r="AL33" s="60">
        <f>+AK33*(1+'An Distinta Base'!AT37)</f>
        <v>239.70000000000002</v>
      </c>
    </row>
    <row r="34" spans="2:38" ht="15.75" thickBot="1" x14ac:dyDescent="0.3">
      <c r="B34" s="47" t="str">
        <f t="shared" si="0"/>
        <v>Prodotto 8</v>
      </c>
      <c r="C34" s="60">
        <f>+'An Distinta Base'!J38</f>
        <v>255</v>
      </c>
      <c r="D34" s="60">
        <f>+C34*(1+'An Distinta Base'!L38)</f>
        <v>255</v>
      </c>
      <c r="E34" s="60">
        <f>+D34*(1+'An Distinta Base'!M38)</f>
        <v>255</v>
      </c>
      <c r="F34" s="60">
        <f>+E34*(1+'An Distinta Base'!N38)</f>
        <v>255</v>
      </c>
      <c r="G34" s="60">
        <f>+F34*(1+'An Distinta Base'!O38)</f>
        <v>255</v>
      </c>
      <c r="H34" s="60">
        <f>+G34*(1+'An Distinta Base'!P38)</f>
        <v>262.65000000000003</v>
      </c>
      <c r="I34" s="60">
        <f>+H34*(1+'An Distinta Base'!Q38)</f>
        <v>262.65000000000003</v>
      </c>
      <c r="J34" s="60">
        <f>+I34*(1+'An Distinta Base'!R38)</f>
        <v>262.65000000000003</v>
      </c>
      <c r="K34" s="60">
        <f>+J34*(1+'An Distinta Base'!S38)</f>
        <v>262.65000000000003</v>
      </c>
      <c r="L34" s="60">
        <f>+K34*(1+'An Distinta Base'!T38)</f>
        <v>262.65000000000003</v>
      </c>
      <c r="M34" s="60">
        <f>+L34*(1+'An Distinta Base'!U38)</f>
        <v>262.65000000000003</v>
      </c>
      <c r="N34" s="60">
        <f>+M34*(1+'An Distinta Base'!V38)</f>
        <v>262.65000000000003</v>
      </c>
      <c r="O34" s="60">
        <f>+N34*(1+'An Distinta Base'!W38)</f>
        <v>262.65000000000003</v>
      </c>
      <c r="P34" s="60">
        <f>+O34*(1+'An Distinta Base'!X38)</f>
        <v>262.65000000000003</v>
      </c>
      <c r="Q34" s="60">
        <f>+P34*(1+'An Distinta Base'!Y38)</f>
        <v>262.65000000000003</v>
      </c>
      <c r="R34" s="60">
        <f>+Q34*(1+'An Distinta Base'!Z38)</f>
        <v>262.65000000000003</v>
      </c>
      <c r="S34" s="60">
        <f>+R34*(1+'An Distinta Base'!AA38)</f>
        <v>262.65000000000003</v>
      </c>
      <c r="T34" s="60">
        <f>+S34*(1+'An Distinta Base'!AB38)</f>
        <v>262.65000000000003</v>
      </c>
      <c r="U34" s="60">
        <f>+T34*(1+'An Distinta Base'!AC38)</f>
        <v>262.65000000000003</v>
      </c>
      <c r="V34" s="60">
        <f>+U34*(1+'An Distinta Base'!AD38)</f>
        <v>262.65000000000003</v>
      </c>
      <c r="W34" s="60">
        <f>+V34*(1+'An Distinta Base'!AE38)</f>
        <v>262.65000000000003</v>
      </c>
      <c r="X34" s="60">
        <f>+W34*(1+'An Distinta Base'!AF38)</f>
        <v>262.65000000000003</v>
      </c>
      <c r="Y34" s="60">
        <f>+X34*(1+'An Distinta Base'!AG38)</f>
        <v>262.65000000000003</v>
      </c>
      <c r="Z34" s="60">
        <f>+Y34*(1+'An Distinta Base'!AH38)</f>
        <v>262.65000000000003</v>
      </c>
      <c r="AA34" s="60">
        <f>+Z34*(1+'An Distinta Base'!AI38)</f>
        <v>262.65000000000003</v>
      </c>
      <c r="AB34" s="60">
        <f>+AA34*(1+'An Distinta Base'!AJ38)</f>
        <v>262.65000000000003</v>
      </c>
      <c r="AC34" s="60">
        <f>+AB34*(1+'An Distinta Base'!AK38)</f>
        <v>262.65000000000003</v>
      </c>
      <c r="AD34" s="60">
        <f>+AC34*(1+'An Distinta Base'!AL38)</f>
        <v>262.65000000000003</v>
      </c>
      <c r="AE34" s="60">
        <f>+AD34*(1+'An Distinta Base'!AM38)</f>
        <v>262.65000000000003</v>
      </c>
      <c r="AF34" s="60">
        <f>+AE34*(1+'An Distinta Base'!AN38)</f>
        <v>262.65000000000003</v>
      </c>
      <c r="AG34" s="60">
        <f>+AF34*(1+'An Distinta Base'!AO38)</f>
        <v>262.65000000000003</v>
      </c>
      <c r="AH34" s="60">
        <f>+AG34*(1+'An Distinta Base'!AP38)</f>
        <v>262.65000000000003</v>
      </c>
      <c r="AI34" s="60">
        <f>+AH34*(1+'An Distinta Base'!AQ38)</f>
        <v>262.65000000000003</v>
      </c>
      <c r="AJ34" s="60">
        <f>+AI34*(1+'An Distinta Base'!AR38)</f>
        <v>262.65000000000003</v>
      </c>
      <c r="AK34" s="60">
        <f>+AJ34*(1+'An Distinta Base'!AS38)</f>
        <v>262.65000000000003</v>
      </c>
      <c r="AL34" s="60">
        <f>+AK34*(1+'An Distinta Base'!AT38)</f>
        <v>262.65000000000003</v>
      </c>
    </row>
    <row r="35" spans="2:38" ht="15.75" thickBot="1" x14ac:dyDescent="0.3">
      <c r="B35" s="47" t="str">
        <f t="shared" si="0"/>
        <v>Prodotto 9</v>
      </c>
      <c r="C35" s="60">
        <f>+'An Distinta Base'!J39</f>
        <v>255</v>
      </c>
      <c r="D35" s="60">
        <f>+C35*(1+'An Distinta Base'!L39)</f>
        <v>255</v>
      </c>
      <c r="E35" s="60">
        <f>+D35*(1+'An Distinta Base'!M39)</f>
        <v>255</v>
      </c>
      <c r="F35" s="60">
        <f>+E35*(1+'An Distinta Base'!N39)</f>
        <v>255</v>
      </c>
      <c r="G35" s="60">
        <f>+F35*(1+'An Distinta Base'!O39)</f>
        <v>255</v>
      </c>
      <c r="H35" s="60">
        <f>+G35*(1+'An Distinta Base'!P39)</f>
        <v>262.65000000000003</v>
      </c>
      <c r="I35" s="60">
        <f>+H35*(1+'An Distinta Base'!Q39)</f>
        <v>262.65000000000003</v>
      </c>
      <c r="J35" s="60">
        <f>+I35*(1+'An Distinta Base'!R39)</f>
        <v>262.65000000000003</v>
      </c>
      <c r="K35" s="60">
        <f>+J35*(1+'An Distinta Base'!S39)</f>
        <v>262.65000000000003</v>
      </c>
      <c r="L35" s="60">
        <f>+K35*(1+'An Distinta Base'!T39)</f>
        <v>262.65000000000003</v>
      </c>
      <c r="M35" s="60">
        <f>+L35*(1+'An Distinta Base'!U39)</f>
        <v>262.65000000000003</v>
      </c>
      <c r="N35" s="60">
        <f>+M35*(1+'An Distinta Base'!V39)</f>
        <v>262.65000000000003</v>
      </c>
      <c r="O35" s="60">
        <f>+N35*(1+'An Distinta Base'!W39)</f>
        <v>262.65000000000003</v>
      </c>
      <c r="P35" s="60">
        <f>+O35*(1+'An Distinta Base'!X39)</f>
        <v>262.65000000000003</v>
      </c>
      <c r="Q35" s="60">
        <f>+P35*(1+'An Distinta Base'!Y39)</f>
        <v>262.65000000000003</v>
      </c>
      <c r="R35" s="60">
        <f>+Q35*(1+'An Distinta Base'!Z39)</f>
        <v>262.65000000000003</v>
      </c>
      <c r="S35" s="60">
        <f>+R35*(1+'An Distinta Base'!AA39)</f>
        <v>262.65000000000003</v>
      </c>
      <c r="T35" s="60">
        <f>+S35*(1+'An Distinta Base'!AB39)</f>
        <v>262.65000000000003</v>
      </c>
      <c r="U35" s="60">
        <f>+T35*(1+'An Distinta Base'!AC39)</f>
        <v>262.65000000000003</v>
      </c>
      <c r="V35" s="60">
        <f>+U35*(1+'An Distinta Base'!AD39)</f>
        <v>262.65000000000003</v>
      </c>
      <c r="W35" s="60">
        <f>+V35*(1+'An Distinta Base'!AE39)</f>
        <v>262.65000000000003</v>
      </c>
      <c r="X35" s="60">
        <f>+W35*(1+'An Distinta Base'!AF39)</f>
        <v>262.65000000000003</v>
      </c>
      <c r="Y35" s="60">
        <f>+X35*(1+'An Distinta Base'!AG39)</f>
        <v>262.65000000000003</v>
      </c>
      <c r="Z35" s="60">
        <f>+Y35*(1+'An Distinta Base'!AH39)</f>
        <v>262.65000000000003</v>
      </c>
      <c r="AA35" s="60">
        <f>+Z35*(1+'An Distinta Base'!AI39)</f>
        <v>262.65000000000003</v>
      </c>
      <c r="AB35" s="60">
        <f>+AA35*(1+'An Distinta Base'!AJ39)</f>
        <v>262.65000000000003</v>
      </c>
      <c r="AC35" s="60">
        <f>+AB35*(1+'An Distinta Base'!AK39)</f>
        <v>262.65000000000003</v>
      </c>
      <c r="AD35" s="60">
        <f>+AC35*(1+'An Distinta Base'!AL39)</f>
        <v>262.65000000000003</v>
      </c>
      <c r="AE35" s="60">
        <f>+AD35*(1+'An Distinta Base'!AM39)</f>
        <v>262.65000000000003</v>
      </c>
      <c r="AF35" s="60">
        <f>+AE35*(1+'An Distinta Base'!AN39)</f>
        <v>262.65000000000003</v>
      </c>
      <c r="AG35" s="60">
        <f>+AF35*(1+'An Distinta Base'!AO39)</f>
        <v>262.65000000000003</v>
      </c>
      <c r="AH35" s="60">
        <f>+AG35*(1+'An Distinta Base'!AP39)</f>
        <v>262.65000000000003</v>
      </c>
      <c r="AI35" s="60">
        <f>+AH35*(1+'An Distinta Base'!AQ39)</f>
        <v>262.65000000000003</v>
      </c>
      <c r="AJ35" s="60">
        <f>+AI35*(1+'An Distinta Base'!AR39)</f>
        <v>262.65000000000003</v>
      </c>
      <c r="AK35" s="60">
        <f>+AJ35*(1+'An Distinta Base'!AS39)</f>
        <v>262.65000000000003</v>
      </c>
      <c r="AL35" s="60">
        <f>+AK35*(1+'An Distinta Base'!AT39)</f>
        <v>262.65000000000003</v>
      </c>
    </row>
    <row r="36" spans="2:38" ht="15.75" thickBot="1" x14ac:dyDescent="0.3">
      <c r="B36" s="47" t="str">
        <f t="shared" si="0"/>
        <v>Prodotto 10</v>
      </c>
      <c r="C36" s="60">
        <f>+'An Distinta Base'!J40</f>
        <v>250</v>
      </c>
      <c r="D36" s="60">
        <f>+C36*(1+'An Distinta Base'!L40)</f>
        <v>250</v>
      </c>
      <c r="E36" s="60">
        <f>+D36*(1+'An Distinta Base'!M40)</f>
        <v>250</v>
      </c>
      <c r="F36" s="60">
        <f>+E36*(1+'An Distinta Base'!N40)</f>
        <v>250</v>
      </c>
      <c r="G36" s="60">
        <f>+F36*(1+'An Distinta Base'!O40)</f>
        <v>250</v>
      </c>
      <c r="H36" s="60">
        <f>+G36*(1+'An Distinta Base'!P40)</f>
        <v>250</v>
      </c>
      <c r="I36" s="60">
        <f>+H36*(1+'An Distinta Base'!Q40)</f>
        <v>250</v>
      </c>
      <c r="J36" s="60">
        <f>+I36*(1+'An Distinta Base'!R40)</f>
        <v>250</v>
      </c>
      <c r="K36" s="60">
        <f>+J36*(1+'An Distinta Base'!S40)</f>
        <v>252.5</v>
      </c>
      <c r="L36" s="60">
        <f>+K36*(1+'An Distinta Base'!T40)</f>
        <v>252.5</v>
      </c>
      <c r="M36" s="60">
        <f>+L36*(1+'An Distinta Base'!U40)</f>
        <v>252.5</v>
      </c>
      <c r="N36" s="60">
        <f>+M36*(1+'An Distinta Base'!V40)</f>
        <v>252.5</v>
      </c>
      <c r="O36" s="60">
        <f>+N36*(1+'An Distinta Base'!W40)</f>
        <v>252.5</v>
      </c>
      <c r="P36" s="60">
        <f>+O36*(1+'An Distinta Base'!X40)</f>
        <v>252.5</v>
      </c>
      <c r="Q36" s="60">
        <f>+P36*(1+'An Distinta Base'!Y40)</f>
        <v>252.5</v>
      </c>
      <c r="R36" s="60">
        <f>+Q36*(1+'An Distinta Base'!Z40)</f>
        <v>252.5</v>
      </c>
      <c r="S36" s="60">
        <f>+R36*(1+'An Distinta Base'!AA40)</f>
        <v>252.5</v>
      </c>
      <c r="T36" s="60">
        <f>+S36*(1+'An Distinta Base'!AB40)</f>
        <v>252.5</v>
      </c>
      <c r="U36" s="60">
        <f>+T36*(1+'An Distinta Base'!AC40)</f>
        <v>252.5</v>
      </c>
      <c r="V36" s="60">
        <f>+U36*(1+'An Distinta Base'!AD40)</f>
        <v>252.5</v>
      </c>
      <c r="W36" s="60">
        <f>+V36*(1+'An Distinta Base'!AE40)</f>
        <v>252.5</v>
      </c>
      <c r="X36" s="60">
        <f>+W36*(1+'An Distinta Base'!AF40)</f>
        <v>252.5</v>
      </c>
      <c r="Y36" s="60">
        <f>+X36*(1+'An Distinta Base'!AG40)</f>
        <v>252.5</v>
      </c>
      <c r="Z36" s="60">
        <f>+Y36*(1+'An Distinta Base'!AH40)</f>
        <v>252.5</v>
      </c>
      <c r="AA36" s="60">
        <f>+Z36*(1+'An Distinta Base'!AI40)</f>
        <v>252.5</v>
      </c>
      <c r="AB36" s="60">
        <f>+AA36*(1+'An Distinta Base'!AJ40)</f>
        <v>252.5</v>
      </c>
      <c r="AC36" s="60">
        <f>+AB36*(1+'An Distinta Base'!AK40)</f>
        <v>252.5</v>
      </c>
      <c r="AD36" s="60">
        <f>+AC36*(1+'An Distinta Base'!AL40)</f>
        <v>252.5</v>
      </c>
      <c r="AE36" s="60">
        <f>+AD36*(1+'An Distinta Base'!AM40)</f>
        <v>252.5</v>
      </c>
      <c r="AF36" s="60">
        <f>+AE36*(1+'An Distinta Base'!AN40)</f>
        <v>252.5</v>
      </c>
      <c r="AG36" s="60">
        <f>+AF36*(1+'An Distinta Base'!AO40)</f>
        <v>252.5</v>
      </c>
      <c r="AH36" s="60">
        <f>+AG36*(1+'An Distinta Base'!AP40)</f>
        <v>252.5</v>
      </c>
      <c r="AI36" s="60">
        <f>+AH36*(1+'An Distinta Base'!AQ40)</f>
        <v>252.5</v>
      </c>
      <c r="AJ36" s="60">
        <f>+AI36*(1+'An Distinta Base'!AR40)</f>
        <v>252.5</v>
      </c>
      <c r="AK36" s="60">
        <f>+AJ36*(1+'An Distinta Base'!AS40)</f>
        <v>252.5</v>
      </c>
      <c r="AL36" s="60">
        <f>+AK36*(1+'An Distinta Base'!AT40)</f>
        <v>252.5</v>
      </c>
    </row>
    <row r="37" spans="2:38" ht="15.75" thickBot="1" x14ac:dyDescent="0.3">
      <c r="B37" s="47" t="str">
        <f t="shared" si="0"/>
        <v>Prodotto 11</v>
      </c>
      <c r="C37" s="60">
        <f>+'An Distinta Base'!J41</f>
        <v>240</v>
      </c>
      <c r="D37" s="60">
        <f>+C37*(1+'An Distinta Base'!L41)</f>
        <v>240</v>
      </c>
      <c r="E37" s="60">
        <f>+D37*(1+'An Distinta Base'!M41)</f>
        <v>240</v>
      </c>
      <c r="F37" s="60">
        <f>+E37*(1+'An Distinta Base'!N41)</f>
        <v>240</v>
      </c>
      <c r="G37" s="60">
        <f>+F37*(1+'An Distinta Base'!O41)</f>
        <v>240</v>
      </c>
      <c r="H37" s="60">
        <f>+G37*(1+'An Distinta Base'!P41)</f>
        <v>240</v>
      </c>
      <c r="I37" s="60">
        <f>+H37*(1+'An Distinta Base'!Q41)</f>
        <v>240</v>
      </c>
      <c r="J37" s="60">
        <f>+I37*(1+'An Distinta Base'!R41)</f>
        <v>240</v>
      </c>
      <c r="K37" s="60">
        <f>+J37*(1+'An Distinta Base'!S41)</f>
        <v>240</v>
      </c>
      <c r="L37" s="60">
        <f>+K37*(1+'An Distinta Base'!T41)</f>
        <v>244.8</v>
      </c>
      <c r="M37" s="60">
        <f>+L37*(1+'An Distinta Base'!U41)</f>
        <v>244.8</v>
      </c>
      <c r="N37" s="60">
        <f>+M37*(1+'An Distinta Base'!V41)</f>
        <v>244.8</v>
      </c>
      <c r="O37" s="60">
        <f>+N37*(1+'An Distinta Base'!W41)</f>
        <v>244.8</v>
      </c>
      <c r="P37" s="60">
        <f>+O37*(1+'An Distinta Base'!X41)</f>
        <v>244.8</v>
      </c>
      <c r="Q37" s="60">
        <f>+P37*(1+'An Distinta Base'!Y41)</f>
        <v>244.8</v>
      </c>
      <c r="R37" s="60">
        <f>+Q37*(1+'An Distinta Base'!Z41)</f>
        <v>244.8</v>
      </c>
      <c r="S37" s="60">
        <f>+R37*(1+'An Distinta Base'!AA41)</f>
        <v>244.8</v>
      </c>
      <c r="T37" s="60">
        <f>+S37*(1+'An Distinta Base'!AB41)</f>
        <v>244.8</v>
      </c>
      <c r="U37" s="60">
        <f>+T37*(1+'An Distinta Base'!AC41)</f>
        <v>244.8</v>
      </c>
      <c r="V37" s="60">
        <f>+U37*(1+'An Distinta Base'!AD41)</f>
        <v>244.8</v>
      </c>
      <c r="W37" s="60">
        <f>+V37*(1+'An Distinta Base'!AE41)</f>
        <v>244.8</v>
      </c>
      <c r="X37" s="60">
        <f>+W37*(1+'An Distinta Base'!AF41)</f>
        <v>244.8</v>
      </c>
      <c r="Y37" s="60">
        <f>+X37*(1+'An Distinta Base'!AG41)</f>
        <v>244.8</v>
      </c>
      <c r="Z37" s="60">
        <f>+Y37*(1+'An Distinta Base'!AH41)</f>
        <v>244.8</v>
      </c>
      <c r="AA37" s="60">
        <f>+Z37*(1+'An Distinta Base'!AI41)</f>
        <v>244.8</v>
      </c>
      <c r="AB37" s="60">
        <f>+AA37*(1+'An Distinta Base'!AJ41)</f>
        <v>244.8</v>
      </c>
      <c r="AC37" s="60">
        <f>+AB37*(1+'An Distinta Base'!AK41)</f>
        <v>244.8</v>
      </c>
      <c r="AD37" s="60">
        <f>+AC37*(1+'An Distinta Base'!AL41)</f>
        <v>244.8</v>
      </c>
      <c r="AE37" s="60">
        <f>+AD37*(1+'An Distinta Base'!AM41)</f>
        <v>244.8</v>
      </c>
      <c r="AF37" s="60">
        <f>+AE37*(1+'An Distinta Base'!AN41)</f>
        <v>244.8</v>
      </c>
      <c r="AG37" s="60">
        <f>+AF37*(1+'An Distinta Base'!AO41)</f>
        <v>244.8</v>
      </c>
      <c r="AH37" s="60">
        <f>+AG37*(1+'An Distinta Base'!AP41)</f>
        <v>244.8</v>
      </c>
      <c r="AI37" s="60">
        <f>+AH37*(1+'An Distinta Base'!AQ41)</f>
        <v>244.8</v>
      </c>
      <c r="AJ37" s="60">
        <f>+AI37*(1+'An Distinta Base'!AR41)</f>
        <v>244.8</v>
      </c>
      <c r="AK37" s="60">
        <f>+AJ37*(1+'An Distinta Base'!AS41)</f>
        <v>244.8</v>
      </c>
      <c r="AL37" s="60">
        <f>+AK37*(1+'An Distinta Base'!AT41)</f>
        <v>244.8</v>
      </c>
    </row>
    <row r="38" spans="2:38" ht="15.75" thickBot="1" x14ac:dyDescent="0.3">
      <c r="B38" s="47" t="str">
        <f t="shared" si="0"/>
        <v>Prodotto 12</v>
      </c>
      <c r="C38" s="60">
        <f>+'An Distinta Base'!J42</f>
        <v>245</v>
      </c>
      <c r="D38" s="60">
        <f>+C38*(1+'An Distinta Base'!L42)</f>
        <v>245</v>
      </c>
      <c r="E38" s="60">
        <f>+D38*(1+'An Distinta Base'!M42)</f>
        <v>245</v>
      </c>
      <c r="F38" s="60">
        <f>+E38*(1+'An Distinta Base'!N42)</f>
        <v>245</v>
      </c>
      <c r="G38" s="60">
        <f>+F38*(1+'An Distinta Base'!O42)</f>
        <v>245</v>
      </c>
      <c r="H38" s="60">
        <f>+G38*(1+'An Distinta Base'!P42)</f>
        <v>245</v>
      </c>
      <c r="I38" s="60">
        <f>+H38*(1+'An Distinta Base'!Q42)</f>
        <v>245</v>
      </c>
      <c r="J38" s="60">
        <f>+I38*(1+'An Distinta Base'!R42)</f>
        <v>245</v>
      </c>
      <c r="K38" s="60">
        <f>+J38*(1+'An Distinta Base'!S42)</f>
        <v>245</v>
      </c>
      <c r="L38" s="60">
        <f>+K38*(1+'An Distinta Base'!T42)</f>
        <v>245</v>
      </c>
      <c r="M38" s="60">
        <f>+L38*(1+'An Distinta Base'!U42)</f>
        <v>247.45</v>
      </c>
      <c r="N38" s="60">
        <f>+M38*(1+'An Distinta Base'!V42)</f>
        <v>247.45</v>
      </c>
      <c r="O38" s="60">
        <f>+N38*(1+'An Distinta Base'!W42)</f>
        <v>247.45</v>
      </c>
      <c r="P38" s="60">
        <f>+O38*(1+'An Distinta Base'!X42)</f>
        <v>247.45</v>
      </c>
      <c r="Q38" s="60">
        <f>+P38*(1+'An Distinta Base'!Y42)</f>
        <v>247.45</v>
      </c>
      <c r="R38" s="60">
        <f>+Q38*(1+'An Distinta Base'!Z42)</f>
        <v>247.45</v>
      </c>
      <c r="S38" s="60">
        <f>+R38*(1+'An Distinta Base'!AA42)</f>
        <v>247.45</v>
      </c>
      <c r="T38" s="60">
        <f>+S38*(1+'An Distinta Base'!AB42)</f>
        <v>247.45</v>
      </c>
      <c r="U38" s="60">
        <f>+T38*(1+'An Distinta Base'!AC42)</f>
        <v>247.45</v>
      </c>
      <c r="V38" s="60">
        <f>+U38*(1+'An Distinta Base'!AD42)</f>
        <v>247.45</v>
      </c>
      <c r="W38" s="60">
        <f>+V38*(1+'An Distinta Base'!AE42)</f>
        <v>247.45</v>
      </c>
      <c r="X38" s="60">
        <f>+W38*(1+'An Distinta Base'!AF42)</f>
        <v>247.45</v>
      </c>
      <c r="Y38" s="60">
        <f>+X38*(1+'An Distinta Base'!AG42)</f>
        <v>247.45</v>
      </c>
      <c r="Z38" s="60">
        <f>+Y38*(1+'An Distinta Base'!AH42)</f>
        <v>247.45</v>
      </c>
      <c r="AA38" s="60">
        <f>+Z38*(1+'An Distinta Base'!AI42)</f>
        <v>247.45</v>
      </c>
      <c r="AB38" s="60">
        <f>+AA38*(1+'An Distinta Base'!AJ42)</f>
        <v>247.45</v>
      </c>
      <c r="AC38" s="60">
        <f>+AB38*(1+'An Distinta Base'!AK42)</f>
        <v>247.45</v>
      </c>
      <c r="AD38" s="60">
        <f>+AC38*(1+'An Distinta Base'!AL42)</f>
        <v>247.45</v>
      </c>
      <c r="AE38" s="60">
        <f>+AD38*(1+'An Distinta Base'!AM42)</f>
        <v>247.45</v>
      </c>
      <c r="AF38" s="60">
        <f>+AE38*(1+'An Distinta Base'!AN42)</f>
        <v>247.45</v>
      </c>
      <c r="AG38" s="60">
        <f>+AF38*(1+'An Distinta Base'!AO42)</f>
        <v>247.45</v>
      </c>
      <c r="AH38" s="60">
        <f>+AG38*(1+'An Distinta Base'!AP42)</f>
        <v>247.45</v>
      </c>
      <c r="AI38" s="60">
        <f>+AH38*(1+'An Distinta Base'!AQ42)</f>
        <v>247.45</v>
      </c>
      <c r="AJ38" s="60">
        <f>+AI38*(1+'An Distinta Base'!AR42)</f>
        <v>247.45</v>
      </c>
      <c r="AK38" s="60">
        <f>+AJ38*(1+'An Distinta Base'!AS42)</f>
        <v>247.45</v>
      </c>
      <c r="AL38" s="60">
        <f>+AK38*(1+'An Distinta Base'!AT42)</f>
        <v>247.45</v>
      </c>
    </row>
    <row r="39" spans="2:38" ht="15.75" thickBot="1" x14ac:dyDescent="0.3">
      <c r="B39" s="47" t="str">
        <f t="shared" si="0"/>
        <v>Prodotto 13</v>
      </c>
      <c r="C39" s="60">
        <f>+'An Distinta Base'!J43</f>
        <v>220</v>
      </c>
      <c r="D39" s="60">
        <f>+C39*(1+'An Distinta Base'!L43)</f>
        <v>220</v>
      </c>
      <c r="E39" s="60">
        <f>+D39*(1+'An Distinta Base'!M43)</f>
        <v>220</v>
      </c>
      <c r="F39" s="60">
        <f>+E39*(1+'An Distinta Base'!N43)</f>
        <v>220</v>
      </c>
      <c r="G39" s="60">
        <f>+F39*(1+'An Distinta Base'!O43)</f>
        <v>220</v>
      </c>
      <c r="H39" s="60">
        <f>+G39*(1+'An Distinta Base'!P43)</f>
        <v>220</v>
      </c>
      <c r="I39" s="60">
        <f>+H39*(1+'An Distinta Base'!Q43)</f>
        <v>220</v>
      </c>
      <c r="J39" s="60">
        <f>+I39*(1+'An Distinta Base'!R43)</f>
        <v>220</v>
      </c>
      <c r="K39" s="60">
        <f>+J39*(1+'An Distinta Base'!S43)</f>
        <v>220</v>
      </c>
      <c r="L39" s="60">
        <f>+K39*(1+'An Distinta Base'!T43)</f>
        <v>226.6</v>
      </c>
      <c r="M39" s="60">
        <f>+L39*(1+'An Distinta Base'!U43)</f>
        <v>226.6</v>
      </c>
      <c r="N39" s="60">
        <f>+M39*(1+'An Distinta Base'!V43)</f>
        <v>226.6</v>
      </c>
      <c r="O39" s="60">
        <f>+N39*(1+'An Distinta Base'!W43)</f>
        <v>226.6</v>
      </c>
      <c r="P39" s="60">
        <f>+O39*(1+'An Distinta Base'!X43)</f>
        <v>226.6</v>
      </c>
      <c r="Q39" s="60">
        <f>+P39*(1+'An Distinta Base'!Y43)</f>
        <v>226.6</v>
      </c>
      <c r="R39" s="60">
        <f>+Q39*(1+'An Distinta Base'!Z43)</f>
        <v>226.6</v>
      </c>
      <c r="S39" s="60">
        <f>+R39*(1+'An Distinta Base'!AA43)</f>
        <v>226.6</v>
      </c>
      <c r="T39" s="60">
        <f>+S39*(1+'An Distinta Base'!AB43)</f>
        <v>226.6</v>
      </c>
      <c r="U39" s="60">
        <f>+T39*(1+'An Distinta Base'!AC43)</f>
        <v>226.6</v>
      </c>
      <c r="V39" s="60">
        <f>+U39*(1+'An Distinta Base'!AD43)</f>
        <v>226.6</v>
      </c>
      <c r="W39" s="60">
        <f>+V39*(1+'An Distinta Base'!AE43)</f>
        <v>226.6</v>
      </c>
      <c r="X39" s="60">
        <f>+W39*(1+'An Distinta Base'!AF43)</f>
        <v>226.6</v>
      </c>
      <c r="Y39" s="60">
        <f>+X39*(1+'An Distinta Base'!AG43)</f>
        <v>226.6</v>
      </c>
      <c r="Z39" s="60">
        <f>+Y39*(1+'An Distinta Base'!AH43)</f>
        <v>226.6</v>
      </c>
      <c r="AA39" s="60">
        <f>+Z39*(1+'An Distinta Base'!AI43)</f>
        <v>226.6</v>
      </c>
      <c r="AB39" s="60">
        <f>+AA39*(1+'An Distinta Base'!AJ43)</f>
        <v>226.6</v>
      </c>
      <c r="AC39" s="60">
        <f>+AB39*(1+'An Distinta Base'!AK43)</f>
        <v>226.6</v>
      </c>
      <c r="AD39" s="60">
        <f>+AC39*(1+'An Distinta Base'!AL43)</f>
        <v>226.6</v>
      </c>
      <c r="AE39" s="60">
        <f>+AD39*(1+'An Distinta Base'!AM43)</f>
        <v>226.6</v>
      </c>
      <c r="AF39" s="60">
        <f>+AE39*(1+'An Distinta Base'!AN43)</f>
        <v>226.6</v>
      </c>
      <c r="AG39" s="60">
        <f>+AF39*(1+'An Distinta Base'!AO43)</f>
        <v>226.6</v>
      </c>
      <c r="AH39" s="60">
        <f>+AG39*(1+'An Distinta Base'!AP43)</f>
        <v>226.6</v>
      </c>
      <c r="AI39" s="60">
        <f>+AH39*(1+'An Distinta Base'!AQ43)</f>
        <v>226.6</v>
      </c>
      <c r="AJ39" s="60">
        <f>+AI39*(1+'An Distinta Base'!AR43)</f>
        <v>226.6</v>
      </c>
      <c r="AK39" s="60">
        <f>+AJ39*(1+'An Distinta Base'!AS43)</f>
        <v>226.6</v>
      </c>
      <c r="AL39" s="60">
        <f>+AK39*(1+'An Distinta Base'!AT43)</f>
        <v>226.6</v>
      </c>
    </row>
    <row r="40" spans="2:38" ht="15.75" thickBot="1" x14ac:dyDescent="0.3">
      <c r="B40" s="47" t="str">
        <f t="shared" si="0"/>
        <v>Prodotto 14</v>
      </c>
      <c r="C40" s="60">
        <f>+'An Distinta Base'!J44</f>
        <v>220</v>
      </c>
      <c r="D40" s="60">
        <f>+C40*(1+'An Distinta Base'!L44)</f>
        <v>220</v>
      </c>
      <c r="E40" s="60">
        <f>+D40*(1+'An Distinta Base'!M44)</f>
        <v>220</v>
      </c>
      <c r="F40" s="60">
        <f>+E40*(1+'An Distinta Base'!N44)</f>
        <v>220</v>
      </c>
      <c r="G40" s="60">
        <f>+F40*(1+'An Distinta Base'!O44)</f>
        <v>220</v>
      </c>
      <c r="H40" s="60">
        <f>+G40*(1+'An Distinta Base'!P44)</f>
        <v>220</v>
      </c>
      <c r="I40" s="60">
        <f>+H40*(1+'An Distinta Base'!Q44)</f>
        <v>220</v>
      </c>
      <c r="J40" s="60">
        <f>+I40*(1+'An Distinta Base'!R44)</f>
        <v>220</v>
      </c>
      <c r="K40" s="60">
        <f>+J40*(1+'An Distinta Base'!S44)</f>
        <v>222.2</v>
      </c>
      <c r="L40" s="60">
        <f>+K40*(1+'An Distinta Base'!T44)</f>
        <v>222.2</v>
      </c>
      <c r="M40" s="60">
        <f>+L40*(1+'An Distinta Base'!U44)</f>
        <v>222.2</v>
      </c>
      <c r="N40" s="60">
        <f>+M40*(1+'An Distinta Base'!V44)</f>
        <v>222.2</v>
      </c>
      <c r="O40" s="60">
        <f>+N40*(1+'An Distinta Base'!W44)</f>
        <v>222.2</v>
      </c>
      <c r="P40" s="60">
        <f>+O40*(1+'An Distinta Base'!X44)</f>
        <v>222.2</v>
      </c>
      <c r="Q40" s="60">
        <f>+P40*(1+'An Distinta Base'!Y44)</f>
        <v>222.2</v>
      </c>
      <c r="R40" s="60">
        <f>+Q40*(1+'An Distinta Base'!Z44)</f>
        <v>222.2</v>
      </c>
      <c r="S40" s="60">
        <f>+R40*(1+'An Distinta Base'!AA44)</f>
        <v>222.2</v>
      </c>
      <c r="T40" s="60">
        <f>+S40*(1+'An Distinta Base'!AB44)</f>
        <v>222.2</v>
      </c>
      <c r="U40" s="60">
        <f>+T40*(1+'An Distinta Base'!AC44)</f>
        <v>222.2</v>
      </c>
      <c r="V40" s="60">
        <f>+U40*(1+'An Distinta Base'!AD44)</f>
        <v>222.2</v>
      </c>
      <c r="W40" s="60">
        <f>+V40*(1+'An Distinta Base'!AE44)</f>
        <v>222.2</v>
      </c>
      <c r="X40" s="60">
        <f>+W40*(1+'An Distinta Base'!AF44)</f>
        <v>222.2</v>
      </c>
      <c r="Y40" s="60">
        <f>+X40*(1+'An Distinta Base'!AG44)</f>
        <v>222.2</v>
      </c>
      <c r="Z40" s="60">
        <f>+Y40*(1+'An Distinta Base'!AH44)</f>
        <v>222.2</v>
      </c>
      <c r="AA40" s="60">
        <f>+Z40*(1+'An Distinta Base'!AI44)</f>
        <v>222.2</v>
      </c>
      <c r="AB40" s="60">
        <f>+AA40*(1+'An Distinta Base'!AJ44)</f>
        <v>222.2</v>
      </c>
      <c r="AC40" s="60">
        <f>+AB40*(1+'An Distinta Base'!AK44)</f>
        <v>222.2</v>
      </c>
      <c r="AD40" s="60">
        <f>+AC40*(1+'An Distinta Base'!AL44)</f>
        <v>222.2</v>
      </c>
      <c r="AE40" s="60">
        <f>+AD40*(1+'An Distinta Base'!AM44)</f>
        <v>222.2</v>
      </c>
      <c r="AF40" s="60">
        <f>+AE40*(1+'An Distinta Base'!AN44)</f>
        <v>222.2</v>
      </c>
      <c r="AG40" s="60">
        <f>+AF40*(1+'An Distinta Base'!AO44)</f>
        <v>222.2</v>
      </c>
      <c r="AH40" s="60">
        <f>+AG40*(1+'An Distinta Base'!AP44)</f>
        <v>222.2</v>
      </c>
      <c r="AI40" s="60">
        <f>+AH40*(1+'An Distinta Base'!AQ44)</f>
        <v>222.2</v>
      </c>
      <c r="AJ40" s="60">
        <f>+AI40*(1+'An Distinta Base'!AR44)</f>
        <v>222.2</v>
      </c>
      <c r="AK40" s="60">
        <f>+AJ40*(1+'An Distinta Base'!AS44)</f>
        <v>222.2</v>
      </c>
      <c r="AL40" s="60">
        <f>+AK40*(1+'An Distinta Base'!AT44)</f>
        <v>222.2</v>
      </c>
    </row>
    <row r="41" spans="2:38" ht="15.75" thickBot="1" x14ac:dyDescent="0.3">
      <c r="B41" s="47" t="str">
        <f t="shared" si="0"/>
        <v>Prodotto 15</v>
      </c>
      <c r="C41" s="60">
        <f>+'An Distinta Base'!J45</f>
        <v>235</v>
      </c>
      <c r="D41" s="60">
        <f>+C41*(1+'An Distinta Base'!L45)</f>
        <v>235</v>
      </c>
      <c r="E41" s="60">
        <f>+D41*(1+'An Distinta Base'!M45)</f>
        <v>235</v>
      </c>
      <c r="F41" s="60">
        <f>+E41*(1+'An Distinta Base'!N45)</f>
        <v>235</v>
      </c>
      <c r="G41" s="60">
        <f>+F41*(1+'An Distinta Base'!O45)</f>
        <v>235</v>
      </c>
      <c r="H41" s="60">
        <f>+G41*(1+'An Distinta Base'!P45)</f>
        <v>235</v>
      </c>
      <c r="I41" s="60">
        <f>+H41*(1+'An Distinta Base'!Q45)</f>
        <v>235</v>
      </c>
      <c r="J41" s="60">
        <f>+I41*(1+'An Distinta Base'!R45)</f>
        <v>235</v>
      </c>
      <c r="K41" s="60">
        <f>+J41*(1+'An Distinta Base'!S45)</f>
        <v>235</v>
      </c>
      <c r="L41" s="60">
        <f>+K41*(1+'An Distinta Base'!T45)</f>
        <v>235</v>
      </c>
      <c r="M41" s="60">
        <f>+L41*(1+'An Distinta Base'!U45)</f>
        <v>239.70000000000002</v>
      </c>
      <c r="N41" s="60">
        <f>+M41*(1+'An Distinta Base'!V45)</f>
        <v>239.70000000000002</v>
      </c>
      <c r="O41" s="60">
        <f>+N41*(1+'An Distinta Base'!W45)</f>
        <v>239.70000000000002</v>
      </c>
      <c r="P41" s="60">
        <f>+O41*(1+'An Distinta Base'!X45)</f>
        <v>239.70000000000002</v>
      </c>
      <c r="Q41" s="60">
        <f>+P41*(1+'An Distinta Base'!Y45)</f>
        <v>239.70000000000002</v>
      </c>
      <c r="R41" s="60">
        <f>+Q41*(1+'An Distinta Base'!Z45)</f>
        <v>239.70000000000002</v>
      </c>
      <c r="S41" s="60">
        <f>+R41*(1+'An Distinta Base'!AA45)</f>
        <v>239.70000000000002</v>
      </c>
      <c r="T41" s="60">
        <f>+S41*(1+'An Distinta Base'!AB45)</f>
        <v>239.70000000000002</v>
      </c>
      <c r="U41" s="60">
        <f>+T41*(1+'An Distinta Base'!AC45)</f>
        <v>239.70000000000002</v>
      </c>
      <c r="V41" s="60">
        <f>+U41*(1+'An Distinta Base'!AD45)</f>
        <v>239.70000000000002</v>
      </c>
      <c r="W41" s="60">
        <f>+V41*(1+'An Distinta Base'!AE45)</f>
        <v>239.70000000000002</v>
      </c>
      <c r="X41" s="60">
        <f>+W41*(1+'An Distinta Base'!AF45)</f>
        <v>239.70000000000002</v>
      </c>
      <c r="Y41" s="60">
        <f>+X41*(1+'An Distinta Base'!AG45)</f>
        <v>239.70000000000002</v>
      </c>
      <c r="Z41" s="60">
        <f>+Y41*(1+'An Distinta Base'!AH45)</f>
        <v>239.70000000000002</v>
      </c>
      <c r="AA41" s="60">
        <f>+Z41*(1+'An Distinta Base'!AI45)</f>
        <v>239.70000000000002</v>
      </c>
      <c r="AB41" s="60">
        <f>+AA41*(1+'An Distinta Base'!AJ45)</f>
        <v>239.70000000000002</v>
      </c>
      <c r="AC41" s="60">
        <f>+AB41*(1+'An Distinta Base'!AK45)</f>
        <v>239.70000000000002</v>
      </c>
      <c r="AD41" s="60">
        <f>+AC41*(1+'An Distinta Base'!AL45)</f>
        <v>239.70000000000002</v>
      </c>
      <c r="AE41" s="60">
        <f>+AD41*(1+'An Distinta Base'!AM45)</f>
        <v>239.70000000000002</v>
      </c>
      <c r="AF41" s="60">
        <f>+AE41*(1+'An Distinta Base'!AN45)</f>
        <v>239.70000000000002</v>
      </c>
      <c r="AG41" s="60">
        <f>+AF41*(1+'An Distinta Base'!AO45)</f>
        <v>239.70000000000002</v>
      </c>
      <c r="AH41" s="60">
        <f>+AG41*(1+'An Distinta Base'!AP45)</f>
        <v>239.70000000000002</v>
      </c>
      <c r="AI41" s="60">
        <f>+AH41*(1+'An Distinta Base'!AQ45)</f>
        <v>239.70000000000002</v>
      </c>
      <c r="AJ41" s="60">
        <f>+AI41*(1+'An Distinta Base'!AR45)</f>
        <v>239.70000000000002</v>
      </c>
      <c r="AK41" s="60">
        <f>+AJ41*(1+'An Distinta Base'!AS45)</f>
        <v>239.70000000000002</v>
      </c>
      <c r="AL41" s="60">
        <f>+AK41*(1+'An Distinta Base'!AT45)</f>
        <v>239.70000000000002</v>
      </c>
    </row>
    <row r="42" spans="2:38" ht="15.75" thickBot="1" x14ac:dyDescent="0.3">
      <c r="B42" s="47" t="str">
        <f t="shared" si="0"/>
        <v>Prodotto 16</v>
      </c>
      <c r="C42" s="60">
        <f>+'An Distinta Base'!J46</f>
        <v>230</v>
      </c>
      <c r="D42" s="60">
        <f>+C42*(1+'An Distinta Base'!L46)</f>
        <v>230</v>
      </c>
      <c r="E42" s="60">
        <f>+D42*(1+'An Distinta Base'!M46)</f>
        <v>230</v>
      </c>
      <c r="F42" s="60">
        <f>+E42*(1+'An Distinta Base'!N46)</f>
        <v>230</v>
      </c>
      <c r="G42" s="60">
        <f>+F42*(1+'An Distinta Base'!O46)</f>
        <v>230</v>
      </c>
      <c r="H42" s="60">
        <f>+G42*(1+'An Distinta Base'!P46)</f>
        <v>230</v>
      </c>
      <c r="I42" s="60">
        <f>+H42*(1+'An Distinta Base'!Q46)</f>
        <v>230</v>
      </c>
      <c r="J42" s="60">
        <f>+I42*(1+'An Distinta Base'!R46)</f>
        <v>230</v>
      </c>
      <c r="K42" s="60">
        <f>+J42*(1+'An Distinta Base'!S46)</f>
        <v>230</v>
      </c>
      <c r="L42" s="60">
        <f>+K42*(1+'An Distinta Base'!T46)</f>
        <v>230</v>
      </c>
      <c r="M42" s="60">
        <f>+L42*(1+'An Distinta Base'!U46)</f>
        <v>232.3</v>
      </c>
      <c r="N42" s="60">
        <f>+M42*(1+'An Distinta Base'!V46)</f>
        <v>232.3</v>
      </c>
      <c r="O42" s="60">
        <f>+N42*(1+'An Distinta Base'!W46)</f>
        <v>232.3</v>
      </c>
      <c r="P42" s="60">
        <f>+O42*(1+'An Distinta Base'!X46)</f>
        <v>232.3</v>
      </c>
      <c r="Q42" s="60">
        <f>+P42*(1+'An Distinta Base'!Y46)</f>
        <v>232.3</v>
      </c>
      <c r="R42" s="60">
        <f>+Q42*(1+'An Distinta Base'!Z46)</f>
        <v>232.3</v>
      </c>
      <c r="S42" s="60">
        <f>+R42*(1+'An Distinta Base'!AA46)</f>
        <v>232.3</v>
      </c>
      <c r="T42" s="60">
        <f>+S42*(1+'An Distinta Base'!AB46)</f>
        <v>232.3</v>
      </c>
      <c r="U42" s="60">
        <f>+T42*(1+'An Distinta Base'!AC46)</f>
        <v>232.3</v>
      </c>
      <c r="V42" s="60">
        <f>+U42*(1+'An Distinta Base'!AD46)</f>
        <v>232.3</v>
      </c>
      <c r="W42" s="60">
        <f>+V42*(1+'An Distinta Base'!AE46)</f>
        <v>232.3</v>
      </c>
      <c r="X42" s="60">
        <f>+W42*(1+'An Distinta Base'!AF46)</f>
        <v>232.3</v>
      </c>
      <c r="Y42" s="60">
        <f>+X42*(1+'An Distinta Base'!AG46)</f>
        <v>232.3</v>
      </c>
      <c r="Z42" s="60">
        <f>+Y42*(1+'An Distinta Base'!AH46)</f>
        <v>232.3</v>
      </c>
      <c r="AA42" s="60">
        <f>+Z42*(1+'An Distinta Base'!AI46)</f>
        <v>232.3</v>
      </c>
      <c r="AB42" s="60">
        <f>+AA42*(1+'An Distinta Base'!AJ46)</f>
        <v>232.3</v>
      </c>
      <c r="AC42" s="60">
        <f>+AB42*(1+'An Distinta Base'!AK46)</f>
        <v>232.3</v>
      </c>
      <c r="AD42" s="60">
        <f>+AC42*(1+'An Distinta Base'!AL46)</f>
        <v>232.3</v>
      </c>
      <c r="AE42" s="60">
        <f>+AD42*(1+'An Distinta Base'!AM46)</f>
        <v>232.3</v>
      </c>
      <c r="AF42" s="60">
        <f>+AE42*(1+'An Distinta Base'!AN46)</f>
        <v>232.3</v>
      </c>
      <c r="AG42" s="60">
        <f>+AF42*(1+'An Distinta Base'!AO46)</f>
        <v>232.3</v>
      </c>
      <c r="AH42" s="60">
        <f>+AG42*(1+'An Distinta Base'!AP46)</f>
        <v>232.3</v>
      </c>
      <c r="AI42" s="60">
        <f>+AH42*(1+'An Distinta Base'!AQ46)</f>
        <v>232.3</v>
      </c>
      <c r="AJ42" s="60">
        <f>+AI42*(1+'An Distinta Base'!AR46)</f>
        <v>232.3</v>
      </c>
      <c r="AK42" s="60">
        <f>+AJ42*(1+'An Distinta Base'!AS46)</f>
        <v>232.3</v>
      </c>
      <c r="AL42" s="60">
        <f>+AK42*(1+'An Distinta Base'!AT46)</f>
        <v>232.3</v>
      </c>
    </row>
    <row r="43" spans="2:38" ht="15.75" thickBot="1" x14ac:dyDescent="0.3">
      <c r="B43" s="47" t="str">
        <f t="shared" si="0"/>
        <v>Prodotto 17</v>
      </c>
      <c r="C43" s="60">
        <f>+'An Distinta Base'!J47</f>
        <v>230</v>
      </c>
      <c r="D43" s="60">
        <f>+C43*(1+'An Distinta Base'!L47)</f>
        <v>230</v>
      </c>
      <c r="E43" s="60">
        <f>+D43*(1+'An Distinta Base'!M47)</f>
        <v>230</v>
      </c>
      <c r="F43" s="60">
        <f>+E43*(1+'An Distinta Base'!N47)</f>
        <v>230</v>
      </c>
      <c r="G43" s="60">
        <f>+F43*(1+'An Distinta Base'!O47)</f>
        <v>230</v>
      </c>
      <c r="H43" s="60">
        <f>+G43*(1+'An Distinta Base'!P47)</f>
        <v>230</v>
      </c>
      <c r="I43" s="60">
        <f>+H43*(1+'An Distinta Base'!Q47)</f>
        <v>230</v>
      </c>
      <c r="J43" s="60">
        <f>+I43*(1+'An Distinta Base'!R47)</f>
        <v>230</v>
      </c>
      <c r="K43" s="60">
        <f>+J43*(1+'An Distinta Base'!S47)</f>
        <v>230</v>
      </c>
      <c r="L43" s="60">
        <f>+K43*(1+'An Distinta Base'!T47)</f>
        <v>230</v>
      </c>
      <c r="M43" s="60">
        <f>+L43*(1+'An Distinta Base'!U47)</f>
        <v>230</v>
      </c>
      <c r="N43" s="60">
        <f>+M43*(1+'An Distinta Base'!V47)</f>
        <v>234.6</v>
      </c>
      <c r="O43" s="60">
        <f>+N43*(1+'An Distinta Base'!W47)</f>
        <v>234.6</v>
      </c>
      <c r="P43" s="60">
        <f>+O43*(1+'An Distinta Base'!X47)</f>
        <v>234.6</v>
      </c>
      <c r="Q43" s="60">
        <f>+P43*(1+'An Distinta Base'!Y47)</f>
        <v>234.6</v>
      </c>
      <c r="R43" s="60">
        <f>+Q43*(1+'An Distinta Base'!Z47)</f>
        <v>234.6</v>
      </c>
      <c r="S43" s="60">
        <f>+R43*(1+'An Distinta Base'!AA47)</f>
        <v>234.6</v>
      </c>
      <c r="T43" s="60">
        <f>+S43*(1+'An Distinta Base'!AB47)</f>
        <v>234.6</v>
      </c>
      <c r="U43" s="60">
        <f>+T43*(1+'An Distinta Base'!AC47)</f>
        <v>234.6</v>
      </c>
      <c r="V43" s="60">
        <f>+U43*(1+'An Distinta Base'!AD47)</f>
        <v>234.6</v>
      </c>
      <c r="W43" s="60">
        <f>+V43*(1+'An Distinta Base'!AE47)</f>
        <v>234.6</v>
      </c>
      <c r="X43" s="60">
        <f>+W43*(1+'An Distinta Base'!AF47)</f>
        <v>234.6</v>
      </c>
      <c r="Y43" s="60">
        <f>+X43*(1+'An Distinta Base'!AG47)</f>
        <v>234.6</v>
      </c>
      <c r="Z43" s="60">
        <f>+Y43*(1+'An Distinta Base'!AH47)</f>
        <v>234.6</v>
      </c>
      <c r="AA43" s="60">
        <f>+Z43*(1+'An Distinta Base'!AI47)</f>
        <v>234.6</v>
      </c>
      <c r="AB43" s="60">
        <f>+AA43*(1+'An Distinta Base'!AJ47)</f>
        <v>234.6</v>
      </c>
      <c r="AC43" s="60">
        <f>+AB43*(1+'An Distinta Base'!AK47)</f>
        <v>234.6</v>
      </c>
      <c r="AD43" s="60">
        <f>+AC43*(1+'An Distinta Base'!AL47)</f>
        <v>234.6</v>
      </c>
      <c r="AE43" s="60">
        <f>+AD43*(1+'An Distinta Base'!AM47)</f>
        <v>234.6</v>
      </c>
      <c r="AF43" s="60">
        <f>+AE43*(1+'An Distinta Base'!AN47)</f>
        <v>234.6</v>
      </c>
      <c r="AG43" s="60">
        <f>+AF43*(1+'An Distinta Base'!AO47)</f>
        <v>234.6</v>
      </c>
      <c r="AH43" s="60">
        <f>+AG43*(1+'An Distinta Base'!AP47)</f>
        <v>234.6</v>
      </c>
      <c r="AI43" s="60">
        <f>+AH43*(1+'An Distinta Base'!AQ47)</f>
        <v>234.6</v>
      </c>
      <c r="AJ43" s="60">
        <f>+AI43*(1+'An Distinta Base'!AR47)</f>
        <v>234.6</v>
      </c>
      <c r="AK43" s="60">
        <f>+AJ43*(1+'An Distinta Base'!AS47)</f>
        <v>234.6</v>
      </c>
      <c r="AL43" s="60">
        <f>+AK43*(1+'An Distinta Base'!AT47)</f>
        <v>234.6</v>
      </c>
    </row>
    <row r="44" spans="2:38" ht="15.75" thickBot="1" x14ac:dyDescent="0.3">
      <c r="B44" s="47" t="str">
        <f t="shared" si="0"/>
        <v>Prodotto 18</v>
      </c>
      <c r="C44" s="60">
        <f>+'An Distinta Base'!J48</f>
        <v>220</v>
      </c>
      <c r="D44" s="60">
        <f>+C44*(1+'An Distinta Base'!L48)</f>
        <v>220</v>
      </c>
      <c r="E44" s="60">
        <f>+D44*(1+'An Distinta Base'!M48)</f>
        <v>220</v>
      </c>
      <c r="F44" s="60">
        <f>+E44*(1+'An Distinta Base'!N48)</f>
        <v>220</v>
      </c>
      <c r="G44" s="60">
        <f>+F44*(1+'An Distinta Base'!O48)</f>
        <v>220</v>
      </c>
      <c r="H44" s="60">
        <f>+G44*(1+'An Distinta Base'!P48)</f>
        <v>220</v>
      </c>
      <c r="I44" s="60">
        <f>+H44*(1+'An Distinta Base'!Q48)</f>
        <v>220</v>
      </c>
      <c r="J44" s="60">
        <f>+I44*(1+'An Distinta Base'!R48)</f>
        <v>220</v>
      </c>
      <c r="K44" s="60">
        <f>+J44*(1+'An Distinta Base'!S48)</f>
        <v>220</v>
      </c>
      <c r="L44" s="60">
        <f>+K44*(1+'An Distinta Base'!T48)</f>
        <v>220</v>
      </c>
      <c r="M44" s="60">
        <f>+L44*(1+'An Distinta Base'!U48)</f>
        <v>220</v>
      </c>
      <c r="N44" s="60">
        <f>+M44*(1+'An Distinta Base'!V48)</f>
        <v>224.4</v>
      </c>
      <c r="O44" s="60">
        <f>+N44*(1+'An Distinta Base'!W48)</f>
        <v>224.4</v>
      </c>
      <c r="P44" s="60">
        <f>+O44*(1+'An Distinta Base'!X48)</f>
        <v>224.4</v>
      </c>
      <c r="Q44" s="60">
        <f>+P44*(1+'An Distinta Base'!Y48)</f>
        <v>224.4</v>
      </c>
      <c r="R44" s="60">
        <f>+Q44*(1+'An Distinta Base'!Z48)</f>
        <v>224.4</v>
      </c>
      <c r="S44" s="60">
        <f>+R44*(1+'An Distinta Base'!AA48)</f>
        <v>224.4</v>
      </c>
      <c r="T44" s="60">
        <f>+S44*(1+'An Distinta Base'!AB48)</f>
        <v>224.4</v>
      </c>
      <c r="U44" s="60">
        <f>+T44*(1+'An Distinta Base'!AC48)</f>
        <v>224.4</v>
      </c>
      <c r="V44" s="60">
        <f>+U44*(1+'An Distinta Base'!AD48)</f>
        <v>224.4</v>
      </c>
      <c r="W44" s="60">
        <f>+V44*(1+'An Distinta Base'!AE48)</f>
        <v>224.4</v>
      </c>
      <c r="X44" s="60">
        <f>+W44*(1+'An Distinta Base'!AF48)</f>
        <v>224.4</v>
      </c>
      <c r="Y44" s="60">
        <f>+X44*(1+'An Distinta Base'!AG48)</f>
        <v>224.4</v>
      </c>
      <c r="Z44" s="60">
        <f>+Y44*(1+'An Distinta Base'!AH48)</f>
        <v>224.4</v>
      </c>
      <c r="AA44" s="60">
        <f>+Z44*(1+'An Distinta Base'!AI48)</f>
        <v>224.4</v>
      </c>
      <c r="AB44" s="60">
        <f>+AA44*(1+'An Distinta Base'!AJ48)</f>
        <v>224.4</v>
      </c>
      <c r="AC44" s="60">
        <f>+AB44*(1+'An Distinta Base'!AK48)</f>
        <v>224.4</v>
      </c>
      <c r="AD44" s="60">
        <f>+AC44*(1+'An Distinta Base'!AL48)</f>
        <v>224.4</v>
      </c>
      <c r="AE44" s="60">
        <f>+AD44*(1+'An Distinta Base'!AM48)</f>
        <v>224.4</v>
      </c>
      <c r="AF44" s="60">
        <f>+AE44*(1+'An Distinta Base'!AN48)</f>
        <v>224.4</v>
      </c>
      <c r="AG44" s="60">
        <f>+AF44*(1+'An Distinta Base'!AO48)</f>
        <v>224.4</v>
      </c>
      <c r="AH44" s="60">
        <f>+AG44*(1+'An Distinta Base'!AP48)</f>
        <v>224.4</v>
      </c>
      <c r="AI44" s="60">
        <f>+AH44*(1+'An Distinta Base'!AQ48)</f>
        <v>224.4</v>
      </c>
      <c r="AJ44" s="60">
        <f>+AI44*(1+'An Distinta Base'!AR48)</f>
        <v>224.4</v>
      </c>
      <c r="AK44" s="60">
        <f>+AJ44*(1+'An Distinta Base'!AS48)</f>
        <v>224.4</v>
      </c>
      <c r="AL44" s="60">
        <f>+AK44*(1+'An Distinta Base'!AT48)</f>
        <v>224.4</v>
      </c>
    </row>
    <row r="45" spans="2:38" ht="15.75" thickBot="1" x14ac:dyDescent="0.3">
      <c r="B45" s="47" t="str">
        <f t="shared" si="0"/>
        <v>Prodotto 19</v>
      </c>
      <c r="C45" s="60">
        <f>+'An Distinta Base'!J49</f>
        <v>220</v>
      </c>
      <c r="D45" s="60">
        <f>+C45*(1+'An Distinta Base'!L49)</f>
        <v>220</v>
      </c>
      <c r="E45" s="60">
        <f>+D45*(1+'An Distinta Base'!M49)</f>
        <v>220</v>
      </c>
      <c r="F45" s="60">
        <f>+E45*(1+'An Distinta Base'!N49)</f>
        <v>220</v>
      </c>
      <c r="G45" s="60">
        <f>+F45*(1+'An Distinta Base'!O49)</f>
        <v>220</v>
      </c>
      <c r="H45" s="60">
        <f>+G45*(1+'An Distinta Base'!P49)</f>
        <v>220</v>
      </c>
      <c r="I45" s="60">
        <f>+H45*(1+'An Distinta Base'!Q49)</f>
        <v>220</v>
      </c>
      <c r="J45" s="60">
        <f>+I45*(1+'An Distinta Base'!R49)</f>
        <v>220</v>
      </c>
      <c r="K45" s="60">
        <f>+J45*(1+'An Distinta Base'!S49)</f>
        <v>220</v>
      </c>
      <c r="L45" s="60">
        <f>+K45*(1+'An Distinta Base'!T49)</f>
        <v>222.2</v>
      </c>
      <c r="M45" s="60">
        <f>+L45*(1+'An Distinta Base'!U49)</f>
        <v>222.2</v>
      </c>
      <c r="N45" s="60">
        <f>+M45*(1+'An Distinta Base'!V49)</f>
        <v>222.2</v>
      </c>
      <c r="O45" s="60">
        <f>+N45*(1+'An Distinta Base'!W49)</f>
        <v>222.2</v>
      </c>
      <c r="P45" s="60">
        <f>+O45*(1+'An Distinta Base'!X49)</f>
        <v>222.2</v>
      </c>
      <c r="Q45" s="60">
        <f>+P45*(1+'An Distinta Base'!Y49)</f>
        <v>222.2</v>
      </c>
      <c r="R45" s="60">
        <f>+Q45*(1+'An Distinta Base'!Z49)</f>
        <v>222.2</v>
      </c>
      <c r="S45" s="60">
        <f>+R45*(1+'An Distinta Base'!AA49)</f>
        <v>222.2</v>
      </c>
      <c r="T45" s="60">
        <f>+S45*(1+'An Distinta Base'!AB49)</f>
        <v>222.2</v>
      </c>
      <c r="U45" s="60">
        <f>+T45*(1+'An Distinta Base'!AC49)</f>
        <v>222.2</v>
      </c>
      <c r="V45" s="60">
        <f>+U45*(1+'An Distinta Base'!AD49)</f>
        <v>222.2</v>
      </c>
      <c r="W45" s="60">
        <f>+V45*(1+'An Distinta Base'!AE49)</f>
        <v>222.2</v>
      </c>
      <c r="X45" s="60">
        <f>+W45*(1+'An Distinta Base'!AF49)</f>
        <v>222.2</v>
      </c>
      <c r="Y45" s="60">
        <f>+X45*(1+'An Distinta Base'!AG49)</f>
        <v>222.2</v>
      </c>
      <c r="Z45" s="60">
        <f>+Y45*(1+'An Distinta Base'!AH49)</f>
        <v>222.2</v>
      </c>
      <c r="AA45" s="60">
        <f>+Z45*(1+'An Distinta Base'!AI49)</f>
        <v>222.2</v>
      </c>
      <c r="AB45" s="60">
        <f>+AA45*(1+'An Distinta Base'!AJ49)</f>
        <v>222.2</v>
      </c>
      <c r="AC45" s="60">
        <f>+AB45*(1+'An Distinta Base'!AK49)</f>
        <v>222.2</v>
      </c>
      <c r="AD45" s="60">
        <f>+AC45*(1+'An Distinta Base'!AL49)</f>
        <v>222.2</v>
      </c>
      <c r="AE45" s="60">
        <f>+AD45*(1+'An Distinta Base'!AM49)</f>
        <v>222.2</v>
      </c>
      <c r="AF45" s="60">
        <f>+AE45*(1+'An Distinta Base'!AN49)</f>
        <v>222.2</v>
      </c>
      <c r="AG45" s="60">
        <f>+AF45*(1+'An Distinta Base'!AO49)</f>
        <v>222.2</v>
      </c>
      <c r="AH45" s="60">
        <f>+AG45*(1+'An Distinta Base'!AP49)</f>
        <v>222.2</v>
      </c>
      <c r="AI45" s="60">
        <f>+AH45*(1+'An Distinta Base'!AQ49)</f>
        <v>222.2</v>
      </c>
      <c r="AJ45" s="60">
        <f>+AI45*(1+'An Distinta Base'!AR49)</f>
        <v>222.2</v>
      </c>
      <c r="AK45" s="60">
        <f>+AJ45*(1+'An Distinta Base'!AS49)</f>
        <v>222.2</v>
      </c>
      <c r="AL45" s="60">
        <f>+AK45*(1+'An Distinta Base'!AT49)</f>
        <v>222.2</v>
      </c>
    </row>
    <row r="46" spans="2:38" x14ac:dyDescent="0.25">
      <c r="B46" s="47" t="str">
        <f t="shared" si="0"/>
        <v>Prodotto 20</v>
      </c>
      <c r="C46" s="60">
        <f>+'An Distinta Base'!J50</f>
        <v>230</v>
      </c>
      <c r="D46" s="60">
        <f>+C46*(1+'An Distinta Base'!L50)</f>
        <v>230</v>
      </c>
      <c r="E46" s="60">
        <f>+D46*(1+'An Distinta Base'!M50)</f>
        <v>230</v>
      </c>
      <c r="F46" s="60">
        <f>+E46*(1+'An Distinta Base'!N50)</f>
        <v>230</v>
      </c>
      <c r="G46" s="60">
        <f>+F46*(1+'An Distinta Base'!O50)</f>
        <v>230</v>
      </c>
      <c r="H46" s="60">
        <f>+G46*(1+'An Distinta Base'!P50)</f>
        <v>230</v>
      </c>
      <c r="I46" s="60">
        <f>+H46*(1+'An Distinta Base'!Q50)</f>
        <v>230</v>
      </c>
      <c r="J46" s="60">
        <f>+I46*(1+'An Distinta Base'!R50)</f>
        <v>230</v>
      </c>
      <c r="K46" s="60">
        <f>+J46*(1+'An Distinta Base'!S50)</f>
        <v>230</v>
      </c>
      <c r="L46" s="60">
        <f>+K46*(1+'An Distinta Base'!T50)</f>
        <v>230</v>
      </c>
      <c r="M46" s="60">
        <f>+L46*(1+'An Distinta Base'!U50)</f>
        <v>230</v>
      </c>
      <c r="N46" s="60">
        <f>+M46*(1+'An Distinta Base'!V50)</f>
        <v>230</v>
      </c>
      <c r="O46" s="60">
        <f>+N46*(1+'An Distinta Base'!W50)</f>
        <v>236.9</v>
      </c>
      <c r="P46" s="60">
        <f>+O46*(1+'An Distinta Base'!X50)</f>
        <v>236.9</v>
      </c>
      <c r="Q46" s="60">
        <f>+P46*(1+'An Distinta Base'!Y50)</f>
        <v>236.9</v>
      </c>
      <c r="R46" s="60">
        <f>+Q46*(1+'An Distinta Base'!Z50)</f>
        <v>236.9</v>
      </c>
      <c r="S46" s="60">
        <f>+R46*(1+'An Distinta Base'!AA50)</f>
        <v>236.9</v>
      </c>
      <c r="T46" s="60">
        <f>+S46*(1+'An Distinta Base'!AB50)</f>
        <v>236.9</v>
      </c>
      <c r="U46" s="60">
        <f>+T46*(1+'An Distinta Base'!AC50)</f>
        <v>236.9</v>
      </c>
      <c r="V46" s="60">
        <f>+U46*(1+'An Distinta Base'!AD50)</f>
        <v>236.9</v>
      </c>
      <c r="W46" s="60">
        <f>+V46*(1+'An Distinta Base'!AE50)</f>
        <v>236.9</v>
      </c>
      <c r="X46" s="60">
        <f>+W46*(1+'An Distinta Base'!AF50)</f>
        <v>236.9</v>
      </c>
      <c r="Y46" s="60">
        <f>+X46*(1+'An Distinta Base'!AG50)</f>
        <v>236.9</v>
      </c>
      <c r="Z46" s="60">
        <f>+Y46*(1+'An Distinta Base'!AH50)</f>
        <v>236.9</v>
      </c>
      <c r="AA46" s="60">
        <f>+Z46*(1+'An Distinta Base'!AI50)</f>
        <v>236.9</v>
      </c>
      <c r="AB46" s="60">
        <f>+AA46*(1+'An Distinta Base'!AJ50)</f>
        <v>236.9</v>
      </c>
      <c r="AC46" s="60">
        <f>+AB46*(1+'An Distinta Base'!AK50)</f>
        <v>236.9</v>
      </c>
      <c r="AD46" s="60">
        <f>+AC46*(1+'An Distinta Base'!AL50)</f>
        <v>236.9</v>
      </c>
      <c r="AE46" s="60">
        <f>+AD46*(1+'An Distinta Base'!AM50)</f>
        <v>236.9</v>
      </c>
      <c r="AF46" s="60">
        <f>+AE46*(1+'An Distinta Base'!AN50)</f>
        <v>236.9</v>
      </c>
      <c r="AG46" s="60">
        <f>+AF46*(1+'An Distinta Base'!AO50)</f>
        <v>236.9</v>
      </c>
      <c r="AH46" s="60">
        <f>+AG46*(1+'An Distinta Base'!AP50)</f>
        <v>236.9</v>
      </c>
      <c r="AI46" s="60">
        <f>+AH46*(1+'An Distinta Base'!AQ50)</f>
        <v>236.9</v>
      </c>
      <c r="AJ46" s="60">
        <f>+AI46*(1+'An Distinta Base'!AR50)</f>
        <v>236.9</v>
      </c>
      <c r="AK46" s="60">
        <f>+AJ46*(1+'An Distinta Base'!AS50)</f>
        <v>236.9</v>
      </c>
      <c r="AL46" s="60">
        <f>+AK46*(1+'An Distinta Base'!AT50)</f>
        <v>236.9</v>
      </c>
    </row>
    <row r="48" spans="2:38" ht="15.75" thickBot="1" x14ac:dyDescent="0.3">
      <c r="B48" s="47" t="s">
        <v>351</v>
      </c>
      <c r="C48" s="202">
        <f>+C26</f>
        <v>41456</v>
      </c>
      <c r="D48" s="202">
        <f t="shared" ref="D48:AL48" si="1">+D26</f>
        <v>41517</v>
      </c>
      <c r="E48" s="202">
        <f t="shared" si="1"/>
        <v>41547</v>
      </c>
      <c r="F48" s="202">
        <f t="shared" si="1"/>
        <v>41578</v>
      </c>
      <c r="G48" s="202">
        <f t="shared" si="1"/>
        <v>41608</v>
      </c>
      <c r="H48" s="202">
        <f t="shared" si="1"/>
        <v>41639</v>
      </c>
      <c r="I48" s="202">
        <f t="shared" si="1"/>
        <v>41670</v>
      </c>
      <c r="J48" s="202">
        <f t="shared" si="1"/>
        <v>41698</v>
      </c>
      <c r="K48" s="202">
        <f t="shared" si="1"/>
        <v>41729</v>
      </c>
      <c r="L48" s="202">
        <f t="shared" si="1"/>
        <v>41759</v>
      </c>
      <c r="M48" s="202">
        <f t="shared" si="1"/>
        <v>41790</v>
      </c>
      <c r="N48" s="202">
        <f t="shared" si="1"/>
        <v>41820</v>
      </c>
      <c r="O48" s="202">
        <f t="shared" si="1"/>
        <v>41851</v>
      </c>
      <c r="P48" s="202">
        <f t="shared" si="1"/>
        <v>41882</v>
      </c>
      <c r="Q48" s="202">
        <f t="shared" si="1"/>
        <v>41912</v>
      </c>
      <c r="R48" s="202">
        <f t="shared" si="1"/>
        <v>41943</v>
      </c>
      <c r="S48" s="202">
        <f t="shared" si="1"/>
        <v>41973</v>
      </c>
      <c r="T48" s="202">
        <f t="shared" si="1"/>
        <v>42004</v>
      </c>
      <c r="U48" s="202">
        <f t="shared" si="1"/>
        <v>42035</v>
      </c>
      <c r="V48" s="202">
        <f t="shared" si="1"/>
        <v>42063</v>
      </c>
      <c r="W48" s="202">
        <f t="shared" si="1"/>
        <v>42094</v>
      </c>
      <c r="X48" s="202">
        <f t="shared" si="1"/>
        <v>42124</v>
      </c>
      <c r="Y48" s="202">
        <f t="shared" si="1"/>
        <v>42155</v>
      </c>
      <c r="Z48" s="202">
        <f t="shared" si="1"/>
        <v>42185</v>
      </c>
      <c r="AA48" s="202">
        <f t="shared" si="1"/>
        <v>42216</v>
      </c>
      <c r="AB48" s="202">
        <f t="shared" si="1"/>
        <v>42247</v>
      </c>
      <c r="AC48" s="202">
        <f t="shared" si="1"/>
        <v>42277</v>
      </c>
      <c r="AD48" s="202">
        <f t="shared" si="1"/>
        <v>42308</v>
      </c>
      <c r="AE48" s="202">
        <f t="shared" si="1"/>
        <v>42338</v>
      </c>
      <c r="AF48" s="202">
        <f t="shared" si="1"/>
        <v>42369</v>
      </c>
      <c r="AG48" s="202">
        <f t="shared" si="1"/>
        <v>42400</v>
      </c>
      <c r="AH48" s="202">
        <f t="shared" si="1"/>
        <v>42429</v>
      </c>
      <c r="AI48" s="202">
        <f t="shared" si="1"/>
        <v>42460</v>
      </c>
      <c r="AJ48" s="202">
        <f t="shared" si="1"/>
        <v>42490</v>
      </c>
      <c r="AK48" s="202">
        <f t="shared" si="1"/>
        <v>42521</v>
      </c>
      <c r="AL48" s="202">
        <f t="shared" si="1"/>
        <v>42551</v>
      </c>
    </row>
    <row r="49" spans="2:38" ht="15.75" thickBot="1" x14ac:dyDescent="0.3">
      <c r="B49" s="47" t="str">
        <f>+B27</f>
        <v>Prodotto 1</v>
      </c>
      <c r="C49" s="59">
        <f>+C3*C27</f>
        <v>7200</v>
      </c>
      <c r="D49" s="59">
        <f t="shared" ref="D49:AL56" si="2">+D3*D27</f>
        <v>7200</v>
      </c>
      <c r="E49" s="59">
        <f t="shared" si="2"/>
        <v>7200</v>
      </c>
      <c r="F49" s="59">
        <f t="shared" si="2"/>
        <v>7200</v>
      </c>
      <c r="G49" s="59">
        <f t="shared" si="2"/>
        <v>7200</v>
      </c>
      <c r="H49" s="59">
        <f t="shared" si="2"/>
        <v>7200</v>
      </c>
      <c r="I49" s="59">
        <f t="shared" si="2"/>
        <v>7416.0000000000009</v>
      </c>
      <c r="J49" s="59">
        <f t="shared" si="2"/>
        <v>7416.0000000000009</v>
      </c>
      <c r="K49" s="59">
        <f t="shared" si="2"/>
        <v>7416.0000000000009</v>
      </c>
      <c r="L49" s="59">
        <f t="shared" si="2"/>
        <v>7416.0000000000009</v>
      </c>
      <c r="M49" s="59">
        <f t="shared" si="2"/>
        <v>7416.0000000000009</v>
      </c>
      <c r="N49" s="59">
        <f t="shared" si="2"/>
        <v>7416.0000000000009</v>
      </c>
      <c r="O49" s="59">
        <f t="shared" si="2"/>
        <v>7416.0000000000009</v>
      </c>
      <c r="P49" s="59">
        <f t="shared" si="2"/>
        <v>8157.6</v>
      </c>
      <c r="Q49" s="59">
        <f t="shared" si="2"/>
        <v>8157.6</v>
      </c>
      <c r="R49" s="59">
        <f t="shared" si="2"/>
        <v>8157.6</v>
      </c>
      <c r="S49" s="59">
        <f t="shared" si="2"/>
        <v>8157.6</v>
      </c>
      <c r="T49" s="59">
        <f t="shared" si="2"/>
        <v>8157.6</v>
      </c>
      <c r="U49" s="59">
        <f t="shared" si="2"/>
        <v>8157.6</v>
      </c>
      <c r="V49" s="59">
        <f t="shared" si="2"/>
        <v>8157.6</v>
      </c>
      <c r="W49" s="59">
        <f t="shared" si="2"/>
        <v>8157.6</v>
      </c>
      <c r="X49" s="59">
        <f t="shared" si="2"/>
        <v>8157.6</v>
      </c>
      <c r="Y49" s="59">
        <f t="shared" si="2"/>
        <v>8157.6</v>
      </c>
      <c r="Z49" s="59">
        <f t="shared" si="2"/>
        <v>8157.6</v>
      </c>
      <c r="AA49" s="59">
        <f t="shared" si="2"/>
        <v>8157.6</v>
      </c>
      <c r="AB49" s="59">
        <f t="shared" si="2"/>
        <v>8899.2000000000007</v>
      </c>
      <c r="AC49" s="59">
        <f t="shared" si="2"/>
        <v>8899.2000000000007</v>
      </c>
      <c r="AD49" s="59">
        <f t="shared" si="2"/>
        <v>8899.2000000000007</v>
      </c>
      <c r="AE49" s="59">
        <f t="shared" si="2"/>
        <v>8899.2000000000007</v>
      </c>
      <c r="AF49" s="59">
        <f t="shared" si="2"/>
        <v>8899.2000000000007</v>
      </c>
      <c r="AG49" s="59">
        <f t="shared" si="2"/>
        <v>8899.2000000000007</v>
      </c>
      <c r="AH49" s="59">
        <f t="shared" si="2"/>
        <v>8899.2000000000007</v>
      </c>
      <c r="AI49" s="59">
        <f t="shared" si="2"/>
        <v>8899.2000000000007</v>
      </c>
      <c r="AJ49" s="59">
        <f t="shared" si="2"/>
        <v>8899.2000000000007</v>
      </c>
      <c r="AK49" s="59">
        <f t="shared" si="2"/>
        <v>8899.2000000000007</v>
      </c>
      <c r="AL49" s="59">
        <f t="shared" si="2"/>
        <v>8899.2000000000007</v>
      </c>
    </row>
    <row r="50" spans="2:38" ht="15.75" thickBot="1" x14ac:dyDescent="0.3">
      <c r="B50" s="47" t="str">
        <f t="shared" ref="B50:B68" si="3">+B28</f>
        <v>Prodotto 2</v>
      </c>
      <c r="C50" s="59">
        <f t="shared" ref="C50:R65" si="4">+C4*C28</f>
        <v>7500</v>
      </c>
      <c r="D50" s="59">
        <f t="shared" si="4"/>
        <v>7500</v>
      </c>
      <c r="E50" s="59">
        <f t="shared" si="4"/>
        <v>7500</v>
      </c>
      <c r="F50" s="59">
        <f t="shared" si="4"/>
        <v>7500</v>
      </c>
      <c r="G50" s="59">
        <f t="shared" si="4"/>
        <v>7500</v>
      </c>
      <c r="H50" s="59">
        <f t="shared" si="4"/>
        <v>7500</v>
      </c>
      <c r="I50" s="59">
        <f t="shared" si="4"/>
        <v>7500</v>
      </c>
      <c r="J50" s="59">
        <f t="shared" si="4"/>
        <v>7500</v>
      </c>
      <c r="K50" s="59">
        <f t="shared" si="4"/>
        <v>7650</v>
      </c>
      <c r="L50" s="59">
        <f t="shared" si="4"/>
        <v>7650</v>
      </c>
      <c r="M50" s="59">
        <f t="shared" si="4"/>
        <v>7650</v>
      </c>
      <c r="N50" s="59">
        <f t="shared" si="4"/>
        <v>7650</v>
      </c>
      <c r="O50" s="59">
        <f t="shared" si="4"/>
        <v>7650</v>
      </c>
      <c r="P50" s="59">
        <f t="shared" si="4"/>
        <v>8415</v>
      </c>
      <c r="Q50" s="59">
        <f t="shared" si="4"/>
        <v>8415</v>
      </c>
      <c r="R50" s="59">
        <f t="shared" si="4"/>
        <v>8415</v>
      </c>
      <c r="S50" s="59">
        <f t="shared" si="2"/>
        <v>8415</v>
      </c>
      <c r="T50" s="59">
        <f t="shared" si="2"/>
        <v>8415</v>
      </c>
      <c r="U50" s="59">
        <f t="shared" si="2"/>
        <v>8415</v>
      </c>
      <c r="V50" s="59">
        <f t="shared" si="2"/>
        <v>8415</v>
      </c>
      <c r="W50" s="59">
        <f t="shared" si="2"/>
        <v>8415</v>
      </c>
      <c r="X50" s="59">
        <f t="shared" si="2"/>
        <v>8415</v>
      </c>
      <c r="Y50" s="59">
        <f t="shared" si="2"/>
        <v>8415</v>
      </c>
      <c r="Z50" s="59">
        <f t="shared" si="2"/>
        <v>8415</v>
      </c>
      <c r="AA50" s="59">
        <f t="shared" si="2"/>
        <v>8415</v>
      </c>
      <c r="AB50" s="59">
        <f t="shared" si="2"/>
        <v>9180</v>
      </c>
      <c r="AC50" s="59">
        <f t="shared" si="2"/>
        <v>9180</v>
      </c>
      <c r="AD50" s="59">
        <f t="shared" si="2"/>
        <v>9180</v>
      </c>
      <c r="AE50" s="59">
        <f t="shared" si="2"/>
        <v>9180</v>
      </c>
      <c r="AF50" s="59">
        <f t="shared" si="2"/>
        <v>9180</v>
      </c>
      <c r="AG50" s="59">
        <f t="shared" si="2"/>
        <v>9180</v>
      </c>
      <c r="AH50" s="59">
        <f t="shared" si="2"/>
        <v>9180</v>
      </c>
      <c r="AI50" s="59">
        <f t="shared" si="2"/>
        <v>9180</v>
      </c>
      <c r="AJ50" s="59">
        <f t="shared" si="2"/>
        <v>9180</v>
      </c>
      <c r="AK50" s="59">
        <f t="shared" si="2"/>
        <v>9180</v>
      </c>
      <c r="AL50" s="59">
        <f t="shared" si="2"/>
        <v>9180</v>
      </c>
    </row>
    <row r="51" spans="2:38" ht="15.75" thickBot="1" x14ac:dyDescent="0.3">
      <c r="B51" s="47" t="str">
        <f t="shared" si="3"/>
        <v>Prodotto 3</v>
      </c>
      <c r="C51" s="59">
        <f t="shared" si="4"/>
        <v>7350</v>
      </c>
      <c r="D51" s="59">
        <f t="shared" si="2"/>
        <v>7350</v>
      </c>
      <c r="E51" s="59">
        <f t="shared" si="2"/>
        <v>7350</v>
      </c>
      <c r="F51" s="59">
        <f t="shared" si="2"/>
        <v>7350</v>
      </c>
      <c r="G51" s="59">
        <f t="shared" si="2"/>
        <v>7350</v>
      </c>
      <c r="H51" s="59">
        <f t="shared" si="2"/>
        <v>7350</v>
      </c>
      <c r="I51" s="59">
        <f t="shared" si="2"/>
        <v>7350</v>
      </c>
      <c r="J51" s="59">
        <f t="shared" si="2"/>
        <v>7423.5</v>
      </c>
      <c r="K51" s="59">
        <f t="shared" si="2"/>
        <v>7423.5</v>
      </c>
      <c r="L51" s="59">
        <f t="shared" si="2"/>
        <v>7423.5</v>
      </c>
      <c r="M51" s="59">
        <f t="shared" si="2"/>
        <v>7646.2049999999999</v>
      </c>
      <c r="N51" s="59">
        <f t="shared" si="2"/>
        <v>7646.2049999999999</v>
      </c>
      <c r="O51" s="59">
        <f t="shared" si="2"/>
        <v>7646.2049999999999</v>
      </c>
      <c r="P51" s="59">
        <f t="shared" si="2"/>
        <v>8920.5725000000002</v>
      </c>
      <c r="Q51" s="59">
        <f t="shared" si="2"/>
        <v>8920.5725000000002</v>
      </c>
      <c r="R51" s="59">
        <f t="shared" si="2"/>
        <v>8920.5725000000002</v>
      </c>
      <c r="S51" s="59">
        <f t="shared" si="2"/>
        <v>8920.5725000000002</v>
      </c>
      <c r="T51" s="59">
        <f t="shared" si="2"/>
        <v>8920.5725000000002</v>
      </c>
      <c r="U51" s="59">
        <f t="shared" si="2"/>
        <v>8920.5725000000002</v>
      </c>
      <c r="V51" s="59">
        <f t="shared" si="2"/>
        <v>8920.5725000000002</v>
      </c>
      <c r="W51" s="59">
        <f t="shared" si="2"/>
        <v>8920.5725000000002</v>
      </c>
      <c r="X51" s="59">
        <f t="shared" si="2"/>
        <v>8920.5725000000002</v>
      </c>
      <c r="Y51" s="59">
        <f t="shared" si="2"/>
        <v>8920.5725000000002</v>
      </c>
      <c r="Z51" s="59">
        <f t="shared" si="2"/>
        <v>8920.5725000000002</v>
      </c>
      <c r="AA51" s="59">
        <f t="shared" si="2"/>
        <v>8920.5725000000002</v>
      </c>
      <c r="AB51" s="59">
        <f t="shared" si="2"/>
        <v>10194.94</v>
      </c>
      <c r="AC51" s="59">
        <f t="shared" si="2"/>
        <v>10194.94</v>
      </c>
      <c r="AD51" s="59">
        <f t="shared" si="2"/>
        <v>10194.94</v>
      </c>
      <c r="AE51" s="59">
        <f t="shared" si="2"/>
        <v>10194.94</v>
      </c>
      <c r="AF51" s="59">
        <f t="shared" si="2"/>
        <v>10194.94</v>
      </c>
      <c r="AG51" s="59">
        <f t="shared" si="2"/>
        <v>10194.94</v>
      </c>
      <c r="AH51" s="59">
        <f t="shared" si="2"/>
        <v>10194.94</v>
      </c>
      <c r="AI51" s="59">
        <f t="shared" si="2"/>
        <v>10194.94</v>
      </c>
      <c r="AJ51" s="59">
        <f t="shared" si="2"/>
        <v>10194.94</v>
      </c>
      <c r="AK51" s="59">
        <f t="shared" si="2"/>
        <v>10194.94</v>
      </c>
      <c r="AL51" s="59">
        <f t="shared" si="2"/>
        <v>10194.94</v>
      </c>
    </row>
    <row r="52" spans="2:38" ht="15.75" thickBot="1" x14ac:dyDescent="0.3">
      <c r="B52" s="47" t="str">
        <f t="shared" si="3"/>
        <v>Prodotto 4</v>
      </c>
      <c r="C52" s="59">
        <f t="shared" si="4"/>
        <v>7650</v>
      </c>
      <c r="D52" s="59">
        <f t="shared" si="2"/>
        <v>7650</v>
      </c>
      <c r="E52" s="59">
        <f t="shared" si="2"/>
        <v>7650</v>
      </c>
      <c r="F52" s="59">
        <f t="shared" si="2"/>
        <v>7650</v>
      </c>
      <c r="G52" s="59">
        <f t="shared" si="2"/>
        <v>7650</v>
      </c>
      <c r="H52" s="59">
        <f t="shared" si="2"/>
        <v>7650</v>
      </c>
      <c r="I52" s="59">
        <f t="shared" si="2"/>
        <v>7650</v>
      </c>
      <c r="J52" s="59">
        <f t="shared" si="2"/>
        <v>7650</v>
      </c>
      <c r="K52" s="59">
        <f t="shared" si="2"/>
        <v>7803.0000000000009</v>
      </c>
      <c r="L52" s="59">
        <f t="shared" si="2"/>
        <v>7803.0000000000009</v>
      </c>
      <c r="M52" s="59">
        <f t="shared" si="2"/>
        <v>7803.0000000000009</v>
      </c>
      <c r="N52" s="59">
        <f t="shared" si="2"/>
        <v>7803.0000000000009</v>
      </c>
      <c r="O52" s="59">
        <f t="shared" si="2"/>
        <v>7803.0000000000009</v>
      </c>
      <c r="P52" s="59">
        <f t="shared" si="2"/>
        <v>8583.3000000000011</v>
      </c>
      <c r="Q52" s="59">
        <f t="shared" si="2"/>
        <v>8583.3000000000011</v>
      </c>
      <c r="R52" s="59">
        <f t="shared" si="2"/>
        <v>8583.3000000000011</v>
      </c>
      <c r="S52" s="59">
        <f t="shared" si="2"/>
        <v>8583.3000000000011</v>
      </c>
      <c r="T52" s="59">
        <f t="shared" si="2"/>
        <v>8583.3000000000011</v>
      </c>
      <c r="U52" s="59">
        <f t="shared" si="2"/>
        <v>8583.3000000000011</v>
      </c>
      <c r="V52" s="59">
        <f t="shared" si="2"/>
        <v>8583.3000000000011</v>
      </c>
      <c r="W52" s="59">
        <f t="shared" si="2"/>
        <v>8583.3000000000011</v>
      </c>
      <c r="X52" s="59">
        <f t="shared" si="2"/>
        <v>8583.3000000000011</v>
      </c>
      <c r="Y52" s="59">
        <f t="shared" si="2"/>
        <v>8583.3000000000011</v>
      </c>
      <c r="Z52" s="59">
        <f t="shared" si="2"/>
        <v>8583.3000000000011</v>
      </c>
      <c r="AA52" s="59">
        <f t="shared" si="2"/>
        <v>8583.3000000000011</v>
      </c>
      <c r="AB52" s="59">
        <f t="shared" si="2"/>
        <v>9363.6</v>
      </c>
      <c r="AC52" s="59">
        <f t="shared" si="2"/>
        <v>9363.6</v>
      </c>
      <c r="AD52" s="59">
        <f t="shared" si="2"/>
        <v>9363.6</v>
      </c>
      <c r="AE52" s="59">
        <f t="shared" si="2"/>
        <v>9363.6</v>
      </c>
      <c r="AF52" s="59">
        <f t="shared" si="2"/>
        <v>9363.6</v>
      </c>
      <c r="AG52" s="59">
        <f t="shared" si="2"/>
        <v>9363.6</v>
      </c>
      <c r="AH52" s="59">
        <f t="shared" si="2"/>
        <v>9363.6</v>
      </c>
      <c r="AI52" s="59">
        <f t="shared" si="2"/>
        <v>9363.6</v>
      </c>
      <c r="AJ52" s="59">
        <f t="shared" si="2"/>
        <v>9363.6</v>
      </c>
      <c r="AK52" s="59">
        <f t="shared" si="2"/>
        <v>9363.6</v>
      </c>
      <c r="AL52" s="59">
        <f t="shared" si="2"/>
        <v>9363.6</v>
      </c>
    </row>
    <row r="53" spans="2:38" ht="15.75" thickBot="1" x14ac:dyDescent="0.3">
      <c r="B53" s="47" t="str">
        <f t="shared" si="3"/>
        <v>Prodotto 5</v>
      </c>
      <c r="C53" s="59">
        <f t="shared" si="4"/>
        <v>5100</v>
      </c>
      <c r="D53" s="59">
        <f t="shared" si="2"/>
        <v>5100</v>
      </c>
      <c r="E53" s="59">
        <f t="shared" si="2"/>
        <v>5100</v>
      </c>
      <c r="F53" s="59">
        <f t="shared" si="2"/>
        <v>5100</v>
      </c>
      <c r="G53" s="59">
        <f t="shared" si="2"/>
        <v>5100</v>
      </c>
      <c r="H53" s="59">
        <f t="shared" si="2"/>
        <v>5100</v>
      </c>
      <c r="I53" s="59">
        <f t="shared" si="2"/>
        <v>5100</v>
      </c>
      <c r="J53" s="59">
        <f t="shared" si="2"/>
        <v>5253.0000000000009</v>
      </c>
      <c r="K53" s="59">
        <f t="shared" si="2"/>
        <v>5253.0000000000009</v>
      </c>
      <c r="L53" s="59">
        <f t="shared" si="2"/>
        <v>5253.0000000000009</v>
      </c>
      <c r="M53" s="59">
        <f t="shared" si="2"/>
        <v>5253.0000000000009</v>
      </c>
      <c r="N53" s="59">
        <f t="shared" si="2"/>
        <v>5253.0000000000009</v>
      </c>
      <c r="O53" s="59">
        <f t="shared" si="2"/>
        <v>5253.0000000000009</v>
      </c>
      <c r="P53" s="59">
        <f t="shared" si="2"/>
        <v>5778.3000000000011</v>
      </c>
      <c r="Q53" s="59">
        <f t="shared" si="2"/>
        <v>5778.3000000000011</v>
      </c>
      <c r="R53" s="59">
        <f t="shared" si="2"/>
        <v>5778.3000000000011</v>
      </c>
      <c r="S53" s="59">
        <f t="shared" si="2"/>
        <v>5778.3000000000011</v>
      </c>
      <c r="T53" s="59">
        <f t="shared" si="2"/>
        <v>5778.3000000000011</v>
      </c>
      <c r="U53" s="59">
        <f t="shared" si="2"/>
        <v>5778.3000000000011</v>
      </c>
      <c r="V53" s="59">
        <f t="shared" si="2"/>
        <v>5778.3000000000011</v>
      </c>
      <c r="W53" s="59">
        <f t="shared" si="2"/>
        <v>5778.3000000000011</v>
      </c>
      <c r="X53" s="59">
        <f t="shared" si="2"/>
        <v>5778.3000000000011</v>
      </c>
      <c r="Y53" s="59">
        <f t="shared" si="2"/>
        <v>5778.3000000000011</v>
      </c>
      <c r="Z53" s="59">
        <f t="shared" si="2"/>
        <v>5778.3000000000011</v>
      </c>
      <c r="AA53" s="59">
        <f t="shared" si="2"/>
        <v>5778.3000000000011</v>
      </c>
      <c r="AB53" s="59">
        <f t="shared" si="2"/>
        <v>6303.6</v>
      </c>
      <c r="AC53" s="59">
        <f t="shared" si="2"/>
        <v>6303.6</v>
      </c>
      <c r="AD53" s="59">
        <f t="shared" si="2"/>
        <v>6303.6</v>
      </c>
      <c r="AE53" s="59">
        <f t="shared" si="2"/>
        <v>6303.6</v>
      </c>
      <c r="AF53" s="59">
        <f t="shared" si="2"/>
        <v>6303.6</v>
      </c>
      <c r="AG53" s="59">
        <f t="shared" si="2"/>
        <v>6303.6</v>
      </c>
      <c r="AH53" s="59">
        <f t="shared" si="2"/>
        <v>6303.6</v>
      </c>
      <c r="AI53" s="59">
        <f t="shared" si="2"/>
        <v>6303.6</v>
      </c>
      <c r="AJ53" s="59">
        <f t="shared" si="2"/>
        <v>6303.6</v>
      </c>
      <c r="AK53" s="59">
        <f t="shared" si="2"/>
        <v>6303.6</v>
      </c>
      <c r="AL53" s="59">
        <f t="shared" si="2"/>
        <v>6303.6</v>
      </c>
    </row>
    <row r="54" spans="2:38" ht="15.75" thickBot="1" x14ac:dyDescent="0.3">
      <c r="B54" s="47" t="str">
        <f t="shared" si="3"/>
        <v>Prodotto 6</v>
      </c>
      <c r="C54" s="59">
        <f t="shared" si="4"/>
        <v>4900</v>
      </c>
      <c r="D54" s="59">
        <f t="shared" si="2"/>
        <v>4900</v>
      </c>
      <c r="E54" s="59">
        <f t="shared" si="2"/>
        <v>4900</v>
      </c>
      <c r="F54" s="59">
        <f t="shared" si="2"/>
        <v>4900</v>
      </c>
      <c r="G54" s="59">
        <f t="shared" si="2"/>
        <v>4900</v>
      </c>
      <c r="H54" s="59">
        <f t="shared" si="2"/>
        <v>4900</v>
      </c>
      <c r="I54" s="59">
        <f t="shared" si="2"/>
        <v>4900</v>
      </c>
      <c r="J54" s="59">
        <f t="shared" si="2"/>
        <v>4900</v>
      </c>
      <c r="K54" s="59">
        <f t="shared" si="2"/>
        <v>4900</v>
      </c>
      <c r="L54" s="59">
        <f t="shared" si="2"/>
        <v>4900</v>
      </c>
      <c r="M54" s="59">
        <f t="shared" si="2"/>
        <v>4949</v>
      </c>
      <c r="N54" s="59">
        <f t="shared" si="2"/>
        <v>4949</v>
      </c>
      <c r="O54" s="59">
        <f t="shared" si="2"/>
        <v>4949</v>
      </c>
      <c r="P54" s="59">
        <f t="shared" si="2"/>
        <v>5443.9</v>
      </c>
      <c r="Q54" s="59">
        <f t="shared" si="2"/>
        <v>5443.9</v>
      </c>
      <c r="R54" s="59">
        <f t="shared" si="2"/>
        <v>5443.9</v>
      </c>
      <c r="S54" s="59">
        <f t="shared" si="2"/>
        <v>5443.9</v>
      </c>
      <c r="T54" s="59">
        <f t="shared" si="2"/>
        <v>5443.9</v>
      </c>
      <c r="U54" s="59">
        <f t="shared" si="2"/>
        <v>5443.9</v>
      </c>
      <c r="V54" s="59">
        <f t="shared" si="2"/>
        <v>5443.9</v>
      </c>
      <c r="W54" s="59">
        <f t="shared" si="2"/>
        <v>5443.9</v>
      </c>
      <c r="X54" s="59">
        <f t="shared" si="2"/>
        <v>5443.9</v>
      </c>
      <c r="Y54" s="59">
        <f t="shared" si="2"/>
        <v>5443.9</v>
      </c>
      <c r="Z54" s="59">
        <f t="shared" si="2"/>
        <v>5443.9</v>
      </c>
      <c r="AA54" s="59">
        <f t="shared" si="2"/>
        <v>5443.9</v>
      </c>
      <c r="AB54" s="59">
        <f t="shared" si="2"/>
        <v>5938.7999999999993</v>
      </c>
      <c r="AC54" s="59">
        <f t="shared" si="2"/>
        <v>5938.7999999999993</v>
      </c>
      <c r="AD54" s="59">
        <f t="shared" si="2"/>
        <v>5938.7999999999993</v>
      </c>
      <c r="AE54" s="59">
        <f t="shared" si="2"/>
        <v>5938.7999999999993</v>
      </c>
      <c r="AF54" s="59">
        <f t="shared" si="2"/>
        <v>5938.7999999999993</v>
      </c>
      <c r="AG54" s="59">
        <f t="shared" si="2"/>
        <v>5938.7999999999993</v>
      </c>
      <c r="AH54" s="59">
        <f t="shared" si="2"/>
        <v>5938.7999999999993</v>
      </c>
      <c r="AI54" s="59">
        <f t="shared" si="2"/>
        <v>5938.7999999999993</v>
      </c>
      <c r="AJ54" s="59">
        <f t="shared" si="2"/>
        <v>5938.7999999999993</v>
      </c>
      <c r="AK54" s="59">
        <f t="shared" si="2"/>
        <v>5938.7999999999993</v>
      </c>
      <c r="AL54" s="59">
        <f t="shared" si="2"/>
        <v>5938.7999999999993</v>
      </c>
    </row>
    <row r="55" spans="2:38" ht="15.75" thickBot="1" x14ac:dyDescent="0.3">
      <c r="B55" s="47" t="str">
        <f t="shared" si="3"/>
        <v>Prodotto 7</v>
      </c>
      <c r="C55" s="59">
        <f t="shared" si="4"/>
        <v>0</v>
      </c>
      <c r="D55" s="59">
        <f t="shared" si="2"/>
        <v>0</v>
      </c>
      <c r="E55" s="59">
        <f t="shared" si="2"/>
        <v>0</v>
      </c>
      <c r="F55" s="59">
        <f t="shared" si="2"/>
        <v>0</v>
      </c>
      <c r="G55" s="59">
        <f t="shared" si="2"/>
        <v>0</v>
      </c>
      <c r="H55" s="59">
        <f t="shared" si="2"/>
        <v>0</v>
      </c>
      <c r="I55" s="59">
        <f t="shared" si="2"/>
        <v>0</v>
      </c>
      <c r="J55" s="59">
        <f t="shared" si="2"/>
        <v>0</v>
      </c>
      <c r="K55" s="59">
        <f t="shared" si="2"/>
        <v>0</v>
      </c>
      <c r="L55" s="59">
        <f t="shared" si="2"/>
        <v>0</v>
      </c>
      <c r="M55" s="59">
        <f t="shared" si="2"/>
        <v>0</v>
      </c>
      <c r="N55" s="59">
        <f t="shared" si="2"/>
        <v>0</v>
      </c>
      <c r="O55" s="59">
        <f t="shared" si="2"/>
        <v>0</v>
      </c>
      <c r="P55" s="59">
        <f t="shared" si="2"/>
        <v>0</v>
      </c>
      <c r="Q55" s="59">
        <f t="shared" si="2"/>
        <v>0</v>
      </c>
      <c r="R55" s="59">
        <f t="shared" si="2"/>
        <v>0</v>
      </c>
      <c r="S55" s="59">
        <f t="shared" si="2"/>
        <v>0</v>
      </c>
      <c r="T55" s="59">
        <f t="shared" si="2"/>
        <v>0</v>
      </c>
      <c r="U55" s="59">
        <f t="shared" si="2"/>
        <v>0</v>
      </c>
      <c r="V55" s="59">
        <f t="shared" si="2"/>
        <v>0</v>
      </c>
      <c r="W55" s="59">
        <f t="shared" si="2"/>
        <v>0</v>
      </c>
      <c r="X55" s="59">
        <f t="shared" si="2"/>
        <v>0</v>
      </c>
      <c r="Y55" s="59">
        <f t="shared" si="2"/>
        <v>0</v>
      </c>
      <c r="Z55" s="59">
        <f t="shared" si="2"/>
        <v>0</v>
      </c>
      <c r="AA55" s="59">
        <f t="shared" si="2"/>
        <v>0</v>
      </c>
      <c r="AB55" s="59">
        <f t="shared" si="2"/>
        <v>0</v>
      </c>
      <c r="AC55" s="59">
        <f t="shared" si="2"/>
        <v>0</v>
      </c>
      <c r="AD55" s="59">
        <f t="shared" si="2"/>
        <v>0</v>
      </c>
      <c r="AE55" s="59">
        <f t="shared" si="2"/>
        <v>0</v>
      </c>
      <c r="AF55" s="59">
        <f t="shared" si="2"/>
        <v>0</v>
      </c>
      <c r="AG55" s="59">
        <f t="shared" si="2"/>
        <v>0</v>
      </c>
      <c r="AH55" s="59">
        <f t="shared" si="2"/>
        <v>0</v>
      </c>
      <c r="AI55" s="59">
        <f t="shared" si="2"/>
        <v>0</v>
      </c>
      <c r="AJ55" s="59">
        <f t="shared" si="2"/>
        <v>0</v>
      </c>
      <c r="AK55" s="59">
        <f t="shared" si="2"/>
        <v>0</v>
      </c>
      <c r="AL55" s="59">
        <f t="shared" si="2"/>
        <v>0</v>
      </c>
    </row>
    <row r="56" spans="2:38" ht="15.75" thickBot="1" x14ac:dyDescent="0.3">
      <c r="B56" s="47" t="str">
        <f t="shared" si="3"/>
        <v>Prodotto 8</v>
      </c>
      <c r="C56" s="59">
        <f t="shared" si="4"/>
        <v>0</v>
      </c>
      <c r="D56" s="59">
        <f t="shared" si="2"/>
        <v>0</v>
      </c>
      <c r="E56" s="59">
        <f t="shared" si="2"/>
        <v>0</v>
      </c>
      <c r="F56" s="59">
        <f t="shared" si="2"/>
        <v>0</v>
      </c>
      <c r="G56" s="59">
        <f t="shared" si="2"/>
        <v>0</v>
      </c>
      <c r="H56" s="59">
        <f t="shared" si="2"/>
        <v>0</v>
      </c>
      <c r="I56" s="59">
        <f t="shared" si="2"/>
        <v>0</v>
      </c>
      <c r="J56" s="59">
        <f t="shared" si="2"/>
        <v>0</v>
      </c>
      <c r="K56" s="59">
        <f t="shared" si="2"/>
        <v>0</v>
      </c>
      <c r="L56" s="59">
        <f t="shared" si="2"/>
        <v>0</v>
      </c>
      <c r="M56" s="59">
        <f t="shared" si="2"/>
        <v>0</v>
      </c>
      <c r="N56" s="59">
        <f t="shared" si="2"/>
        <v>0</v>
      </c>
      <c r="O56" s="59">
        <f t="shared" si="2"/>
        <v>0</v>
      </c>
      <c r="P56" s="59">
        <f t="shared" si="2"/>
        <v>0</v>
      </c>
      <c r="Q56" s="59">
        <f t="shared" si="2"/>
        <v>0</v>
      </c>
      <c r="R56" s="59">
        <f t="shared" si="2"/>
        <v>0</v>
      </c>
      <c r="S56" s="59">
        <f t="shared" si="2"/>
        <v>0</v>
      </c>
      <c r="T56" s="59">
        <f t="shared" si="2"/>
        <v>0</v>
      </c>
      <c r="U56" s="59">
        <f t="shared" si="2"/>
        <v>0</v>
      </c>
      <c r="V56" s="59">
        <f t="shared" si="2"/>
        <v>0</v>
      </c>
      <c r="W56" s="59">
        <f t="shared" si="2"/>
        <v>0</v>
      </c>
      <c r="X56" s="59">
        <f t="shared" si="2"/>
        <v>0</v>
      </c>
      <c r="Y56" s="59">
        <f t="shared" si="2"/>
        <v>0</v>
      </c>
      <c r="Z56" s="59">
        <f t="shared" si="2"/>
        <v>0</v>
      </c>
      <c r="AA56" s="59">
        <f t="shared" si="2"/>
        <v>0</v>
      </c>
      <c r="AB56" s="59">
        <f t="shared" si="2"/>
        <v>0</v>
      </c>
      <c r="AC56" s="59">
        <f t="shared" ref="D56:AL63" si="5">+AC10*AC34</f>
        <v>0</v>
      </c>
      <c r="AD56" s="59">
        <f t="shared" si="5"/>
        <v>0</v>
      </c>
      <c r="AE56" s="59">
        <f t="shared" si="5"/>
        <v>0</v>
      </c>
      <c r="AF56" s="59">
        <f t="shared" si="5"/>
        <v>0</v>
      </c>
      <c r="AG56" s="59">
        <f t="shared" si="5"/>
        <v>0</v>
      </c>
      <c r="AH56" s="59">
        <f t="shared" si="5"/>
        <v>0</v>
      </c>
      <c r="AI56" s="59">
        <f t="shared" si="5"/>
        <v>0</v>
      </c>
      <c r="AJ56" s="59">
        <f t="shared" si="5"/>
        <v>0</v>
      </c>
      <c r="AK56" s="59">
        <f t="shared" si="5"/>
        <v>0</v>
      </c>
      <c r="AL56" s="59">
        <f t="shared" si="5"/>
        <v>0</v>
      </c>
    </row>
    <row r="57" spans="2:38" ht="15.75" thickBot="1" x14ac:dyDescent="0.3">
      <c r="B57" s="47" t="str">
        <f t="shared" si="3"/>
        <v>Prodotto 9</v>
      </c>
      <c r="C57" s="59">
        <f t="shared" si="4"/>
        <v>0</v>
      </c>
      <c r="D57" s="59">
        <f t="shared" si="5"/>
        <v>0</v>
      </c>
      <c r="E57" s="59">
        <f t="shared" si="5"/>
        <v>0</v>
      </c>
      <c r="F57" s="59">
        <f t="shared" si="5"/>
        <v>0</v>
      </c>
      <c r="G57" s="59">
        <f t="shared" si="5"/>
        <v>0</v>
      </c>
      <c r="H57" s="59">
        <f t="shared" si="5"/>
        <v>0</v>
      </c>
      <c r="I57" s="59">
        <f t="shared" si="5"/>
        <v>0</v>
      </c>
      <c r="J57" s="59">
        <f t="shared" si="5"/>
        <v>0</v>
      </c>
      <c r="K57" s="59">
        <f t="shared" si="5"/>
        <v>0</v>
      </c>
      <c r="L57" s="59">
        <f t="shared" si="5"/>
        <v>0</v>
      </c>
      <c r="M57" s="59">
        <f t="shared" si="5"/>
        <v>0</v>
      </c>
      <c r="N57" s="59">
        <f t="shared" si="5"/>
        <v>0</v>
      </c>
      <c r="O57" s="59">
        <f t="shared" si="5"/>
        <v>0</v>
      </c>
      <c r="P57" s="59">
        <f t="shared" si="5"/>
        <v>0</v>
      </c>
      <c r="Q57" s="59">
        <f t="shared" si="5"/>
        <v>0</v>
      </c>
      <c r="R57" s="59">
        <f t="shared" si="5"/>
        <v>0</v>
      </c>
      <c r="S57" s="59">
        <f t="shared" si="5"/>
        <v>0</v>
      </c>
      <c r="T57" s="59">
        <f t="shared" si="5"/>
        <v>0</v>
      </c>
      <c r="U57" s="59">
        <f t="shared" si="5"/>
        <v>0</v>
      </c>
      <c r="V57" s="59">
        <f t="shared" si="5"/>
        <v>0</v>
      </c>
      <c r="W57" s="59">
        <f t="shared" si="5"/>
        <v>0</v>
      </c>
      <c r="X57" s="59">
        <f t="shared" si="5"/>
        <v>0</v>
      </c>
      <c r="Y57" s="59">
        <f t="shared" si="5"/>
        <v>0</v>
      </c>
      <c r="Z57" s="59">
        <f t="shared" si="5"/>
        <v>0</v>
      </c>
      <c r="AA57" s="59">
        <f t="shared" si="5"/>
        <v>0</v>
      </c>
      <c r="AB57" s="59">
        <f t="shared" si="5"/>
        <v>0</v>
      </c>
      <c r="AC57" s="59">
        <f t="shared" si="5"/>
        <v>0</v>
      </c>
      <c r="AD57" s="59">
        <f t="shared" si="5"/>
        <v>0</v>
      </c>
      <c r="AE57" s="59">
        <f t="shared" si="5"/>
        <v>0</v>
      </c>
      <c r="AF57" s="59">
        <f t="shared" si="5"/>
        <v>0</v>
      </c>
      <c r="AG57" s="59">
        <f t="shared" si="5"/>
        <v>0</v>
      </c>
      <c r="AH57" s="59">
        <f t="shared" si="5"/>
        <v>0</v>
      </c>
      <c r="AI57" s="59">
        <f t="shared" si="5"/>
        <v>0</v>
      </c>
      <c r="AJ57" s="59">
        <f t="shared" si="5"/>
        <v>0</v>
      </c>
      <c r="AK57" s="59">
        <f t="shared" si="5"/>
        <v>0</v>
      </c>
      <c r="AL57" s="59">
        <f t="shared" si="5"/>
        <v>0</v>
      </c>
    </row>
    <row r="58" spans="2:38" ht="15.75" thickBot="1" x14ac:dyDescent="0.3">
      <c r="B58" s="47" t="str">
        <f t="shared" si="3"/>
        <v>Prodotto 10</v>
      </c>
      <c r="C58" s="59">
        <f t="shared" si="4"/>
        <v>0</v>
      </c>
      <c r="D58" s="59">
        <f t="shared" si="5"/>
        <v>0</v>
      </c>
      <c r="E58" s="59">
        <f t="shared" si="5"/>
        <v>0</v>
      </c>
      <c r="F58" s="59">
        <f t="shared" si="5"/>
        <v>0</v>
      </c>
      <c r="G58" s="59">
        <f t="shared" si="5"/>
        <v>0</v>
      </c>
      <c r="H58" s="59">
        <f t="shared" si="5"/>
        <v>0</v>
      </c>
      <c r="I58" s="59">
        <f t="shared" si="5"/>
        <v>0</v>
      </c>
      <c r="J58" s="59">
        <f t="shared" si="5"/>
        <v>0</v>
      </c>
      <c r="K58" s="59">
        <f t="shared" si="5"/>
        <v>0</v>
      </c>
      <c r="L58" s="59">
        <f t="shared" si="5"/>
        <v>0</v>
      </c>
      <c r="M58" s="59">
        <f t="shared" si="5"/>
        <v>0</v>
      </c>
      <c r="N58" s="59">
        <f t="shared" si="5"/>
        <v>0</v>
      </c>
      <c r="O58" s="59">
        <f t="shared" si="5"/>
        <v>0</v>
      </c>
      <c r="P58" s="59">
        <f t="shared" si="5"/>
        <v>0</v>
      </c>
      <c r="Q58" s="59">
        <f t="shared" si="5"/>
        <v>0</v>
      </c>
      <c r="R58" s="59">
        <f t="shared" si="5"/>
        <v>0</v>
      </c>
      <c r="S58" s="59">
        <f t="shared" si="5"/>
        <v>0</v>
      </c>
      <c r="T58" s="59">
        <f t="shared" si="5"/>
        <v>0</v>
      </c>
      <c r="U58" s="59">
        <f t="shared" si="5"/>
        <v>0</v>
      </c>
      <c r="V58" s="59">
        <f t="shared" si="5"/>
        <v>0</v>
      </c>
      <c r="W58" s="59">
        <f t="shared" si="5"/>
        <v>0</v>
      </c>
      <c r="X58" s="59">
        <f t="shared" si="5"/>
        <v>0</v>
      </c>
      <c r="Y58" s="59">
        <f t="shared" si="5"/>
        <v>0</v>
      </c>
      <c r="Z58" s="59">
        <f t="shared" si="5"/>
        <v>0</v>
      </c>
      <c r="AA58" s="59">
        <f t="shared" si="5"/>
        <v>0</v>
      </c>
      <c r="AB58" s="59">
        <f t="shared" si="5"/>
        <v>0</v>
      </c>
      <c r="AC58" s="59">
        <f t="shared" si="5"/>
        <v>0</v>
      </c>
      <c r="AD58" s="59">
        <f t="shared" si="5"/>
        <v>0</v>
      </c>
      <c r="AE58" s="59">
        <f t="shared" si="5"/>
        <v>0</v>
      </c>
      <c r="AF58" s="59">
        <f t="shared" si="5"/>
        <v>0</v>
      </c>
      <c r="AG58" s="59">
        <f t="shared" si="5"/>
        <v>0</v>
      </c>
      <c r="AH58" s="59">
        <f t="shared" si="5"/>
        <v>0</v>
      </c>
      <c r="AI58" s="59">
        <f t="shared" si="5"/>
        <v>0</v>
      </c>
      <c r="AJ58" s="59">
        <f t="shared" si="5"/>
        <v>0</v>
      </c>
      <c r="AK58" s="59">
        <f t="shared" si="5"/>
        <v>0</v>
      </c>
      <c r="AL58" s="59">
        <f t="shared" si="5"/>
        <v>0</v>
      </c>
    </row>
    <row r="59" spans="2:38" ht="15.75" thickBot="1" x14ac:dyDescent="0.3">
      <c r="B59" s="47" t="str">
        <f t="shared" si="3"/>
        <v>Prodotto 11</v>
      </c>
      <c r="C59" s="59">
        <f t="shared" si="4"/>
        <v>0</v>
      </c>
      <c r="D59" s="59">
        <f t="shared" si="5"/>
        <v>0</v>
      </c>
      <c r="E59" s="59">
        <f t="shared" si="5"/>
        <v>0</v>
      </c>
      <c r="F59" s="59">
        <f t="shared" si="5"/>
        <v>0</v>
      </c>
      <c r="G59" s="59">
        <f t="shared" si="5"/>
        <v>0</v>
      </c>
      <c r="H59" s="59">
        <f t="shared" si="5"/>
        <v>0</v>
      </c>
      <c r="I59" s="59">
        <f t="shared" si="5"/>
        <v>0</v>
      </c>
      <c r="J59" s="59">
        <f t="shared" si="5"/>
        <v>0</v>
      </c>
      <c r="K59" s="59">
        <f t="shared" si="5"/>
        <v>0</v>
      </c>
      <c r="L59" s="59">
        <f t="shared" si="5"/>
        <v>0</v>
      </c>
      <c r="M59" s="59">
        <f t="shared" si="5"/>
        <v>0</v>
      </c>
      <c r="N59" s="59">
        <f t="shared" si="5"/>
        <v>0</v>
      </c>
      <c r="O59" s="59">
        <f t="shared" si="5"/>
        <v>0</v>
      </c>
      <c r="P59" s="59">
        <f t="shared" si="5"/>
        <v>0</v>
      </c>
      <c r="Q59" s="59">
        <f t="shared" si="5"/>
        <v>0</v>
      </c>
      <c r="R59" s="59">
        <f t="shared" si="5"/>
        <v>0</v>
      </c>
      <c r="S59" s="59">
        <f t="shared" si="5"/>
        <v>0</v>
      </c>
      <c r="T59" s="59">
        <f t="shared" si="5"/>
        <v>0</v>
      </c>
      <c r="U59" s="59">
        <f t="shared" si="5"/>
        <v>0</v>
      </c>
      <c r="V59" s="59">
        <f t="shared" si="5"/>
        <v>0</v>
      </c>
      <c r="W59" s="59">
        <f t="shared" si="5"/>
        <v>0</v>
      </c>
      <c r="X59" s="59">
        <f t="shared" si="5"/>
        <v>0</v>
      </c>
      <c r="Y59" s="59">
        <f t="shared" si="5"/>
        <v>0</v>
      </c>
      <c r="Z59" s="59">
        <f t="shared" si="5"/>
        <v>0</v>
      </c>
      <c r="AA59" s="59">
        <f t="shared" si="5"/>
        <v>0</v>
      </c>
      <c r="AB59" s="59">
        <f t="shared" si="5"/>
        <v>0</v>
      </c>
      <c r="AC59" s="59">
        <f t="shared" si="5"/>
        <v>0</v>
      </c>
      <c r="AD59" s="59">
        <f t="shared" si="5"/>
        <v>0</v>
      </c>
      <c r="AE59" s="59">
        <f t="shared" si="5"/>
        <v>0</v>
      </c>
      <c r="AF59" s="59">
        <f t="shared" si="5"/>
        <v>0</v>
      </c>
      <c r="AG59" s="59">
        <f t="shared" si="5"/>
        <v>0</v>
      </c>
      <c r="AH59" s="59">
        <f t="shared" si="5"/>
        <v>0</v>
      </c>
      <c r="AI59" s="59">
        <f t="shared" si="5"/>
        <v>0</v>
      </c>
      <c r="AJ59" s="59">
        <f t="shared" si="5"/>
        <v>0</v>
      </c>
      <c r="AK59" s="59">
        <f t="shared" si="5"/>
        <v>0</v>
      </c>
      <c r="AL59" s="59">
        <f t="shared" si="5"/>
        <v>0</v>
      </c>
    </row>
    <row r="60" spans="2:38" ht="15.75" thickBot="1" x14ac:dyDescent="0.3">
      <c r="B60" s="47" t="str">
        <f t="shared" si="3"/>
        <v>Prodotto 12</v>
      </c>
      <c r="C60" s="59">
        <f t="shared" si="4"/>
        <v>0</v>
      </c>
      <c r="D60" s="59">
        <f t="shared" si="5"/>
        <v>0</v>
      </c>
      <c r="E60" s="59">
        <f t="shared" si="5"/>
        <v>0</v>
      </c>
      <c r="F60" s="59">
        <f t="shared" si="5"/>
        <v>0</v>
      </c>
      <c r="G60" s="59">
        <f t="shared" si="5"/>
        <v>0</v>
      </c>
      <c r="H60" s="59">
        <f t="shared" si="5"/>
        <v>0</v>
      </c>
      <c r="I60" s="59">
        <f t="shared" si="5"/>
        <v>0</v>
      </c>
      <c r="J60" s="59">
        <f t="shared" si="5"/>
        <v>0</v>
      </c>
      <c r="K60" s="59">
        <f t="shared" si="5"/>
        <v>0</v>
      </c>
      <c r="L60" s="59">
        <f t="shared" si="5"/>
        <v>0</v>
      </c>
      <c r="M60" s="59">
        <f t="shared" si="5"/>
        <v>0</v>
      </c>
      <c r="N60" s="59">
        <f t="shared" si="5"/>
        <v>0</v>
      </c>
      <c r="O60" s="59">
        <f t="shared" si="5"/>
        <v>0</v>
      </c>
      <c r="P60" s="59">
        <f t="shared" si="5"/>
        <v>0</v>
      </c>
      <c r="Q60" s="59">
        <f t="shared" si="5"/>
        <v>0</v>
      </c>
      <c r="R60" s="59">
        <f t="shared" si="5"/>
        <v>0</v>
      </c>
      <c r="S60" s="59">
        <f t="shared" si="5"/>
        <v>0</v>
      </c>
      <c r="T60" s="59">
        <f t="shared" si="5"/>
        <v>0</v>
      </c>
      <c r="U60" s="59">
        <f t="shared" si="5"/>
        <v>0</v>
      </c>
      <c r="V60" s="59">
        <f t="shared" si="5"/>
        <v>0</v>
      </c>
      <c r="W60" s="59">
        <f t="shared" si="5"/>
        <v>0</v>
      </c>
      <c r="X60" s="59">
        <f t="shared" si="5"/>
        <v>0</v>
      </c>
      <c r="Y60" s="59">
        <f t="shared" si="5"/>
        <v>0</v>
      </c>
      <c r="Z60" s="59">
        <f t="shared" si="5"/>
        <v>0</v>
      </c>
      <c r="AA60" s="59">
        <f t="shared" si="5"/>
        <v>0</v>
      </c>
      <c r="AB60" s="59">
        <f t="shared" si="5"/>
        <v>0</v>
      </c>
      <c r="AC60" s="59">
        <f t="shared" si="5"/>
        <v>0</v>
      </c>
      <c r="AD60" s="59">
        <f t="shared" si="5"/>
        <v>0</v>
      </c>
      <c r="AE60" s="59">
        <f t="shared" si="5"/>
        <v>0</v>
      </c>
      <c r="AF60" s="59">
        <f t="shared" si="5"/>
        <v>0</v>
      </c>
      <c r="AG60" s="59">
        <f t="shared" si="5"/>
        <v>0</v>
      </c>
      <c r="AH60" s="59">
        <f t="shared" si="5"/>
        <v>0</v>
      </c>
      <c r="AI60" s="59">
        <f t="shared" si="5"/>
        <v>0</v>
      </c>
      <c r="AJ60" s="59">
        <f t="shared" si="5"/>
        <v>0</v>
      </c>
      <c r="AK60" s="59">
        <f t="shared" si="5"/>
        <v>0</v>
      </c>
      <c r="AL60" s="59">
        <f t="shared" si="5"/>
        <v>0</v>
      </c>
    </row>
    <row r="61" spans="2:38" ht="15.75" thickBot="1" x14ac:dyDescent="0.3">
      <c r="B61" s="47" t="str">
        <f t="shared" si="3"/>
        <v>Prodotto 13</v>
      </c>
      <c r="C61" s="59">
        <f t="shared" si="4"/>
        <v>0</v>
      </c>
      <c r="D61" s="59">
        <f t="shared" si="5"/>
        <v>0</v>
      </c>
      <c r="E61" s="59">
        <f t="shared" si="5"/>
        <v>0</v>
      </c>
      <c r="F61" s="59">
        <f t="shared" si="5"/>
        <v>0</v>
      </c>
      <c r="G61" s="59">
        <f t="shared" si="5"/>
        <v>0</v>
      </c>
      <c r="H61" s="59">
        <f t="shared" si="5"/>
        <v>0</v>
      </c>
      <c r="I61" s="59">
        <f t="shared" si="5"/>
        <v>0</v>
      </c>
      <c r="J61" s="59">
        <f t="shared" si="5"/>
        <v>0</v>
      </c>
      <c r="K61" s="59">
        <f t="shared" si="5"/>
        <v>0</v>
      </c>
      <c r="L61" s="59">
        <f t="shared" si="5"/>
        <v>0</v>
      </c>
      <c r="M61" s="59">
        <f t="shared" si="5"/>
        <v>0</v>
      </c>
      <c r="N61" s="59">
        <f t="shared" si="5"/>
        <v>0</v>
      </c>
      <c r="O61" s="59">
        <f t="shared" si="5"/>
        <v>0</v>
      </c>
      <c r="P61" s="59">
        <f t="shared" si="5"/>
        <v>0</v>
      </c>
      <c r="Q61" s="59">
        <f t="shared" si="5"/>
        <v>0</v>
      </c>
      <c r="R61" s="59">
        <f t="shared" si="5"/>
        <v>0</v>
      </c>
      <c r="S61" s="59">
        <f t="shared" si="5"/>
        <v>0</v>
      </c>
      <c r="T61" s="59">
        <f t="shared" si="5"/>
        <v>0</v>
      </c>
      <c r="U61" s="59">
        <f t="shared" si="5"/>
        <v>0</v>
      </c>
      <c r="V61" s="59">
        <f t="shared" si="5"/>
        <v>0</v>
      </c>
      <c r="W61" s="59">
        <f t="shared" si="5"/>
        <v>0</v>
      </c>
      <c r="X61" s="59">
        <f t="shared" si="5"/>
        <v>0</v>
      </c>
      <c r="Y61" s="59">
        <f t="shared" si="5"/>
        <v>0</v>
      </c>
      <c r="Z61" s="59">
        <f t="shared" si="5"/>
        <v>0</v>
      </c>
      <c r="AA61" s="59">
        <f t="shared" si="5"/>
        <v>0</v>
      </c>
      <c r="AB61" s="59">
        <f t="shared" si="5"/>
        <v>0</v>
      </c>
      <c r="AC61" s="59">
        <f t="shared" si="5"/>
        <v>0</v>
      </c>
      <c r="AD61" s="59">
        <f t="shared" si="5"/>
        <v>0</v>
      </c>
      <c r="AE61" s="59">
        <f t="shared" si="5"/>
        <v>0</v>
      </c>
      <c r="AF61" s="59">
        <f t="shared" si="5"/>
        <v>0</v>
      </c>
      <c r="AG61" s="59">
        <f t="shared" si="5"/>
        <v>0</v>
      </c>
      <c r="AH61" s="59">
        <f t="shared" si="5"/>
        <v>0</v>
      </c>
      <c r="AI61" s="59">
        <f t="shared" si="5"/>
        <v>0</v>
      </c>
      <c r="AJ61" s="59">
        <f t="shared" si="5"/>
        <v>0</v>
      </c>
      <c r="AK61" s="59">
        <f t="shared" si="5"/>
        <v>0</v>
      </c>
      <c r="AL61" s="59">
        <f t="shared" si="5"/>
        <v>0</v>
      </c>
    </row>
    <row r="62" spans="2:38" ht="15.75" thickBot="1" x14ac:dyDescent="0.3">
      <c r="B62" s="47" t="str">
        <f t="shared" si="3"/>
        <v>Prodotto 14</v>
      </c>
      <c r="C62" s="59">
        <f t="shared" si="4"/>
        <v>0</v>
      </c>
      <c r="D62" s="59">
        <f t="shared" si="5"/>
        <v>0</v>
      </c>
      <c r="E62" s="59">
        <f t="shared" si="5"/>
        <v>0</v>
      </c>
      <c r="F62" s="59">
        <f t="shared" si="5"/>
        <v>0</v>
      </c>
      <c r="G62" s="59">
        <f t="shared" si="5"/>
        <v>0</v>
      </c>
      <c r="H62" s="59">
        <f t="shared" si="5"/>
        <v>0</v>
      </c>
      <c r="I62" s="59">
        <f t="shared" si="5"/>
        <v>0</v>
      </c>
      <c r="J62" s="59">
        <f t="shared" si="5"/>
        <v>0</v>
      </c>
      <c r="K62" s="59">
        <f t="shared" si="5"/>
        <v>0</v>
      </c>
      <c r="L62" s="59">
        <f t="shared" si="5"/>
        <v>0</v>
      </c>
      <c r="M62" s="59">
        <f t="shared" si="5"/>
        <v>0</v>
      </c>
      <c r="N62" s="59">
        <f t="shared" si="5"/>
        <v>0</v>
      </c>
      <c r="O62" s="59">
        <f t="shared" si="5"/>
        <v>0</v>
      </c>
      <c r="P62" s="59">
        <f t="shared" si="5"/>
        <v>0</v>
      </c>
      <c r="Q62" s="59">
        <f t="shared" si="5"/>
        <v>0</v>
      </c>
      <c r="R62" s="59">
        <f t="shared" si="5"/>
        <v>0</v>
      </c>
      <c r="S62" s="59">
        <f t="shared" si="5"/>
        <v>0</v>
      </c>
      <c r="T62" s="59">
        <f t="shared" si="5"/>
        <v>0</v>
      </c>
      <c r="U62" s="59">
        <f t="shared" si="5"/>
        <v>0</v>
      </c>
      <c r="V62" s="59">
        <f t="shared" si="5"/>
        <v>0</v>
      </c>
      <c r="W62" s="59">
        <f t="shared" si="5"/>
        <v>0</v>
      </c>
      <c r="X62" s="59">
        <f t="shared" si="5"/>
        <v>0</v>
      </c>
      <c r="Y62" s="59">
        <f t="shared" si="5"/>
        <v>0</v>
      </c>
      <c r="Z62" s="59">
        <f t="shared" si="5"/>
        <v>0</v>
      </c>
      <c r="AA62" s="59">
        <f t="shared" si="5"/>
        <v>0</v>
      </c>
      <c r="AB62" s="59">
        <f t="shared" si="5"/>
        <v>0</v>
      </c>
      <c r="AC62" s="59">
        <f t="shared" si="5"/>
        <v>0</v>
      </c>
      <c r="AD62" s="59">
        <f t="shared" si="5"/>
        <v>0</v>
      </c>
      <c r="AE62" s="59">
        <f t="shared" si="5"/>
        <v>0</v>
      </c>
      <c r="AF62" s="59">
        <f t="shared" si="5"/>
        <v>0</v>
      </c>
      <c r="AG62" s="59">
        <f t="shared" si="5"/>
        <v>0</v>
      </c>
      <c r="AH62" s="59">
        <f t="shared" si="5"/>
        <v>0</v>
      </c>
      <c r="AI62" s="59">
        <f t="shared" si="5"/>
        <v>0</v>
      </c>
      <c r="AJ62" s="59">
        <f t="shared" si="5"/>
        <v>0</v>
      </c>
      <c r="AK62" s="59">
        <f t="shared" si="5"/>
        <v>0</v>
      </c>
      <c r="AL62" s="59">
        <f t="shared" si="5"/>
        <v>0</v>
      </c>
    </row>
    <row r="63" spans="2:38" ht="15.75" thickBot="1" x14ac:dyDescent="0.3">
      <c r="B63" s="47" t="str">
        <f t="shared" si="3"/>
        <v>Prodotto 15</v>
      </c>
      <c r="C63" s="59">
        <f t="shared" si="4"/>
        <v>0</v>
      </c>
      <c r="D63" s="59">
        <f t="shared" si="5"/>
        <v>0</v>
      </c>
      <c r="E63" s="59">
        <f t="shared" si="5"/>
        <v>0</v>
      </c>
      <c r="F63" s="59">
        <f t="shared" si="5"/>
        <v>0</v>
      </c>
      <c r="G63" s="59">
        <f t="shared" si="5"/>
        <v>0</v>
      </c>
      <c r="H63" s="59">
        <f t="shared" si="5"/>
        <v>0</v>
      </c>
      <c r="I63" s="59">
        <f t="shared" si="5"/>
        <v>0</v>
      </c>
      <c r="J63" s="59">
        <f t="shared" si="5"/>
        <v>0</v>
      </c>
      <c r="K63" s="59">
        <f t="shared" si="5"/>
        <v>0</v>
      </c>
      <c r="L63" s="59">
        <f t="shared" si="5"/>
        <v>0</v>
      </c>
      <c r="M63" s="59">
        <f t="shared" si="5"/>
        <v>0</v>
      </c>
      <c r="N63" s="59">
        <f t="shared" si="5"/>
        <v>0</v>
      </c>
      <c r="O63" s="59">
        <f t="shared" si="5"/>
        <v>0</v>
      </c>
      <c r="P63" s="59">
        <f t="shared" si="5"/>
        <v>0</v>
      </c>
      <c r="Q63" s="59">
        <f t="shared" si="5"/>
        <v>0</v>
      </c>
      <c r="R63" s="59">
        <f t="shared" si="5"/>
        <v>0</v>
      </c>
      <c r="S63" s="59">
        <f t="shared" si="5"/>
        <v>0</v>
      </c>
      <c r="T63" s="59">
        <f t="shared" si="5"/>
        <v>0</v>
      </c>
      <c r="U63" s="59">
        <f t="shared" si="5"/>
        <v>0</v>
      </c>
      <c r="V63" s="59">
        <f t="shared" si="5"/>
        <v>0</v>
      </c>
      <c r="W63" s="59">
        <f t="shared" si="5"/>
        <v>0</v>
      </c>
      <c r="X63" s="59">
        <f t="shared" si="5"/>
        <v>0</v>
      </c>
      <c r="Y63" s="59">
        <f t="shared" si="5"/>
        <v>0</v>
      </c>
      <c r="Z63" s="59">
        <f t="shared" si="5"/>
        <v>0</v>
      </c>
      <c r="AA63" s="59">
        <f t="shared" si="5"/>
        <v>0</v>
      </c>
      <c r="AB63" s="59">
        <f t="shared" si="5"/>
        <v>0</v>
      </c>
      <c r="AC63" s="59">
        <f t="shared" si="5"/>
        <v>0</v>
      </c>
      <c r="AD63" s="59">
        <f t="shared" si="5"/>
        <v>0</v>
      </c>
      <c r="AE63" s="59">
        <f t="shared" si="5"/>
        <v>0</v>
      </c>
      <c r="AF63" s="59">
        <f t="shared" si="5"/>
        <v>0</v>
      </c>
      <c r="AG63" s="59">
        <f t="shared" si="5"/>
        <v>0</v>
      </c>
      <c r="AH63" s="59">
        <f t="shared" si="5"/>
        <v>0</v>
      </c>
      <c r="AI63" s="59">
        <f t="shared" si="5"/>
        <v>0</v>
      </c>
      <c r="AJ63" s="59">
        <f t="shared" si="5"/>
        <v>0</v>
      </c>
      <c r="AK63" s="59">
        <f t="shared" si="5"/>
        <v>0</v>
      </c>
      <c r="AL63" s="59">
        <f t="shared" si="5"/>
        <v>0</v>
      </c>
    </row>
    <row r="64" spans="2:38" ht="15.75" thickBot="1" x14ac:dyDescent="0.3">
      <c r="B64" s="47" t="str">
        <f t="shared" si="3"/>
        <v>Prodotto 16</v>
      </c>
      <c r="C64" s="59">
        <f t="shared" si="4"/>
        <v>0</v>
      </c>
      <c r="D64" s="59">
        <f t="shared" si="4"/>
        <v>0</v>
      </c>
      <c r="E64" s="59">
        <f t="shared" si="4"/>
        <v>0</v>
      </c>
      <c r="F64" s="59">
        <f t="shared" si="4"/>
        <v>0</v>
      </c>
      <c r="G64" s="59">
        <f t="shared" si="4"/>
        <v>0</v>
      </c>
      <c r="H64" s="59">
        <f t="shared" si="4"/>
        <v>0</v>
      </c>
      <c r="I64" s="59">
        <f t="shared" si="4"/>
        <v>0</v>
      </c>
      <c r="J64" s="59">
        <f t="shared" si="4"/>
        <v>0</v>
      </c>
      <c r="K64" s="59">
        <f t="shared" si="4"/>
        <v>0</v>
      </c>
      <c r="L64" s="59">
        <f t="shared" si="4"/>
        <v>0</v>
      </c>
      <c r="M64" s="59">
        <f t="shared" si="4"/>
        <v>0</v>
      </c>
      <c r="N64" s="59">
        <f t="shared" si="4"/>
        <v>0</v>
      </c>
      <c r="O64" s="59">
        <f t="shared" si="4"/>
        <v>0</v>
      </c>
      <c r="P64" s="59">
        <f t="shared" si="4"/>
        <v>0</v>
      </c>
      <c r="Q64" s="59">
        <f t="shared" si="4"/>
        <v>0</v>
      </c>
      <c r="R64" s="59">
        <f t="shared" si="4"/>
        <v>0</v>
      </c>
      <c r="S64" s="59">
        <f t="shared" ref="D64:AL68" si="6">+S18*S42</f>
        <v>0</v>
      </c>
      <c r="T64" s="59">
        <f t="shared" si="6"/>
        <v>0</v>
      </c>
      <c r="U64" s="59">
        <f t="shared" si="6"/>
        <v>0</v>
      </c>
      <c r="V64" s="59">
        <f t="shared" si="6"/>
        <v>0</v>
      </c>
      <c r="W64" s="59">
        <f t="shared" si="6"/>
        <v>0</v>
      </c>
      <c r="X64" s="59">
        <f t="shared" si="6"/>
        <v>0</v>
      </c>
      <c r="Y64" s="59">
        <f t="shared" si="6"/>
        <v>0</v>
      </c>
      <c r="Z64" s="59">
        <f t="shared" si="6"/>
        <v>0</v>
      </c>
      <c r="AA64" s="59">
        <f t="shared" si="6"/>
        <v>0</v>
      </c>
      <c r="AB64" s="59">
        <f t="shared" si="6"/>
        <v>0</v>
      </c>
      <c r="AC64" s="59">
        <f t="shared" si="6"/>
        <v>0</v>
      </c>
      <c r="AD64" s="59">
        <f t="shared" si="6"/>
        <v>0</v>
      </c>
      <c r="AE64" s="59">
        <f t="shared" si="6"/>
        <v>0</v>
      </c>
      <c r="AF64" s="59">
        <f t="shared" si="6"/>
        <v>0</v>
      </c>
      <c r="AG64" s="59">
        <f t="shared" si="6"/>
        <v>0</v>
      </c>
      <c r="AH64" s="59">
        <f t="shared" si="6"/>
        <v>0</v>
      </c>
      <c r="AI64" s="59">
        <f t="shared" si="6"/>
        <v>0</v>
      </c>
      <c r="AJ64" s="59">
        <f t="shared" si="6"/>
        <v>0</v>
      </c>
      <c r="AK64" s="59">
        <f t="shared" si="6"/>
        <v>0</v>
      </c>
      <c r="AL64" s="59">
        <f t="shared" si="6"/>
        <v>0</v>
      </c>
    </row>
    <row r="65" spans="2:38" ht="15.75" thickBot="1" x14ac:dyDescent="0.3">
      <c r="B65" s="47" t="str">
        <f t="shared" si="3"/>
        <v>Prodotto 17</v>
      </c>
      <c r="C65" s="59">
        <f t="shared" si="4"/>
        <v>0</v>
      </c>
      <c r="D65" s="59">
        <f t="shared" si="6"/>
        <v>0</v>
      </c>
      <c r="E65" s="59">
        <f t="shared" si="6"/>
        <v>0</v>
      </c>
      <c r="F65" s="59">
        <f t="shared" si="6"/>
        <v>0</v>
      </c>
      <c r="G65" s="59">
        <f t="shared" si="6"/>
        <v>0</v>
      </c>
      <c r="H65" s="59">
        <f t="shared" si="6"/>
        <v>0</v>
      </c>
      <c r="I65" s="59">
        <f t="shared" si="6"/>
        <v>0</v>
      </c>
      <c r="J65" s="59">
        <f t="shared" si="6"/>
        <v>0</v>
      </c>
      <c r="K65" s="59">
        <f t="shared" si="6"/>
        <v>0</v>
      </c>
      <c r="L65" s="59">
        <f t="shared" si="6"/>
        <v>0</v>
      </c>
      <c r="M65" s="59">
        <f t="shared" si="6"/>
        <v>0</v>
      </c>
      <c r="N65" s="59">
        <f t="shared" si="6"/>
        <v>0</v>
      </c>
      <c r="O65" s="59">
        <f t="shared" si="6"/>
        <v>0</v>
      </c>
      <c r="P65" s="59">
        <f t="shared" si="6"/>
        <v>0</v>
      </c>
      <c r="Q65" s="59">
        <f t="shared" si="6"/>
        <v>0</v>
      </c>
      <c r="R65" s="59">
        <f t="shared" si="6"/>
        <v>0</v>
      </c>
      <c r="S65" s="59">
        <f t="shared" si="6"/>
        <v>0</v>
      </c>
      <c r="T65" s="59">
        <f t="shared" si="6"/>
        <v>0</v>
      </c>
      <c r="U65" s="59">
        <f t="shared" si="6"/>
        <v>0</v>
      </c>
      <c r="V65" s="59">
        <f t="shared" si="6"/>
        <v>0</v>
      </c>
      <c r="W65" s="59">
        <f t="shared" si="6"/>
        <v>0</v>
      </c>
      <c r="X65" s="59">
        <f t="shared" si="6"/>
        <v>0</v>
      </c>
      <c r="Y65" s="59">
        <f t="shared" si="6"/>
        <v>0</v>
      </c>
      <c r="Z65" s="59">
        <f t="shared" si="6"/>
        <v>0</v>
      </c>
      <c r="AA65" s="59">
        <f t="shared" si="6"/>
        <v>0</v>
      </c>
      <c r="AB65" s="59">
        <f t="shared" si="6"/>
        <v>0</v>
      </c>
      <c r="AC65" s="59">
        <f t="shared" si="6"/>
        <v>0</v>
      </c>
      <c r="AD65" s="59">
        <f t="shared" si="6"/>
        <v>0</v>
      </c>
      <c r="AE65" s="59">
        <f t="shared" si="6"/>
        <v>0</v>
      </c>
      <c r="AF65" s="59">
        <f t="shared" si="6"/>
        <v>0</v>
      </c>
      <c r="AG65" s="59">
        <f t="shared" si="6"/>
        <v>0</v>
      </c>
      <c r="AH65" s="59">
        <f t="shared" si="6"/>
        <v>0</v>
      </c>
      <c r="AI65" s="59">
        <f t="shared" si="6"/>
        <v>0</v>
      </c>
      <c r="AJ65" s="59">
        <f t="shared" si="6"/>
        <v>0</v>
      </c>
      <c r="AK65" s="59">
        <f t="shared" si="6"/>
        <v>0</v>
      </c>
      <c r="AL65" s="59">
        <f t="shared" si="6"/>
        <v>0</v>
      </c>
    </row>
    <row r="66" spans="2:38" ht="15.75" thickBot="1" x14ac:dyDescent="0.3">
      <c r="B66" s="47" t="str">
        <f t="shared" si="3"/>
        <v>Prodotto 18</v>
      </c>
      <c r="C66" s="59">
        <f t="shared" ref="C66:C68" si="7">+C20*C44</f>
        <v>0</v>
      </c>
      <c r="D66" s="59">
        <f t="shared" si="6"/>
        <v>0</v>
      </c>
      <c r="E66" s="59">
        <f t="shared" si="6"/>
        <v>0</v>
      </c>
      <c r="F66" s="59">
        <f t="shared" si="6"/>
        <v>0</v>
      </c>
      <c r="G66" s="59">
        <f t="shared" si="6"/>
        <v>0</v>
      </c>
      <c r="H66" s="59">
        <f t="shared" si="6"/>
        <v>0</v>
      </c>
      <c r="I66" s="59">
        <f t="shared" si="6"/>
        <v>0</v>
      </c>
      <c r="J66" s="59">
        <f t="shared" si="6"/>
        <v>0</v>
      </c>
      <c r="K66" s="59">
        <f t="shared" si="6"/>
        <v>0</v>
      </c>
      <c r="L66" s="59">
        <f t="shared" si="6"/>
        <v>0</v>
      </c>
      <c r="M66" s="59">
        <f t="shared" si="6"/>
        <v>0</v>
      </c>
      <c r="N66" s="59">
        <f t="shared" si="6"/>
        <v>0</v>
      </c>
      <c r="O66" s="59">
        <f t="shared" si="6"/>
        <v>0</v>
      </c>
      <c r="P66" s="59">
        <f t="shared" si="6"/>
        <v>0</v>
      </c>
      <c r="Q66" s="59">
        <f t="shared" si="6"/>
        <v>0</v>
      </c>
      <c r="R66" s="59">
        <f t="shared" si="6"/>
        <v>0</v>
      </c>
      <c r="S66" s="59">
        <f t="shared" si="6"/>
        <v>0</v>
      </c>
      <c r="T66" s="59">
        <f t="shared" si="6"/>
        <v>0</v>
      </c>
      <c r="U66" s="59">
        <f t="shared" si="6"/>
        <v>0</v>
      </c>
      <c r="V66" s="59">
        <f t="shared" si="6"/>
        <v>0</v>
      </c>
      <c r="W66" s="59">
        <f t="shared" si="6"/>
        <v>0</v>
      </c>
      <c r="X66" s="59">
        <f t="shared" si="6"/>
        <v>0</v>
      </c>
      <c r="Y66" s="59">
        <f t="shared" si="6"/>
        <v>0</v>
      </c>
      <c r="Z66" s="59">
        <f t="shared" si="6"/>
        <v>0</v>
      </c>
      <c r="AA66" s="59">
        <f t="shared" si="6"/>
        <v>0</v>
      </c>
      <c r="AB66" s="59">
        <f t="shared" si="6"/>
        <v>0</v>
      </c>
      <c r="AC66" s="59">
        <f t="shared" si="6"/>
        <v>0</v>
      </c>
      <c r="AD66" s="59">
        <f t="shared" si="6"/>
        <v>0</v>
      </c>
      <c r="AE66" s="59">
        <f t="shared" si="6"/>
        <v>0</v>
      </c>
      <c r="AF66" s="59">
        <f t="shared" si="6"/>
        <v>0</v>
      </c>
      <c r="AG66" s="59">
        <f t="shared" si="6"/>
        <v>0</v>
      </c>
      <c r="AH66" s="59">
        <f t="shared" si="6"/>
        <v>0</v>
      </c>
      <c r="AI66" s="59">
        <f t="shared" si="6"/>
        <v>0</v>
      </c>
      <c r="AJ66" s="59">
        <f t="shared" si="6"/>
        <v>0</v>
      </c>
      <c r="AK66" s="59">
        <f t="shared" si="6"/>
        <v>0</v>
      </c>
      <c r="AL66" s="59">
        <f t="shared" si="6"/>
        <v>0</v>
      </c>
    </row>
    <row r="67" spans="2:38" ht="15.75" thickBot="1" x14ac:dyDescent="0.3">
      <c r="B67" s="47" t="str">
        <f t="shared" si="3"/>
        <v>Prodotto 19</v>
      </c>
      <c r="C67" s="59">
        <f t="shared" si="7"/>
        <v>0</v>
      </c>
      <c r="D67" s="59">
        <f t="shared" si="6"/>
        <v>0</v>
      </c>
      <c r="E67" s="59">
        <f t="shared" si="6"/>
        <v>0</v>
      </c>
      <c r="F67" s="59">
        <f t="shared" si="6"/>
        <v>0</v>
      </c>
      <c r="G67" s="59">
        <f t="shared" si="6"/>
        <v>0</v>
      </c>
      <c r="H67" s="59">
        <f t="shared" si="6"/>
        <v>0</v>
      </c>
      <c r="I67" s="59">
        <f t="shared" si="6"/>
        <v>0</v>
      </c>
      <c r="J67" s="59">
        <f t="shared" si="6"/>
        <v>0</v>
      </c>
      <c r="K67" s="59">
        <f t="shared" si="6"/>
        <v>0</v>
      </c>
      <c r="L67" s="59">
        <f t="shared" si="6"/>
        <v>0</v>
      </c>
      <c r="M67" s="59">
        <f t="shared" si="6"/>
        <v>0</v>
      </c>
      <c r="N67" s="59">
        <f t="shared" si="6"/>
        <v>0</v>
      </c>
      <c r="O67" s="59">
        <f t="shared" si="6"/>
        <v>0</v>
      </c>
      <c r="P67" s="59">
        <f t="shared" si="6"/>
        <v>0</v>
      </c>
      <c r="Q67" s="59">
        <f t="shared" si="6"/>
        <v>0</v>
      </c>
      <c r="R67" s="59">
        <f t="shared" si="6"/>
        <v>0</v>
      </c>
      <c r="S67" s="59">
        <f t="shared" si="6"/>
        <v>0</v>
      </c>
      <c r="T67" s="59">
        <f t="shared" si="6"/>
        <v>0</v>
      </c>
      <c r="U67" s="59">
        <f t="shared" si="6"/>
        <v>0</v>
      </c>
      <c r="V67" s="59">
        <f t="shared" si="6"/>
        <v>0</v>
      </c>
      <c r="W67" s="59">
        <f t="shared" si="6"/>
        <v>0</v>
      </c>
      <c r="X67" s="59">
        <f t="shared" si="6"/>
        <v>0</v>
      </c>
      <c r="Y67" s="59">
        <f t="shared" si="6"/>
        <v>0</v>
      </c>
      <c r="Z67" s="59">
        <f t="shared" si="6"/>
        <v>0</v>
      </c>
      <c r="AA67" s="59">
        <f t="shared" si="6"/>
        <v>0</v>
      </c>
      <c r="AB67" s="59">
        <f t="shared" si="6"/>
        <v>0</v>
      </c>
      <c r="AC67" s="59">
        <f t="shared" si="6"/>
        <v>0</v>
      </c>
      <c r="AD67" s="59">
        <f t="shared" si="6"/>
        <v>0</v>
      </c>
      <c r="AE67" s="59">
        <f t="shared" si="6"/>
        <v>0</v>
      </c>
      <c r="AF67" s="59">
        <f t="shared" si="6"/>
        <v>0</v>
      </c>
      <c r="AG67" s="59">
        <f t="shared" si="6"/>
        <v>0</v>
      </c>
      <c r="AH67" s="59">
        <f t="shared" si="6"/>
        <v>0</v>
      </c>
      <c r="AI67" s="59">
        <f t="shared" si="6"/>
        <v>0</v>
      </c>
      <c r="AJ67" s="59">
        <f t="shared" si="6"/>
        <v>0</v>
      </c>
      <c r="AK67" s="59">
        <f t="shared" si="6"/>
        <v>0</v>
      </c>
      <c r="AL67" s="59">
        <f t="shared" si="6"/>
        <v>0</v>
      </c>
    </row>
    <row r="68" spans="2:38" x14ac:dyDescent="0.25">
      <c r="B68" s="47" t="str">
        <f t="shared" si="3"/>
        <v>Prodotto 20</v>
      </c>
      <c r="C68" s="59">
        <f t="shared" si="7"/>
        <v>0</v>
      </c>
      <c r="D68" s="59">
        <f t="shared" si="6"/>
        <v>0</v>
      </c>
      <c r="E68" s="59">
        <f t="shared" si="6"/>
        <v>0</v>
      </c>
      <c r="F68" s="59">
        <f t="shared" si="6"/>
        <v>0</v>
      </c>
      <c r="G68" s="59">
        <f t="shared" si="6"/>
        <v>0</v>
      </c>
      <c r="H68" s="59">
        <f t="shared" si="6"/>
        <v>0</v>
      </c>
      <c r="I68" s="59">
        <f t="shared" si="6"/>
        <v>0</v>
      </c>
      <c r="J68" s="59">
        <f t="shared" si="6"/>
        <v>0</v>
      </c>
      <c r="K68" s="59">
        <f t="shared" si="6"/>
        <v>0</v>
      </c>
      <c r="L68" s="59">
        <f t="shared" si="6"/>
        <v>0</v>
      </c>
      <c r="M68" s="59">
        <f t="shared" si="6"/>
        <v>0</v>
      </c>
      <c r="N68" s="59">
        <f t="shared" si="6"/>
        <v>0</v>
      </c>
      <c r="O68" s="59">
        <f t="shared" si="6"/>
        <v>0</v>
      </c>
      <c r="P68" s="59">
        <f t="shared" si="6"/>
        <v>0</v>
      </c>
      <c r="Q68" s="59">
        <f t="shared" si="6"/>
        <v>0</v>
      </c>
      <c r="R68" s="59">
        <f t="shared" si="6"/>
        <v>0</v>
      </c>
      <c r="S68" s="59">
        <f t="shared" si="6"/>
        <v>0</v>
      </c>
      <c r="T68" s="59">
        <f t="shared" si="6"/>
        <v>0</v>
      </c>
      <c r="U68" s="59">
        <f t="shared" si="6"/>
        <v>0</v>
      </c>
      <c r="V68" s="59">
        <f t="shared" si="6"/>
        <v>0</v>
      </c>
      <c r="W68" s="59">
        <f t="shared" si="6"/>
        <v>0</v>
      </c>
      <c r="X68" s="59">
        <f t="shared" si="6"/>
        <v>0</v>
      </c>
      <c r="Y68" s="59">
        <f t="shared" si="6"/>
        <v>0</v>
      </c>
      <c r="Z68" s="59">
        <f t="shared" si="6"/>
        <v>0</v>
      </c>
      <c r="AA68" s="59">
        <f t="shared" si="6"/>
        <v>0</v>
      </c>
      <c r="AB68" s="59">
        <f t="shared" si="6"/>
        <v>0</v>
      </c>
      <c r="AC68" s="59">
        <f t="shared" si="6"/>
        <v>0</v>
      </c>
      <c r="AD68" s="59">
        <f t="shared" si="6"/>
        <v>0</v>
      </c>
      <c r="AE68" s="59">
        <f t="shared" si="6"/>
        <v>0</v>
      </c>
      <c r="AF68" s="59">
        <f t="shared" si="6"/>
        <v>0</v>
      </c>
      <c r="AG68" s="59">
        <f t="shared" si="6"/>
        <v>0</v>
      </c>
      <c r="AH68" s="59">
        <f t="shared" si="6"/>
        <v>0</v>
      </c>
      <c r="AI68" s="59">
        <f t="shared" si="6"/>
        <v>0</v>
      </c>
      <c r="AJ68" s="59">
        <f t="shared" si="6"/>
        <v>0</v>
      </c>
      <c r="AK68" s="59">
        <f t="shared" si="6"/>
        <v>0</v>
      </c>
      <c r="AL68" s="59">
        <f t="shared" si="6"/>
        <v>0</v>
      </c>
    </row>
    <row r="69" spans="2:38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2:38" x14ac:dyDescent="0.25">
      <c r="B70" s="47" t="s">
        <v>314</v>
      </c>
      <c r="C70" s="63">
        <f>SUM(C49:C68)</f>
        <v>39700</v>
      </c>
      <c r="D70" s="63">
        <f t="shared" ref="D70:AL70" si="8">SUM(D49:D68)</f>
        <v>39700</v>
      </c>
      <c r="E70" s="63">
        <f t="shared" si="8"/>
        <v>39700</v>
      </c>
      <c r="F70" s="63">
        <f t="shared" si="8"/>
        <v>39700</v>
      </c>
      <c r="G70" s="63">
        <f t="shared" si="8"/>
        <v>39700</v>
      </c>
      <c r="H70" s="63">
        <f t="shared" si="8"/>
        <v>39700</v>
      </c>
      <c r="I70" s="63">
        <f t="shared" si="8"/>
        <v>39916</v>
      </c>
      <c r="J70" s="63">
        <f t="shared" si="8"/>
        <v>40142.5</v>
      </c>
      <c r="K70" s="63">
        <f t="shared" si="8"/>
        <v>40445.5</v>
      </c>
      <c r="L70" s="63">
        <f t="shared" si="8"/>
        <v>40445.5</v>
      </c>
      <c r="M70" s="63">
        <f t="shared" si="8"/>
        <v>40717.205000000002</v>
      </c>
      <c r="N70" s="63">
        <f t="shared" si="8"/>
        <v>40717.205000000002</v>
      </c>
      <c r="O70" s="63">
        <f t="shared" si="8"/>
        <v>40717.205000000002</v>
      </c>
      <c r="P70" s="63">
        <f t="shared" si="8"/>
        <v>45298.672500000008</v>
      </c>
      <c r="Q70" s="63">
        <f t="shared" si="8"/>
        <v>45298.672500000008</v>
      </c>
      <c r="R70" s="63">
        <f t="shared" si="8"/>
        <v>45298.672500000008</v>
      </c>
      <c r="S70" s="63">
        <f t="shared" si="8"/>
        <v>45298.672500000008</v>
      </c>
      <c r="T70" s="63">
        <f t="shared" si="8"/>
        <v>45298.672500000008</v>
      </c>
      <c r="U70" s="63">
        <f t="shared" si="8"/>
        <v>45298.672500000008</v>
      </c>
      <c r="V70" s="63">
        <f t="shared" si="8"/>
        <v>45298.672500000008</v>
      </c>
      <c r="W70" s="63">
        <f t="shared" si="8"/>
        <v>45298.672500000008</v>
      </c>
      <c r="X70" s="63">
        <f t="shared" si="8"/>
        <v>45298.672500000008</v>
      </c>
      <c r="Y70" s="63">
        <f t="shared" si="8"/>
        <v>45298.672500000008</v>
      </c>
      <c r="Z70" s="63">
        <f t="shared" si="8"/>
        <v>45298.672500000008</v>
      </c>
      <c r="AA70" s="63">
        <f t="shared" si="8"/>
        <v>45298.672500000008</v>
      </c>
      <c r="AB70" s="63">
        <f t="shared" si="8"/>
        <v>49880.14</v>
      </c>
      <c r="AC70" s="63">
        <f t="shared" si="8"/>
        <v>49880.14</v>
      </c>
      <c r="AD70" s="63">
        <f t="shared" si="8"/>
        <v>49880.14</v>
      </c>
      <c r="AE70" s="63">
        <f t="shared" si="8"/>
        <v>49880.14</v>
      </c>
      <c r="AF70" s="63">
        <f t="shared" si="8"/>
        <v>49880.14</v>
      </c>
      <c r="AG70" s="63">
        <f t="shared" si="8"/>
        <v>49880.14</v>
      </c>
      <c r="AH70" s="63">
        <f t="shared" si="8"/>
        <v>49880.14</v>
      </c>
      <c r="AI70" s="63">
        <f t="shared" si="8"/>
        <v>49880.14</v>
      </c>
      <c r="AJ70" s="63">
        <f t="shared" si="8"/>
        <v>49880.14</v>
      </c>
      <c r="AK70" s="63">
        <f t="shared" si="8"/>
        <v>49880.14</v>
      </c>
      <c r="AL70" s="63">
        <f t="shared" si="8"/>
        <v>49880.14</v>
      </c>
    </row>
    <row r="73" spans="2:38" ht="15.75" thickBot="1" x14ac:dyDescent="0.3">
      <c r="B73" s="47" t="s">
        <v>326</v>
      </c>
      <c r="C73" s="202">
        <f>+C48</f>
        <v>41456</v>
      </c>
      <c r="D73" s="202">
        <f t="shared" ref="D73:AL73" si="9">+D48</f>
        <v>41517</v>
      </c>
      <c r="E73" s="202">
        <f t="shared" si="9"/>
        <v>41547</v>
      </c>
      <c r="F73" s="202">
        <f t="shared" si="9"/>
        <v>41578</v>
      </c>
      <c r="G73" s="202">
        <f t="shared" si="9"/>
        <v>41608</v>
      </c>
      <c r="H73" s="202">
        <f t="shared" si="9"/>
        <v>41639</v>
      </c>
      <c r="I73" s="202">
        <f t="shared" si="9"/>
        <v>41670</v>
      </c>
      <c r="J73" s="202">
        <f t="shared" si="9"/>
        <v>41698</v>
      </c>
      <c r="K73" s="202">
        <f t="shared" si="9"/>
        <v>41729</v>
      </c>
      <c r="L73" s="202">
        <f t="shared" si="9"/>
        <v>41759</v>
      </c>
      <c r="M73" s="202">
        <f t="shared" si="9"/>
        <v>41790</v>
      </c>
      <c r="N73" s="202">
        <f t="shared" si="9"/>
        <v>41820</v>
      </c>
      <c r="O73" s="202">
        <f t="shared" si="9"/>
        <v>41851</v>
      </c>
      <c r="P73" s="202">
        <f t="shared" si="9"/>
        <v>41882</v>
      </c>
      <c r="Q73" s="202">
        <f t="shared" si="9"/>
        <v>41912</v>
      </c>
      <c r="R73" s="202">
        <f t="shared" si="9"/>
        <v>41943</v>
      </c>
      <c r="S73" s="202">
        <f t="shared" si="9"/>
        <v>41973</v>
      </c>
      <c r="T73" s="202">
        <f t="shared" si="9"/>
        <v>42004</v>
      </c>
      <c r="U73" s="202">
        <f t="shared" si="9"/>
        <v>42035</v>
      </c>
      <c r="V73" s="202">
        <f t="shared" si="9"/>
        <v>42063</v>
      </c>
      <c r="W73" s="202">
        <f t="shared" si="9"/>
        <v>42094</v>
      </c>
      <c r="X73" s="202">
        <f t="shared" si="9"/>
        <v>42124</v>
      </c>
      <c r="Y73" s="202">
        <f t="shared" si="9"/>
        <v>42155</v>
      </c>
      <c r="Z73" s="202">
        <f t="shared" si="9"/>
        <v>42185</v>
      </c>
      <c r="AA73" s="202">
        <f t="shared" si="9"/>
        <v>42216</v>
      </c>
      <c r="AB73" s="202">
        <f t="shared" si="9"/>
        <v>42247</v>
      </c>
      <c r="AC73" s="202">
        <f t="shared" si="9"/>
        <v>42277</v>
      </c>
      <c r="AD73" s="202">
        <f t="shared" si="9"/>
        <v>42308</v>
      </c>
      <c r="AE73" s="202">
        <f t="shared" si="9"/>
        <v>42338</v>
      </c>
      <c r="AF73" s="202">
        <f t="shared" si="9"/>
        <v>42369</v>
      </c>
      <c r="AG73" s="202">
        <f t="shared" si="9"/>
        <v>42400</v>
      </c>
      <c r="AH73" s="202">
        <f t="shared" si="9"/>
        <v>42429</v>
      </c>
      <c r="AI73" s="202">
        <f t="shared" si="9"/>
        <v>42460</v>
      </c>
      <c r="AJ73" s="202">
        <f t="shared" si="9"/>
        <v>42490</v>
      </c>
      <c r="AK73" s="202">
        <f t="shared" si="9"/>
        <v>42521</v>
      </c>
      <c r="AL73" s="202">
        <f t="shared" si="9"/>
        <v>42551</v>
      </c>
    </row>
    <row r="74" spans="2:38" ht="15.75" thickBot="1" x14ac:dyDescent="0.3">
      <c r="B74" s="47" t="str">
        <f>+B49</f>
        <v>Prodotto 1</v>
      </c>
      <c r="C74" s="59">
        <f>+C49*'An Distinta Base'!$F31</f>
        <v>1512</v>
      </c>
      <c r="D74" s="59">
        <f>+D49*'An Distinta Base'!$F31</f>
        <v>1512</v>
      </c>
      <c r="E74" s="59">
        <f>+E49*'An Distinta Base'!$F31</f>
        <v>1512</v>
      </c>
      <c r="F74" s="59">
        <f>+F49*'An Distinta Base'!$F31</f>
        <v>1512</v>
      </c>
      <c r="G74" s="59">
        <f>+G49*'An Distinta Base'!$F31</f>
        <v>1512</v>
      </c>
      <c r="H74" s="59">
        <f>+H49*'An Distinta Base'!$F31</f>
        <v>1512</v>
      </c>
      <c r="I74" s="59">
        <f>+I49*'An Distinta Base'!$F31</f>
        <v>1557.3600000000001</v>
      </c>
      <c r="J74" s="59">
        <f>+J49*'An Distinta Base'!$F31</f>
        <v>1557.3600000000001</v>
      </c>
      <c r="K74" s="59">
        <f>+K49*'An Distinta Base'!$F31</f>
        <v>1557.3600000000001</v>
      </c>
      <c r="L74" s="59">
        <f>+L49*'An Distinta Base'!$F31</f>
        <v>1557.3600000000001</v>
      </c>
      <c r="M74" s="59">
        <f>+M49*'An Distinta Base'!$F31</f>
        <v>1557.3600000000001</v>
      </c>
      <c r="N74" s="59">
        <f>+N49*'An Distinta Base'!$F31</f>
        <v>1557.3600000000001</v>
      </c>
      <c r="O74" s="59">
        <f>+O49*'An Distinta Base'!$F31</f>
        <v>1557.3600000000001</v>
      </c>
      <c r="P74" s="59">
        <f>+P49*'An Distinta Base'!$F31</f>
        <v>1713.096</v>
      </c>
      <c r="Q74" s="59">
        <f>+Q49*'An Distinta Base'!$F31</f>
        <v>1713.096</v>
      </c>
      <c r="R74" s="59">
        <f>+R49*'An Distinta Base'!$F31</f>
        <v>1713.096</v>
      </c>
      <c r="S74" s="59">
        <f>+S49*'An Distinta Base'!$F31</f>
        <v>1713.096</v>
      </c>
      <c r="T74" s="59">
        <f>+T49*'An Distinta Base'!$F31</f>
        <v>1713.096</v>
      </c>
      <c r="U74" s="59">
        <f>+U49*'An Distinta Base'!$F31</f>
        <v>1713.096</v>
      </c>
      <c r="V74" s="59">
        <f>+V49*'An Distinta Base'!$F31</f>
        <v>1713.096</v>
      </c>
      <c r="W74" s="59">
        <f>+W49*'An Distinta Base'!$F31</f>
        <v>1713.096</v>
      </c>
      <c r="X74" s="59">
        <f>+X49*'An Distinta Base'!$F31</f>
        <v>1713.096</v>
      </c>
      <c r="Y74" s="59">
        <f>+Y49*'An Distinta Base'!$F31</f>
        <v>1713.096</v>
      </c>
      <c r="Z74" s="59">
        <f>+Z49*'An Distinta Base'!$F31</f>
        <v>1713.096</v>
      </c>
      <c r="AA74" s="59">
        <f>+AA49*'An Distinta Base'!$F31</f>
        <v>1713.096</v>
      </c>
      <c r="AB74" s="59">
        <f>+AB49*'An Distinta Base'!$F31</f>
        <v>1868.8320000000001</v>
      </c>
      <c r="AC74" s="59">
        <f>+AC49*'An Distinta Base'!$F31</f>
        <v>1868.8320000000001</v>
      </c>
      <c r="AD74" s="59">
        <f>+AD49*'An Distinta Base'!$F31</f>
        <v>1868.8320000000001</v>
      </c>
      <c r="AE74" s="59">
        <f>+AE49*'An Distinta Base'!$F31</f>
        <v>1868.8320000000001</v>
      </c>
      <c r="AF74" s="59">
        <f>+AF49*'An Distinta Base'!$F31</f>
        <v>1868.8320000000001</v>
      </c>
      <c r="AG74" s="59">
        <f>+AG49*'An Distinta Base'!$F31</f>
        <v>1868.8320000000001</v>
      </c>
      <c r="AH74" s="59">
        <f>+AH49*'An Distinta Base'!$F31</f>
        <v>1868.8320000000001</v>
      </c>
      <c r="AI74" s="59">
        <f>+AI49*'An Distinta Base'!$F31</f>
        <v>1868.8320000000001</v>
      </c>
      <c r="AJ74" s="59">
        <f>+AJ49*'An Distinta Base'!$F31</f>
        <v>1868.8320000000001</v>
      </c>
      <c r="AK74" s="59">
        <f>+AK49*'An Distinta Base'!$F31</f>
        <v>1868.8320000000001</v>
      </c>
      <c r="AL74" s="59">
        <f>+AL49*'An Distinta Base'!$F31</f>
        <v>1868.8320000000001</v>
      </c>
    </row>
    <row r="75" spans="2:38" ht="15.75" thickBot="1" x14ac:dyDescent="0.3">
      <c r="B75" s="47" t="str">
        <f t="shared" ref="B75:B93" si="10">+B50</f>
        <v>Prodotto 2</v>
      </c>
      <c r="C75" s="59">
        <f>+C50*'An Distinta Base'!$F32</f>
        <v>1575</v>
      </c>
      <c r="D75" s="59">
        <f>+D50*'An Distinta Base'!$F32</f>
        <v>1575</v>
      </c>
      <c r="E75" s="59">
        <f>+E50*'An Distinta Base'!$F32</f>
        <v>1575</v>
      </c>
      <c r="F75" s="59">
        <f>+F50*'An Distinta Base'!$F32</f>
        <v>1575</v>
      </c>
      <c r="G75" s="59">
        <f>+G50*'An Distinta Base'!$F32</f>
        <v>1575</v>
      </c>
      <c r="H75" s="59">
        <f>+H50*'An Distinta Base'!$F32</f>
        <v>1575</v>
      </c>
      <c r="I75" s="59">
        <f>+I50*'An Distinta Base'!$F32</f>
        <v>1575</v>
      </c>
      <c r="J75" s="59">
        <f>+J50*'An Distinta Base'!$F32</f>
        <v>1575</v>
      </c>
      <c r="K75" s="59">
        <f>+K50*'An Distinta Base'!$F32</f>
        <v>1606.5</v>
      </c>
      <c r="L75" s="59">
        <f>+L50*'An Distinta Base'!$F32</f>
        <v>1606.5</v>
      </c>
      <c r="M75" s="59">
        <f>+M50*'An Distinta Base'!$F32</f>
        <v>1606.5</v>
      </c>
      <c r="N75" s="59">
        <f>+N50*'An Distinta Base'!$F32</f>
        <v>1606.5</v>
      </c>
      <c r="O75" s="59">
        <f>+O50*'An Distinta Base'!$F32</f>
        <v>1606.5</v>
      </c>
      <c r="P75" s="59">
        <f>+P50*'An Distinta Base'!$F32</f>
        <v>1767.1499999999999</v>
      </c>
      <c r="Q75" s="59">
        <f>+Q50*'An Distinta Base'!$F32</f>
        <v>1767.1499999999999</v>
      </c>
      <c r="R75" s="59">
        <f>+R50*'An Distinta Base'!$F32</f>
        <v>1767.1499999999999</v>
      </c>
      <c r="S75" s="59">
        <f>+S50*'An Distinta Base'!$F32</f>
        <v>1767.1499999999999</v>
      </c>
      <c r="T75" s="59">
        <f>+T50*'An Distinta Base'!$F32</f>
        <v>1767.1499999999999</v>
      </c>
      <c r="U75" s="59">
        <f>+U50*'An Distinta Base'!$F32</f>
        <v>1767.1499999999999</v>
      </c>
      <c r="V75" s="59">
        <f>+V50*'An Distinta Base'!$F32</f>
        <v>1767.1499999999999</v>
      </c>
      <c r="W75" s="59">
        <f>+W50*'An Distinta Base'!$F32</f>
        <v>1767.1499999999999</v>
      </c>
      <c r="X75" s="59">
        <f>+X50*'An Distinta Base'!$F32</f>
        <v>1767.1499999999999</v>
      </c>
      <c r="Y75" s="59">
        <f>+Y50*'An Distinta Base'!$F32</f>
        <v>1767.1499999999999</v>
      </c>
      <c r="Z75" s="59">
        <f>+Z50*'An Distinta Base'!$F32</f>
        <v>1767.1499999999999</v>
      </c>
      <c r="AA75" s="59">
        <f>+AA50*'An Distinta Base'!$F32</f>
        <v>1767.1499999999999</v>
      </c>
      <c r="AB75" s="59">
        <f>+AB50*'An Distinta Base'!$F32</f>
        <v>1927.8</v>
      </c>
      <c r="AC75" s="59">
        <f>+AC50*'An Distinta Base'!$F32</f>
        <v>1927.8</v>
      </c>
      <c r="AD75" s="59">
        <f>+AD50*'An Distinta Base'!$F32</f>
        <v>1927.8</v>
      </c>
      <c r="AE75" s="59">
        <f>+AE50*'An Distinta Base'!$F32</f>
        <v>1927.8</v>
      </c>
      <c r="AF75" s="59">
        <f>+AF50*'An Distinta Base'!$F32</f>
        <v>1927.8</v>
      </c>
      <c r="AG75" s="59">
        <f>+AG50*'An Distinta Base'!$F32</f>
        <v>1927.8</v>
      </c>
      <c r="AH75" s="59">
        <f>+AH50*'An Distinta Base'!$F32</f>
        <v>1927.8</v>
      </c>
      <c r="AI75" s="59">
        <f>+AI50*'An Distinta Base'!$F32</f>
        <v>1927.8</v>
      </c>
      <c r="AJ75" s="59">
        <f>+AJ50*'An Distinta Base'!$F32</f>
        <v>1927.8</v>
      </c>
      <c r="AK75" s="59">
        <f>+AK50*'An Distinta Base'!$F32</f>
        <v>1927.8</v>
      </c>
      <c r="AL75" s="59">
        <f>+AL50*'An Distinta Base'!$F32</f>
        <v>1927.8</v>
      </c>
    </row>
    <row r="76" spans="2:38" ht="15.75" thickBot="1" x14ac:dyDescent="0.3">
      <c r="B76" s="47" t="str">
        <f t="shared" si="10"/>
        <v>Prodotto 3</v>
      </c>
      <c r="C76" s="59">
        <f>+C51*'An Distinta Base'!$F33</f>
        <v>1543.5</v>
      </c>
      <c r="D76" s="59">
        <f>+D51*'An Distinta Base'!$F33</f>
        <v>1543.5</v>
      </c>
      <c r="E76" s="59">
        <f>+E51*'An Distinta Base'!$F33</f>
        <v>1543.5</v>
      </c>
      <c r="F76" s="59">
        <f>+F51*'An Distinta Base'!$F33</f>
        <v>1543.5</v>
      </c>
      <c r="G76" s="59">
        <f>+G51*'An Distinta Base'!$F33</f>
        <v>1543.5</v>
      </c>
      <c r="H76" s="59">
        <f>+H51*'An Distinta Base'!$F33</f>
        <v>1543.5</v>
      </c>
      <c r="I76" s="59">
        <f>+I51*'An Distinta Base'!$F33</f>
        <v>1543.5</v>
      </c>
      <c r="J76" s="59">
        <f>+J51*'An Distinta Base'!$F33</f>
        <v>1558.9349999999999</v>
      </c>
      <c r="K76" s="59">
        <f>+K51*'An Distinta Base'!$F33</f>
        <v>1558.9349999999999</v>
      </c>
      <c r="L76" s="59">
        <f>+L51*'An Distinta Base'!$F33</f>
        <v>1558.9349999999999</v>
      </c>
      <c r="M76" s="59">
        <f>+M51*'An Distinta Base'!$F33</f>
        <v>1605.7030499999998</v>
      </c>
      <c r="N76" s="59">
        <f>+N51*'An Distinta Base'!$F33</f>
        <v>1605.7030499999998</v>
      </c>
      <c r="O76" s="59">
        <f>+O51*'An Distinta Base'!$F33</f>
        <v>1605.7030499999998</v>
      </c>
      <c r="P76" s="59">
        <f>+P51*'An Distinta Base'!$F33</f>
        <v>1873.3202249999999</v>
      </c>
      <c r="Q76" s="59">
        <f>+Q51*'An Distinta Base'!$F33</f>
        <v>1873.3202249999999</v>
      </c>
      <c r="R76" s="59">
        <f>+R51*'An Distinta Base'!$F33</f>
        <v>1873.3202249999999</v>
      </c>
      <c r="S76" s="59">
        <f>+S51*'An Distinta Base'!$F33</f>
        <v>1873.3202249999999</v>
      </c>
      <c r="T76" s="59">
        <f>+T51*'An Distinta Base'!$F33</f>
        <v>1873.3202249999999</v>
      </c>
      <c r="U76" s="59">
        <f>+U51*'An Distinta Base'!$F33</f>
        <v>1873.3202249999999</v>
      </c>
      <c r="V76" s="59">
        <f>+V51*'An Distinta Base'!$F33</f>
        <v>1873.3202249999999</v>
      </c>
      <c r="W76" s="59">
        <f>+W51*'An Distinta Base'!$F33</f>
        <v>1873.3202249999999</v>
      </c>
      <c r="X76" s="59">
        <f>+X51*'An Distinta Base'!$F33</f>
        <v>1873.3202249999999</v>
      </c>
      <c r="Y76" s="59">
        <f>+Y51*'An Distinta Base'!$F33</f>
        <v>1873.3202249999999</v>
      </c>
      <c r="Z76" s="59">
        <f>+Z51*'An Distinta Base'!$F33</f>
        <v>1873.3202249999999</v>
      </c>
      <c r="AA76" s="59">
        <f>+AA51*'An Distinta Base'!$F33</f>
        <v>1873.3202249999999</v>
      </c>
      <c r="AB76" s="59">
        <f>+AB51*'An Distinta Base'!$F33</f>
        <v>2140.9374000000003</v>
      </c>
      <c r="AC76" s="59">
        <f>+AC51*'An Distinta Base'!$F33</f>
        <v>2140.9374000000003</v>
      </c>
      <c r="AD76" s="59">
        <f>+AD51*'An Distinta Base'!$F33</f>
        <v>2140.9374000000003</v>
      </c>
      <c r="AE76" s="59">
        <f>+AE51*'An Distinta Base'!$F33</f>
        <v>2140.9374000000003</v>
      </c>
      <c r="AF76" s="59">
        <f>+AF51*'An Distinta Base'!$F33</f>
        <v>2140.9374000000003</v>
      </c>
      <c r="AG76" s="59">
        <f>+AG51*'An Distinta Base'!$F33</f>
        <v>2140.9374000000003</v>
      </c>
      <c r="AH76" s="59">
        <f>+AH51*'An Distinta Base'!$F33</f>
        <v>2140.9374000000003</v>
      </c>
      <c r="AI76" s="59">
        <f>+AI51*'An Distinta Base'!$F33</f>
        <v>2140.9374000000003</v>
      </c>
      <c r="AJ76" s="59">
        <f>+AJ51*'An Distinta Base'!$F33</f>
        <v>2140.9374000000003</v>
      </c>
      <c r="AK76" s="59">
        <f>+AK51*'An Distinta Base'!$F33</f>
        <v>2140.9374000000003</v>
      </c>
      <c r="AL76" s="59">
        <f>+AL51*'An Distinta Base'!$F33</f>
        <v>2140.9374000000003</v>
      </c>
    </row>
    <row r="77" spans="2:38" ht="15.75" thickBot="1" x14ac:dyDescent="0.3">
      <c r="B77" s="47" t="str">
        <f t="shared" si="10"/>
        <v>Prodotto 4</v>
      </c>
      <c r="C77" s="59">
        <f>+C52*'An Distinta Base'!$F34</f>
        <v>1606.5</v>
      </c>
      <c r="D77" s="59">
        <f>+D52*'An Distinta Base'!$F34</f>
        <v>1606.5</v>
      </c>
      <c r="E77" s="59">
        <f>+E52*'An Distinta Base'!$F34</f>
        <v>1606.5</v>
      </c>
      <c r="F77" s="59">
        <f>+F52*'An Distinta Base'!$F34</f>
        <v>1606.5</v>
      </c>
      <c r="G77" s="59">
        <f>+G52*'An Distinta Base'!$F34</f>
        <v>1606.5</v>
      </c>
      <c r="H77" s="59">
        <f>+H52*'An Distinta Base'!$F34</f>
        <v>1606.5</v>
      </c>
      <c r="I77" s="59">
        <f>+I52*'An Distinta Base'!$F34</f>
        <v>1606.5</v>
      </c>
      <c r="J77" s="59">
        <f>+J52*'An Distinta Base'!$F34</f>
        <v>1606.5</v>
      </c>
      <c r="K77" s="59">
        <f>+K52*'An Distinta Base'!$F34</f>
        <v>1638.63</v>
      </c>
      <c r="L77" s="59">
        <f>+L52*'An Distinta Base'!$F34</f>
        <v>1638.63</v>
      </c>
      <c r="M77" s="59">
        <f>+M52*'An Distinta Base'!$F34</f>
        <v>1638.63</v>
      </c>
      <c r="N77" s="59">
        <f>+N52*'An Distinta Base'!$F34</f>
        <v>1638.63</v>
      </c>
      <c r="O77" s="59">
        <f>+O52*'An Distinta Base'!$F34</f>
        <v>1638.63</v>
      </c>
      <c r="P77" s="59">
        <f>+P52*'An Distinta Base'!$F34</f>
        <v>1802.4930000000002</v>
      </c>
      <c r="Q77" s="59">
        <f>+Q52*'An Distinta Base'!$F34</f>
        <v>1802.4930000000002</v>
      </c>
      <c r="R77" s="59">
        <f>+R52*'An Distinta Base'!$F34</f>
        <v>1802.4930000000002</v>
      </c>
      <c r="S77" s="59">
        <f>+S52*'An Distinta Base'!$F34</f>
        <v>1802.4930000000002</v>
      </c>
      <c r="T77" s="59">
        <f>+T52*'An Distinta Base'!$F34</f>
        <v>1802.4930000000002</v>
      </c>
      <c r="U77" s="59">
        <f>+U52*'An Distinta Base'!$F34</f>
        <v>1802.4930000000002</v>
      </c>
      <c r="V77" s="59">
        <f>+V52*'An Distinta Base'!$F34</f>
        <v>1802.4930000000002</v>
      </c>
      <c r="W77" s="59">
        <f>+W52*'An Distinta Base'!$F34</f>
        <v>1802.4930000000002</v>
      </c>
      <c r="X77" s="59">
        <f>+X52*'An Distinta Base'!$F34</f>
        <v>1802.4930000000002</v>
      </c>
      <c r="Y77" s="59">
        <f>+Y52*'An Distinta Base'!$F34</f>
        <v>1802.4930000000002</v>
      </c>
      <c r="Z77" s="59">
        <f>+Z52*'An Distinta Base'!$F34</f>
        <v>1802.4930000000002</v>
      </c>
      <c r="AA77" s="59">
        <f>+AA52*'An Distinta Base'!$F34</f>
        <v>1802.4930000000002</v>
      </c>
      <c r="AB77" s="59">
        <f>+AB52*'An Distinta Base'!$F34</f>
        <v>1966.356</v>
      </c>
      <c r="AC77" s="59">
        <f>+AC52*'An Distinta Base'!$F34</f>
        <v>1966.356</v>
      </c>
      <c r="AD77" s="59">
        <f>+AD52*'An Distinta Base'!$F34</f>
        <v>1966.356</v>
      </c>
      <c r="AE77" s="59">
        <f>+AE52*'An Distinta Base'!$F34</f>
        <v>1966.356</v>
      </c>
      <c r="AF77" s="59">
        <f>+AF52*'An Distinta Base'!$F34</f>
        <v>1966.356</v>
      </c>
      <c r="AG77" s="59">
        <f>+AG52*'An Distinta Base'!$F34</f>
        <v>1966.356</v>
      </c>
      <c r="AH77" s="59">
        <f>+AH52*'An Distinta Base'!$F34</f>
        <v>1966.356</v>
      </c>
      <c r="AI77" s="59">
        <f>+AI52*'An Distinta Base'!$F34</f>
        <v>1966.356</v>
      </c>
      <c r="AJ77" s="59">
        <f>+AJ52*'An Distinta Base'!$F34</f>
        <v>1966.356</v>
      </c>
      <c r="AK77" s="59">
        <f>+AK52*'An Distinta Base'!$F34</f>
        <v>1966.356</v>
      </c>
      <c r="AL77" s="59">
        <f>+AL52*'An Distinta Base'!$F34</f>
        <v>1966.356</v>
      </c>
    </row>
    <row r="78" spans="2:38" ht="15.75" thickBot="1" x14ac:dyDescent="0.3">
      <c r="B78" s="47" t="str">
        <f t="shared" si="10"/>
        <v>Prodotto 5</v>
      </c>
      <c r="C78" s="59">
        <f>+C53*'An Distinta Base'!$F35</f>
        <v>1071</v>
      </c>
      <c r="D78" s="59">
        <f>+D53*'An Distinta Base'!$F35</f>
        <v>1071</v>
      </c>
      <c r="E78" s="59">
        <f>+E53*'An Distinta Base'!$F35</f>
        <v>1071</v>
      </c>
      <c r="F78" s="59">
        <f>+F53*'An Distinta Base'!$F35</f>
        <v>1071</v>
      </c>
      <c r="G78" s="59">
        <f>+G53*'An Distinta Base'!$F35</f>
        <v>1071</v>
      </c>
      <c r="H78" s="59">
        <f>+H53*'An Distinta Base'!$F35</f>
        <v>1071</v>
      </c>
      <c r="I78" s="59">
        <f>+I53*'An Distinta Base'!$F35</f>
        <v>1071</v>
      </c>
      <c r="J78" s="59">
        <f>+J53*'An Distinta Base'!$F35</f>
        <v>1103.1300000000001</v>
      </c>
      <c r="K78" s="59">
        <f>+K53*'An Distinta Base'!$F35</f>
        <v>1103.1300000000001</v>
      </c>
      <c r="L78" s="59">
        <f>+L53*'An Distinta Base'!$F35</f>
        <v>1103.1300000000001</v>
      </c>
      <c r="M78" s="59">
        <f>+M53*'An Distinta Base'!$F35</f>
        <v>1103.1300000000001</v>
      </c>
      <c r="N78" s="59">
        <f>+N53*'An Distinta Base'!$F35</f>
        <v>1103.1300000000001</v>
      </c>
      <c r="O78" s="59">
        <f>+O53*'An Distinta Base'!$F35</f>
        <v>1103.1300000000001</v>
      </c>
      <c r="P78" s="59">
        <f>+P53*'An Distinta Base'!$F35</f>
        <v>1213.4430000000002</v>
      </c>
      <c r="Q78" s="59">
        <f>+Q53*'An Distinta Base'!$F35</f>
        <v>1213.4430000000002</v>
      </c>
      <c r="R78" s="59">
        <f>+R53*'An Distinta Base'!$F35</f>
        <v>1213.4430000000002</v>
      </c>
      <c r="S78" s="59">
        <f>+S53*'An Distinta Base'!$F35</f>
        <v>1213.4430000000002</v>
      </c>
      <c r="T78" s="59">
        <f>+T53*'An Distinta Base'!$F35</f>
        <v>1213.4430000000002</v>
      </c>
      <c r="U78" s="59">
        <f>+U53*'An Distinta Base'!$F35</f>
        <v>1213.4430000000002</v>
      </c>
      <c r="V78" s="59">
        <f>+V53*'An Distinta Base'!$F35</f>
        <v>1213.4430000000002</v>
      </c>
      <c r="W78" s="59">
        <f>+W53*'An Distinta Base'!$F35</f>
        <v>1213.4430000000002</v>
      </c>
      <c r="X78" s="59">
        <f>+X53*'An Distinta Base'!$F35</f>
        <v>1213.4430000000002</v>
      </c>
      <c r="Y78" s="59">
        <f>+Y53*'An Distinta Base'!$F35</f>
        <v>1213.4430000000002</v>
      </c>
      <c r="Z78" s="59">
        <f>+Z53*'An Distinta Base'!$F35</f>
        <v>1213.4430000000002</v>
      </c>
      <c r="AA78" s="59">
        <f>+AA53*'An Distinta Base'!$F35</f>
        <v>1213.4430000000002</v>
      </c>
      <c r="AB78" s="59">
        <f>+AB53*'An Distinta Base'!$F35</f>
        <v>1323.7560000000001</v>
      </c>
      <c r="AC78" s="59">
        <f>+AC53*'An Distinta Base'!$F35</f>
        <v>1323.7560000000001</v>
      </c>
      <c r="AD78" s="59">
        <f>+AD53*'An Distinta Base'!$F35</f>
        <v>1323.7560000000001</v>
      </c>
      <c r="AE78" s="59">
        <f>+AE53*'An Distinta Base'!$F35</f>
        <v>1323.7560000000001</v>
      </c>
      <c r="AF78" s="59">
        <f>+AF53*'An Distinta Base'!$F35</f>
        <v>1323.7560000000001</v>
      </c>
      <c r="AG78" s="59">
        <f>+AG53*'An Distinta Base'!$F35</f>
        <v>1323.7560000000001</v>
      </c>
      <c r="AH78" s="59">
        <f>+AH53*'An Distinta Base'!$F35</f>
        <v>1323.7560000000001</v>
      </c>
      <c r="AI78" s="59">
        <f>+AI53*'An Distinta Base'!$F35</f>
        <v>1323.7560000000001</v>
      </c>
      <c r="AJ78" s="59">
        <f>+AJ53*'An Distinta Base'!$F35</f>
        <v>1323.7560000000001</v>
      </c>
      <c r="AK78" s="59">
        <f>+AK53*'An Distinta Base'!$F35</f>
        <v>1323.7560000000001</v>
      </c>
      <c r="AL78" s="59">
        <f>+AL53*'An Distinta Base'!$F35</f>
        <v>1323.7560000000001</v>
      </c>
    </row>
    <row r="79" spans="2:38" ht="15.75" thickBot="1" x14ac:dyDescent="0.3">
      <c r="B79" s="47" t="str">
        <f t="shared" si="10"/>
        <v>Prodotto 6</v>
      </c>
      <c r="C79" s="59">
        <f>+C54*'An Distinta Base'!$F36</f>
        <v>1029</v>
      </c>
      <c r="D79" s="59">
        <f>+D54*'An Distinta Base'!$F36</f>
        <v>1029</v>
      </c>
      <c r="E79" s="59">
        <f>+E54*'An Distinta Base'!$F36</f>
        <v>1029</v>
      </c>
      <c r="F79" s="59">
        <f>+F54*'An Distinta Base'!$F36</f>
        <v>1029</v>
      </c>
      <c r="G79" s="59">
        <f>+G54*'An Distinta Base'!$F36</f>
        <v>1029</v>
      </c>
      <c r="H79" s="59">
        <f>+H54*'An Distinta Base'!$F36</f>
        <v>1029</v>
      </c>
      <c r="I79" s="59">
        <f>+I54*'An Distinta Base'!$F36</f>
        <v>1029</v>
      </c>
      <c r="J79" s="59">
        <f>+J54*'An Distinta Base'!$F36</f>
        <v>1029</v>
      </c>
      <c r="K79" s="59">
        <f>+K54*'An Distinta Base'!$F36</f>
        <v>1029</v>
      </c>
      <c r="L79" s="59">
        <f>+L54*'An Distinta Base'!$F36</f>
        <v>1029</v>
      </c>
      <c r="M79" s="59">
        <f>+M54*'An Distinta Base'!$F36</f>
        <v>1039.29</v>
      </c>
      <c r="N79" s="59">
        <f>+N54*'An Distinta Base'!$F36</f>
        <v>1039.29</v>
      </c>
      <c r="O79" s="59">
        <f>+O54*'An Distinta Base'!$F36</f>
        <v>1039.29</v>
      </c>
      <c r="P79" s="59">
        <f>+P54*'An Distinta Base'!$F36</f>
        <v>1143.2189999999998</v>
      </c>
      <c r="Q79" s="59">
        <f>+Q54*'An Distinta Base'!$F36</f>
        <v>1143.2189999999998</v>
      </c>
      <c r="R79" s="59">
        <f>+R54*'An Distinta Base'!$F36</f>
        <v>1143.2189999999998</v>
      </c>
      <c r="S79" s="59">
        <f>+S54*'An Distinta Base'!$F36</f>
        <v>1143.2189999999998</v>
      </c>
      <c r="T79" s="59">
        <f>+T54*'An Distinta Base'!$F36</f>
        <v>1143.2189999999998</v>
      </c>
      <c r="U79" s="59">
        <f>+U54*'An Distinta Base'!$F36</f>
        <v>1143.2189999999998</v>
      </c>
      <c r="V79" s="59">
        <f>+V54*'An Distinta Base'!$F36</f>
        <v>1143.2189999999998</v>
      </c>
      <c r="W79" s="59">
        <f>+W54*'An Distinta Base'!$F36</f>
        <v>1143.2189999999998</v>
      </c>
      <c r="X79" s="59">
        <f>+X54*'An Distinta Base'!$F36</f>
        <v>1143.2189999999998</v>
      </c>
      <c r="Y79" s="59">
        <f>+Y54*'An Distinta Base'!$F36</f>
        <v>1143.2189999999998</v>
      </c>
      <c r="Z79" s="59">
        <f>+Z54*'An Distinta Base'!$F36</f>
        <v>1143.2189999999998</v>
      </c>
      <c r="AA79" s="59">
        <f>+AA54*'An Distinta Base'!$F36</f>
        <v>1143.2189999999998</v>
      </c>
      <c r="AB79" s="59">
        <f>+AB54*'An Distinta Base'!$F36</f>
        <v>1247.1479999999999</v>
      </c>
      <c r="AC79" s="59">
        <f>+AC54*'An Distinta Base'!$F36</f>
        <v>1247.1479999999999</v>
      </c>
      <c r="AD79" s="59">
        <f>+AD54*'An Distinta Base'!$F36</f>
        <v>1247.1479999999999</v>
      </c>
      <c r="AE79" s="59">
        <f>+AE54*'An Distinta Base'!$F36</f>
        <v>1247.1479999999999</v>
      </c>
      <c r="AF79" s="59">
        <f>+AF54*'An Distinta Base'!$F36</f>
        <v>1247.1479999999999</v>
      </c>
      <c r="AG79" s="59">
        <f>+AG54*'An Distinta Base'!$F36</f>
        <v>1247.1479999999999</v>
      </c>
      <c r="AH79" s="59">
        <f>+AH54*'An Distinta Base'!$F36</f>
        <v>1247.1479999999999</v>
      </c>
      <c r="AI79" s="59">
        <f>+AI54*'An Distinta Base'!$F36</f>
        <v>1247.1479999999999</v>
      </c>
      <c r="AJ79" s="59">
        <f>+AJ54*'An Distinta Base'!$F36</f>
        <v>1247.1479999999999</v>
      </c>
      <c r="AK79" s="59">
        <f>+AK54*'An Distinta Base'!$F36</f>
        <v>1247.1479999999999</v>
      </c>
      <c r="AL79" s="59">
        <f>+AL54*'An Distinta Base'!$F36</f>
        <v>1247.1479999999999</v>
      </c>
    </row>
    <row r="80" spans="2:38" ht="15.75" thickBot="1" x14ac:dyDescent="0.3">
      <c r="B80" s="47" t="str">
        <f t="shared" si="10"/>
        <v>Prodotto 7</v>
      </c>
      <c r="C80" s="59">
        <f>+C55*'An Distinta Base'!$F37</f>
        <v>0</v>
      </c>
      <c r="D80" s="59">
        <f>+D55*'An Distinta Base'!$F37</f>
        <v>0</v>
      </c>
      <c r="E80" s="59">
        <f>+E55*'An Distinta Base'!$F37</f>
        <v>0</v>
      </c>
      <c r="F80" s="59">
        <f>+F55*'An Distinta Base'!$F37</f>
        <v>0</v>
      </c>
      <c r="G80" s="59">
        <f>+G55*'An Distinta Base'!$F37</f>
        <v>0</v>
      </c>
      <c r="H80" s="59">
        <f>+H55*'An Distinta Base'!$F37</f>
        <v>0</v>
      </c>
      <c r="I80" s="59">
        <f>+I55*'An Distinta Base'!$F37</f>
        <v>0</v>
      </c>
      <c r="J80" s="59">
        <f>+J55*'An Distinta Base'!$F37</f>
        <v>0</v>
      </c>
      <c r="K80" s="59">
        <f>+K55*'An Distinta Base'!$F37</f>
        <v>0</v>
      </c>
      <c r="L80" s="59">
        <f>+L55*'An Distinta Base'!$F37</f>
        <v>0</v>
      </c>
      <c r="M80" s="59">
        <f>+M55*'An Distinta Base'!$F37</f>
        <v>0</v>
      </c>
      <c r="N80" s="59">
        <f>+N55*'An Distinta Base'!$F37</f>
        <v>0</v>
      </c>
      <c r="O80" s="59">
        <f>+O55*'An Distinta Base'!$F37</f>
        <v>0</v>
      </c>
      <c r="P80" s="59">
        <f>+P55*'An Distinta Base'!$F37</f>
        <v>0</v>
      </c>
      <c r="Q80" s="59">
        <f>+Q55*'An Distinta Base'!$F37</f>
        <v>0</v>
      </c>
      <c r="R80" s="59">
        <f>+R55*'An Distinta Base'!$F37</f>
        <v>0</v>
      </c>
      <c r="S80" s="59">
        <f>+S55*'An Distinta Base'!$F37</f>
        <v>0</v>
      </c>
      <c r="T80" s="59">
        <f>+T55*'An Distinta Base'!$F37</f>
        <v>0</v>
      </c>
      <c r="U80" s="59">
        <f>+U55*'An Distinta Base'!$F37</f>
        <v>0</v>
      </c>
      <c r="V80" s="59">
        <f>+V55*'An Distinta Base'!$F37</f>
        <v>0</v>
      </c>
      <c r="W80" s="59">
        <f>+W55*'An Distinta Base'!$F37</f>
        <v>0</v>
      </c>
      <c r="X80" s="59">
        <f>+X55*'An Distinta Base'!$F37</f>
        <v>0</v>
      </c>
      <c r="Y80" s="59">
        <f>+Y55*'An Distinta Base'!$F37</f>
        <v>0</v>
      </c>
      <c r="Z80" s="59">
        <f>+Z55*'An Distinta Base'!$F37</f>
        <v>0</v>
      </c>
      <c r="AA80" s="59">
        <f>+AA55*'An Distinta Base'!$F37</f>
        <v>0</v>
      </c>
      <c r="AB80" s="59">
        <f>+AB55*'An Distinta Base'!$F37</f>
        <v>0</v>
      </c>
      <c r="AC80" s="59">
        <f>+AC55*'An Distinta Base'!$F37</f>
        <v>0</v>
      </c>
      <c r="AD80" s="59">
        <f>+AD55*'An Distinta Base'!$F37</f>
        <v>0</v>
      </c>
      <c r="AE80" s="59">
        <f>+AE55*'An Distinta Base'!$F37</f>
        <v>0</v>
      </c>
      <c r="AF80" s="59">
        <f>+AF55*'An Distinta Base'!$F37</f>
        <v>0</v>
      </c>
      <c r="AG80" s="59">
        <f>+AG55*'An Distinta Base'!$F37</f>
        <v>0</v>
      </c>
      <c r="AH80" s="59">
        <f>+AH55*'An Distinta Base'!$F37</f>
        <v>0</v>
      </c>
      <c r="AI80" s="59">
        <f>+AI55*'An Distinta Base'!$F37</f>
        <v>0</v>
      </c>
      <c r="AJ80" s="59">
        <f>+AJ55*'An Distinta Base'!$F37</f>
        <v>0</v>
      </c>
      <c r="AK80" s="59">
        <f>+AK55*'An Distinta Base'!$F37</f>
        <v>0</v>
      </c>
      <c r="AL80" s="59">
        <f>+AL55*'An Distinta Base'!$F37</f>
        <v>0</v>
      </c>
    </row>
    <row r="81" spans="2:38" ht="15.75" thickBot="1" x14ac:dyDescent="0.3">
      <c r="B81" s="47" t="str">
        <f t="shared" si="10"/>
        <v>Prodotto 8</v>
      </c>
      <c r="C81" s="59">
        <f>+C56*'An Distinta Base'!$F38</f>
        <v>0</v>
      </c>
      <c r="D81" s="59">
        <f>+D56*'An Distinta Base'!$F38</f>
        <v>0</v>
      </c>
      <c r="E81" s="59">
        <f>+E56*'An Distinta Base'!$F38</f>
        <v>0</v>
      </c>
      <c r="F81" s="59">
        <f>+F56*'An Distinta Base'!$F38</f>
        <v>0</v>
      </c>
      <c r="G81" s="59">
        <f>+G56*'An Distinta Base'!$F38</f>
        <v>0</v>
      </c>
      <c r="H81" s="59">
        <f>+H56*'An Distinta Base'!$F38</f>
        <v>0</v>
      </c>
      <c r="I81" s="59">
        <f>+I56*'An Distinta Base'!$F38</f>
        <v>0</v>
      </c>
      <c r="J81" s="59">
        <f>+J56*'An Distinta Base'!$F38</f>
        <v>0</v>
      </c>
      <c r="K81" s="59">
        <f>+K56*'An Distinta Base'!$F38</f>
        <v>0</v>
      </c>
      <c r="L81" s="59">
        <f>+L56*'An Distinta Base'!$F38</f>
        <v>0</v>
      </c>
      <c r="M81" s="59">
        <f>+M56*'An Distinta Base'!$F38</f>
        <v>0</v>
      </c>
      <c r="N81" s="59">
        <f>+N56*'An Distinta Base'!$F38</f>
        <v>0</v>
      </c>
      <c r="O81" s="59">
        <f>+O56*'An Distinta Base'!$F38</f>
        <v>0</v>
      </c>
      <c r="P81" s="59">
        <f>+P56*'An Distinta Base'!$F38</f>
        <v>0</v>
      </c>
      <c r="Q81" s="59">
        <f>+Q56*'An Distinta Base'!$F38</f>
        <v>0</v>
      </c>
      <c r="R81" s="59">
        <f>+R56*'An Distinta Base'!$F38</f>
        <v>0</v>
      </c>
      <c r="S81" s="59">
        <f>+S56*'An Distinta Base'!$F38</f>
        <v>0</v>
      </c>
      <c r="T81" s="59">
        <f>+T56*'An Distinta Base'!$F38</f>
        <v>0</v>
      </c>
      <c r="U81" s="59">
        <f>+U56*'An Distinta Base'!$F38</f>
        <v>0</v>
      </c>
      <c r="V81" s="59">
        <f>+V56*'An Distinta Base'!$F38</f>
        <v>0</v>
      </c>
      <c r="W81" s="59">
        <f>+W56*'An Distinta Base'!$F38</f>
        <v>0</v>
      </c>
      <c r="X81" s="59">
        <f>+X56*'An Distinta Base'!$F38</f>
        <v>0</v>
      </c>
      <c r="Y81" s="59">
        <f>+Y56*'An Distinta Base'!$F38</f>
        <v>0</v>
      </c>
      <c r="Z81" s="59">
        <f>+Z56*'An Distinta Base'!$F38</f>
        <v>0</v>
      </c>
      <c r="AA81" s="59">
        <f>+AA56*'An Distinta Base'!$F38</f>
        <v>0</v>
      </c>
      <c r="AB81" s="59">
        <f>+AB56*'An Distinta Base'!$F38</f>
        <v>0</v>
      </c>
      <c r="AC81" s="59">
        <f>+AC56*'An Distinta Base'!$F38</f>
        <v>0</v>
      </c>
      <c r="AD81" s="59">
        <f>+AD56*'An Distinta Base'!$F38</f>
        <v>0</v>
      </c>
      <c r="AE81" s="59">
        <f>+AE56*'An Distinta Base'!$F38</f>
        <v>0</v>
      </c>
      <c r="AF81" s="59">
        <f>+AF56*'An Distinta Base'!$F38</f>
        <v>0</v>
      </c>
      <c r="AG81" s="59">
        <f>+AG56*'An Distinta Base'!$F38</f>
        <v>0</v>
      </c>
      <c r="AH81" s="59">
        <f>+AH56*'An Distinta Base'!$F38</f>
        <v>0</v>
      </c>
      <c r="AI81" s="59">
        <f>+AI56*'An Distinta Base'!$F38</f>
        <v>0</v>
      </c>
      <c r="AJ81" s="59">
        <f>+AJ56*'An Distinta Base'!$F38</f>
        <v>0</v>
      </c>
      <c r="AK81" s="59">
        <f>+AK56*'An Distinta Base'!$F38</f>
        <v>0</v>
      </c>
      <c r="AL81" s="59">
        <f>+AL56*'An Distinta Base'!$F38</f>
        <v>0</v>
      </c>
    </row>
    <row r="82" spans="2:38" ht="15.75" thickBot="1" x14ac:dyDescent="0.3">
      <c r="B82" s="47" t="str">
        <f t="shared" si="10"/>
        <v>Prodotto 9</v>
      </c>
      <c r="C82" s="59">
        <f>+C57*'An Distinta Base'!$F39</f>
        <v>0</v>
      </c>
      <c r="D82" s="59">
        <f>+D57*'An Distinta Base'!$F39</f>
        <v>0</v>
      </c>
      <c r="E82" s="59">
        <f>+E57*'An Distinta Base'!$F39</f>
        <v>0</v>
      </c>
      <c r="F82" s="59">
        <f>+F57*'An Distinta Base'!$F39</f>
        <v>0</v>
      </c>
      <c r="G82" s="59">
        <f>+G57*'An Distinta Base'!$F39</f>
        <v>0</v>
      </c>
      <c r="H82" s="59">
        <f>+H57*'An Distinta Base'!$F39</f>
        <v>0</v>
      </c>
      <c r="I82" s="59">
        <f>+I57*'An Distinta Base'!$F39</f>
        <v>0</v>
      </c>
      <c r="J82" s="59">
        <f>+J57*'An Distinta Base'!$F39</f>
        <v>0</v>
      </c>
      <c r="K82" s="59">
        <f>+K57*'An Distinta Base'!$F39</f>
        <v>0</v>
      </c>
      <c r="L82" s="59">
        <f>+L57*'An Distinta Base'!$F39</f>
        <v>0</v>
      </c>
      <c r="M82" s="59">
        <f>+M57*'An Distinta Base'!$F39</f>
        <v>0</v>
      </c>
      <c r="N82" s="59">
        <f>+N57*'An Distinta Base'!$F39</f>
        <v>0</v>
      </c>
      <c r="O82" s="59">
        <f>+O57*'An Distinta Base'!$F39</f>
        <v>0</v>
      </c>
      <c r="P82" s="59">
        <f>+P57*'An Distinta Base'!$F39</f>
        <v>0</v>
      </c>
      <c r="Q82" s="59">
        <f>+Q57*'An Distinta Base'!$F39</f>
        <v>0</v>
      </c>
      <c r="R82" s="59">
        <f>+R57*'An Distinta Base'!$F39</f>
        <v>0</v>
      </c>
      <c r="S82" s="59">
        <f>+S57*'An Distinta Base'!$F39</f>
        <v>0</v>
      </c>
      <c r="T82" s="59">
        <f>+T57*'An Distinta Base'!$F39</f>
        <v>0</v>
      </c>
      <c r="U82" s="59">
        <f>+U57*'An Distinta Base'!$F39</f>
        <v>0</v>
      </c>
      <c r="V82" s="59">
        <f>+V57*'An Distinta Base'!$F39</f>
        <v>0</v>
      </c>
      <c r="W82" s="59">
        <f>+W57*'An Distinta Base'!$F39</f>
        <v>0</v>
      </c>
      <c r="X82" s="59">
        <f>+X57*'An Distinta Base'!$F39</f>
        <v>0</v>
      </c>
      <c r="Y82" s="59">
        <f>+Y57*'An Distinta Base'!$F39</f>
        <v>0</v>
      </c>
      <c r="Z82" s="59">
        <f>+Z57*'An Distinta Base'!$F39</f>
        <v>0</v>
      </c>
      <c r="AA82" s="59">
        <f>+AA57*'An Distinta Base'!$F39</f>
        <v>0</v>
      </c>
      <c r="AB82" s="59">
        <f>+AB57*'An Distinta Base'!$F39</f>
        <v>0</v>
      </c>
      <c r="AC82" s="59">
        <f>+AC57*'An Distinta Base'!$F39</f>
        <v>0</v>
      </c>
      <c r="AD82" s="59">
        <f>+AD57*'An Distinta Base'!$F39</f>
        <v>0</v>
      </c>
      <c r="AE82" s="59">
        <f>+AE57*'An Distinta Base'!$F39</f>
        <v>0</v>
      </c>
      <c r="AF82" s="59">
        <f>+AF57*'An Distinta Base'!$F39</f>
        <v>0</v>
      </c>
      <c r="AG82" s="59">
        <f>+AG57*'An Distinta Base'!$F39</f>
        <v>0</v>
      </c>
      <c r="AH82" s="59">
        <f>+AH57*'An Distinta Base'!$F39</f>
        <v>0</v>
      </c>
      <c r="AI82" s="59">
        <f>+AI57*'An Distinta Base'!$F39</f>
        <v>0</v>
      </c>
      <c r="AJ82" s="59">
        <f>+AJ57*'An Distinta Base'!$F39</f>
        <v>0</v>
      </c>
      <c r="AK82" s="59">
        <f>+AK57*'An Distinta Base'!$F39</f>
        <v>0</v>
      </c>
      <c r="AL82" s="59">
        <f>+AL57*'An Distinta Base'!$F39</f>
        <v>0</v>
      </c>
    </row>
    <row r="83" spans="2:38" ht="15.75" thickBot="1" x14ac:dyDescent="0.3">
      <c r="B83" s="47" t="str">
        <f t="shared" si="10"/>
        <v>Prodotto 10</v>
      </c>
      <c r="C83" s="59">
        <f>+C58*'An Distinta Base'!$F40</f>
        <v>0</v>
      </c>
      <c r="D83" s="59">
        <f>+D58*'An Distinta Base'!$F40</f>
        <v>0</v>
      </c>
      <c r="E83" s="59">
        <f>+E58*'An Distinta Base'!$F40</f>
        <v>0</v>
      </c>
      <c r="F83" s="59">
        <f>+F58*'An Distinta Base'!$F40</f>
        <v>0</v>
      </c>
      <c r="G83" s="59">
        <f>+G58*'An Distinta Base'!$F40</f>
        <v>0</v>
      </c>
      <c r="H83" s="59">
        <f>+H58*'An Distinta Base'!$F40</f>
        <v>0</v>
      </c>
      <c r="I83" s="59">
        <f>+I58*'An Distinta Base'!$F40</f>
        <v>0</v>
      </c>
      <c r="J83" s="59">
        <f>+J58*'An Distinta Base'!$F40</f>
        <v>0</v>
      </c>
      <c r="K83" s="59">
        <f>+K58*'An Distinta Base'!$F40</f>
        <v>0</v>
      </c>
      <c r="L83" s="59">
        <f>+L58*'An Distinta Base'!$F40</f>
        <v>0</v>
      </c>
      <c r="M83" s="59">
        <f>+M58*'An Distinta Base'!$F40</f>
        <v>0</v>
      </c>
      <c r="N83" s="59">
        <f>+N58*'An Distinta Base'!$F40</f>
        <v>0</v>
      </c>
      <c r="O83" s="59">
        <f>+O58*'An Distinta Base'!$F40</f>
        <v>0</v>
      </c>
      <c r="P83" s="59">
        <f>+P58*'An Distinta Base'!$F40</f>
        <v>0</v>
      </c>
      <c r="Q83" s="59">
        <f>+Q58*'An Distinta Base'!$F40</f>
        <v>0</v>
      </c>
      <c r="R83" s="59">
        <f>+R58*'An Distinta Base'!$F40</f>
        <v>0</v>
      </c>
      <c r="S83" s="59">
        <f>+S58*'An Distinta Base'!$F40</f>
        <v>0</v>
      </c>
      <c r="T83" s="59">
        <f>+T58*'An Distinta Base'!$F40</f>
        <v>0</v>
      </c>
      <c r="U83" s="59">
        <f>+U58*'An Distinta Base'!$F40</f>
        <v>0</v>
      </c>
      <c r="V83" s="59">
        <f>+V58*'An Distinta Base'!$F40</f>
        <v>0</v>
      </c>
      <c r="W83" s="59">
        <f>+W58*'An Distinta Base'!$F40</f>
        <v>0</v>
      </c>
      <c r="X83" s="59">
        <f>+X58*'An Distinta Base'!$F40</f>
        <v>0</v>
      </c>
      <c r="Y83" s="59">
        <f>+Y58*'An Distinta Base'!$F40</f>
        <v>0</v>
      </c>
      <c r="Z83" s="59">
        <f>+Z58*'An Distinta Base'!$F40</f>
        <v>0</v>
      </c>
      <c r="AA83" s="59">
        <f>+AA58*'An Distinta Base'!$F40</f>
        <v>0</v>
      </c>
      <c r="AB83" s="59">
        <f>+AB58*'An Distinta Base'!$F40</f>
        <v>0</v>
      </c>
      <c r="AC83" s="59">
        <f>+AC58*'An Distinta Base'!$F40</f>
        <v>0</v>
      </c>
      <c r="AD83" s="59">
        <f>+AD58*'An Distinta Base'!$F40</f>
        <v>0</v>
      </c>
      <c r="AE83" s="59">
        <f>+AE58*'An Distinta Base'!$F40</f>
        <v>0</v>
      </c>
      <c r="AF83" s="59">
        <f>+AF58*'An Distinta Base'!$F40</f>
        <v>0</v>
      </c>
      <c r="AG83" s="59">
        <f>+AG58*'An Distinta Base'!$F40</f>
        <v>0</v>
      </c>
      <c r="AH83" s="59">
        <f>+AH58*'An Distinta Base'!$F40</f>
        <v>0</v>
      </c>
      <c r="AI83" s="59">
        <f>+AI58*'An Distinta Base'!$F40</f>
        <v>0</v>
      </c>
      <c r="AJ83" s="59">
        <f>+AJ58*'An Distinta Base'!$F40</f>
        <v>0</v>
      </c>
      <c r="AK83" s="59">
        <f>+AK58*'An Distinta Base'!$F40</f>
        <v>0</v>
      </c>
      <c r="AL83" s="59">
        <f>+AL58*'An Distinta Base'!$F40</f>
        <v>0</v>
      </c>
    </row>
    <row r="84" spans="2:38" ht="15.75" thickBot="1" x14ac:dyDescent="0.3">
      <c r="B84" s="47" t="str">
        <f t="shared" si="10"/>
        <v>Prodotto 11</v>
      </c>
      <c r="C84" s="59">
        <f>+C59*'An Distinta Base'!$F41</f>
        <v>0</v>
      </c>
      <c r="D84" s="59">
        <f>+D59*'An Distinta Base'!$F41</f>
        <v>0</v>
      </c>
      <c r="E84" s="59">
        <f>+E59*'An Distinta Base'!$F41</f>
        <v>0</v>
      </c>
      <c r="F84" s="59">
        <f>+F59*'An Distinta Base'!$F41</f>
        <v>0</v>
      </c>
      <c r="G84" s="59">
        <f>+G59*'An Distinta Base'!$F41</f>
        <v>0</v>
      </c>
      <c r="H84" s="59">
        <f>+H59*'An Distinta Base'!$F41</f>
        <v>0</v>
      </c>
      <c r="I84" s="59">
        <f>+I59*'An Distinta Base'!$F41</f>
        <v>0</v>
      </c>
      <c r="J84" s="59">
        <f>+J59*'An Distinta Base'!$F41</f>
        <v>0</v>
      </c>
      <c r="K84" s="59">
        <f>+K59*'An Distinta Base'!$F41</f>
        <v>0</v>
      </c>
      <c r="L84" s="59">
        <f>+L59*'An Distinta Base'!$F41</f>
        <v>0</v>
      </c>
      <c r="M84" s="59">
        <f>+M59*'An Distinta Base'!$F41</f>
        <v>0</v>
      </c>
      <c r="N84" s="59">
        <f>+N59*'An Distinta Base'!$F41</f>
        <v>0</v>
      </c>
      <c r="O84" s="59">
        <f>+O59*'An Distinta Base'!$F41</f>
        <v>0</v>
      </c>
      <c r="P84" s="59">
        <f>+P59*'An Distinta Base'!$F41</f>
        <v>0</v>
      </c>
      <c r="Q84" s="59">
        <f>+Q59*'An Distinta Base'!$F41</f>
        <v>0</v>
      </c>
      <c r="R84" s="59">
        <f>+R59*'An Distinta Base'!$F41</f>
        <v>0</v>
      </c>
      <c r="S84" s="59">
        <f>+S59*'An Distinta Base'!$F41</f>
        <v>0</v>
      </c>
      <c r="T84" s="59">
        <f>+T59*'An Distinta Base'!$F41</f>
        <v>0</v>
      </c>
      <c r="U84" s="59">
        <f>+U59*'An Distinta Base'!$F41</f>
        <v>0</v>
      </c>
      <c r="V84" s="59">
        <f>+V59*'An Distinta Base'!$F41</f>
        <v>0</v>
      </c>
      <c r="W84" s="59">
        <f>+W59*'An Distinta Base'!$F41</f>
        <v>0</v>
      </c>
      <c r="X84" s="59">
        <f>+X59*'An Distinta Base'!$F41</f>
        <v>0</v>
      </c>
      <c r="Y84" s="59">
        <f>+Y59*'An Distinta Base'!$F41</f>
        <v>0</v>
      </c>
      <c r="Z84" s="59">
        <f>+Z59*'An Distinta Base'!$F41</f>
        <v>0</v>
      </c>
      <c r="AA84" s="59">
        <f>+AA59*'An Distinta Base'!$F41</f>
        <v>0</v>
      </c>
      <c r="AB84" s="59">
        <f>+AB59*'An Distinta Base'!$F41</f>
        <v>0</v>
      </c>
      <c r="AC84" s="59">
        <f>+AC59*'An Distinta Base'!$F41</f>
        <v>0</v>
      </c>
      <c r="AD84" s="59">
        <f>+AD59*'An Distinta Base'!$F41</f>
        <v>0</v>
      </c>
      <c r="AE84" s="59">
        <f>+AE59*'An Distinta Base'!$F41</f>
        <v>0</v>
      </c>
      <c r="AF84" s="59">
        <f>+AF59*'An Distinta Base'!$F41</f>
        <v>0</v>
      </c>
      <c r="AG84" s="59">
        <f>+AG59*'An Distinta Base'!$F41</f>
        <v>0</v>
      </c>
      <c r="AH84" s="59">
        <f>+AH59*'An Distinta Base'!$F41</f>
        <v>0</v>
      </c>
      <c r="AI84" s="59">
        <f>+AI59*'An Distinta Base'!$F41</f>
        <v>0</v>
      </c>
      <c r="AJ84" s="59">
        <f>+AJ59*'An Distinta Base'!$F41</f>
        <v>0</v>
      </c>
      <c r="AK84" s="59">
        <f>+AK59*'An Distinta Base'!$F41</f>
        <v>0</v>
      </c>
      <c r="AL84" s="59">
        <f>+AL59*'An Distinta Base'!$F41</f>
        <v>0</v>
      </c>
    </row>
    <row r="85" spans="2:38" ht="15.75" thickBot="1" x14ac:dyDescent="0.3">
      <c r="B85" s="47" t="str">
        <f t="shared" si="10"/>
        <v>Prodotto 12</v>
      </c>
      <c r="C85" s="59">
        <f>+C60*'An Distinta Base'!$F42</f>
        <v>0</v>
      </c>
      <c r="D85" s="59">
        <f>+D60*'An Distinta Base'!$F42</f>
        <v>0</v>
      </c>
      <c r="E85" s="59">
        <f>+E60*'An Distinta Base'!$F42</f>
        <v>0</v>
      </c>
      <c r="F85" s="59">
        <f>+F60*'An Distinta Base'!$F42</f>
        <v>0</v>
      </c>
      <c r="G85" s="59">
        <f>+G60*'An Distinta Base'!$F42</f>
        <v>0</v>
      </c>
      <c r="H85" s="59">
        <f>+H60*'An Distinta Base'!$F42</f>
        <v>0</v>
      </c>
      <c r="I85" s="59">
        <f>+I60*'An Distinta Base'!$F42</f>
        <v>0</v>
      </c>
      <c r="J85" s="59">
        <f>+J60*'An Distinta Base'!$F42</f>
        <v>0</v>
      </c>
      <c r="K85" s="59">
        <f>+K60*'An Distinta Base'!$F42</f>
        <v>0</v>
      </c>
      <c r="L85" s="59">
        <f>+L60*'An Distinta Base'!$F42</f>
        <v>0</v>
      </c>
      <c r="M85" s="59">
        <f>+M60*'An Distinta Base'!$F42</f>
        <v>0</v>
      </c>
      <c r="N85" s="59">
        <f>+N60*'An Distinta Base'!$F42</f>
        <v>0</v>
      </c>
      <c r="O85" s="59">
        <f>+O60*'An Distinta Base'!$F42</f>
        <v>0</v>
      </c>
      <c r="P85" s="59">
        <f>+P60*'An Distinta Base'!$F42</f>
        <v>0</v>
      </c>
      <c r="Q85" s="59">
        <f>+Q60*'An Distinta Base'!$F42</f>
        <v>0</v>
      </c>
      <c r="R85" s="59">
        <f>+R60*'An Distinta Base'!$F42</f>
        <v>0</v>
      </c>
      <c r="S85" s="59">
        <f>+S60*'An Distinta Base'!$F42</f>
        <v>0</v>
      </c>
      <c r="T85" s="59">
        <f>+T60*'An Distinta Base'!$F42</f>
        <v>0</v>
      </c>
      <c r="U85" s="59">
        <f>+U60*'An Distinta Base'!$F42</f>
        <v>0</v>
      </c>
      <c r="V85" s="59">
        <f>+V60*'An Distinta Base'!$F42</f>
        <v>0</v>
      </c>
      <c r="W85" s="59">
        <f>+W60*'An Distinta Base'!$F42</f>
        <v>0</v>
      </c>
      <c r="X85" s="59">
        <f>+X60*'An Distinta Base'!$F42</f>
        <v>0</v>
      </c>
      <c r="Y85" s="59">
        <f>+Y60*'An Distinta Base'!$F42</f>
        <v>0</v>
      </c>
      <c r="Z85" s="59">
        <f>+Z60*'An Distinta Base'!$F42</f>
        <v>0</v>
      </c>
      <c r="AA85" s="59">
        <f>+AA60*'An Distinta Base'!$F42</f>
        <v>0</v>
      </c>
      <c r="AB85" s="59">
        <f>+AB60*'An Distinta Base'!$F42</f>
        <v>0</v>
      </c>
      <c r="AC85" s="59">
        <f>+AC60*'An Distinta Base'!$F42</f>
        <v>0</v>
      </c>
      <c r="AD85" s="59">
        <f>+AD60*'An Distinta Base'!$F42</f>
        <v>0</v>
      </c>
      <c r="AE85" s="59">
        <f>+AE60*'An Distinta Base'!$F42</f>
        <v>0</v>
      </c>
      <c r="AF85" s="59">
        <f>+AF60*'An Distinta Base'!$F42</f>
        <v>0</v>
      </c>
      <c r="AG85" s="59">
        <f>+AG60*'An Distinta Base'!$F42</f>
        <v>0</v>
      </c>
      <c r="AH85" s="59">
        <f>+AH60*'An Distinta Base'!$F42</f>
        <v>0</v>
      </c>
      <c r="AI85" s="59">
        <f>+AI60*'An Distinta Base'!$F42</f>
        <v>0</v>
      </c>
      <c r="AJ85" s="59">
        <f>+AJ60*'An Distinta Base'!$F42</f>
        <v>0</v>
      </c>
      <c r="AK85" s="59">
        <f>+AK60*'An Distinta Base'!$F42</f>
        <v>0</v>
      </c>
      <c r="AL85" s="59">
        <f>+AL60*'An Distinta Base'!$F42</f>
        <v>0</v>
      </c>
    </row>
    <row r="86" spans="2:38" ht="15.75" thickBot="1" x14ac:dyDescent="0.3">
      <c r="B86" s="47" t="str">
        <f t="shared" si="10"/>
        <v>Prodotto 13</v>
      </c>
      <c r="C86" s="59">
        <f>+C61*'An Distinta Base'!$F43</f>
        <v>0</v>
      </c>
      <c r="D86" s="59">
        <f>+D61*'An Distinta Base'!$F43</f>
        <v>0</v>
      </c>
      <c r="E86" s="59">
        <f>+E61*'An Distinta Base'!$F43</f>
        <v>0</v>
      </c>
      <c r="F86" s="59">
        <f>+F61*'An Distinta Base'!$F43</f>
        <v>0</v>
      </c>
      <c r="G86" s="59">
        <f>+G61*'An Distinta Base'!$F43</f>
        <v>0</v>
      </c>
      <c r="H86" s="59">
        <f>+H61*'An Distinta Base'!$F43</f>
        <v>0</v>
      </c>
      <c r="I86" s="59">
        <f>+I61*'An Distinta Base'!$F43</f>
        <v>0</v>
      </c>
      <c r="J86" s="59">
        <f>+J61*'An Distinta Base'!$F43</f>
        <v>0</v>
      </c>
      <c r="K86" s="59">
        <f>+K61*'An Distinta Base'!$F43</f>
        <v>0</v>
      </c>
      <c r="L86" s="59">
        <f>+L61*'An Distinta Base'!$F43</f>
        <v>0</v>
      </c>
      <c r="M86" s="59">
        <f>+M61*'An Distinta Base'!$F43</f>
        <v>0</v>
      </c>
      <c r="N86" s="59">
        <f>+N61*'An Distinta Base'!$F43</f>
        <v>0</v>
      </c>
      <c r="O86" s="59">
        <f>+O61*'An Distinta Base'!$F43</f>
        <v>0</v>
      </c>
      <c r="P86" s="59">
        <f>+P61*'An Distinta Base'!$F43</f>
        <v>0</v>
      </c>
      <c r="Q86" s="59">
        <f>+Q61*'An Distinta Base'!$F43</f>
        <v>0</v>
      </c>
      <c r="R86" s="59">
        <f>+R61*'An Distinta Base'!$F43</f>
        <v>0</v>
      </c>
      <c r="S86" s="59">
        <f>+S61*'An Distinta Base'!$F43</f>
        <v>0</v>
      </c>
      <c r="T86" s="59">
        <f>+T61*'An Distinta Base'!$F43</f>
        <v>0</v>
      </c>
      <c r="U86" s="59">
        <f>+U61*'An Distinta Base'!$F43</f>
        <v>0</v>
      </c>
      <c r="V86" s="59">
        <f>+V61*'An Distinta Base'!$F43</f>
        <v>0</v>
      </c>
      <c r="W86" s="59">
        <f>+W61*'An Distinta Base'!$F43</f>
        <v>0</v>
      </c>
      <c r="X86" s="59">
        <f>+X61*'An Distinta Base'!$F43</f>
        <v>0</v>
      </c>
      <c r="Y86" s="59">
        <f>+Y61*'An Distinta Base'!$F43</f>
        <v>0</v>
      </c>
      <c r="Z86" s="59">
        <f>+Z61*'An Distinta Base'!$F43</f>
        <v>0</v>
      </c>
      <c r="AA86" s="59">
        <f>+AA61*'An Distinta Base'!$F43</f>
        <v>0</v>
      </c>
      <c r="AB86" s="59">
        <f>+AB61*'An Distinta Base'!$F43</f>
        <v>0</v>
      </c>
      <c r="AC86" s="59">
        <f>+AC61*'An Distinta Base'!$F43</f>
        <v>0</v>
      </c>
      <c r="AD86" s="59">
        <f>+AD61*'An Distinta Base'!$F43</f>
        <v>0</v>
      </c>
      <c r="AE86" s="59">
        <f>+AE61*'An Distinta Base'!$F43</f>
        <v>0</v>
      </c>
      <c r="AF86" s="59">
        <f>+AF61*'An Distinta Base'!$F43</f>
        <v>0</v>
      </c>
      <c r="AG86" s="59">
        <f>+AG61*'An Distinta Base'!$F43</f>
        <v>0</v>
      </c>
      <c r="AH86" s="59">
        <f>+AH61*'An Distinta Base'!$F43</f>
        <v>0</v>
      </c>
      <c r="AI86" s="59">
        <f>+AI61*'An Distinta Base'!$F43</f>
        <v>0</v>
      </c>
      <c r="AJ86" s="59">
        <f>+AJ61*'An Distinta Base'!$F43</f>
        <v>0</v>
      </c>
      <c r="AK86" s="59">
        <f>+AK61*'An Distinta Base'!$F43</f>
        <v>0</v>
      </c>
      <c r="AL86" s="59">
        <f>+AL61*'An Distinta Base'!$F43</f>
        <v>0</v>
      </c>
    </row>
    <row r="87" spans="2:38" ht="15.75" thickBot="1" x14ac:dyDescent="0.3">
      <c r="B87" s="47" t="str">
        <f t="shared" si="10"/>
        <v>Prodotto 14</v>
      </c>
      <c r="C87" s="59">
        <f>+C62*'An Distinta Base'!$F44</f>
        <v>0</v>
      </c>
      <c r="D87" s="59">
        <f>+D62*'An Distinta Base'!$F44</f>
        <v>0</v>
      </c>
      <c r="E87" s="59">
        <f>+E62*'An Distinta Base'!$F44</f>
        <v>0</v>
      </c>
      <c r="F87" s="59">
        <f>+F62*'An Distinta Base'!$F44</f>
        <v>0</v>
      </c>
      <c r="G87" s="59">
        <f>+G62*'An Distinta Base'!$F44</f>
        <v>0</v>
      </c>
      <c r="H87" s="59">
        <f>+H62*'An Distinta Base'!$F44</f>
        <v>0</v>
      </c>
      <c r="I87" s="59">
        <f>+I62*'An Distinta Base'!$F44</f>
        <v>0</v>
      </c>
      <c r="J87" s="59">
        <f>+J62*'An Distinta Base'!$F44</f>
        <v>0</v>
      </c>
      <c r="K87" s="59">
        <f>+K62*'An Distinta Base'!$F44</f>
        <v>0</v>
      </c>
      <c r="L87" s="59">
        <f>+L62*'An Distinta Base'!$F44</f>
        <v>0</v>
      </c>
      <c r="M87" s="59">
        <f>+M62*'An Distinta Base'!$F44</f>
        <v>0</v>
      </c>
      <c r="N87" s="59">
        <f>+N62*'An Distinta Base'!$F44</f>
        <v>0</v>
      </c>
      <c r="O87" s="59">
        <f>+O62*'An Distinta Base'!$F44</f>
        <v>0</v>
      </c>
      <c r="P87" s="59">
        <f>+P62*'An Distinta Base'!$F44</f>
        <v>0</v>
      </c>
      <c r="Q87" s="59">
        <f>+Q62*'An Distinta Base'!$F44</f>
        <v>0</v>
      </c>
      <c r="R87" s="59">
        <f>+R62*'An Distinta Base'!$F44</f>
        <v>0</v>
      </c>
      <c r="S87" s="59">
        <f>+S62*'An Distinta Base'!$F44</f>
        <v>0</v>
      </c>
      <c r="T87" s="59">
        <f>+T62*'An Distinta Base'!$F44</f>
        <v>0</v>
      </c>
      <c r="U87" s="59">
        <f>+U62*'An Distinta Base'!$F44</f>
        <v>0</v>
      </c>
      <c r="V87" s="59">
        <f>+V62*'An Distinta Base'!$F44</f>
        <v>0</v>
      </c>
      <c r="W87" s="59">
        <f>+W62*'An Distinta Base'!$F44</f>
        <v>0</v>
      </c>
      <c r="X87" s="59">
        <f>+X62*'An Distinta Base'!$F44</f>
        <v>0</v>
      </c>
      <c r="Y87" s="59">
        <f>+Y62*'An Distinta Base'!$F44</f>
        <v>0</v>
      </c>
      <c r="Z87" s="59">
        <f>+Z62*'An Distinta Base'!$F44</f>
        <v>0</v>
      </c>
      <c r="AA87" s="59">
        <f>+AA62*'An Distinta Base'!$F44</f>
        <v>0</v>
      </c>
      <c r="AB87" s="59">
        <f>+AB62*'An Distinta Base'!$F44</f>
        <v>0</v>
      </c>
      <c r="AC87" s="59">
        <f>+AC62*'An Distinta Base'!$F44</f>
        <v>0</v>
      </c>
      <c r="AD87" s="59">
        <f>+AD62*'An Distinta Base'!$F44</f>
        <v>0</v>
      </c>
      <c r="AE87" s="59">
        <f>+AE62*'An Distinta Base'!$F44</f>
        <v>0</v>
      </c>
      <c r="AF87" s="59">
        <f>+AF62*'An Distinta Base'!$F44</f>
        <v>0</v>
      </c>
      <c r="AG87" s="59">
        <f>+AG62*'An Distinta Base'!$F44</f>
        <v>0</v>
      </c>
      <c r="AH87" s="59">
        <f>+AH62*'An Distinta Base'!$F44</f>
        <v>0</v>
      </c>
      <c r="AI87" s="59">
        <f>+AI62*'An Distinta Base'!$F44</f>
        <v>0</v>
      </c>
      <c r="AJ87" s="59">
        <f>+AJ62*'An Distinta Base'!$F44</f>
        <v>0</v>
      </c>
      <c r="AK87" s="59">
        <f>+AK62*'An Distinta Base'!$F44</f>
        <v>0</v>
      </c>
      <c r="AL87" s="59">
        <f>+AL62*'An Distinta Base'!$F44</f>
        <v>0</v>
      </c>
    </row>
    <row r="88" spans="2:38" ht="15.75" thickBot="1" x14ac:dyDescent="0.3">
      <c r="B88" s="47" t="str">
        <f t="shared" si="10"/>
        <v>Prodotto 15</v>
      </c>
      <c r="C88" s="59">
        <f>+C63*'An Distinta Base'!$F45</f>
        <v>0</v>
      </c>
      <c r="D88" s="59">
        <f>+D63*'An Distinta Base'!$F45</f>
        <v>0</v>
      </c>
      <c r="E88" s="59">
        <f>+E63*'An Distinta Base'!$F45</f>
        <v>0</v>
      </c>
      <c r="F88" s="59">
        <f>+F63*'An Distinta Base'!$F45</f>
        <v>0</v>
      </c>
      <c r="G88" s="59">
        <f>+G63*'An Distinta Base'!$F45</f>
        <v>0</v>
      </c>
      <c r="H88" s="59">
        <f>+H63*'An Distinta Base'!$F45</f>
        <v>0</v>
      </c>
      <c r="I88" s="59">
        <f>+I63*'An Distinta Base'!$F45</f>
        <v>0</v>
      </c>
      <c r="J88" s="59">
        <f>+J63*'An Distinta Base'!$F45</f>
        <v>0</v>
      </c>
      <c r="K88" s="59">
        <f>+K63*'An Distinta Base'!$F45</f>
        <v>0</v>
      </c>
      <c r="L88" s="59">
        <f>+L63*'An Distinta Base'!$F45</f>
        <v>0</v>
      </c>
      <c r="M88" s="59">
        <f>+M63*'An Distinta Base'!$F45</f>
        <v>0</v>
      </c>
      <c r="N88" s="59">
        <f>+N63*'An Distinta Base'!$F45</f>
        <v>0</v>
      </c>
      <c r="O88" s="59">
        <f>+O63*'An Distinta Base'!$F45</f>
        <v>0</v>
      </c>
      <c r="P88" s="59">
        <f>+P63*'An Distinta Base'!$F45</f>
        <v>0</v>
      </c>
      <c r="Q88" s="59">
        <f>+Q63*'An Distinta Base'!$F45</f>
        <v>0</v>
      </c>
      <c r="R88" s="59">
        <f>+R63*'An Distinta Base'!$F45</f>
        <v>0</v>
      </c>
      <c r="S88" s="59">
        <f>+S63*'An Distinta Base'!$F45</f>
        <v>0</v>
      </c>
      <c r="T88" s="59">
        <f>+T63*'An Distinta Base'!$F45</f>
        <v>0</v>
      </c>
      <c r="U88" s="59">
        <f>+U63*'An Distinta Base'!$F45</f>
        <v>0</v>
      </c>
      <c r="V88" s="59">
        <f>+V63*'An Distinta Base'!$F45</f>
        <v>0</v>
      </c>
      <c r="W88" s="59">
        <f>+W63*'An Distinta Base'!$F45</f>
        <v>0</v>
      </c>
      <c r="X88" s="59">
        <f>+X63*'An Distinta Base'!$F45</f>
        <v>0</v>
      </c>
      <c r="Y88" s="59">
        <f>+Y63*'An Distinta Base'!$F45</f>
        <v>0</v>
      </c>
      <c r="Z88" s="59">
        <f>+Z63*'An Distinta Base'!$F45</f>
        <v>0</v>
      </c>
      <c r="AA88" s="59">
        <f>+AA63*'An Distinta Base'!$F45</f>
        <v>0</v>
      </c>
      <c r="AB88" s="59">
        <f>+AB63*'An Distinta Base'!$F45</f>
        <v>0</v>
      </c>
      <c r="AC88" s="59">
        <f>+AC63*'An Distinta Base'!$F45</f>
        <v>0</v>
      </c>
      <c r="AD88" s="59">
        <f>+AD63*'An Distinta Base'!$F45</f>
        <v>0</v>
      </c>
      <c r="AE88" s="59">
        <f>+AE63*'An Distinta Base'!$F45</f>
        <v>0</v>
      </c>
      <c r="AF88" s="59">
        <f>+AF63*'An Distinta Base'!$F45</f>
        <v>0</v>
      </c>
      <c r="AG88" s="59">
        <f>+AG63*'An Distinta Base'!$F45</f>
        <v>0</v>
      </c>
      <c r="AH88" s="59">
        <f>+AH63*'An Distinta Base'!$F45</f>
        <v>0</v>
      </c>
      <c r="AI88" s="59">
        <f>+AI63*'An Distinta Base'!$F45</f>
        <v>0</v>
      </c>
      <c r="AJ88" s="59">
        <f>+AJ63*'An Distinta Base'!$F45</f>
        <v>0</v>
      </c>
      <c r="AK88" s="59">
        <f>+AK63*'An Distinta Base'!$F45</f>
        <v>0</v>
      </c>
      <c r="AL88" s="59">
        <f>+AL63*'An Distinta Base'!$F45</f>
        <v>0</v>
      </c>
    </row>
    <row r="89" spans="2:38" ht="15.75" thickBot="1" x14ac:dyDescent="0.3">
      <c r="B89" s="47" t="str">
        <f t="shared" si="10"/>
        <v>Prodotto 16</v>
      </c>
      <c r="C89" s="59">
        <f>+C64*'An Distinta Base'!$F46</f>
        <v>0</v>
      </c>
      <c r="D89" s="59">
        <f>+D64*'An Distinta Base'!$F46</f>
        <v>0</v>
      </c>
      <c r="E89" s="59">
        <f>+E64*'An Distinta Base'!$F46</f>
        <v>0</v>
      </c>
      <c r="F89" s="59">
        <f>+F64*'An Distinta Base'!$F46</f>
        <v>0</v>
      </c>
      <c r="G89" s="59">
        <f>+G64*'An Distinta Base'!$F46</f>
        <v>0</v>
      </c>
      <c r="H89" s="59">
        <f>+H64*'An Distinta Base'!$F46</f>
        <v>0</v>
      </c>
      <c r="I89" s="59">
        <f>+I64*'An Distinta Base'!$F46</f>
        <v>0</v>
      </c>
      <c r="J89" s="59">
        <f>+J64*'An Distinta Base'!$F46</f>
        <v>0</v>
      </c>
      <c r="K89" s="59">
        <f>+K64*'An Distinta Base'!$F46</f>
        <v>0</v>
      </c>
      <c r="L89" s="59">
        <f>+L64*'An Distinta Base'!$F46</f>
        <v>0</v>
      </c>
      <c r="M89" s="59">
        <f>+M64*'An Distinta Base'!$F46</f>
        <v>0</v>
      </c>
      <c r="N89" s="59">
        <f>+N64*'An Distinta Base'!$F46</f>
        <v>0</v>
      </c>
      <c r="O89" s="59">
        <f>+O64*'An Distinta Base'!$F46</f>
        <v>0</v>
      </c>
      <c r="P89" s="59">
        <f>+P64*'An Distinta Base'!$F46</f>
        <v>0</v>
      </c>
      <c r="Q89" s="59">
        <f>+Q64*'An Distinta Base'!$F46</f>
        <v>0</v>
      </c>
      <c r="R89" s="59">
        <f>+R64*'An Distinta Base'!$F46</f>
        <v>0</v>
      </c>
      <c r="S89" s="59">
        <f>+S64*'An Distinta Base'!$F46</f>
        <v>0</v>
      </c>
      <c r="T89" s="59">
        <f>+T64*'An Distinta Base'!$F46</f>
        <v>0</v>
      </c>
      <c r="U89" s="59">
        <f>+U64*'An Distinta Base'!$F46</f>
        <v>0</v>
      </c>
      <c r="V89" s="59">
        <f>+V64*'An Distinta Base'!$F46</f>
        <v>0</v>
      </c>
      <c r="W89" s="59">
        <f>+W64*'An Distinta Base'!$F46</f>
        <v>0</v>
      </c>
      <c r="X89" s="59">
        <f>+X64*'An Distinta Base'!$F46</f>
        <v>0</v>
      </c>
      <c r="Y89" s="59">
        <f>+Y64*'An Distinta Base'!$F46</f>
        <v>0</v>
      </c>
      <c r="Z89" s="59">
        <f>+Z64*'An Distinta Base'!$F46</f>
        <v>0</v>
      </c>
      <c r="AA89" s="59">
        <f>+AA64*'An Distinta Base'!$F46</f>
        <v>0</v>
      </c>
      <c r="AB89" s="59">
        <f>+AB64*'An Distinta Base'!$F46</f>
        <v>0</v>
      </c>
      <c r="AC89" s="59">
        <f>+AC64*'An Distinta Base'!$F46</f>
        <v>0</v>
      </c>
      <c r="AD89" s="59">
        <f>+AD64*'An Distinta Base'!$F46</f>
        <v>0</v>
      </c>
      <c r="AE89" s="59">
        <f>+AE64*'An Distinta Base'!$F46</f>
        <v>0</v>
      </c>
      <c r="AF89" s="59">
        <f>+AF64*'An Distinta Base'!$F46</f>
        <v>0</v>
      </c>
      <c r="AG89" s="59">
        <f>+AG64*'An Distinta Base'!$F46</f>
        <v>0</v>
      </c>
      <c r="AH89" s="59">
        <f>+AH64*'An Distinta Base'!$F46</f>
        <v>0</v>
      </c>
      <c r="AI89" s="59">
        <f>+AI64*'An Distinta Base'!$F46</f>
        <v>0</v>
      </c>
      <c r="AJ89" s="59">
        <f>+AJ64*'An Distinta Base'!$F46</f>
        <v>0</v>
      </c>
      <c r="AK89" s="59">
        <f>+AK64*'An Distinta Base'!$F46</f>
        <v>0</v>
      </c>
      <c r="AL89" s="59">
        <f>+AL64*'An Distinta Base'!$F46</f>
        <v>0</v>
      </c>
    </row>
    <row r="90" spans="2:38" ht="15.75" thickBot="1" x14ac:dyDescent="0.3">
      <c r="B90" s="47" t="str">
        <f t="shared" si="10"/>
        <v>Prodotto 17</v>
      </c>
      <c r="C90" s="59">
        <f>+C65*'An Distinta Base'!$F47</f>
        <v>0</v>
      </c>
      <c r="D90" s="59">
        <f>+D65*'An Distinta Base'!$F47</f>
        <v>0</v>
      </c>
      <c r="E90" s="59">
        <f>+E65*'An Distinta Base'!$F47</f>
        <v>0</v>
      </c>
      <c r="F90" s="59">
        <f>+F65*'An Distinta Base'!$F47</f>
        <v>0</v>
      </c>
      <c r="G90" s="59">
        <f>+G65*'An Distinta Base'!$F47</f>
        <v>0</v>
      </c>
      <c r="H90" s="59">
        <f>+H65*'An Distinta Base'!$F47</f>
        <v>0</v>
      </c>
      <c r="I90" s="59">
        <f>+I65*'An Distinta Base'!$F47</f>
        <v>0</v>
      </c>
      <c r="J90" s="59">
        <f>+J65*'An Distinta Base'!$F47</f>
        <v>0</v>
      </c>
      <c r="K90" s="59">
        <f>+K65*'An Distinta Base'!$F47</f>
        <v>0</v>
      </c>
      <c r="L90" s="59">
        <f>+L65*'An Distinta Base'!$F47</f>
        <v>0</v>
      </c>
      <c r="M90" s="59">
        <f>+M65*'An Distinta Base'!$F47</f>
        <v>0</v>
      </c>
      <c r="N90" s="59">
        <f>+N65*'An Distinta Base'!$F47</f>
        <v>0</v>
      </c>
      <c r="O90" s="59">
        <f>+O65*'An Distinta Base'!$F47</f>
        <v>0</v>
      </c>
      <c r="P90" s="59">
        <f>+P65*'An Distinta Base'!$F47</f>
        <v>0</v>
      </c>
      <c r="Q90" s="59">
        <f>+Q65*'An Distinta Base'!$F47</f>
        <v>0</v>
      </c>
      <c r="R90" s="59">
        <f>+R65*'An Distinta Base'!$F47</f>
        <v>0</v>
      </c>
      <c r="S90" s="59">
        <f>+S65*'An Distinta Base'!$F47</f>
        <v>0</v>
      </c>
      <c r="T90" s="59">
        <f>+T65*'An Distinta Base'!$F47</f>
        <v>0</v>
      </c>
      <c r="U90" s="59">
        <f>+U65*'An Distinta Base'!$F47</f>
        <v>0</v>
      </c>
      <c r="V90" s="59">
        <f>+V65*'An Distinta Base'!$F47</f>
        <v>0</v>
      </c>
      <c r="W90" s="59">
        <f>+W65*'An Distinta Base'!$F47</f>
        <v>0</v>
      </c>
      <c r="X90" s="59">
        <f>+X65*'An Distinta Base'!$F47</f>
        <v>0</v>
      </c>
      <c r="Y90" s="59">
        <f>+Y65*'An Distinta Base'!$F47</f>
        <v>0</v>
      </c>
      <c r="Z90" s="59">
        <f>+Z65*'An Distinta Base'!$F47</f>
        <v>0</v>
      </c>
      <c r="AA90" s="59">
        <f>+AA65*'An Distinta Base'!$F47</f>
        <v>0</v>
      </c>
      <c r="AB90" s="59">
        <f>+AB65*'An Distinta Base'!$F47</f>
        <v>0</v>
      </c>
      <c r="AC90" s="59">
        <f>+AC65*'An Distinta Base'!$F47</f>
        <v>0</v>
      </c>
      <c r="AD90" s="59">
        <f>+AD65*'An Distinta Base'!$F47</f>
        <v>0</v>
      </c>
      <c r="AE90" s="59">
        <f>+AE65*'An Distinta Base'!$F47</f>
        <v>0</v>
      </c>
      <c r="AF90" s="59">
        <f>+AF65*'An Distinta Base'!$F47</f>
        <v>0</v>
      </c>
      <c r="AG90" s="59">
        <f>+AG65*'An Distinta Base'!$F47</f>
        <v>0</v>
      </c>
      <c r="AH90" s="59">
        <f>+AH65*'An Distinta Base'!$F47</f>
        <v>0</v>
      </c>
      <c r="AI90" s="59">
        <f>+AI65*'An Distinta Base'!$F47</f>
        <v>0</v>
      </c>
      <c r="AJ90" s="59">
        <f>+AJ65*'An Distinta Base'!$F47</f>
        <v>0</v>
      </c>
      <c r="AK90" s="59">
        <f>+AK65*'An Distinta Base'!$F47</f>
        <v>0</v>
      </c>
      <c r="AL90" s="59">
        <f>+AL65*'An Distinta Base'!$F47</f>
        <v>0</v>
      </c>
    </row>
    <row r="91" spans="2:38" ht="15.75" thickBot="1" x14ac:dyDescent="0.3">
      <c r="B91" s="47" t="str">
        <f t="shared" si="10"/>
        <v>Prodotto 18</v>
      </c>
      <c r="C91" s="59">
        <f>+C66*'An Distinta Base'!$F48</f>
        <v>0</v>
      </c>
      <c r="D91" s="59">
        <f>+D66*'An Distinta Base'!$F48</f>
        <v>0</v>
      </c>
      <c r="E91" s="59">
        <f>+E66*'An Distinta Base'!$F48</f>
        <v>0</v>
      </c>
      <c r="F91" s="59">
        <f>+F66*'An Distinta Base'!$F48</f>
        <v>0</v>
      </c>
      <c r="G91" s="59">
        <f>+G66*'An Distinta Base'!$F48</f>
        <v>0</v>
      </c>
      <c r="H91" s="59">
        <f>+H66*'An Distinta Base'!$F48</f>
        <v>0</v>
      </c>
      <c r="I91" s="59">
        <f>+I66*'An Distinta Base'!$F48</f>
        <v>0</v>
      </c>
      <c r="J91" s="59">
        <f>+J66*'An Distinta Base'!$F48</f>
        <v>0</v>
      </c>
      <c r="K91" s="59">
        <f>+K66*'An Distinta Base'!$F48</f>
        <v>0</v>
      </c>
      <c r="L91" s="59">
        <f>+L66*'An Distinta Base'!$F48</f>
        <v>0</v>
      </c>
      <c r="M91" s="59">
        <f>+M66*'An Distinta Base'!$F48</f>
        <v>0</v>
      </c>
      <c r="N91" s="59">
        <f>+N66*'An Distinta Base'!$F48</f>
        <v>0</v>
      </c>
      <c r="O91" s="59">
        <f>+O66*'An Distinta Base'!$F48</f>
        <v>0</v>
      </c>
      <c r="P91" s="59">
        <f>+P66*'An Distinta Base'!$F48</f>
        <v>0</v>
      </c>
      <c r="Q91" s="59">
        <f>+Q66*'An Distinta Base'!$F48</f>
        <v>0</v>
      </c>
      <c r="R91" s="59">
        <f>+R66*'An Distinta Base'!$F48</f>
        <v>0</v>
      </c>
      <c r="S91" s="59">
        <f>+S66*'An Distinta Base'!$F48</f>
        <v>0</v>
      </c>
      <c r="T91" s="59">
        <f>+T66*'An Distinta Base'!$F48</f>
        <v>0</v>
      </c>
      <c r="U91" s="59">
        <f>+U66*'An Distinta Base'!$F48</f>
        <v>0</v>
      </c>
      <c r="V91" s="59">
        <f>+V66*'An Distinta Base'!$F48</f>
        <v>0</v>
      </c>
      <c r="W91" s="59">
        <f>+W66*'An Distinta Base'!$F48</f>
        <v>0</v>
      </c>
      <c r="X91" s="59">
        <f>+X66*'An Distinta Base'!$F48</f>
        <v>0</v>
      </c>
      <c r="Y91" s="59">
        <f>+Y66*'An Distinta Base'!$F48</f>
        <v>0</v>
      </c>
      <c r="Z91" s="59">
        <f>+Z66*'An Distinta Base'!$F48</f>
        <v>0</v>
      </c>
      <c r="AA91" s="59">
        <f>+AA66*'An Distinta Base'!$F48</f>
        <v>0</v>
      </c>
      <c r="AB91" s="59">
        <f>+AB66*'An Distinta Base'!$F48</f>
        <v>0</v>
      </c>
      <c r="AC91" s="59">
        <f>+AC66*'An Distinta Base'!$F48</f>
        <v>0</v>
      </c>
      <c r="AD91" s="59">
        <f>+AD66*'An Distinta Base'!$F48</f>
        <v>0</v>
      </c>
      <c r="AE91" s="59">
        <f>+AE66*'An Distinta Base'!$F48</f>
        <v>0</v>
      </c>
      <c r="AF91" s="59">
        <f>+AF66*'An Distinta Base'!$F48</f>
        <v>0</v>
      </c>
      <c r="AG91" s="59">
        <f>+AG66*'An Distinta Base'!$F48</f>
        <v>0</v>
      </c>
      <c r="AH91" s="59">
        <f>+AH66*'An Distinta Base'!$F48</f>
        <v>0</v>
      </c>
      <c r="AI91" s="59">
        <f>+AI66*'An Distinta Base'!$F48</f>
        <v>0</v>
      </c>
      <c r="AJ91" s="59">
        <f>+AJ66*'An Distinta Base'!$F48</f>
        <v>0</v>
      </c>
      <c r="AK91" s="59">
        <f>+AK66*'An Distinta Base'!$F48</f>
        <v>0</v>
      </c>
      <c r="AL91" s="59">
        <f>+AL66*'An Distinta Base'!$F48</f>
        <v>0</v>
      </c>
    </row>
    <row r="92" spans="2:38" ht="15.75" thickBot="1" x14ac:dyDescent="0.3">
      <c r="B92" s="47" t="str">
        <f t="shared" si="10"/>
        <v>Prodotto 19</v>
      </c>
      <c r="C92" s="59">
        <f>+C67*'An Distinta Base'!$F49</f>
        <v>0</v>
      </c>
      <c r="D92" s="59">
        <f>+D67*'An Distinta Base'!$F49</f>
        <v>0</v>
      </c>
      <c r="E92" s="59">
        <f>+E67*'An Distinta Base'!$F49</f>
        <v>0</v>
      </c>
      <c r="F92" s="59">
        <f>+F67*'An Distinta Base'!$F49</f>
        <v>0</v>
      </c>
      <c r="G92" s="59">
        <f>+G67*'An Distinta Base'!$F49</f>
        <v>0</v>
      </c>
      <c r="H92" s="59">
        <f>+H67*'An Distinta Base'!$F49</f>
        <v>0</v>
      </c>
      <c r="I92" s="59">
        <f>+I67*'An Distinta Base'!$F49</f>
        <v>0</v>
      </c>
      <c r="J92" s="59">
        <f>+J67*'An Distinta Base'!$F49</f>
        <v>0</v>
      </c>
      <c r="K92" s="59">
        <f>+K67*'An Distinta Base'!$F49</f>
        <v>0</v>
      </c>
      <c r="L92" s="59">
        <f>+L67*'An Distinta Base'!$F49</f>
        <v>0</v>
      </c>
      <c r="M92" s="59">
        <f>+M67*'An Distinta Base'!$F49</f>
        <v>0</v>
      </c>
      <c r="N92" s="59">
        <f>+N67*'An Distinta Base'!$F49</f>
        <v>0</v>
      </c>
      <c r="O92" s="59">
        <f>+O67*'An Distinta Base'!$F49</f>
        <v>0</v>
      </c>
      <c r="P92" s="59">
        <f>+P67*'An Distinta Base'!$F49</f>
        <v>0</v>
      </c>
      <c r="Q92" s="59">
        <f>+Q67*'An Distinta Base'!$F49</f>
        <v>0</v>
      </c>
      <c r="R92" s="59">
        <f>+R67*'An Distinta Base'!$F49</f>
        <v>0</v>
      </c>
      <c r="S92" s="59">
        <f>+S67*'An Distinta Base'!$F49</f>
        <v>0</v>
      </c>
      <c r="T92" s="59">
        <f>+T67*'An Distinta Base'!$F49</f>
        <v>0</v>
      </c>
      <c r="U92" s="59">
        <f>+U67*'An Distinta Base'!$F49</f>
        <v>0</v>
      </c>
      <c r="V92" s="59">
        <f>+V67*'An Distinta Base'!$F49</f>
        <v>0</v>
      </c>
      <c r="W92" s="59">
        <f>+W67*'An Distinta Base'!$F49</f>
        <v>0</v>
      </c>
      <c r="X92" s="59">
        <f>+X67*'An Distinta Base'!$F49</f>
        <v>0</v>
      </c>
      <c r="Y92" s="59">
        <f>+Y67*'An Distinta Base'!$F49</f>
        <v>0</v>
      </c>
      <c r="Z92" s="59">
        <f>+Z67*'An Distinta Base'!$F49</f>
        <v>0</v>
      </c>
      <c r="AA92" s="59">
        <f>+AA67*'An Distinta Base'!$F49</f>
        <v>0</v>
      </c>
      <c r="AB92" s="59">
        <f>+AB67*'An Distinta Base'!$F49</f>
        <v>0</v>
      </c>
      <c r="AC92" s="59">
        <f>+AC67*'An Distinta Base'!$F49</f>
        <v>0</v>
      </c>
      <c r="AD92" s="59">
        <f>+AD67*'An Distinta Base'!$F49</f>
        <v>0</v>
      </c>
      <c r="AE92" s="59">
        <f>+AE67*'An Distinta Base'!$F49</f>
        <v>0</v>
      </c>
      <c r="AF92" s="59">
        <f>+AF67*'An Distinta Base'!$F49</f>
        <v>0</v>
      </c>
      <c r="AG92" s="59">
        <f>+AG67*'An Distinta Base'!$F49</f>
        <v>0</v>
      </c>
      <c r="AH92" s="59">
        <f>+AH67*'An Distinta Base'!$F49</f>
        <v>0</v>
      </c>
      <c r="AI92" s="59">
        <f>+AI67*'An Distinta Base'!$F49</f>
        <v>0</v>
      </c>
      <c r="AJ92" s="59">
        <f>+AJ67*'An Distinta Base'!$F49</f>
        <v>0</v>
      </c>
      <c r="AK92" s="59">
        <f>+AK67*'An Distinta Base'!$F49</f>
        <v>0</v>
      </c>
      <c r="AL92" s="59">
        <f>+AL67*'An Distinta Base'!$F49</f>
        <v>0</v>
      </c>
    </row>
    <row r="93" spans="2:38" x14ac:dyDescent="0.25">
      <c r="B93" s="47" t="str">
        <f t="shared" si="10"/>
        <v>Prodotto 20</v>
      </c>
      <c r="C93" s="59">
        <f>+C68*'An Distinta Base'!$F50</f>
        <v>0</v>
      </c>
      <c r="D93" s="59">
        <f>+D68*'An Distinta Base'!$F50</f>
        <v>0</v>
      </c>
      <c r="E93" s="59">
        <f>+E68*'An Distinta Base'!$F50</f>
        <v>0</v>
      </c>
      <c r="F93" s="59">
        <f>+F68*'An Distinta Base'!$F50</f>
        <v>0</v>
      </c>
      <c r="G93" s="59">
        <f>+G68*'An Distinta Base'!$F50</f>
        <v>0</v>
      </c>
      <c r="H93" s="59">
        <f>+H68*'An Distinta Base'!$F50</f>
        <v>0</v>
      </c>
      <c r="I93" s="59">
        <f>+I68*'An Distinta Base'!$F50</f>
        <v>0</v>
      </c>
      <c r="J93" s="59">
        <f>+J68*'An Distinta Base'!$F50</f>
        <v>0</v>
      </c>
      <c r="K93" s="59">
        <f>+K68*'An Distinta Base'!$F50</f>
        <v>0</v>
      </c>
      <c r="L93" s="59">
        <f>+L68*'An Distinta Base'!$F50</f>
        <v>0</v>
      </c>
      <c r="M93" s="59">
        <f>+M68*'An Distinta Base'!$F50</f>
        <v>0</v>
      </c>
      <c r="N93" s="59">
        <f>+N68*'An Distinta Base'!$F50</f>
        <v>0</v>
      </c>
      <c r="O93" s="59">
        <f>+O68*'An Distinta Base'!$F50</f>
        <v>0</v>
      </c>
      <c r="P93" s="59">
        <f>+P68*'An Distinta Base'!$F50</f>
        <v>0</v>
      </c>
      <c r="Q93" s="59">
        <f>+Q68*'An Distinta Base'!$F50</f>
        <v>0</v>
      </c>
      <c r="R93" s="59">
        <f>+R68*'An Distinta Base'!$F50</f>
        <v>0</v>
      </c>
      <c r="S93" s="59">
        <f>+S68*'An Distinta Base'!$F50</f>
        <v>0</v>
      </c>
      <c r="T93" s="59">
        <f>+T68*'An Distinta Base'!$F50</f>
        <v>0</v>
      </c>
      <c r="U93" s="59">
        <f>+U68*'An Distinta Base'!$F50</f>
        <v>0</v>
      </c>
      <c r="V93" s="59">
        <f>+V68*'An Distinta Base'!$F50</f>
        <v>0</v>
      </c>
      <c r="W93" s="59">
        <f>+W68*'An Distinta Base'!$F50</f>
        <v>0</v>
      </c>
      <c r="X93" s="59">
        <f>+X68*'An Distinta Base'!$F50</f>
        <v>0</v>
      </c>
      <c r="Y93" s="59">
        <f>+Y68*'An Distinta Base'!$F50</f>
        <v>0</v>
      </c>
      <c r="Z93" s="59">
        <f>+Z68*'An Distinta Base'!$F50</f>
        <v>0</v>
      </c>
      <c r="AA93" s="59">
        <f>+AA68*'An Distinta Base'!$F50</f>
        <v>0</v>
      </c>
      <c r="AB93" s="59">
        <f>+AB68*'An Distinta Base'!$F50</f>
        <v>0</v>
      </c>
      <c r="AC93" s="59">
        <f>+AC68*'An Distinta Base'!$F50</f>
        <v>0</v>
      </c>
      <c r="AD93" s="59">
        <f>+AD68*'An Distinta Base'!$F50</f>
        <v>0</v>
      </c>
      <c r="AE93" s="59">
        <f>+AE68*'An Distinta Base'!$F50</f>
        <v>0</v>
      </c>
      <c r="AF93" s="59">
        <f>+AF68*'An Distinta Base'!$F50</f>
        <v>0</v>
      </c>
      <c r="AG93" s="59">
        <f>+AG68*'An Distinta Base'!$F50</f>
        <v>0</v>
      </c>
      <c r="AH93" s="59">
        <f>+AH68*'An Distinta Base'!$F50</f>
        <v>0</v>
      </c>
      <c r="AI93" s="59">
        <f>+AI68*'An Distinta Base'!$F50</f>
        <v>0</v>
      </c>
      <c r="AJ93" s="59">
        <f>+AJ68*'An Distinta Base'!$F50</f>
        <v>0</v>
      </c>
      <c r="AK93" s="59">
        <f>+AK68*'An Distinta Base'!$F50</f>
        <v>0</v>
      </c>
      <c r="AL93" s="59">
        <f>+AL68*'An Distinta Base'!$F50</f>
        <v>0</v>
      </c>
    </row>
    <row r="94" spans="2:38" x14ac:dyDescent="0.25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2:38" x14ac:dyDescent="0.25">
      <c r="B95" s="47" t="s">
        <v>314</v>
      </c>
      <c r="C95" s="63">
        <f>SUM(C74:C93)</f>
        <v>8337</v>
      </c>
      <c r="D95" s="63">
        <f t="shared" ref="D95:AL95" si="11">SUM(D74:D93)</f>
        <v>8337</v>
      </c>
      <c r="E95" s="63">
        <f t="shared" si="11"/>
        <v>8337</v>
      </c>
      <c r="F95" s="63">
        <f t="shared" si="11"/>
        <v>8337</v>
      </c>
      <c r="G95" s="63">
        <f t="shared" si="11"/>
        <v>8337</v>
      </c>
      <c r="H95" s="63">
        <f t="shared" si="11"/>
        <v>8337</v>
      </c>
      <c r="I95" s="63">
        <f t="shared" si="11"/>
        <v>8382.36</v>
      </c>
      <c r="J95" s="63">
        <f t="shared" si="11"/>
        <v>8429.9249999999993</v>
      </c>
      <c r="K95" s="63">
        <f t="shared" si="11"/>
        <v>8493.5550000000003</v>
      </c>
      <c r="L95" s="63">
        <f t="shared" si="11"/>
        <v>8493.5550000000003</v>
      </c>
      <c r="M95" s="63">
        <f t="shared" si="11"/>
        <v>8550.6130499999999</v>
      </c>
      <c r="N95" s="63">
        <f t="shared" si="11"/>
        <v>8550.6130499999999</v>
      </c>
      <c r="O95" s="63">
        <f t="shared" si="11"/>
        <v>8550.6130499999999</v>
      </c>
      <c r="P95" s="63">
        <f t="shared" si="11"/>
        <v>9512.7212249999993</v>
      </c>
      <c r="Q95" s="63">
        <f t="shared" si="11"/>
        <v>9512.7212249999993</v>
      </c>
      <c r="R95" s="63">
        <f t="shared" si="11"/>
        <v>9512.7212249999993</v>
      </c>
      <c r="S95" s="63">
        <f t="shared" si="11"/>
        <v>9512.7212249999993</v>
      </c>
      <c r="T95" s="63">
        <f t="shared" si="11"/>
        <v>9512.7212249999993</v>
      </c>
      <c r="U95" s="63">
        <f t="shared" si="11"/>
        <v>9512.7212249999993</v>
      </c>
      <c r="V95" s="63">
        <f t="shared" si="11"/>
        <v>9512.7212249999993</v>
      </c>
      <c r="W95" s="63">
        <f t="shared" si="11"/>
        <v>9512.7212249999993</v>
      </c>
      <c r="X95" s="63">
        <f t="shared" si="11"/>
        <v>9512.7212249999993</v>
      </c>
      <c r="Y95" s="63">
        <f t="shared" si="11"/>
        <v>9512.7212249999993</v>
      </c>
      <c r="Z95" s="63">
        <f t="shared" si="11"/>
        <v>9512.7212249999993</v>
      </c>
      <c r="AA95" s="63">
        <f t="shared" si="11"/>
        <v>9512.7212249999993</v>
      </c>
      <c r="AB95" s="63">
        <f t="shared" si="11"/>
        <v>10474.829399999999</v>
      </c>
      <c r="AC95" s="63">
        <f t="shared" si="11"/>
        <v>10474.829399999999</v>
      </c>
      <c r="AD95" s="63">
        <f t="shared" si="11"/>
        <v>10474.829399999999</v>
      </c>
      <c r="AE95" s="63">
        <f t="shared" si="11"/>
        <v>10474.829399999999</v>
      </c>
      <c r="AF95" s="63">
        <f t="shared" si="11"/>
        <v>10474.829399999999</v>
      </c>
      <c r="AG95" s="63">
        <f t="shared" si="11"/>
        <v>10474.829399999999</v>
      </c>
      <c r="AH95" s="63">
        <f t="shared" si="11"/>
        <v>10474.829399999999</v>
      </c>
      <c r="AI95" s="63">
        <f t="shared" si="11"/>
        <v>10474.829399999999</v>
      </c>
      <c r="AJ95" s="63">
        <f t="shared" si="11"/>
        <v>10474.829399999999</v>
      </c>
      <c r="AK95" s="63">
        <f t="shared" si="11"/>
        <v>10474.829399999999</v>
      </c>
      <c r="AL95" s="63">
        <f t="shared" si="11"/>
        <v>10474.829399999999</v>
      </c>
    </row>
    <row r="98" spans="2:38" x14ac:dyDescent="0.25">
      <c r="B98" s="47" t="s">
        <v>354</v>
      </c>
      <c r="C98" s="202">
        <f>+C73</f>
        <v>41456</v>
      </c>
      <c r="D98" s="202">
        <f t="shared" ref="D98:AL98" si="12">+D73</f>
        <v>41517</v>
      </c>
      <c r="E98" s="202">
        <f t="shared" si="12"/>
        <v>41547</v>
      </c>
      <c r="F98" s="202">
        <f t="shared" si="12"/>
        <v>41578</v>
      </c>
      <c r="G98" s="202">
        <f t="shared" si="12"/>
        <v>41608</v>
      </c>
      <c r="H98" s="202">
        <f t="shared" si="12"/>
        <v>41639</v>
      </c>
      <c r="I98" s="202">
        <f t="shared" si="12"/>
        <v>41670</v>
      </c>
      <c r="J98" s="202">
        <f t="shared" si="12"/>
        <v>41698</v>
      </c>
      <c r="K98" s="202">
        <f t="shared" si="12"/>
        <v>41729</v>
      </c>
      <c r="L98" s="202">
        <f t="shared" si="12"/>
        <v>41759</v>
      </c>
      <c r="M98" s="202">
        <f t="shared" si="12"/>
        <v>41790</v>
      </c>
      <c r="N98" s="202">
        <f t="shared" si="12"/>
        <v>41820</v>
      </c>
      <c r="O98" s="202">
        <f t="shared" si="12"/>
        <v>41851</v>
      </c>
      <c r="P98" s="202">
        <f t="shared" si="12"/>
        <v>41882</v>
      </c>
      <c r="Q98" s="202">
        <f t="shared" si="12"/>
        <v>41912</v>
      </c>
      <c r="R98" s="202">
        <f t="shared" si="12"/>
        <v>41943</v>
      </c>
      <c r="S98" s="202">
        <f t="shared" si="12"/>
        <v>41973</v>
      </c>
      <c r="T98" s="202">
        <f t="shared" si="12"/>
        <v>42004</v>
      </c>
      <c r="U98" s="202">
        <f t="shared" si="12"/>
        <v>42035</v>
      </c>
      <c r="V98" s="202">
        <f t="shared" si="12"/>
        <v>42063</v>
      </c>
      <c r="W98" s="202">
        <f t="shared" si="12"/>
        <v>42094</v>
      </c>
      <c r="X98" s="202">
        <f t="shared" si="12"/>
        <v>42124</v>
      </c>
      <c r="Y98" s="202">
        <f t="shared" si="12"/>
        <v>42155</v>
      </c>
      <c r="Z98" s="202">
        <f t="shared" si="12"/>
        <v>42185</v>
      </c>
      <c r="AA98" s="202">
        <f t="shared" si="12"/>
        <v>42216</v>
      </c>
      <c r="AB98" s="202">
        <f t="shared" si="12"/>
        <v>42247</v>
      </c>
      <c r="AC98" s="202">
        <f t="shared" si="12"/>
        <v>42277</v>
      </c>
      <c r="AD98" s="202">
        <f t="shared" si="12"/>
        <v>42308</v>
      </c>
      <c r="AE98" s="202">
        <f t="shared" si="12"/>
        <v>42338</v>
      </c>
      <c r="AF98" s="202">
        <f t="shared" si="12"/>
        <v>42369</v>
      </c>
      <c r="AG98" s="202">
        <f t="shared" si="12"/>
        <v>42400</v>
      </c>
      <c r="AH98" s="202">
        <f t="shared" si="12"/>
        <v>42429</v>
      </c>
      <c r="AI98" s="202">
        <f t="shared" si="12"/>
        <v>42460</v>
      </c>
      <c r="AJ98" s="202">
        <f t="shared" si="12"/>
        <v>42490</v>
      </c>
      <c r="AK98" s="202">
        <f t="shared" si="12"/>
        <v>42521</v>
      </c>
      <c r="AL98" s="202">
        <f t="shared" si="12"/>
        <v>42551</v>
      </c>
    </row>
    <row r="99" spans="2:38" x14ac:dyDescent="0.25">
      <c r="B99" s="47" t="str">
        <f>+B74</f>
        <v>Prodotto 1</v>
      </c>
      <c r="C99" s="65">
        <f>+IF('An Distinta Base'!$G31=0,0,(C49+C74))</f>
        <v>8712</v>
      </c>
      <c r="D99" s="65">
        <f>+IF('An Distinta Base'!$G31=0,0,+IF('An Distinta Base'!$G31=30,(D49+D74),(SUM(C49:D49)+SUM(C74:D74))))</f>
        <v>17424</v>
      </c>
      <c r="E99" s="65">
        <f>+IF('An Distinta Base'!$G31=0,0,+IF('An Distinta Base'!$G31=30,(E49+E74),+IF('An Distinta Base'!$G31=60,(SUM(D49:E49)+SUM(D74:E74)),(SUM(C49:E49)+SUM(C74:E74)))))</f>
        <v>17424</v>
      </c>
      <c r="F99" s="65">
        <f>+IF('An Distinta Base'!$G31=0,0,+IF('An Distinta Base'!$G31=30,(F49+F74),+IF('An Distinta Base'!$G31=60,(SUM(E49:F49)+SUM(E74:F74)),(SUM(D49:F49)+SUM(D74:F74)))))</f>
        <v>17424</v>
      </c>
      <c r="G99" s="65">
        <f>+IF('An Distinta Base'!$G31=0,0,+IF('An Distinta Base'!$G31=30,(G49+G74),+IF('An Distinta Base'!$G31=60,(SUM(F49:G49)+SUM(F74:G74)),(SUM(E49:G49)+SUM(E74:G74)))))</f>
        <v>17424</v>
      </c>
      <c r="H99" s="65">
        <f>+IF('An Distinta Base'!$G31=0,0,+IF('An Distinta Base'!$G31=30,(H49+H74),+IF('An Distinta Base'!$G31=60,(SUM(G49:H49)+SUM(G74:H74)),(SUM(F49:H49)+SUM(F74:H74)))))</f>
        <v>17424</v>
      </c>
      <c r="I99" s="65">
        <f>+IF('An Distinta Base'!$G31=0,0,+IF('An Distinta Base'!$G31=30,(I49+I74),+IF('An Distinta Base'!$G31=60,(SUM(H49:I49)+SUM(H74:I74)),(SUM(G49:I49)+SUM(G74:I74)))))</f>
        <v>17685.36</v>
      </c>
      <c r="J99" s="65">
        <f>+IF('An Distinta Base'!$G31=0,0,+IF('An Distinta Base'!$G31=30,(J49+J74),+IF('An Distinta Base'!$G31=60,(SUM(I49:J49)+SUM(I74:J74)),(SUM(H49:J49)+SUM(H74:J74)))))</f>
        <v>17946.72</v>
      </c>
      <c r="K99" s="65">
        <f>+IF('An Distinta Base'!$G31=0,0,+IF('An Distinta Base'!$G31=30,(K49+K74),+IF('An Distinta Base'!$G31=60,(SUM(J49:K49)+SUM(J74:K74)),(SUM(I49:K49)+SUM(I74:K74)))))</f>
        <v>17946.72</v>
      </c>
      <c r="L99" s="65">
        <f>+IF('An Distinta Base'!$G31=0,0,+IF('An Distinta Base'!$G31=30,(L49+L74),+IF('An Distinta Base'!$G31=60,(SUM(K49:L49)+SUM(K74:L74)),(SUM(J49:L49)+SUM(J74:L74)))))</f>
        <v>17946.72</v>
      </c>
      <c r="M99" s="65">
        <f>+IF('An Distinta Base'!$G31=0,0,+IF('An Distinta Base'!$G31=30,(M49+M74),+IF('An Distinta Base'!$G31=60,(SUM(L49:M49)+SUM(L74:M74)),(SUM(K49:M49)+SUM(K74:M74)))))</f>
        <v>17946.72</v>
      </c>
      <c r="N99" s="65">
        <f>+IF('An Distinta Base'!$G31=0,0,+IF('An Distinta Base'!$G31=30,(N49+N74),+IF('An Distinta Base'!$G31=60,(SUM(M49:N49)+SUM(M74:N74)),(SUM(L49:N49)+SUM(L74:N74)))))</f>
        <v>17946.72</v>
      </c>
      <c r="O99" s="65">
        <f>+IF('An Distinta Base'!$G31=0,0,+IF('An Distinta Base'!$G31=30,(O49+O74),+IF('An Distinta Base'!$G31=60,(SUM(N49:O49)+SUM(N74:O74)),(SUM(M49:O49)+SUM(M74:O74)))))</f>
        <v>17946.72</v>
      </c>
      <c r="P99" s="65">
        <f>+IF('An Distinta Base'!$G31=0,0,+IF('An Distinta Base'!$G31=30,(P49+P74),+IF('An Distinta Base'!$G31=60,(SUM(O49:P49)+SUM(O74:P74)),(SUM(N49:P49)+SUM(N74:P74)))))</f>
        <v>18844.056000000004</v>
      </c>
      <c r="Q99" s="65">
        <f>+IF('An Distinta Base'!$G31=0,0,+IF('An Distinta Base'!$G31=30,(Q49+Q74),+IF('An Distinta Base'!$G31=60,(SUM(P49:Q49)+SUM(P74:Q74)),(SUM(O49:Q49)+SUM(O74:Q74)))))</f>
        <v>19741.392</v>
      </c>
      <c r="R99" s="65">
        <f>+IF('An Distinta Base'!$G31=0,0,+IF('An Distinta Base'!$G31=30,(R49+R74),+IF('An Distinta Base'!$G31=60,(SUM(Q49:R49)+SUM(Q74:R74)),(SUM(P49:R49)+SUM(P74:R74)))))</f>
        <v>19741.392</v>
      </c>
      <c r="S99" s="65">
        <f>+IF('An Distinta Base'!$G31=0,0,+IF('An Distinta Base'!$G31=30,(S49+S74),+IF('An Distinta Base'!$G31=60,(SUM(R49:S49)+SUM(R74:S74)),(SUM(Q49:S49)+SUM(Q74:S74)))))</f>
        <v>19741.392</v>
      </c>
      <c r="T99" s="65">
        <f>+IF('An Distinta Base'!$G31=0,0,+IF('An Distinta Base'!$G31=30,(T49+T74),+IF('An Distinta Base'!$G31=60,(SUM(S49:T49)+SUM(S74:T74)),(SUM(R49:T49)+SUM(R74:T74)))))</f>
        <v>19741.392</v>
      </c>
      <c r="U99" s="65">
        <f>+IF('An Distinta Base'!$G31=0,0,+IF('An Distinta Base'!$G31=30,(U49+U74),+IF('An Distinta Base'!$G31=60,(SUM(T49:U49)+SUM(T74:U74)),(SUM(S49:U49)+SUM(S74:U74)))))</f>
        <v>19741.392</v>
      </c>
      <c r="V99" s="65">
        <f>+IF('An Distinta Base'!$G31=0,0,+IF('An Distinta Base'!$G31=30,(V49+V74),+IF('An Distinta Base'!$G31=60,(SUM(U49:V49)+SUM(U74:V74)),(SUM(T49:V49)+SUM(T74:V74)))))</f>
        <v>19741.392</v>
      </c>
      <c r="W99" s="65">
        <f>+IF('An Distinta Base'!$G31=0,0,+IF('An Distinta Base'!$G31=30,(W49+W74),+IF('An Distinta Base'!$G31=60,(SUM(V49:W49)+SUM(V74:W74)),(SUM(U49:W49)+SUM(U74:W74)))))</f>
        <v>19741.392</v>
      </c>
      <c r="X99" s="65">
        <f>+IF('An Distinta Base'!$G31=0,0,+IF('An Distinta Base'!$G31=30,(X49+X74),+IF('An Distinta Base'!$G31=60,(SUM(W49:X49)+SUM(W74:X74)),(SUM(V49:X49)+SUM(V74:X74)))))</f>
        <v>19741.392</v>
      </c>
      <c r="Y99" s="65">
        <f>+IF('An Distinta Base'!$G31=0,0,+IF('An Distinta Base'!$G31=30,(Y49+Y74),+IF('An Distinta Base'!$G31=60,(SUM(X49:Y49)+SUM(X74:Y74)),(SUM(W49:Y49)+SUM(W74:Y74)))))</f>
        <v>19741.392</v>
      </c>
      <c r="Z99" s="65">
        <f>+IF('An Distinta Base'!$G31=0,0,+IF('An Distinta Base'!$G31=30,(Z49+Z74),+IF('An Distinta Base'!$G31=60,(SUM(Y49:Z49)+SUM(Y74:Z74)),(SUM(X49:Z49)+SUM(X74:Z74)))))</f>
        <v>19741.392</v>
      </c>
      <c r="AA99" s="65">
        <f>+IF('An Distinta Base'!$G31=0,0,+IF('An Distinta Base'!$G31=30,(AA49+AA74),+IF('An Distinta Base'!$G31=60,(SUM(Z49:AA49)+SUM(Z74:AA74)),(SUM(Y49:AA49)+SUM(Y74:AA74)))))</f>
        <v>19741.392</v>
      </c>
      <c r="AB99" s="65">
        <f>+IF('An Distinta Base'!$G31=0,0,+IF('An Distinta Base'!$G31=30,(AB49+AB74),+IF('An Distinta Base'!$G31=60,(SUM(AA49:AB49)+SUM(AA74:AB74)),(SUM(Z49:AB49)+SUM(Z74:AB74)))))</f>
        <v>20638.728000000003</v>
      </c>
      <c r="AC99" s="65">
        <f>+IF('An Distinta Base'!$G31=0,0,+IF('An Distinta Base'!$G31=30,(AC49+AC74),+IF('An Distinta Base'!$G31=60,(SUM(AB49:AC49)+SUM(AB74:AC74)),(SUM(AA49:AC49)+SUM(AA74:AC74)))))</f>
        <v>21536.064000000002</v>
      </c>
      <c r="AD99" s="65">
        <f>+IF('An Distinta Base'!$G31=0,0,+IF('An Distinta Base'!$G31=30,(AD49+AD74),+IF('An Distinta Base'!$G31=60,(SUM(AC49:AD49)+SUM(AC74:AD74)),(SUM(AB49:AD49)+SUM(AB74:AD74)))))</f>
        <v>21536.064000000002</v>
      </c>
      <c r="AE99" s="65">
        <f>+IF('An Distinta Base'!$G31=0,0,+IF('An Distinta Base'!$G31=30,(AE49+AE74),+IF('An Distinta Base'!$G31=60,(SUM(AD49:AE49)+SUM(AD74:AE74)),(SUM(AC49:AE49)+SUM(AC74:AE74)))))</f>
        <v>21536.064000000002</v>
      </c>
      <c r="AF99" s="65">
        <f>+IF('An Distinta Base'!$G31=0,0,+IF('An Distinta Base'!$G31=30,(AF49+AF74),+IF('An Distinta Base'!$G31=60,(SUM(AE49:AF49)+SUM(AE74:AF74)),(SUM(AD49:AF49)+SUM(AD74:AF74)))))</f>
        <v>21536.064000000002</v>
      </c>
      <c r="AG99" s="65">
        <f>+IF('An Distinta Base'!$G31=0,0,+IF('An Distinta Base'!$G31=30,(AG49+AG74),+IF('An Distinta Base'!$G31=60,(SUM(AF49:AG49)+SUM(AF74:AG74)),(SUM(AE49:AG49)+SUM(AE74:AG74)))))</f>
        <v>21536.064000000002</v>
      </c>
      <c r="AH99" s="65">
        <f>+IF('An Distinta Base'!$G31=0,0,+IF('An Distinta Base'!$G31=30,(AH49+AH74),+IF('An Distinta Base'!$G31=60,(SUM(AG49:AH49)+SUM(AG74:AH74)),(SUM(AF49:AH49)+SUM(AF74:AH74)))))</f>
        <v>21536.064000000002</v>
      </c>
      <c r="AI99" s="65">
        <f>+IF('An Distinta Base'!$G31=0,0,+IF('An Distinta Base'!$G31=30,(AI49+AI74),+IF('An Distinta Base'!$G31=60,(SUM(AH49:AI49)+SUM(AH74:AI74)),(SUM(AG49:AI49)+SUM(AG74:AI74)))))</f>
        <v>21536.064000000002</v>
      </c>
      <c r="AJ99" s="65">
        <f>+IF('An Distinta Base'!$G31=0,0,+IF('An Distinta Base'!$G31=30,(AJ49+AJ74),+IF('An Distinta Base'!$G31=60,(SUM(AI49:AJ49)+SUM(AI74:AJ74)),(SUM(AH49:AJ49)+SUM(AH74:AJ74)))))</f>
        <v>21536.064000000002</v>
      </c>
      <c r="AK99" s="65">
        <f>+IF('An Distinta Base'!$G31=0,0,+IF('An Distinta Base'!$G31=30,(AK49+AK74),+IF('An Distinta Base'!$G31=60,(SUM(AJ49:AK49)+SUM(AJ74:AK74)),(SUM(AI49:AK49)+SUM(AI74:AK74)))))</f>
        <v>21536.064000000002</v>
      </c>
      <c r="AL99" s="65">
        <f>+IF('An Distinta Base'!$G31=0,0,+IF('An Distinta Base'!$G31=30,(AL49+AL74),+IF('An Distinta Base'!$G31=60,(SUM(AK49:AL49)+SUM(AK74:AL74)),(SUM(AJ49:AL49)+SUM(AJ74:AL74)))))</f>
        <v>21536.064000000002</v>
      </c>
    </row>
    <row r="100" spans="2:38" x14ac:dyDescent="0.25">
      <c r="B100" s="47" t="str">
        <f t="shared" ref="B100:B115" si="13">+B75</f>
        <v>Prodotto 2</v>
      </c>
      <c r="C100" s="65">
        <f>+IF('An Distinta Base'!$G32=0,0,(C50+C75))</f>
        <v>9075</v>
      </c>
      <c r="D100" s="65">
        <f>+IF('An Distinta Base'!$G32=0,0,+IF('An Distinta Base'!$G32=30,(D50+D75),(SUM(C50:D50)+SUM(C75:D75))))</f>
        <v>18150</v>
      </c>
      <c r="E100" s="65">
        <f>+IF('An Distinta Base'!$G32=0,0,+IF('An Distinta Base'!$G32=30,(E50+E75),+IF('An Distinta Base'!$G32=60,(SUM(D50:E50)+SUM(D75:E75)),(SUM(C50:E50)+SUM(C75:E75)))))</f>
        <v>18150</v>
      </c>
      <c r="F100" s="65">
        <f>+IF('An Distinta Base'!$G32=0,0,+IF('An Distinta Base'!$G32=30,(F50+F75),+IF('An Distinta Base'!$G32=60,(SUM(E50:F50)+SUM(E75:F75)),(SUM(D50:F50)+SUM(D75:F75)))))</f>
        <v>18150</v>
      </c>
      <c r="G100" s="65">
        <f>+IF('An Distinta Base'!$G32=0,0,+IF('An Distinta Base'!$G32=30,(G50+G75),+IF('An Distinta Base'!$G32=60,(SUM(F50:G50)+SUM(F75:G75)),(SUM(E50:G50)+SUM(E75:G75)))))</f>
        <v>18150</v>
      </c>
      <c r="H100" s="65">
        <f>+IF('An Distinta Base'!$G32=0,0,+IF('An Distinta Base'!$G32=30,(H50+H75),+IF('An Distinta Base'!$G32=60,(SUM(G50:H50)+SUM(G75:H75)),(SUM(F50:H50)+SUM(F75:H75)))))</f>
        <v>18150</v>
      </c>
      <c r="I100" s="65">
        <f>+IF('An Distinta Base'!$G32=0,0,+IF('An Distinta Base'!$G32=30,(I50+I75),+IF('An Distinta Base'!$G32=60,(SUM(H50:I50)+SUM(H75:I75)),(SUM(G50:I50)+SUM(G75:I75)))))</f>
        <v>18150</v>
      </c>
      <c r="J100" s="65">
        <f>+IF('An Distinta Base'!$G32=0,0,+IF('An Distinta Base'!$G32=30,(J50+J75),+IF('An Distinta Base'!$G32=60,(SUM(I50:J50)+SUM(I75:J75)),(SUM(H50:J50)+SUM(H75:J75)))))</f>
        <v>18150</v>
      </c>
      <c r="K100" s="65">
        <f>+IF('An Distinta Base'!$G32=0,0,+IF('An Distinta Base'!$G32=30,(K50+K75),+IF('An Distinta Base'!$G32=60,(SUM(J50:K50)+SUM(J75:K75)),(SUM(I50:K50)+SUM(I75:K75)))))</f>
        <v>18331.5</v>
      </c>
      <c r="L100" s="65">
        <f>+IF('An Distinta Base'!$G32=0,0,+IF('An Distinta Base'!$G32=30,(L50+L75),+IF('An Distinta Base'!$G32=60,(SUM(K50:L50)+SUM(K75:L75)),(SUM(J50:L50)+SUM(J75:L75)))))</f>
        <v>18513</v>
      </c>
      <c r="M100" s="65">
        <f>+IF('An Distinta Base'!$G32=0,0,+IF('An Distinta Base'!$G32=30,(M50+M75),+IF('An Distinta Base'!$G32=60,(SUM(L50:M50)+SUM(L75:M75)),(SUM(K50:M50)+SUM(K75:M75)))))</f>
        <v>18513</v>
      </c>
      <c r="N100" s="65">
        <f>+IF('An Distinta Base'!$G32=0,0,+IF('An Distinta Base'!$G32=30,(N50+N75),+IF('An Distinta Base'!$G32=60,(SUM(M50:N50)+SUM(M75:N75)),(SUM(L50:N50)+SUM(L75:N75)))))</f>
        <v>18513</v>
      </c>
      <c r="O100" s="65">
        <f>+IF('An Distinta Base'!$G32=0,0,+IF('An Distinta Base'!$G32=30,(O50+O75),+IF('An Distinta Base'!$G32=60,(SUM(N50:O50)+SUM(N75:O75)),(SUM(M50:O50)+SUM(M75:O75)))))</f>
        <v>18513</v>
      </c>
      <c r="P100" s="65">
        <f>+IF('An Distinta Base'!$G32=0,0,+IF('An Distinta Base'!$G32=30,(P50+P75),+IF('An Distinta Base'!$G32=60,(SUM(O50:P50)+SUM(O75:P75)),(SUM(N50:P50)+SUM(N75:P75)))))</f>
        <v>19438.650000000001</v>
      </c>
      <c r="Q100" s="65">
        <f>+IF('An Distinta Base'!$G32=0,0,+IF('An Distinta Base'!$G32=30,(Q50+Q75),+IF('An Distinta Base'!$G32=60,(SUM(P50:Q50)+SUM(P75:Q75)),(SUM(O50:Q50)+SUM(O75:Q75)))))</f>
        <v>20364.3</v>
      </c>
      <c r="R100" s="65">
        <f>+IF('An Distinta Base'!$G32=0,0,+IF('An Distinta Base'!$G32=30,(R50+R75),+IF('An Distinta Base'!$G32=60,(SUM(Q50:R50)+SUM(Q75:R75)),(SUM(P50:R50)+SUM(P75:R75)))))</f>
        <v>20364.3</v>
      </c>
      <c r="S100" s="65">
        <f>+IF('An Distinta Base'!$G32=0,0,+IF('An Distinta Base'!$G32=30,(S50+S75),+IF('An Distinta Base'!$G32=60,(SUM(R50:S50)+SUM(R75:S75)),(SUM(Q50:S50)+SUM(Q75:S75)))))</f>
        <v>20364.3</v>
      </c>
      <c r="T100" s="65">
        <f>+IF('An Distinta Base'!$G32=0,0,+IF('An Distinta Base'!$G32=30,(T50+T75),+IF('An Distinta Base'!$G32=60,(SUM(S50:T50)+SUM(S75:T75)),(SUM(R50:T50)+SUM(R75:T75)))))</f>
        <v>20364.3</v>
      </c>
      <c r="U100" s="65">
        <f>+IF('An Distinta Base'!$G32=0,0,+IF('An Distinta Base'!$G32=30,(U50+U75),+IF('An Distinta Base'!$G32=60,(SUM(T50:U50)+SUM(T75:U75)),(SUM(S50:U50)+SUM(S75:U75)))))</f>
        <v>20364.3</v>
      </c>
      <c r="V100" s="65">
        <f>+IF('An Distinta Base'!$G32=0,0,+IF('An Distinta Base'!$G32=30,(V50+V75),+IF('An Distinta Base'!$G32=60,(SUM(U50:V50)+SUM(U75:V75)),(SUM(T50:V50)+SUM(T75:V75)))))</f>
        <v>20364.3</v>
      </c>
      <c r="W100" s="65">
        <f>+IF('An Distinta Base'!$G32=0,0,+IF('An Distinta Base'!$G32=30,(W50+W75),+IF('An Distinta Base'!$G32=60,(SUM(V50:W50)+SUM(V75:W75)),(SUM(U50:W50)+SUM(U75:W75)))))</f>
        <v>20364.3</v>
      </c>
      <c r="X100" s="65">
        <f>+IF('An Distinta Base'!$G32=0,0,+IF('An Distinta Base'!$G32=30,(X50+X75),+IF('An Distinta Base'!$G32=60,(SUM(W50:X50)+SUM(W75:X75)),(SUM(V50:X50)+SUM(V75:X75)))))</f>
        <v>20364.3</v>
      </c>
      <c r="Y100" s="65">
        <f>+IF('An Distinta Base'!$G32=0,0,+IF('An Distinta Base'!$G32=30,(Y50+Y75),+IF('An Distinta Base'!$G32=60,(SUM(X50:Y50)+SUM(X75:Y75)),(SUM(W50:Y50)+SUM(W75:Y75)))))</f>
        <v>20364.3</v>
      </c>
      <c r="Z100" s="65">
        <f>+IF('An Distinta Base'!$G32=0,0,+IF('An Distinta Base'!$G32=30,(Z50+Z75),+IF('An Distinta Base'!$G32=60,(SUM(Y50:Z50)+SUM(Y75:Z75)),(SUM(X50:Z50)+SUM(X75:Z75)))))</f>
        <v>20364.3</v>
      </c>
      <c r="AA100" s="65">
        <f>+IF('An Distinta Base'!$G32=0,0,+IF('An Distinta Base'!$G32=30,(AA50+AA75),+IF('An Distinta Base'!$G32=60,(SUM(Z50:AA50)+SUM(Z75:AA75)),(SUM(Y50:AA50)+SUM(Y75:AA75)))))</f>
        <v>20364.3</v>
      </c>
      <c r="AB100" s="65">
        <f>+IF('An Distinta Base'!$G32=0,0,+IF('An Distinta Base'!$G32=30,(AB50+AB75),+IF('An Distinta Base'!$G32=60,(SUM(AA50:AB50)+SUM(AA75:AB75)),(SUM(Z50:AB50)+SUM(Z75:AB75)))))</f>
        <v>21289.95</v>
      </c>
      <c r="AC100" s="65">
        <f>+IF('An Distinta Base'!$G32=0,0,+IF('An Distinta Base'!$G32=30,(AC50+AC75),+IF('An Distinta Base'!$G32=60,(SUM(AB50:AC50)+SUM(AB75:AC75)),(SUM(AA50:AC50)+SUM(AA75:AC75)))))</f>
        <v>22215.599999999999</v>
      </c>
      <c r="AD100" s="65">
        <f>+IF('An Distinta Base'!$G32=0,0,+IF('An Distinta Base'!$G32=30,(AD50+AD75),+IF('An Distinta Base'!$G32=60,(SUM(AC50:AD50)+SUM(AC75:AD75)),(SUM(AB50:AD50)+SUM(AB75:AD75)))))</f>
        <v>22215.599999999999</v>
      </c>
      <c r="AE100" s="65">
        <f>+IF('An Distinta Base'!$G32=0,0,+IF('An Distinta Base'!$G32=30,(AE50+AE75),+IF('An Distinta Base'!$G32=60,(SUM(AD50:AE50)+SUM(AD75:AE75)),(SUM(AC50:AE50)+SUM(AC75:AE75)))))</f>
        <v>22215.599999999999</v>
      </c>
      <c r="AF100" s="65">
        <f>+IF('An Distinta Base'!$G32=0,0,+IF('An Distinta Base'!$G32=30,(AF50+AF75),+IF('An Distinta Base'!$G32=60,(SUM(AE50:AF50)+SUM(AE75:AF75)),(SUM(AD50:AF50)+SUM(AD75:AF75)))))</f>
        <v>22215.599999999999</v>
      </c>
      <c r="AG100" s="65">
        <f>+IF('An Distinta Base'!$G32=0,0,+IF('An Distinta Base'!$G32=30,(AG50+AG75),+IF('An Distinta Base'!$G32=60,(SUM(AF50:AG50)+SUM(AF75:AG75)),(SUM(AE50:AG50)+SUM(AE75:AG75)))))</f>
        <v>22215.599999999999</v>
      </c>
      <c r="AH100" s="65">
        <f>+IF('An Distinta Base'!$G32=0,0,+IF('An Distinta Base'!$G32=30,(AH50+AH75),+IF('An Distinta Base'!$G32=60,(SUM(AG50:AH50)+SUM(AG75:AH75)),(SUM(AF50:AH50)+SUM(AF75:AH75)))))</f>
        <v>22215.599999999999</v>
      </c>
      <c r="AI100" s="65">
        <f>+IF('An Distinta Base'!$G32=0,0,+IF('An Distinta Base'!$G32=30,(AI50+AI75),+IF('An Distinta Base'!$G32=60,(SUM(AH50:AI50)+SUM(AH75:AI75)),(SUM(AG50:AI50)+SUM(AG75:AI75)))))</f>
        <v>22215.599999999999</v>
      </c>
      <c r="AJ100" s="65">
        <f>+IF('An Distinta Base'!$G32=0,0,+IF('An Distinta Base'!$G32=30,(AJ50+AJ75),+IF('An Distinta Base'!$G32=60,(SUM(AI50:AJ50)+SUM(AI75:AJ75)),(SUM(AH50:AJ50)+SUM(AH75:AJ75)))))</f>
        <v>22215.599999999999</v>
      </c>
      <c r="AK100" s="65">
        <f>+IF('An Distinta Base'!$G32=0,0,+IF('An Distinta Base'!$G32=30,(AK50+AK75),+IF('An Distinta Base'!$G32=60,(SUM(AJ50:AK50)+SUM(AJ75:AK75)),(SUM(AI50:AK50)+SUM(AI75:AK75)))))</f>
        <v>22215.599999999999</v>
      </c>
      <c r="AL100" s="65">
        <f>+IF('An Distinta Base'!$G32=0,0,+IF('An Distinta Base'!$G32=30,(AL50+AL75),+IF('An Distinta Base'!$G32=60,(SUM(AK50:AL50)+SUM(AK75:AL75)),(SUM(AJ50:AL50)+SUM(AJ75:AL75)))))</f>
        <v>22215.599999999999</v>
      </c>
    </row>
    <row r="101" spans="2:38" x14ac:dyDescent="0.25">
      <c r="B101" s="47" t="str">
        <f t="shared" si="13"/>
        <v>Prodotto 3</v>
      </c>
      <c r="C101" s="65">
        <f>+IF('An Distinta Base'!$G33=0,0,(C51+C76))</f>
        <v>8893.5</v>
      </c>
      <c r="D101" s="65">
        <f>+IF('An Distinta Base'!$G33=0,0,+IF('An Distinta Base'!$G33=30,(D51+D76),(SUM(C51:D51)+SUM(C76:D76))))</f>
        <v>17787</v>
      </c>
      <c r="E101" s="65">
        <f>+IF('An Distinta Base'!$G33=0,0,+IF('An Distinta Base'!$G33=30,(E51+E76),+IF('An Distinta Base'!$G33=60,(SUM(D51:E51)+SUM(D76:E76)),(SUM(C51:E51)+SUM(C76:E76)))))</f>
        <v>17787</v>
      </c>
      <c r="F101" s="65">
        <f>+IF('An Distinta Base'!$G33=0,0,+IF('An Distinta Base'!$G33=30,(F51+F76),+IF('An Distinta Base'!$G33=60,(SUM(E51:F51)+SUM(E76:F76)),(SUM(D51:F51)+SUM(D76:F76)))))</f>
        <v>17787</v>
      </c>
      <c r="G101" s="65">
        <f>+IF('An Distinta Base'!$G33=0,0,+IF('An Distinta Base'!$G33=30,(G51+G76),+IF('An Distinta Base'!$G33=60,(SUM(F51:G51)+SUM(F76:G76)),(SUM(E51:G51)+SUM(E76:G76)))))</f>
        <v>17787</v>
      </c>
      <c r="H101" s="65">
        <f>+IF('An Distinta Base'!$G33=0,0,+IF('An Distinta Base'!$G33=30,(H51+H76),+IF('An Distinta Base'!$G33=60,(SUM(G51:H51)+SUM(G76:H76)),(SUM(F51:H51)+SUM(F76:H76)))))</f>
        <v>17787</v>
      </c>
      <c r="I101" s="65">
        <f>+IF('An Distinta Base'!$G33=0,0,+IF('An Distinta Base'!$G33=30,(I51+I76),+IF('An Distinta Base'!$G33=60,(SUM(H51:I51)+SUM(H76:I76)),(SUM(G51:I51)+SUM(G76:I76)))))</f>
        <v>17787</v>
      </c>
      <c r="J101" s="65">
        <f>+IF('An Distinta Base'!$G33=0,0,+IF('An Distinta Base'!$G33=30,(J51+J76),+IF('An Distinta Base'!$G33=60,(SUM(I51:J51)+SUM(I76:J76)),(SUM(H51:J51)+SUM(H76:J76)))))</f>
        <v>17875.935000000001</v>
      </c>
      <c r="K101" s="65">
        <f>+IF('An Distinta Base'!$G33=0,0,+IF('An Distinta Base'!$G33=30,(K51+K76),+IF('An Distinta Base'!$G33=60,(SUM(J51:K51)+SUM(J76:K76)),(SUM(I51:K51)+SUM(I76:K76)))))</f>
        <v>17964.87</v>
      </c>
      <c r="L101" s="65">
        <f>+IF('An Distinta Base'!$G33=0,0,+IF('An Distinta Base'!$G33=30,(L51+L76),+IF('An Distinta Base'!$G33=60,(SUM(K51:L51)+SUM(K76:L76)),(SUM(J51:L51)+SUM(J76:L76)))))</f>
        <v>17964.87</v>
      </c>
      <c r="M101" s="65">
        <f>+IF('An Distinta Base'!$G33=0,0,+IF('An Distinta Base'!$G33=30,(M51+M76),+IF('An Distinta Base'!$G33=60,(SUM(L51:M51)+SUM(L76:M76)),(SUM(K51:M51)+SUM(K76:M76)))))</f>
        <v>18234.343049999999</v>
      </c>
      <c r="N101" s="65">
        <f>+IF('An Distinta Base'!$G33=0,0,+IF('An Distinta Base'!$G33=30,(N51+N76),+IF('An Distinta Base'!$G33=60,(SUM(M51:N51)+SUM(M76:N76)),(SUM(L51:N51)+SUM(L76:N76)))))</f>
        <v>18503.8161</v>
      </c>
      <c r="O101" s="65">
        <f>+IF('An Distinta Base'!$G33=0,0,+IF('An Distinta Base'!$G33=30,(O51+O76),+IF('An Distinta Base'!$G33=60,(SUM(N51:O51)+SUM(N76:O76)),(SUM(M51:O51)+SUM(M76:O76)))))</f>
        <v>18503.8161</v>
      </c>
      <c r="P101" s="65">
        <f>+IF('An Distinta Base'!$G33=0,0,+IF('An Distinta Base'!$G33=30,(P51+P76),+IF('An Distinta Base'!$G33=60,(SUM(O51:P51)+SUM(O76:P76)),(SUM(N51:P51)+SUM(N76:P76)))))</f>
        <v>20045.800775</v>
      </c>
      <c r="Q101" s="65">
        <f>+IF('An Distinta Base'!$G33=0,0,+IF('An Distinta Base'!$G33=30,(Q51+Q76),+IF('An Distinta Base'!$G33=60,(SUM(P51:Q51)+SUM(P76:Q76)),(SUM(O51:Q51)+SUM(O76:Q76)))))</f>
        <v>21587.785449999999</v>
      </c>
      <c r="R101" s="65">
        <f>+IF('An Distinta Base'!$G33=0,0,+IF('An Distinta Base'!$G33=30,(R51+R76),+IF('An Distinta Base'!$G33=60,(SUM(Q51:R51)+SUM(Q76:R76)),(SUM(P51:R51)+SUM(P76:R76)))))</f>
        <v>21587.785449999999</v>
      </c>
      <c r="S101" s="65">
        <f>+IF('An Distinta Base'!$G33=0,0,+IF('An Distinta Base'!$G33=30,(S51+S76),+IF('An Distinta Base'!$G33=60,(SUM(R51:S51)+SUM(R76:S76)),(SUM(Q51:S51)+SUM(Q76:S76)))))</f>
        <v>21587.785449999999</v>
      </c>
      <c r="T101" s="65">
        <f>+IF('An Distinta Base'!$G33=0,0,+IF('An Distinta Base'!$G33=30,(T51+T76),+IF('An Distinta Base'!$G33=60,(SUM(S51:T51)+SUM(S76:T76)),(SUM(R51:T51)+SUM(R76:T76)))))</f>
        <v>21587.785449999999</v>
      </c>
      <c r="U101" s="65">
        <f>+IF('An Distinta Base'!$G33=0,0,+IF('An Distinta Base'!$G33=30,(U51+U76),+IF('An Distinta Base'!$G33=60,(SUM(T51:U51)+SUM(T76:U76)),(SUM(S51:U51)+SUM(S76:U76)))))</f>
        <v>21587.785449999999</v>
      </c>
      <c r="V101" s="65">
        <f>+IF('An Distinta Base'!$G33=0,0,+IF('An Distinta Base'!$G33=30,(V51+V76),+IF('An Distinta Base'!$G33=60,(SUM(U51:V51)+SUM(U76:V76)),(SUM(T51:V51)+SUM(T76:V76)))))</f>
        <v>21587.785449999999</v>
      </c>
      <c r="W101" s="65">
        <f>+IF('An Distinta Base'!$G33=0,0,+IF('An Distinta Base'!$G33=30,(W51+W76),+IF('An Distinta Base'!$G33=60,(SUM(V51:W51)+SUM(V76:W76)),(SUM(U51:W51)+SUM(U76:W76)))))</f>
        <v>21587.785449999999</v>
      </c>
      <c r="X101" s="65">
        <f>+IF('An Distinta Base'!$G33=0,0,+IF('An Distinta Base'!$G33=30,(X51+X76),+IF('An Distinta Base'!$G33=60,(SUM(W51:X51)+SUM(W76:X76)),(SUM(V51:X51)+SUM(V76:X76)))))</f>
        <v>21587.785449999999</v>
      </c>
      <c r="Y101" s="65">
        <f>+IF('An Distinta Base'!$G33=0,0,+IF('An Distinta Base'!$G33=30,(Y51+Y76),+IF('An Distinta Base'!$G33=60,(SUM(X51:Y51)+SUM(X76:Y76)),(SUM(W51:Y51)+SUM(W76:Y76)))))</f>
        <v>21587.785449999999</v>
      </c>
      <c r="Z101" s="65">
        <f>+IF('An Distinta Base'!$G33=0,0,+IF('An Distinta Base'!$G33=30,(Z51+Z76),+IF('An Distinta Base'!$G33=60,(SUM(Y51:Z51)+SUM(Y76:Z76)),(SUM(X51:Z51)+SUM(X76:Z76)))))</f>
        <v>21587.785449999999</v>
      </c>
      <c r="AA101" s="65">
        <f>+IF('An Distinta Base'!$G33=0,0,+IF('An Distinta Base'!$G33=30,(AA51+AA76),+IF('An Distinta Base'!$G33=60,(SUM(Z51:AA51)+SUM(Z76:AA76)),(SUM(Y51:AA51)+SUM(Y76:AA76)))))</f>
        <v>21587.785449999999</v>
      </c>
      <c r="AB101" s="65">
        <f>+IF('An Distinta Base'!$G33=0,0,+IF('An Distinta Base'!$G33=30,(AB51+AB76),+IF('An Distinta Base'!$G33=60,(SUM(AA51:AB51)+SUM(AA76:AB76)),(SUM(Z51:AB51)+SUM(Z76:AB76)))))</f>
        <v>23129.770125000003</v>
      </c>
      <c r="AC101" s="65">
        <f>+IF('An Distinta Base'!$G33=0,0,+IF('An Distinta Base'!$G33=30,(AC51+AC76),+IF('An Distinta Base'!$G33=60,(SUM(AB51:AC51)+SUM(AB76:AC76)),(SUM(AA51:AC51)+SUM(AA76:AC76)))))</f>
        <v>24671.754800000002</v>
      </c>
      <c r="AD101" s="65">
        <f>+IF('An Distinta Base'!$G33=0,0,+IF('An Distinta Base'!$G33=30,(AD51+AD76),+IF('An Distinta Base'!$G33=60,(SUM(AC51:AD51)+SUM(AC76:AD76)),(SUM(AB51:AD51)+SUM(AB76:AD76)))))</f>
        <v>24671.754800000002</v>
      </c>
      <c r="AE101" s="65">
        <f>+IF('An Distinta Base'!$G33=0,0,+IF('An Distinta Base'!$G33=30,(AE51+AE76),+IF('An Distinta Base'!$G33=60,(SUM(AD51:AE51)+SUM(AD76:AE76)),(SUM(AC51:AE51)+SUM(AC76:AE76)))))</f>
        <v>24671.754800000002</v>
      </c>
      <c r="AF101" s="65">
        <f>+IF('An Distinta Base'!$G33=0,0,+IF('An Distinta Base'!$G33=30,(AF51+AF76),+IF('An Distinta Base'!$G33=60,(SUM(AE51:AF51)+SUM(AE76:AF76)),(SUM(AD51:AF51)+SUM(AD76:AF76)))))</f>
        <v>24671.754800000002</v>
      </c>
      <c r="AG101" s="65">
        <f>+IF('An Distinta Base'!$G33=0,0,+IF('An Distinta Base'!$G33=30,(AG51+AG76),+IF('An Distinta Base'!$G33=60,(SUM(AF51:AG51)+SUM(AF76:AG76)),(SUM(AE51:AG51)+SUM(AE76:AG76)))))</f>
        <v>24671.754800000002</v>
      </c>
      <c r="AH101" s="65">
        <f>+IF('An Distinta Base'!$G33=0,0,+IF('An Distinta Base'!$G33=30,(AH51+AH76),+IF('An Distinta Base'!$G33=60,(SUM(AG51:AH51)+SUM(AG76:AH76)),(SUM(AF51:AH51)+SUM(AF76:AH76)))))</f>
        <v>24671.754800000002</v>
      </c>
      <c r="AI101" s="65">
        <f>+IF('An Distinta Base'!$G33=0,0,+IF('An Distinta Base'!$G33=30,(AI51+AI76),+IF('An Distinta Base'!$G33=60,(SUM(AH51:AI51)+SUM(AH76:AI76)),(SUM(AG51:AI51)+SUM(AG76:AI76)))))</f>
        <v>24671.754800000002</v>
      </c>
      <c r="AJ101" s="65">
        <f>+IF('An Distinta Base'!$G33=0,0,+IF('An Distinta Base'!$G33=30,(AJ51+AJ76),+IF('An Distinta Base'!$G33=60,(SUM(AI51:AJ51)+SUM(AI76:AJ76)),(SUM(AH51:AJ51)+SUM(AH76:AJ76)))))</f>
        <v>24671.754800000002</v>
      </c>
      <c r="AK101" s="65">
        <f>+IF('An Distinta Base'!$G33=0,0,+IF('An Distinta Base'!$G33=30,(AK51+AK76),+IF('An Distinta Base'!$G33=60,(SUM(AJ51:AK51)+SUM(AJ76:AK76)),(SUM(AI51:AK51)+SUM(AI76:AK76)))))</f>
        <v>24671.754800000002</v>
      </c>
      <c r="AL101" s="65">
        <f>+IF('An Distinta Base'!$G33=0,0,+IF('An Distinta Base'!$G33=30,(AL51+AL76),+IF('An Distinta Base'!$G33=60,(SUM(AK51:AL51)+SUM(AK76:AL76)),(SUM(AJ51:AL51)+SUM(AJ76:AL76)))))</f>
        <v>24671.754800000002</v>
      </c>
    </row>
    <row r="102" spans="2:38" x14ac:dyDescent="0.25">
      <c r="B102" s="47" t="str">
        <f t="shared" si="13"/>
        <v>Prodotto 4</v>
      </c>
      <c r="C102" s="65">
        <f>+IF('An Distinta Base'!$G34=0,0,(C52+C77))</f>
        <v>9256.5</v>
      </c>
      <c r="D102" s="65">
        <f>+IF('An Distinta Base'!$G34=0,0,+IF('An Distinta Base'!$G34=30,(D52+D77),(SUM(C52:D52)+SUM(C77:D77))))</f>
        <v>18513</v>
      </c>
      <c r="E102" s="65">
        <f>+IF('An Distinta Base'!$G34=0,0,+IF('An Distinta Base'!$G34=30,(E52+E77),+IF('An Distinta Base'!$G34=60,(SUM(D52:E52)+SUM(D77:E77)),(SUM(C52:E52)+SUM(C77:E77)))))</f>
        <v>18513</v>
      </c>
      <c r="F102" s="65">
        <f>+IF('An Distinta Base'!$G34=0,0,+IF('An Distinta Base'!$G34=30,(F52+F77),+IF('An Distinta Base'!$G34=60,(SUM(E52:F52)+SUM(E77:F77)),(SUM(D52:F52)+SUM(D77:F77)))))</f>
        <v>18513</v>
      </c>
      <c r="G102" s="65">
        <f>+IF('An Distinta Base'!$G34=0,0,+IF('An Distinta Base'!$G34=30,(G52+G77),+IF('An Distinta Base'!$G34=60,(SUM(F52:G52)+SUM(F77:G77)),(SUM(E52:G52)+SUM(E77:G77)))))</f>
        <v>18513</v>
      </c>
      <c r="H102" s="65">
        <f>+IF('An Distinta Base'!$G34=0,0,+IF('An Distinta Base'!$G34=30,(H52+H77),+IF('An Distinta Base'!$G34=60,(SUM(G52:H52)+SUM(G77:H77)),(SUM(F52:H52)+SUM(F77:H77)))))</f>
        <v>18513</v>
      </c>
      <c r="I102" s="65">
        <f>+IF('An Distinta Base'!$G34=0,0,+IF('An Distinta Base'!$G34=30,(I52+I77),+IF('An Distinta Base'!$G34=60,(SUM(H52:I52)+SUM(H77:I77)),(SUM(G52:I52)+SUM(G77:I77)))))</f>
        <v>18513</v>
      </c>
      <c r="J102" s="65">
        <f>+IF('An Distinta Base'!$G34=0,0,+IF('An Distinta Base'!$G34=30,(J52+J77),+IF('An Distinta Base'!$G34=60,(SUM(I52:J52)+SUM(I77:J77)),(SUM(H52:J52)+SUM(H77:J77)))))</f>
        <v>18513</v>
      </c>
      <c r="K102" s="65">
        <f>+IF('An Distinta Base'!$G34=0,0,+IF('An Distinta Base'!$G34=30,(K52+K77),+IF('An Distinta Base'!$G34=60,(SUM(J52:K52)+SUM(J77:K77)),(SUM(I52:K52)+SUM(I77:K77)))))</f>
        <v>18698.13</v>
      </c>
      <c r="L102" s="65">
        <f>+IF('An Distinta Base'!$G34=0,0,+IF('An Distinta Base'!$G34=30,(L52+L77),+IF('An Distinta Base'!$G34=60,(SUM(K52:L52)+SUM(K77:L77)),(SUM(J52:L52)+SUM(J77:L77)))))</f>
        <v>18883.260000000002</v>
      </c>
      <c r="M102" s="65">
        <f>+IF('An Distinta Base'!$G34=0,0,+IF('An Distinta Base'!$G34=30,(M52+M77),+IF('An Distinta Base'!$G34=60,(SUM(L52:M52)+SUM(L77:M77)),(SUM(K52:M52)+SUM(K77:M77)))))</f>
        <v>18883.260000000002</v>
      </c>
      <c r="N102" s="65">
        <f>+IF('An Distinta Base'!$G34=0,0,+IF('An Distinta Base'!$G34=30,(N52+N77),+IF('An Distinta Base'!$G34=60,(SUM(M52:N52)+SUM(M77:N77)),(SUM(L52:N52)+SUM(L77:N77)))))</f>
        <v>18883.260000000002</v>
      </c>
      <c r="O102" s="65">
        <f>+IF('An Distinta Base'!$G34=0,0,+IF('An Distinta Base'!$G34=30,(O52+O77),+IF('An Distinta Base'!$G34=60,(SUM(N52:O52)+SUM(N77:O77)),(SUM(M52:O52)+SUM(M77:O77)))))</f>
        <v>18883.260000000002</v>
      </c>
      <c r="P102" s="65">
        <f>+IF('An Distinta Base'!$G34=0,0,+IF('An Distinta Base'!$G34=30,(P52+P77),+IF('An Distinta Base'!$G34=60,(SUM(O52:P52)+SUM(O77:P77)),(SUM(N52:P52)+SUM(N77:P77)))))</f>
        <v>19827.423000000003</v>
      </c>
      <c r="Q102" s="65">
        <f>+IF('An Distinta Base'!$G34=0,0,+IF('An Distinta Base'!$G34=30,(Q52+Q77),+IF('An Distinta Base'!$G34=60,(SUM(P52:Q52)+SUM(P77:Q77)),(SUM(O52:Q52)+SUM(O77:Q77)))))</f>
        <v>20771.586000000003</v>
      </c>
      <c r="R102" s="65">
        <f>+IF('An Distinta Base'!$G34=0,0,+IF('An Distinta Base'!$G34=30,(R52+R77),+IF('An Distinta Base'!$G34=60,(SUM(Q52:R52)+SUM(Q77:R77)),(SUM(P52:R52)+SUM(P77:R77)))))</f>
        <v>20771.586000000003</v>
      </c>
      <c r="S102" s="65">
        <f>+IF('An Distinta Base'!$G34=0,0,+IF('An Distinta Base'!$G34=30,(S52+S77),+IF('An Distinta Base'!$G34=60,(SUM(R52:S52)+SUM(R77:S77)),(SUM(Q52:S52)+SUM(Q77:S77)))))</f>
        <v>20771.586000000003</v>
      </c>
      <c r="T102" s="65">
        <f>+IF('An Distinta Base'!$G34=0,0,+IF('An Distinta Base'!$G34=30,(T52+T77),+IF('An Distinta Base'!$G34=60,(SUM(S52:T52)+SUM(S77:T77)),(SUM(R52:T52)+SUM(R77:T77)))))</f>
        <v>20771.586000000003</v>
      </c>
      <c r="U102" s="65">
        <f>+IF('An Distinta Base'!$G34=0,0,+IF('An Distinta Base'!$G34=30,(U52+U77),+IF('An Distinta Base'!$G34=60,(SUM(T52:U52)+SUM(T77:U77)),(SUM(S52:U52)+SUM(S77:U77)))))</f>
        <v>20771.586000000003</v>
      </c>
      <c r="V102" s="65">
        <f>+IF('An Distinta Base'!$G34=0,0,+IF('An Distinta Base'!$G34=30,(V52+V77),+IF('An Distinta Base'!$G34=60,(SUM(U52:V52)+SUM(U77:V77)),(SUM(T52:V52)+SUM(T77:V77)))))</f>
        <v>20771.586000000003</v>
      </c>
      <c r="W102" s="65">
        <f>+IF('An Distinta Base'!$G34=0,0,+IF('An Distinta Base'!$G34=30,(W52+W77),+IF('An Distinta Base'!$G34=60,(SUM(V52:W52)+SUM(V77:W77)),(SUM(U52:W52)+SUM(U77:W77)))))</f>
        <v>20771.586000000003</v>
      </c>
      <c r="X102" s="65">
        <f>+IF('An Distinta Base'!$G34=0,0,+IF('An Distinta Base'!$G34=30,(X52+X77),+IF('An Distinta Base'!$G34=60,(SUM(W52:X52)+SUM(W77:X77)),(SUM(V52:X52)+SUM(V77:X77)))))</f>
        <v>20771.586000000003</v>
      </c>
      <c r="Y102" s="65">
        <f>+IF('An Distinta Base'!$G34=0,0,+IF('An Distinta Base'!$G34=30,(Y52+Y77),+IF('An Distinta Base'!$G34=60,(SUM(X52:Y52)+SUM(X77:Y77)),(SUM(W52:Y52)+SUM(W77:Y77)))))</f>
        <v>20771.586000000003</v>
      </c>
      <c r="Z102" s="65">
        <f>+IF('An Distinta Base'!$G34=0,0,+IF('An Distinta Base'!$G34=30,(Z52+Z77),+IF('An Distinta Base'!$G34=60,(SUM(Y52:Z52)+SUM(Y77:Z77)),(SUM(X52:Z52)+SUM(X77:Z77)))))</f>
        <v>20771.586000000003</v>
      </c>
      <c r="AA102" s="65">
        <f>+IF('An Distinta Base'!$G34=0,0,+IF('An Distinta Base'!$G34=30,(AA52+AA77),+IF('An Distinta Base'!$G34=60,(SUM(Z52:AA52)+SUM(Z77:AA77)),(SUM(Y52:AA52)+SUM(Y77:AA77)))))</f>
        <v>20771.586000000003</v>
      </c>
      <c r="AB102" s="65">
        <f>+IF('An Distinta Base'!$G34=0,0,+IF('An Distinta Base'!$G34=30,(AB52+AB77),+IF('An Distinta Base'!$G34=60,(SUM(AA52:AB52)+SUM(AA77:AB77)),(SUM(Z52:AB52)+SUM(Z77:AB77)))))</f>
        <v>21715.749000000003</v>
      </c>
      <c r="AC102" s="65">
        <f>+IF('An Distinta Base'!$G34=0,0,+IF('An Distinta Base'!$G34=30,(AC52+AC77),+IF('An Distinta Base'!$G34=60,(SUM(AB52:AC52)+SUM(AB77:AC77)),(SUM(AA52:AC52)+SUM(AA77:AC77)))))</f>
        <v>22659.912</v>
      </c>
      <c r="AD102" s="65">
        <f>+IF('An Distinta Base'!$G34=0,0,+IF('An Distinta Base'!$G34=30,(AD52+AD77),+IF('An Distinta Base'!$G34=60,(SUM(AC52:AD52)+SUM(AC77:AD77)),(SUM(AB52:AD52)+SUM(AB77:AD77)))))</f>
        <v>22659.912</v>
      </c>
      <c r="AE102" s="65">
        <f>+IF('An Distinta Base'!$G34=0,0,+IF('An Distinta Base'!$G34=30,(AE52+AE77),+IF('An Distinta Base'!$G34=60,(SUM(AD52:AE52)+SUM(AD77:AE77)),(SUM(AC52:AE52)+SUM(AC77:AE77)))))</f>
        <v>22659.912</v>
      </c>
      <c r="AF102" s="65">
        <f>+IF('An Distinta Base'!$G34=0,0,+IF('An Distinta Base'!$G34=30,(AF52+AF77),+IF('An Distinta Base'!$G34=60,(SUM(AE52:AF52)+SUM(AE77:AF77)),(SUM(AD52:AF52)+SUM(AD77:AF77)))))</f>
        <v>22659.912</v>
      </c>
      <c r="AG102" s="65">
        <f>+IF('An Distinta Base'!$G34=0,0,+IF('An Distinta Base'!$G34=30,(AG52+AG77),+IF('An Distinta Base'!$G34=60,(SUM(AF52:AG52)+SUM(AF77:AG77)),(SUM(AE52:AG52)+SUM(AE77:AG77)))))</f>
        <v>22659.912</v>
      </c>
      <c r="AH102" s="65">
        <f>+IF('An Distinta Base'!$G34=0,0,+IF('An Distinta Base'!$G34=30,(AH52+AH77),+IF('An Distinta Base'!$G34=60,(SUM(AG52:AH52)+SUM(AG77:AH77)),(SUM(AF52:AH52)+SUM(AF77:AH77)))))</f>
        <v>22659.912</v>
      </c>
      <c r="AI102" s="65">
        <f>+IF('An Distinta Base'!$G34=0,0,+IF('An Distinta Base'!$G34=30,(AI52+AI77),+IF('An Distinta Base'!$G34=60,(SUM(AH52:AI52)+SUM(AH77:AI77)),(SUM(AG52:AI52)+SUM(AG77:AI77)))))</f>
        <v>22659.912</v>
      </c>
      <c r="AJ102" s="65">
        <f>+IF('An Distinta Base'!$G34=0,0,+IF('An Distinta Base'!$G34=30,(AJ52+AJ77),+IF('An Distinta Base'!$G34=60,(SUM(AI52:AJ52)+SUM(AI77:AJ77)),(SUM(AH52:AJ52)+SUM(AH77:AJ77)))))</f>
        <v>22659.912</v>
      </c>
      <c r="AK102" s="65">
        <f>+IF('An Distinta Base'!$G34=0,0,+IF('An Distinta Base'!$G34=30,(AK52+AK77),+IF('An Distinta Base'!$G34=60,(SUM(AJ52:AK52)+SUM(AJ77:AK77)),(SUM(AI52:AK52)+SUM(AI77:AK77)))))</f>
        <v>22659.912</v>
      </c>
      <c r="AL102" s="65">
        <f>+IF('An Distinta Base'!$G34=0,0,+IF('An Distinta Base'!$G34=30,(AL52+AL77),+IF('An Distinta Base'!$G34=60,(SUM(AK52:AL52)+SUM(AK77:AL77)),(SUM(AJ52:AL52)+SUM(AJ77:AL77)))))</f>
        <v>22659.912</v>
      </c>
    </row>
    <row r="103" spans="2:38" x14ac:dyDescent="0.25">
      <c r="B103" s="47" t="str">
        <f t="shared" si="13"/>
        <v>Prodotto 5</v>
      </c>
      <c r="C103" s="65">
        <f>+IF('An Distinta Base'!$G35=0,0,(C53+C78))</f>
        <v>6171</v>
      </c>
      <c r="D103" s="65">
        <f>+IF('An Distinta Base'!$G35=0,0,+IF('An Distinta Base'!$G35=30,(D53+D78),(SUM(C53:D53)+SUM(C78:D78))))</f>
        <v>12342</v>
      </c>
      <c r="E103" s="65">
        <f>+IF('An Distinta Base'!$G35=0,0,+IF('An Distinta Base'!$G35=30,(E53+E78),+IF('An Distinta Base'!$G35=60,(SUM(D53:E53)+SUM(D78:E78)),(SUM(C53:E53)+SUM(C78:E78)))))</f>
        <v>12342</v>
      </c>
      <c r="F103" s="65">
        <f>+IF('An Distinta Base'!$G35=0,0,+IF('An Distinta Base'!$G35=30,(F53+F78),+IF('An Distinta Base'!$G35=60,(SUM(E53:F53)+SUM(E78:F78)),(SUM(D53:F53)+SUM(D78:F78)))))</f>
        <v>12342</v>
      </c>
      <c r="G103" s="65">
        <f>+IF('An Distinta Base'!$G35=0,0,+IF('An Distinta Base'!$G35=30,(G53+G78),+IF('An Distinta Base'!$G35=60,(SUM(F53:G53)+SUM(F78:G78)),(SUM(E53:G53)+SUM(E78:G78)))))</f>
        <v>12342</v>
      </c>
      <c r="H103" s="65">
        <f>+IF('An Distinta Base'!$G35=0,0,+IF('An Distinta Base'!$G35=30,(H53+H78),+IF('An Distinta Base'!$G35=60,(SUM(G53:H53)+SUM(G78:H78)),(SUM(F53:H53)+SUM(F78:H78)))))</f>
        <v>12342</v>
      </c>
      <c r="I103" s="65">
        <f>+IF('An Distinta Base'!$G35=0,0,+IF('An Distinta Base'!$G35=30,(I53+I78),+IF('An Distinta Base'!$G35=60,(SUM(H53:I53)+SUM(H78:I78)),(SUM(G53:I53)+SUM(G78:I78)))))</f>
        <v>12342</v>
      </c>
      <c r="J103" s="65">
        <f>+IF('An Distinta Base'!$G35=0,0,+IF('An Distinta Base'!$G35=30,(J53+J78),+IF('An Distinta Base'!$G35=60,(SUM(I53:J53)+SUM(I78:J78)),(SUM(H53:J53)+SUM(H78:J78)))))</f>
        <v>12527.130000000001</v>
      </c>
      <c r="K103" s="65">
        <f>+IF('An Distinta Base'!$G35=0,0,+IF('An Distinta Base'!$G35=30,(K53+K78),+IF('An Distinta Base'!$G35=60,(SUM(J53:K53)+SUM(J78:K78)),(SUM(I53:K53)+SUM(I78:K78)))))</f>
        <v>12712.260000000002</v>
      </c>
      <c r="L103" s="65">
        <f>+IF('An Distinta Base'!$G35=0,0,+IF('An Distinta Base'!$G35=30,(L53+L78),+IF('An Distinta Base'!$G35=60,(SUM(K53:L53)+SUM(K78:L78)),(SUM(J53:L53)+SUM(J78:L78)))))</f>
        <v>12712.260000000002</v>
      </c>
      <c r="M103" s="65">
        <f>+IF('An Distinta Base'!$G35=0,0,+IF('An Distinta Base'!$G35=30,(M53+M78),+IF('An Distinta Base'!$G35=60,(SUM(L53:M53)+SUM(L78:M78)),(SUM(K53:M53)+SUM(K78:M78)))))</f>
        <v>12712.260000000002</v>
      </c>
      <c r="N103" s="65">
        <f>+IF('An Distinta Base'!$G35=0,0,+IF('An Distinta Base'!$G35=30,(N53+N78),+IF('An Distinta Base'!$G35=60,(SUM(M53:N53)+SUM(M78:N78)),(SUM(L53:N53)+SUM(L78:N78)))))</f>
        <v>12712.260000000002</v>
      </c>
      <c r="O103" s="65">
        <f>+IF('An Distinta Base'!$G35=0,0,+IF('An Distinta Base'!$G35=30,(O53+O78),+IF('An Distinta Base'!$G35=60,(SUM(N53:O53)+SUM(N78:O78)),(SUM(M53:O53)+SUM(M78:O78)))))</f>
        <v>12712.260000000002</v>
      </c>
      <c r="P103" s="65">
        <f>+IF('An Distinta Base'!$G35=0,0,+IF('An Distinta Base'!$G35=30,(P53+P78),+IF('An Distinta Base'!$G35=60,(SUM(O53:P53)+SUM(O78:P78)),(SUM(N53:P53)+SUM(N78:P78)))))</f>
        <v>13347.873000000003</v>
      </c>
      <c r="Q103" s="65">
        <f>+IF('An Distinta Base'!$G35=0,0,+IF('An Distinta Base'!$G35=30,(Q53+Q78),+IF('An Distinta Base'!$G35=60,(SUM(P53:Q53)+SUM(P78:Q78)),(SUM(O53:Q53)+SUM(O78:Q78)))))</f>
        <v>13983.486000000003</v>
      </c>
      <c r="R103" s="65">
        <f>+IF('An Distinta Base'!$G35=0,0,+IF('An Distinta Base'!$G35=30,(R53+R78),+IF('An Distinta Base'!$G35=60,(SUM(Q53:R53)+SUM(Q78:R78)),(SUM(P53:R53)+SUM(P78:R78)))))</f>
        <v>13983.486000000003</v>
      </c>
      <c r="S103" s="65">
        <f>+IF('An Distinta Base'!$G35=0,0,+IF('An Distinta Base'!$G35=30,(S53+S78),+IF('An Distinta Base'!$G35=60,(SUM(R53:S53)+SUM(R78:S78)),(SUM(Q53:S53)+SUM(Q78:S78)))))</f>
        <v>13983.486000000003</v>
      </c>
      <c r="T103" s="65">
        <f>+IF('An Distinta Base'!$G35=0,0,+IF('An Distinta Base'!$G35=30,(T53+T78),+IF('An Distinta Base'!$G35=60,(SUM(S53:T53)+SUM(S78:T78)),(SUM(R53:T53)+SUM(R78:T78)))))</f>
        <v>13983.486000000003</v>
      </c>
      <c r="U103" s="65">
        <f>+IF('An Distinta Base'!$G35=0,0,+IF('An Distinta Base'!$G35=30,(U53+U78),+IF('An Distinta Base'!$G35=60,(SUM(T53:U53)+SUM(T78:U78)),(SUM(S53:U53)+SUM(S78:U78)))))</f>
        <v>13983.486000000003</v>
      </c>
      <c r="V103" s="65">
        <f>+IF('An Distinta Base'!$G35=0,0,+IF('An Distinta Base'!$G35=30,(V53+V78),+IF('An Distinta Base'!$G35=60,(SUM(U53:V53)+SUM(U78:V78)),(SUM(T53:V53)+SUM(T78:V78)))))</f>
        <v>13983.486000000003</v>
      </c>
      <c r="W103" s="65">
        <f>+IF('An Distinta Base'!$G35=0,0,+IF('An Distinta Base'!$G35=30,(W53+W78),+IF('An Distinta Base'!$G35=60,(SUM(V53:W53)+SUM(V78:W78)),(SUM(U53:W53)+SUM(U78:W78)))))</f>
        <v>13983.486000000003</v>
      </c>
      <c r="X103" s="65">
        <f>+IF('An Distinta Base'!$G35=0,0,+IF('An Distinta Base'!$G35=30,(X53+X78),+IF('An Distinta Base'!$G35=60,(SUM(W53:X53)+SUM(W78:X78)),(SUM(V53:X53)+SUM(V78:X78)))))</f>
        <v>13983.486000000003</v>
      </c>
      <c r="Y103" s="65">
        <f>+IF('An Distinta Base'!$G35=0,0,+IF('An Distinta Base'!$G35=30,(Y53+Y78),+IF('An Distinta Base'!$G35=60,(SUM(X53:Y53)+SUM(X78:Y78)),(SUM(W53:Y53)+SUM(W78:Y78)))))</f>
        <v>13983.486000000003</v>
      </c>
      <c r="Z103" s="65">
        <f>+IF('An Distinta Base'!$G35=0,0,+IF('An Distinta Base'!$G35=30,(Z53+Z78),+IF('An Distinta Base'!$G35=60,(SUM(Y53:Z53)+SUM(Y78:Z78)),(SUM(X53:Z53)+SUM(X78:Z78)))))</f>
        <v>13983.486000000003</v>
      </c>
      <c r="AA103" s="65">
        <f>+IF('An Distinta Base'!$G35=0,0,+IF('An Distinta Base'!$G35=30,(AA53+AA78),+IF('An Distinta Base'!$G35=60,(SUM(Z53:AA53)+SUM(Z78:AA78)),(SUM(Y53:AA53)+SUM(Y78:AA78)))))</f>
        <v>13983.486000000003</v>
      </c>
      <c r="AB103" s="65">
        <f>+IF('An Distinta Base'!$G35=0,0,+IF('An Distinta Base'!$G35=30,(AB53+AB78),+IF('An Distinta Base'!$G35=60,(SUM(AA53:AB53)+SUM(AA78:AB78)),(SUM(Z53:AB53)+SUM(Z78:AB78)))))</f>
        <v>14619.099000000002</v>
      </c>
      <c r="AC103" s="65">
        <f>+IF('An Distinta Base'!$G35=0,0,+IF('An Distinta Base'!$G35=30,(AC53+AC78),+IF('An Distinta Base'!$G35=60,(SUM(AB53:AC53)+SUM(AB78:AC78)),(SUM(AA53:AC53)+SUM(AA78:AC78)))))</f>
        <v>15254.712000000001</v>
      </c>
      <c r="AD103" s="65">
        <f>+IF('An Distinta Base'!$G35=0,0,+IF('An Distinta Base'!$G35=30,(AD53+AD78),+IF('An Distinta Base'!$G35=60,(SUM(AC53:AD53)+SUM(AC78:AD78)),(SUM(AB53:AD53)+SUM(AB78:AD78)))))</f>
        <v>15254.712000000001</v>
      </c>
      <c r="AE103" s="65">
        <f>+IF('An Distinta Base'!$G35=0,0,+IF('An Distinta Base'!$G35=30,(AE53+AE78),+IF('An Distinta Base'!$G35=60,(SUM(AD53:AE53)+SUM(AD78:AE78)),(SUM(AC53:AE53)+SUM(AC78:AE78)))))</f>
        <v>15254.712000000001</v>
      </c>
      <c r="AF103" s="65">
        <f>+IF('An Distinta Base'!$G35=0,0,+IF('An Distinta Base'!$G35=30,(AF53+AF78),+IF('An Distinta Base'!$G35=60,(SUM(AE53:AF53)+SUM(AE78:AF78)),(SUM(AD53:AF53)+SUM(AD78:AF78)))))</f>
        <v>15254.712000000001</v>
      </c>
      <c r="AG103" s="65">
        <f>+IF('An Distinta Base'!$G35=0,0,+IF('An Distinta Base'!$G35=30,(AG53+AG78),+IF('An Distinta Base'!$G35=60,(SUM(AF53:AG53)+SUM(AF78:AG78)),(SUM(AE53:AG53)+SUM(AE78:AG78)))))</f>
        <v>15254.712000000001</v>
      </c>
      <c r="AH103" s="65">
        <f>+IF('An Distinta Base'!$G35=0,0,+IF('An Distinta Base'!$G35=30,(AH53+AH78),+IF('An Distinta Base'!$G35=60,(SUM(AG53:AH53)+SUM(AG78:AH78)),(SUM(AF53:AH53)+SUM(AF78:AH78)))))</f>
        <v>15254.712000000001</v>
      </c>
      <c r="AI103" s="65">
        <f>+IF('An Distinta Base'!$G35=0,0,+IF('An Distinta Base'!$G35=30,(AI53+AI78),+IF('An Distinta Base'!$G35=60,(SUM(AH53:AI53)+SUM(AH78:AI78)),(SUM(AG53:AI53)+SUM(AG78:AI78)))))</f>
        <v>15254.712000000001</v>
      </c>
      <c r="AJ103" s="65">
        <f>+IF('An Distinta Base'!$G35=0,0,+IF('An Distinta Base'!$G35=30,(AJ53+AJ78),+IF('An Distinta Base'!$G35=60,(SUM(AI53:AJ53)+SUM(AI78:AJ78)),(SUM(AH53:AJ53)+SUM(AH78:AJ78)))))</f>
        <v>15254.712000000001</v>
      </c>
      <c r="AK103" s="65">
        <f>+IF('An Distinta Base'!$G35=0,0,+IF('An Distinta Base'!$G35=30,(AK53+AK78),+IF('An Distinta Base'!$G35=60,(SUM(AJ53:AK53)+SUM(AJ78:AK78)),(SUM(AI53:AK53)+SUM(AI78:AK78)))))</f>
        <v>15254.712000000001</v>
      </c>
      <c r="AL103" s="65">
        <f>+IF('An Distinta Base'!$G35=0,0,+IF('An Distinta Base'!$G35=30,(AL53+AL78),+IF('An Distinta Base'!$G35=60,(SUM(AK53:AL53)+SUM(AK78:AL78)),(SUM(AJ53:AL53)+SUM(AJ78:AL78)))))</f>
        <v>15254.712000000001</v>
      </c>
    </row>
    <row r="104" spans="2:38" x14ac:dyDescent="0.25">
      <c r="B104" s="47" t="str">
        <f t="shared" si="13"/>
        <v>Prodotto 6</v>
      </c>
      <c r="C104" s="65">
        <f>+IF('An Distinta Base'!$G36=0,0,(C54+C79))</f>
        <v>5929</v>
      </c>
      <c r="D104" s="65">
        <f>+IF('An Distinta Base'!$G36=0,0,+IF('An Distinta Base'!$G36=30,(D54+D79),(SUM(C54:D54)+SUM(C79:D79))))</f>
        <v>11858</v>
      </c>
      <c r="E104" s="65">
        <f>+IF('An Distinta Base'!$G36=0,0,+IF('An Distinta Base'!$G36=30,(E54+E79),+IF('An Distinta Base'!$G36=60,(SUM(D54:E54)+SUM(D79:E79)),(SUM(C54:E54)+SUM(C79:E79)))))</f>
        <v>11858</v>
      </c>
      <c r="F104" s="65">
        <f>+IF('An Distinta Base'!$G36=0,0,+IF('An Distinta Base'!$G36=30,(F54+F79),+IF('An Distinta Base'!$G36=60,(SUM(E54:F54)+SUM(E79:F79)),(SUM(D54:F54)+SUM(D79:F79)))))</f>
        <v>11858</v>
      </c>
      <c r="G104" s="65">
        <f>+IF('An Distinta Base'!$G36=0,0,+IF('An Distinta Base'!$G36=30,(G54+G79),+IF('An Distinta Base'!$G36=60,(SUM(F54:G54)+SUM(F79:G79)),(SUM(E54:G54)+SUM(E79:G79)))))</f>
        <v>11858</v>
      </c>
      <c r="H104" s="65">
        <f>+IF('An Distinta Base'!$G36=0,0,+IF('An Distinta Base'!$G36=30,(H54+H79),+IF('An Distinta Base'!$G36=60,(SUM(G54:H54)+SUM(G79:H79)),(SUM(F54:H54)+SUM(F79:H79)))))</f>
        <v>11858</v>
      </c>
      <c r="I104" s="65">
        <f>+IF('An Distinta Base'!$G36=0,0,+IF('An Distinta Base'!$G36=30,(I54+I79),+IF('An Distinta Base'!$G36=60,(SUM(H54:I54)+SUM(H79:I79)),(SUM(G54:I54)+SUM(G79:I79)))))</f>
        <v>11858</v>
      </c>
      <c r="J104" s="65">
        <f>+IF('An Distinta Base'!$G36=0,0,+IF('An Distinta Base'!$G36=30,(J54+J79),+IF('An Distinta Base'!$G36=60,(SUM(I54:J54)+SUM(I79:J79)),(SUM(H54:J54)+SUM(H79:J79)))))</f>
        <v>11858</v>
      </c>
      <c r="K104" s="65">
        <f>+IF('An Distinta Base'!$G36=0,0,+IF('An Distinta Base'!$G36=30,(K54+K79),+IF('An Distinta Base'!$G36=60,(SUM(J54:K54)+SUM(J79:K79)),(SUM(I54:K54)+SUM(I79:K79)))))</f>
        <v>11858</v>
      </c>
      <c r="L104" s="65">
        <f>+IF('An Distinta Base'!$G36=0,0,+IF('An Distinta Base'!$G36=30,(L54+L79),+IF('An Distinta Base'!$G36=60,(SUM(K54:L54)+SUM(K79:L79)),(SUM(J54:L54)+SUM(J79:L79)))))</f>
        <v>11858</v>
      </c>
      <c r="M104" s="65">
        <f>+IF('An Distinta Base'!$G36=0,0,+IF('An Distinta Base'!$G36=30,(M54+M79),+IF('An Distinta Base'!$G36=60,(SUM(L54:M54)+SUM(L79:M79)),(SUM(K54:M54)+SUM(K79:M79)))))</f>
        <v>11917.29</v>
      </c>
      <c r="N104" s="65">
        <f>+IF('An Distinta Base'!$G36=0,0,+IF('An Distinta Base'!$G36=30,(N54+N79),+IF('An Distinta Base'!$G36=60,(SUM(M54:N54)+SUM(M79:N79)),(SUM(L54:N54)+SUM(L79:N79)))))</f>
        <v>11976.58</v>
      </c>
      <c r="O104" s="65">
        <f>+IF('An Distinta Base'!$G36=0,0,+IF('An Distinta Base'!$G36=30,(O54+O79),+IF('An Distinta Base'!$G36=60,(SUM(N54:O54)+SUM(N79:O79)),(SUM(M54:O54)+SUM(M79:O79)))))</f>
        <v>11976.58</v>
      </c>
      <c r="P104" s="65">
        <f>+IF('An Distinta Base'!$G36=0,0,+IF('An Distinta Base'!$G36=30,(P54+P79),+IF('An Distinta Base'!$G36=60,(SUM(O54:P54)+SUM(O79:P79)),(SUM(N54:P54)+SUM(N79:P79)))))</f>
        <v>12575.409</v>
      </c>
      <c r="Q104" s="65">
        <f>+IF('An Distinta Base'!$G36=0,0,+IF('An Distinta Base'!$G36=30,(Q54+Q79),+IF('An Distinta Base'!$G36=60,(SUM(P54:Q54)+SUM(P79:Q79)),(SUM(O54:Q54)+SUM(O79:Q79)))))</f>
        <v>13174.237999999999</v>
      </c>
      <c r="R104" s="65">
        <f>+IF('An Distinta Base'!$G36=0,0,+IF('An Distinta Base'!$G36=30,(R54+R79),+IF('An Distinta Base'!$G36=60,(SUM(Q54:R54)+SUM(Q79:R79)),(SUM(P54:R54)+SUM(P79:R79)))))</f>
        <v>13174.237999999999</v>
      </c>
      <c r="S104" s="65">
        <f>+IF('An Distinta Base'!$G36=0,0,+IF('An Distinta Base'!$G36=30,(S54+S79),+IF('An Distinta Base'!$G36=60,(SUM(R54:S54)+SUM(R79:S79)),(SUM(Q54:S54)+SUM(Q79:S79)))))</f>
        <v>13174.237999999999</v>
      </c>
      <c r="T104" s="65">
        <f>+IF('An Distinta Base'!$G36=0,0,+IF('An Distinta Base'!$G36=30,(T54+T79),+IF('An Distinta Base'!$G36=60,(SUM(S54:T54)+SUM(S79:T79)),(SUM(R54:T54)+SUM(R79:T79)))))</f>
        <v>13174.237999999999</v>
      </c>
      <c r="U104" s="65">
        <f>+IF('An Distinta Base'!$G36=0,0,+IF('An Distinta Base'!$G36=30,(U54+U79),+IF('An Distinta Base'!$G36=60,(SUM(T54:U54)+SUM(T79:U79)),(SUM(S54:U54)+SUM(S79:U79)))))</f>
        <v>13174.237999999999</v>
      </c>
      <c r="V104" s="65">
        <f>+IF('An Distinta Base'!$G36=0,0,+IF('An Distinta Base'!$G36=30,(V54+V79),+IF('An Distinta Base'!$G36=60,(SUM(U54:V54)+SUM(U79:V79)),(SUM(T54:V54)+SUM(T79:V79)))))</f>
        <v>13174.237999999999</v>
      </c>
      <c r="W104" s="65">
        <f>+IF('An Distinta Base'!$G36=0,0,+IF('An Distinta Base'!$G36=30,(W54+W79),+IF('An Distinta Base'!$G36=60,(SUM(V54:W54)+SUM(V79:W79)),(SUM(U54:W54)+SUM(U79:W79)))))</f>
        <v>13174.237999999999</v>
      </c>
      <c r="X104" s="65">
        <f>+IF('An Distinta Base'!$G36=0,0,+IF('An Distinta Base'!$G36=30,(X54+X79),+IF('An Distinta Base'!$G36=60,(SUM(W54:X54)+SUM(W79:X79)),(SUM(V54:X54)+SUM(V79:X79)))))</f>
        <v>13174.237999999999</v>
      </c>
      <c r="Y104" s="65">
        <f>+IF('An Distinta Base'!$G36=0,0,+IF('An Distinta Base'!$G36=30,(Y54+Y79),+IF('An Distinta Base'!$G36=60,(SUM(X54:Y54)+SUM(X79:Y79)),(SUM(W54:Y54)+SUM(W79:Y79)))))</f>
        <v>13174.237999999999</v>
      </c>
      <c r="Z104" s="65">
        <f>+IF('An Distinta Base'!$G36=0,0,+IF('An Distinta Base'!$G36=30,(Z54+Z79),+IF('An Distinta Base'!$G36=60,(SUM(Y54:Z54)+SUM(Y79:Z79)),(SUM(X54:Z54)+SUM(X79:Z79)))))</f>
        <v>13174.237999999999</v>
      </c>
      <c r="AA104" s="65">
        <f>+IF('An Distinta Base'!$G36=0,0,+IF('An Distinta Base'!$G36=30,(AA54+AA79),+IF('An Distinta Base'!$G36=60,(SUM(Z54:AA54)+SUM(Z79:AA79)),(SUM(Y54:AA54)+SUM(Y79:AA79)))))</f>
        <v>13174.237999999999</v>
      </c>
      <c r="AB104" s="65">
        <f>+IF('An Distinta Base'!$G36=0,0,+IF('An Distinta Base'!$G36=30,(AB54+AB79),+IF('An Distinta Base'!$G36=60,(SUM(AA54:AB54)+SUM(AA79:AB79)),(SUM(Z54:AB54)+SUM(Z79:AB79)))))</f>
        <v>13773.066999999999</v>
      </c>
      <c r="AC104" s="65">
        <f>+IF('An Distinta Base'!$G36=0,0,+IF('An Distinta Base'!$G36=30,(AC54+AC79),+IF('An Distinta Base'!$G36=60,(SUM(AB54:AC54)+SUM(AB79:AC79)),(SUM(AA54:AC54)+SUM(AA79:AC79)))))</f>
        <v>14371.895999999999</v>
      </c>
      <c r="AD104" s="65">
        <f>+IF('An Distinta Base'!$G36=0,0,+IF('An Distinta Base'!$G36=30,(AD54+AD79),+IF('An Distinta Base'!$G36=60,(SUM(AC54:AD54)+SUM(AC79:AD79)),(SUM(AB54:AD54)+SUM(AB79:AD79)))))</f>
        <v>14371.895999999999</v>
      </c>
      <c r="AE104" s="65">
        <f>+IF('An Distinta Base'!$G36=0,0,+IF('An Distinta Base'!$G36=30,(AE54+AE79),+IF('An Distinta Base'!$G36=60,(SUM(AD54:AE54)+SUM(AD79:AE79)),(SUM(AC54:AE54)+SUM(AC79:AE79)))))</f>
        <v>14371.895999999999</v>
      </c>
      <c r="AF104" s="65">
        <f>+IF('An Distinta Base'!$G36=0,0,+IF('An Distinta Base'!$G36=30,(AF54+AF79),+IF('An Distinta Base'!$G36=60,(SUM(AE54:AF54)+SUM(AE79:AF79)),(SUM(AD54:AF54)+SUM(AD79:AF79)))))</f>
        <v>14371.895999999999</v>
      </c>
      <c r="AG104" s="65">
        <f>+IF('An Distinta Base'!$G36=0,0,+IF('An Distinta Base'!$G36=30,(AG54+AG79),+IF('An Distinta Base'!$G36=60,(SUM(AF54:AG54)+SUM(AF79:AG79)),(SUM(AE54:AG54)+SUM(AE79:AG79)))))</f>
        <v>14371.895999999999</v>
      </c>
      <c r="AH104" s="65">
        <f>+IF('An Distinta Base'!$G36=0,0,+IF('An Distinta Base'!$G36=30,(AH54+AH79),+IF('An Distinta Base'!$G36=60,(SUM(AG54:AH54)+SUM(AG79:AH79)),(SUM(AF54:AH54)+SUM(AF79:AH79)))))</f>
        <v>14371.895999999999</v>
      </c>
      <c r="AI104" s="65">
        <f>+IF('An Distinta Base'!$G36=0,0,+IF('An Distinta Base'!$G36=30,(AI54+AI79),+IF('An Distinta Base'!$G36=60,(SUM(AH54:AI54)+SUM(AH79:AI79)),(SUM(AG54:AI54)+SUM(AG79:AI79)))))</f>
        <v>14371.895999999999</v>
      </c>
      <c r="AJ104" s="65">
        <f>+IF('An Distinta Base'!$G36=0,0,+IF('An Distinta Base'!$G36=30,(AJ54+AJ79),+IF('An Distinta Base'!$G36=60,(SUM(AI54:AJ54)+SUM(AI79:AJ79)),(SUM(AH54:AJ54)+SUM(AH79:AJ79)))))</f>
        <v>14371.895999999999</v>
      </c>
      <c r="AK104" s="65">
        <f>+IF('An Distinta Base'!$G36=0,0,+IF('An Distinta Base'!$G36=30,(AK54+AK79),+IF('An Distinta Base'!$G36=60,(SUM(AJ54:AK54)+SUM(AJ79:AK79)),(SUM(AI54:AK54)+SUM(AI79:AK79)))))</f>
        <v>14371.895999999999</v>
      </c>
      <c r="AL104" s="65">
        <f>+IF('An Distinta Base'!$G36=0,0,+IF('An Distinta Base'!$G36=30,(AL54+AL79),+IF('An Distinta Base'!$G36=60,(SUM(AK54:AL54)+SUM(AK79:AL79)),(SUM(AJ54:AL54)+SUM(AJ79:AL79)))))</f>
        <v>14371.895999999999</v>
      </c>
    </row>
    <row r="105" spans="2:38" x14ac:dyDescent="0.25">
      <c r="B105" s="47" t="str">
        <f t="shared" si="13"/>
        <v>Prodotto 7</v>
      </c>
      <c r="C105" s="65">
        <f>+IF('An Distinta Base'!$G37=0,0,(C55+C80))</f>
        <v>0</v>
      </c>
      <c r="D105" s="65">
        <f>+IF('An Distinta Base'!$G37=0,0,+IF('An Distinta Base'!$G37=30,(D55+D80),(SUM(C55:D55)+SUM(C80:D80))))</f>
        <v>0</v>
      </c>
      <c r="E105" s="65">
        <f>+IF('An Distinta Base'!$G37=0,0,+IF('An Distinta Base'!$G37=30,(E55+E80),+IF('An Distinta Base'!$G37=60,(SUM(D55:E55)+SUM(D80:E80)),(SUM(C55:E55)+SUM(C80:E80)))))</f>
        <v>0</v>
      </c>
      <c r="F105" s="65">
        <f>+IF('An Distinta Base'!$G37=0,0,+IF('An Distinta Base'!$G37=30,(F55+F80),+IF('An Distinta Base'!$G37=60,(SUM(E55:F55)+SUM(E80:F80)),(SUM(D55:F55)+SUM(D80:F80)))))</f>
        <v>0</v>
      </c>
      <c r="G105" s="65">
        <f>+IF('An Distinta Base'!$G37=0,0,+IF('An Distinta Base'!$G37=30,(G55+G80),+IF('An Distinta Base'!$G37=60,(SUM(F55:G55)+SUM(F80:G80)),(SUM(E55:G55)+SUM(E80:G80)))))</f>
        <v>0</v>
      </c>
      <c r="H105" s="65">
        <f>+IF('An Distinta Base'!$G37=0,0,+IF('An Distinta Base'!$G37=30,(H55+H80),+IF('An Distinta Base'!$G37=60,(SUM(G55:H55)+SUM(G80:H80)),(SUM(F55:H55)+SUM(F80:H80)))))</f>
        <v>0</v>
      </c>
      <c r="I105" s="65">
        <f>+IF('An Distinta Base'!$G37=0,0,+IF('An Distinta Base'!$G37=30,(I55+I80),+IF('An Distinta Base'!$G37=60,(SUM(H55:I55)+SUM(H80:I80)),(SUM(G55:I55)+SUM(G80:I80)))))</f>
        <v>0</v>
      </c>
      <c r="J105" s="65">
        <f>+IF('An Distinta Base'!$G37=0,0,+IF('An Distinta Base'!$G37=30,(J55+J80),+IF('An Distinta Base'!$G37=60,(SUM(I55:J55)+SUM(I80:J80)),(SUM(H55:J55)+SUM(H80:J80)))))</f>
        <v>0</v>
      </c>
      <c r="K105" s="65">
        <f>+IF('An Distinta Base'!$G37=0,0,+IF('An Distinta Base'!$G37=30,(K55+K80),+IF('An Distinta Base'!$G37=60,(SUM(J55:K55)+SUM(J80:K80)),(SUM(I55:K55)+SUM(I80:K80)))))</f>
        <v>0</v>
      </c>
      <c r="L105" s="65">
        <f>+IF('An Distinta Base'!$G37=0,0,+IF('An Distinta Base'!$G37=30,(L55+L80),+IF('An Distinta Base'!$G37=60,(SUM(K55:L55)+SUM(K80:L80)),(SUM(J55:L55)+SUM(J80:L80)))))</f>
        <v>0</v>
      </c>
      <c r="M105" s="65">
        <f>+IF('An Distinta Base'!$G37=0,0,+IF('An Distinta Base'!$G37=30,(M55+M80),+IF('An Distinta Base'!$G37=60,(SUM(L55:M55)+SUM(L80:M80)),(SUM(K55:M55)+SUM(K80:M80)))))</f>
        <v>0</v>
      </c>
      <c r="N105" s="65">
        <f>+IF('An Distinta Base'!$G37=0,0,+IF('An Distinta Base'!$G37=30,(N55+N80),+IF('An Distinta Base'!$G37=60,(SUM(M55:N55)+SUM(M80:N80)),(SUM(L55:N55)+SUM(L80:N80)))))</f>
        <v>0</v>
      </c>
      <c r="O105" s="65">
        <f>+IF('An Distinta Base'!$G37=0,0,+IF('An Distinta Base'!$G37=30,(O55+O80),+IF('An Distinta Base'!$G37=60,(SUM(N55:O55)+SUM(N80:O80)),(SUM(M55:O55)+SUM(M80:O80)))))</f>
        <v>0</v>
      </c>
      <c r="P105" s="65">
        <f>+IF('An Distinta Base'!$G37=0,0,+IF('An Distinta Base'!$G37=30,(P55+P80),+IF('An Distinta Base'!$G37=60,(SUM(O55:P55)+SUM(O80:P80)),(SUM(N55:P55)+SUM(N80:P80)))))</f>
        <v>0</v>
      </c>
      <c r="Q105" s="65">
        <f>+IF('An Distinta Base'!$G37=0,0,+IF('An Distinta Base'!$G37=30,(Q55+Q80),+IF('An Distinta Base'!$G37=60,(SUM(P55:Q55)+SUM(P80:Q80)),(SUM(O55:Q55)+SUM(O80:Q80)))))</f>
        <v>0</v>
      </c>
      <c r="R105" s="65">
        <f>+IF('An Distinta Base'!$G37=0,0,+IF('An Distinta Base'!$G37=30,(R55+R80),+IF('An Distinta Base'!$G37=60,(SUM(Q55:R55)+SUM(Q80:R80)),(SUM(P55:R55)+SUM(P80:R80)))))</f>
        <v>0</v>
      </c>
      <c r="S105" s="65">
        <f>+IF('An Distinta Base'!$G37=0,0,+IF('An Distinta Base'!$G37=30,(S55+S80),+IF('An Distinta Base'!$G37=60,(SUM(R55:S55)+SUM(R80:S80)),(SUM(Q55:S55)+SUM(Q80:S80)))))</f>
        <v>0</v>
      </c>
      <c r="T105" s="65">
        <f>+IF('An Distinta Base'!$G37=0,0,+IF('An Distinta Base'!$G37=30,(T55+T80),+IF('An Distinta Base'!$G37=60,(SUM(S55:T55)+SUM(S80:T80)),(SUM(R55:T55)+SUM(R80:T80)))))</f>
        <v>0</v>
      </c>
      <c r="U105" s="65">
        <f>+IF('An Distinta Base'!$G37=0,0,+IF('An Distinta Base'!$G37=30,(U55+U80),+IF('An Distinta Base'!$G37=60,(SUM(T55:U55)+SUM(T80:U80)),(SUM(S55:U55)+SUM(S80:U80)))))</f>
        <v>0</v>
      </c>
      <c r="V105" s="65">
        <f>+IF('An Distinta Base'!$G37=0,0,+IF('An Distinta Base'!$G37=30,(V55+V80),+IF('An Distinta Base'!$G37=60,(SUM(U55:V55)+SUM(U80:V80)),(SUM(T55:V55)+SUM(T80:V80)))))</f>
        <v>0</v>
      </c>
      <c r="W105" s="65">
        <f>+IF('An Distinta Base'!$G37=0,0,+IF('An Distinta Base'!$G37=30,(W55+W80),+IF('An Distinta Base'!$G37=60,(SUM(V55:W55)+SUM(V80:W80)),(SUM(U55:W55)+SUM(U80:W80)))))</f>
        <v>0</v>
      </c>
      <c r="X105" s="65">
        <f>+IF('An Distinta Base'!$G37=0,0,+IF('An Distinta Base'!$G37=30,(X55+X80),+IF('An Distinta Base'!$G37=60,(SUM(W55:X55)+SUM(W80:X80)),(SUM(V55:X55)+SUM(V80:X80)))))</f>
        <v>0</v>
      </c>
      <c r="Y105" s="65">
        <f>+IF('An Distinta Base'!$G37=0,0,+IF('An Distinta Base'!$G37=30,(Y55+Y80),+IF('An Distinta Base'!$G37=60,(SUM(X55:Y55)+SUM(X80:Y80)),(SUM(W55:Y55)+SUM(W80:Y80)))))</f>
        <v>0</v>
      </c>
      <c r="Z105" s="65">
        <f>+IF('An Distinta Base'!$G37=0,0,+IF('An Distinta Base'!$G37=30,(Z55+Z80),+IF('An Distinta Base'!$G37=60,(SUM(Y55:Z55)+SUM(Y80:Z80)),(SUM(X55:Z55)+SUM(X80:Z80)))))</f>
        <v>0</v>
      </c>
      <c r="AA105" s="65">
        <f>+IF('An Distinta Base'!$G37=0,0,+IF('An Distinta Base'!$G37=30,(AA55+AA80),+IF('An Distinta Base'!$G37=60,(SUM(Z55:AA55)+SUM(Z80:AA80)),(SUM(Y55:AA55)+SUM(Y80:AA80)))))</f>
        <v>0</v>
      </c>
      <c r="AB105" s="65">
        <f>+IF('An Distinta Base'!$G37=0,0,+IF('An Distinta Base'!$G37=30,(AB55+AB80),+IF('An Distinta Base'!$G37=60,(SUM(AA55:AB55)+SUM(AA80:AB80)),(SUM(Z55:AB55)+SUM(Z80:AB80)))))</f>
        <v>0</v>
      </c>
      <c r="AC105" s="65">
        <f>+IF('An Distinta Base'!$G37=0,0,+IF('An Distinta Base'!$G37=30,(AC55+AC80),+IF('An Distinta Base'!$G37=60,(SUM(AB55:AC55)+SUM(AB80:AC80)),(SUM(AA55:AC55)+SUM(AA80:AC80)))))</f>
        <v>0</v>
      </c>
      <c r="AD105" s="65">
        <f>+IF('An Distinta Base'!$G37=0,0,+IF('An Distinta Base'!$G37=30,(AD55+AD80),+IF('An Distinta Base'!$G37=60,(SUM(AC55:AD55)+SUM(AC80:AD80)),(SUM(AB55:AD55)+SUM(AB80:AD80)))))</f>
        <v>0</v>
      </c>
      <c r="AE105" s="65">
        <f>+IF('An Distinta Base'!$G37=0,0,+IF('An Distinta Base'!$G37=30,(AE55+AE80),+IF('An Distinta Base'!$G37=60,(SUM(AD55:AE55)+SUM(AD80:AE80)),(SUM(AC55:AE55)+SUM(AC80:AE80)))))</f>
        <v>0</v>
      </c>
      <c r="AF105" s="65">
        <f>+IF('An Distinta Base'!$G37=0,0,+IF('An Distinta Base'!$G37=30,(AF55+AF80),+IF('An Distinta Base'!$G37=60,(SUM(AE55:AF55)+SUM(AE80:AF80)),(SUM(AD55:AF55)+SUM(AD80:AF80)))))</f>
        <v>0</v>
      </c>
      <c r="AG105" s="65">
        <f>+IF('An Distinta Base'!$G37=0,0,+IF('An Distinta Base'!$G37=30,(AG55+AG80),+IF('An Distinta Base'!$G37=60,(SUM(AF55:AG55)+SUM(AF80:AG80)),(SUM(AE55:AG55)+SUM(AE80:AG80)))))</f>
        <v>0</v>
      </c>
      <c r="AH105" s="65">
        <f>+IF('An Distinta Base'!$G37=0,0,+IF('An Distinta Base'!$G37=30,(AH55+AH80),+IF('An Distinta Base'!$G37=60,(SUM(AG55:AH55)+SUM(AG80:AH80)),(SUM(AF55:AH55)+SUM(AF80:AH80)))))</f>
        <v>0</v>
      </c>
      <c r="AI105" s="65">
        <f>+IF('An Distinta Base'!$G37=0,0,+IF('An Distinta Base'!$G37=30,(AI55+AI80),+IF('An Distinta Base'!$G37=60,(SUM(AH55:AI55)+SUM(AH80:AI80)),(SUM(AG55:AI55)+SUM(AG80:AI80)))))</f>
        <v>0</v>
      </c>
      <c r="AJ105" s="65">
        <f>+IF('An Distinta Base'!$G37=0,0,+IF('An Distinta Base'!$G37=30,(AJ55+AJ80),+IF('An Distinta Base'!$G37=60,(SUM(AI55:AJ55)+SUM(AI80:AJ80)),(SUM(AH55:AJ55)+SUM(AH80:AJ80)))))</f>
        <v>0</v>
      </c>
      <c r="AK105" s="65">
        <f>+IF('An Distinta Base'!$G37=0,0,+IF('An Distinta Base'!$G37=30,(AK55+AK80),+IF('An Distinta Base'!$G37=60,(SUM(AJ55:AK55)+SUM(AJ80:AK80)),(SUM(AI55:AK55)+SUM(AI80:AK80)))))</f>
        <v>0</v>
      </c>
      <c r="AL105" s="65">
        <f>+IF('An Distinta Base'!$G37=0,0,+IF('An Distinta Base'!$G37=30,(AL55+AL80),+IF('An Distinta Base'!$G37=60,(SUM(AK55:AL55)+SUM(AK80:AL80)),(SUM(AJ55:AL55)+SUM(AJ80:AL80)))))</f>
        <v>0</v>
      </c>
    </row>
    <row r="106" spans="2:38" x14ac:dyDescent="0.25">
      <c r="B106" s="47" t="str">
        <f t="shared" si="13"/>
        <v>Prodotto 8</v>
      </c>
      <c r="C106" s="65">
        <f>+IF('An Distinta Base'!$G38=0,0,(C56+C81))</f>
        <v>0</v>
      </c>
      <c r="D106" s="65">
        <f>+IF('An Distinta Base'!$G38=0,0,+IF('An Distinta Base'!$G38=30,(D56+D81),(SUM(C56:D56)+SUM(C81:D81))))</f>
        <v>0</v>
      </c>
      <c r="E106" s="65">
        <f>+IF('An Distinta Base'!$G38=0,0,+IF('An Distinta Base'!$G38=30,(E56+E81),+IF('An Distinta Base'!$G38=60,(SUM(D56:E56)+SUM(D81:E81)),(SUM(C56:E56)+SUM(C81:E81)))))</f>
        <v>0</v>
      </c>
      <c r="F106" s="65">
        <f>+IF('An Distinta Base'!$G38=0,0,+IF('An Distinta Base'!$G38=30,(F56+F81),+IF('An Distinta Base'!$G38=60,(SUM(E56:F56)+SUM(E81:F81)),(SUM(D56:F56)+SUM(D81:F81)))))</f>
        <v>0</v>
      </c>
      <c r="G106" s="65">
        <f>+IF('An Distinta Base'!$G38=0,0,+IF('An Distinta Base'!$G38=30,(G56+G81),+IF('An Distinta Base'!$G38=60,(SUM(F56:G56)+SUM(F81:G81)),(SUM(E56:G56)+SUM(E81:G81)))))</f>
        <v>0</v>
      </c>
      <c r="H106" s="65">
        <f>+IF('An Distinta Base'!$G38=0,0,+IF('An Distinta Base'!$G38=30,(H56+H81),+IF('An Distinta Base'!$G38=60,(SUM(G56:H56)+SUM(G81:H81)),(SUM(F56:H56)+SUM(F81:H81)))))</f>
        <v>0</v>
      </c>
      <c r="I106" s="65">
        <f>+IF('An Distinta Base'!$G38=0,0,+IF('An Distinta Base'!$G38=30,(I56+I81),+IF('An Distinta Base'!$G38=60,(SUM(H56:I56)+SUM(H81:I81)),(SUM(G56:I56)+SUM(G81:I81)))))</f>
        <v>0</v>
      </c>
      <c r="J106" s="65">
        <f>+IF('An Distinta Base'!$G38=0,0,+IF('An Distinta Base'!$G38=30,(J56+J81),+IF('An Distinta Base'!$G38=60,(SUM(I56:J56)+SUM(I81:J81)),(SUM(H56:J56)+SUM(H81:J81)))))</f>
        <v>0</v>
      </c>
      <c r="K106" s="65">
        <f>+IF('An Distinta Base'!$G38=0,0,+IF('An Distinta Base'!$G38=30,(K56+K81),+IF('An Distinta Base'!$G38=60,(SUM(J56:K56)+SUM(J81:K81)),(SUM(I56:K56)+SUM(I81:K81)))))</f>
        <v>0</v>
      </c>
      <c r="L106" s="65">
        <f>+IF('An Distinta Base'!$G38=0,0,+IF('An Distinta Base'!$G38=30,(L56+L81),+IF('An Distinta Base'!$G38=60,(SUM(K56:L56)+SUM(K81:L81)),(SUM(J56:L56)+SUM(J81:L81)))))</f>
        <v>0</v>
      </c>
      <c r="M106" s="65">
        <f>+IF('An Distinta Base'!$G38=0,0,+IF('An Distinta Base'!$G38=30,(M56+M81),+IF('An Distinta Base'!$G38=60,(SUM(L56:M56)+SUM(L81:M81)),(SUM(K56:M56)+SUM(K81:M81)))))</f>
        <v>0</v>
      </c>
      <c r="N106" s="65">
        <f>+IF('An Distinta Base'!$G38=0,0,+IF('An Distinta Base'!$G38=30,(N56+N81),+IF('An Distinta Base'!$G38=60,(SUM(M56:N56)+SUM(M81:N81)),(SUM(L56:N56)+SUM(L81:N81)))))</f>
        <v>0</v>
      </c>
      <c r="O106" s="65">
        <f>+IF('An Distinta Base'!$G38=0,0,+IF('An Distinta Base'!$G38=30,(O56+O81),+IF('An Distinta Base'!$G38=60,(SUM(N56:O56)+SUM(N81:O81)),(SUM(M56:O56)+SUM(M81:O81)))))</f>
        <v>0</v>
      </c>
      <c r="P106" s="65">
        <f>+IF('An Distinta Base'!$G38=0,0,+IF('An Distinta Base'!$G38=30,(P56+P81),+IF('An Distinta Base'!$G38=60,(SUM(O56:P56)+SUM(O81:P81)),(SUM(N56:P56)+SUM(N81:P81)))))</f>
        <v>0</v>
      </c>
      <c r="Q106" s="65">
        <f>+IF('An Distinta Base'!$G38=0,0,+IF('An Distinta Base'!$G38=30,(Q56+Q81),+IF('An Distinta Base'!$G38=60,(SUM(P56:Q56)+SUM(P81:Q81)),(SUM(O56:Q56)+SUM(O81:Q81)))))</f>
        <v>0</v>
      </c>
      <c r="R106" s="65">
        <f>+IF('An Distinta Base'!$G38=0,0,+IF('An Distinta Base'!$G38=30,(R56+R81),+IF('An Distinta Base'!$G38=60,(SUM(Q56:R56)+SUM(Q81:R81)),(SUM(P56:R56)+SUM(P81:R81)))))</f>
        <v>0</v>
      </c>
      <c r="S106" s="65">
        <f>+IF('An Distinta Base'!$G38=0,0,+IF('An Distinta Base'!$G38=30,(S56+S81),+IF('An Distinta Base'!$G38=60,(SUM(R56:S56)+SUM(R81:S81)),(SUM(Q56:S56)+SUM(Q81:S81)))))</f>
        <v>0</v>
      </c>
      <c r="T106" s="65">
        <f>+IF('An Distinta Base'!$G38=0,0,+IF('An Distinta Base'!$G38=30,(T56+T81),+IF('An Distinta Base'!$G38=60,(SUM(S56:T56)+SUM(S81:T81)),(SUM(R56:T56)+SUM(R81:T81)))))</f>
        <v>0</v>
      </c>
      <c r="U106" s="65">
        <f>+IF('An Distinta Base'!$G38=0,0,+IF('An Distinta Base'!$G38=30,(U56+U81),+IF('An Distinta Base'!$G38=60,(SUM(T56:U56)+SUM(T81:U81)),(SUM(S56:U56)+SUM(S81:U81)))))</f>
        <v>0</v>
      </c>
      <c r="V106" s="65">
        <f>+IF('An Distinta Base'!$G38=0,0,+IF('An Distinta Base'!$G38=30,(V56+V81),+IF('An Distinta Base'!$G38=60,(SUM(U56:V56)+SUM(U81:V81)),(SUM(T56:V56)+SUM(T81:V81)))))</f>
        <v>0</v>
      </c>
      <c r="W106" s="65">
        <f>+IF('An Distinta Base'!$G38=0,0,+IF('An Distinta Base'!$G38=30,(W56+W81),+IF('An Distinta Base'!$G38=60,(SUM(V56:W56)+SUM(V81:W81)),(SUM(U56:W56)+SUM(U81:W81)))))</f>
        <v>0</v>
      </c>
      <c r="X106" s="65">
        <f>+IF('An Distinta Base'!$G38=0,0,+IF('An Distinta Base'!$G38=30,(X56+X81),+IF('An Distinta Base'!$G38=60,(SUM(W56:X56)+SUM(W81:X81)),(SUM(V56:X56)+SUM(V81:X81)))))</f>
        <v>0</v>
      </c>
      <c r="Y106" s="65">
        <f>+IF('An Distinta Base'!$G38=0,0,+IF('An Distinta Base'!$G38=30,(Y56+Y81),+IF('An Distinta Base'!$G38=60,(SUM(X56:Y56)+SUM(X81:Y81)),(SUM(W56:Y56)+SUM(W81:Y81)))))</f>
        <v>0</v>
      </c>
      <c r="Z106" s="65">
        <f>+IF('An Distinta Base'!$G38=0,0,+IF('An Distinta Base'!$G38=30,(Z56+Z81),+IF('An Distinta Base'!$G38=60,(SUM(Y56:Z56)+SUM(Y81:Z81)),(SUM(X56:Z56)+SUM(X81:Z81)))))</f>
        <v>0</v>
      </c>
      <c r="AA106" s="65">
        <f>+IF('An Distinta Base'!$G38=0,0,+IF('An Distinta Base'!$G38=30,(AA56+AA81),+IF('An Distinta Base'!$G38=60,(SUM(Z56:AA56)+SUM(Z81:AA81)),(SUM(Y56:AA56)+SUM(Y81:AA81)))))</f>
        <v>0</v>
      </c>
      <c r="AB106" s="65">
        <f>+IF('An Distinta Base'!$G38=0,0,+IF('An Distinta Base'!$G38=30,(AB56+AB81),+IF('An Distinta Base'!$G38=60,(SUM(AA56:AB56)+SUM(AA81:AB81)),(SUM(Z56:AB56)+SUM(Z81:AB81)))))</f>
        <v>0</v>
      </c>
      <c r="AC106" s="65">
        <f>+IF('An Distinta Base'!$G38=0,0,+IF('An Distinta Base'!$G38=30,(AC56+AC81),+IF('An Distinta Base'!$G38=60,(SUM(AB56:AC56)+SUM(AB81:AC81)),(SUM(AA56:AC56)+SUM(AA81:AC81)))))</f>
        <v>0</v>
      </c>
      <c r="AD106" s="65">
        <f>+IF('An Distinta Base'!$G38=0,0,+IF('An Distinta Base'!$G38=30,(AD56+AD81),+IF('An Distinta Base'!$G38=60,(SUM(AC56:AD56)+SUM(AC81:AD81)),(SUM(AB56:AD56)+SUM(AB81:AD81)))))</f>
        <v>0</v>
      </c>
      <c r="AE106" s="65">
        <f>+IF('An Distinta Base'!$G38=0,0,+IF('An Distinta Base'!$G38=30,(AE56+AE81),+IF('An Distinta Base'!$G38=60,(SUM(AD56:AE56)+SUM(AD81:AE81)),(SUM(AC56:AE56)+SUM(AC81:AE81)))))</f>
        <v>0</v>
      </c>
      <c r="AF106" s="65">
        <f>+IF('An Distinta Base'!$G38=0,0,+IF('An Distinta Base'!$G38=30,(AF56+AF81),+IF('An Distinta Base'!$G38=60,(SUM(AE56:AF56)+SUM(AE81:AF81)),(SUM(AD56:AF56)+SUM(AD81:AF81)))))</f>
        <v>0</v>
      </c>
      <c r="AG106" s="65">
        <f>+IF('An Distinta Base'!$G38=0,0,+IF('An Distinta Base'!$G38=30,(AG56+AG81),+IF('An Distinta Base'!$G38=60,(SUM(AF56:AG56)+SUM(AF81:AG81)),(SUM(AE56:AG56)+SUM(AE81:AG81)))))</f>
        <v>0</v>
      </c>
      <c r="AH106" s="65">
        <f>+IF('An Distinta Base'!$G38=0,0,+IF('An Distinta Base'!$G38=30,(AH56+AH81),+IF('An Distinta Base'!$G38=60,(SUM(AG56:AH56)+SUM(AG81:AH81)),(SUM(AF56:AH56)+SUM(AF81:AH81)))))</f>
        <v>0</v>
      </c>
      <c r="AI106" s="65">
        <f>+IF('An Distinta Base'!$G38=0,0,+IF('An Distinta Base'!$G38=30,(AI56+AI81),+IF('An Distinta Base'!$G38=60,(SUM(AH56:AI56)+SUM(AH81:AI81)),(SUM(AG56:AI56)+SUM(AG81:AI81)))))</f>
        <v>0</v>
      </c>
      <c r="AJ106" s="65">
        <f>+IF('An Distinta Base'!$G38=0,0,+IF('An Distinta Base'!$G38=30,(AJ56+AJ81),+IF('An Distinta Base'!$G38=60,(SUM(AI56:AJ56)+SUM(AI81:AJ81)),(SUM(AH56:AJ56)+SUM(AH81:AJ81)))))</f>
        <v>0</v>
      </c>
      <c r="AK106" s="65">
        <f>+IF('An Distinta Base'!$G38=0,0,+IF('An Distinta Base'!$G38=30,(AK56+AK81),+IF('An Distinta Base'!$G38=60,(SUM(AJ56:AK56)+SUM(AJ81:AK81)),(SUM(AI56:AK56)+SUM(AI81:AK81)))))</f>
        <v>0</v>
      </c>
      <c r="AL106" s="65">
        <f>+IF('An Distinta Base'!$G38=0,0,+IF('An Distinta Base'!$G38=30,(AL56+AL81),+IF('An Distinta Base'!$G38=60,(SUM(AK56:AL56)+SUM(AK81:AL81)),(SUM(AJ56:AL56)+SUM(AJ81:AL81)))))</f>
        <v>0</v>
      </c>
    </row>
    <row r="107" spans="2:38" x14ac:dyDescent="0.25">
      <c r="B107" s="47" t="str">
        <f t="shared" si="13"/>
        <v>Prodotto 9</v>
      </c>
      <c r="C107" s="65">
        <f>+IF('An Distinta Base'!$G39=0,0,(C57+C82))</f>
        <v>0</v>
      </c>
      <c r="D107" s="65">
        <f>+IF('An Distinta Base'!$G39=0,0,+IF('An Distinta Base'!$G39=30,(D57+D82),(SUM(C57:D57)+SUM(C82:D82))))</f>
        <v>0</v>
      </c>
      <c r="E107" s="65">
        <f>+IF('An Distinta Base'!$G39=0,0,+IF('An Distinta Base'!$G39=30,(E57+E82),+IF('An Distinta Base'!$G39=60,(SUM(D57:E57)+SUM(D82:E82)),(SUM(C57:E57)+SUM(C82:E82)))))</f>
        <v>0</v>
      </c>
      <c r="F107" s="65">
        <f>+IF('An Distinta Base'!$G39=0,0,+IF('An Distinta Base'!$G39=30,(F57+F82),+IF('An Distinta Base'!$G39=60,(SUM(E57:F57)+SUM(E82:F82)),(SUM(D57:F57)+SUM(D82:F82)))))</f>
        <v>0</v>
      </c>
      <c r="G107" s="65">
        <f>+IF('An Distinta Base'!$G39=0,0,+IF('An Distinta Base'!$G39=30,(G57+G82),+IF('An Distinta Base'!$G39=60,(SUM(F57:G57)+SUM(F82:G82)),(SUM(E57:G57)+SUM(E82:G82)))))</f>
        <v>0</v>
      </c>
      <c r="H107" s="65">
        <f>+IF('An Distinta Base'!$G39=0,0,+IF('An Distinta Base'!$G39=30,(H57+H82),+IF('An Distinta Base'!$G39=60,(SUM(G57:H57)+SUM(G82:H82)),(SUM(F57:H57)+SUM(F82:H82)))))</f>
        <v>0</v>
      </c>
      <c r="I107" s="65">
        <f>+IF('An Distinta Base'!$G39=0,0,+IF('An Distinta Base'!$G39=30,(I57+I82),+IF('An Distinta Base'!$G39=60,(SUM(H57:I57)+SUM(H82:I82)),(SUM(G57:I57)+SUM(G82:I82)))))</f>
        <v>0</v>
      </c>
      <c r="J107" s="65">
        <f>+IF('An Distinta Base'!$G39=0,0,+IF('An Distinta Base'!$G39=30,(J57+J82),+IF('An Distinta Base'!$G39=60,(SUM(I57:J57)+SUM(I82:J82)),(SUM(H57:J57)+SUM(H82:J82)))))</f>
        <v>0</v>
      </c>
      <c r="K107" s="65">
        <f>+IF('An Distinta Base'!$G39=0,0,+IF('An Distinta Base'!$G39=30,(K57+K82),+IF('An Distinta Base'!$G39=60,(SUM(J57:K57)+SUM(J82:K82)),(SUM(I57:K57)+SUM(I82:K82)))))</f>
        <v>0</v>
      </c>
      <c r="L107" s="65">
        <f>+IF('An Distinta Base'!$G39=0,0,+IF('An Distinta Base'!$G39=30,(L57+L82),+IF('An Distinta Base'!$G39=60,(SUM(K57:L57)+SUM(K82:L82)),(SUM(J57:L57)+SUM(J82:L82)))))</f>
        <v>0</v>
      </c>
      <c r="M107" s="65">
        <f>+IF('An Distinta Base'!$G39=0,0,+IF('An Distinta Base'!$G39=30,(M57+M82),+IF('An Distinta Base'!$G39=60,(SUM(L57:M57)+SUM(L82:M82)),(SUM(K57:M57)+SUM(K82:M82)))))</f>
        <v>0</v>
      </c>
      <c r="N107" s="65">
        <f>+IF('An Distinta Base'!$G39=0,0,+IF('An Distinta Base'!$G39=30,(N57+N82),+IF('An Distinta Base'!$G39=60,(SUM(M57:N57)+SUM(M82:N82)),(SUM(L57:N57)+SUM(L82:N82)))))</f>
        <v>0</v>
      </c>
      <c r="O107" s="65">
        <f>+IF('An Distinta Base'!$G39=0,0,+IF('An Distinta Base'!$G39=30,(O57+O82),+IF('An Distinta Base'!$G39=60,(SUM(N57:O57)+SUM(N82:O82)),(SUM(M57:O57)+SUM(M82:O82)))))</f>
        <v>0</v>
      </c>
      <c r="P107" s="65">
        <f>+IF('An Distinta Base'!$G39=0,0,+IF('An Distinta Base'!$G39=30,(P57+P82),+IF('An Distinta Base'!$G39=60,(SUM(O57:P57)+SUM(O82:P82)),(SUM(N57:P57)+SUM(N82:P82)))))</f>
        <v>0</v>
      </c>
      <c r="Q107" s="65">
        <f>+IF('An Distinta Base'!$G39=0,0,+IF('An Distinta Base'!$G39=30,(Q57+Q82),+IF('An Distinta Base'!$G39=60,(SUM(P57:Q57)+SUM(P82:Q82)),(SUM(O57:Q57)+SUM(O82:Q82)))))</f>
        <v>0</v>
      </c>
      <c r="R107" s="65">
        <f>+IF('An Distinta Base'!$G39=0,0,+IF('An Distinta Base'!$G39=30,(R57+R82),+IF('An Distinta Base'!$G39=60,(SUM(Q57:R57)+SUM(Q82:R82)),(SUM(P57:R57)+SUM(P82:R82)))))</f>
        <v>0</v>
      </c>
      <c r="S107" s="65">
        <f>+IF('An Distinta Base'!$G39=0,0,+IF('An Distinta Base'!$G39=30,(S57+S82),+IF('An Distinta Base'!$G39=60,(SUM(R57:S57)+SUM(R82:S82)),(SUM(Q57:S57)+SUM(Q82:S82)))))</f>
        <v>0</v>
      </c>
      <c r="T107" s="65">
        <f>+IF('An Distinta Base'!$G39=0,0,+IF('An Distinta Base'!$G39=30,(T57+T82),+IF('An Distinta Base'!$G39=60,(SUM(S57:T57)+SUM(S82:T82)),(SUM(R57:T57)+SUM(R82:T82)))))</f>
        <v>0</v>
      </c>
      <c r="U107" s="65">
        <f>+IF('An Distinta Base'!$G39=0,0,+IF('An Distinta Base'!$G39=30,(U57+U82),+IF('An Distinta Base'!$G39=60,(SUM(T57:U57)+SUM(T82:U82)),(SUM(S57:U57)+SUM(S82:U82)))))</f>
        <v>0</v>
      </c>
      <c r="V107" s="65">
        <f>+IF('An Distinta Base'!$G39=0,0,+IF('An Distinta Base'!$G39=30,(V57+V82),+IF('An Distinta Base'!$G39=60,(SUM(U57:V57)+SUM(U82:V82)),(SUM(T57:V57)+SUM(T82:V82)))))</f>
        <v>0</v>
      </c>
      <c r="W107" s="65">
        <f>+IF('An Distinta Base'!$G39=0,0,+IF('An Distinta Base'!$G39=30,(W57+W82),+IF('An Distinta Base'!$G39=60,(SUM(V57:W57)+SUM(V82:W82)),(SUM(U57:W57)+SUM(U82:W82)))))</f>
        <v>0</v>
      </c>
      <c r="X107" s="65">
        <f>+IF('An Distinta Base'!$G39=0,0,+IF('An Distinta Base'!$G39=30,(X57+X82),+IF('An Distinta Base'!$G39=60,(SUM(W57:X57)+SUM(W82:X82)),(SUM(V57:X57)+SUM(V82:X82)))))</f>
        <v>0</v>
      </c>
      <c r="Y107" s="65">
        <f>+IF('An Distinta Base'!$G39=0,0,+IF('An Distinta Base'!$G39=30,(Y57+Y82),+IF('An Distinta Base'!$G39=60,(SUM(X57:Y57)+SUM(X82:Y82)),(SUM(W57:Y57)+SUM(W82:Y82)))))</f>
        <v>0</v>
      </c>
      <c r="Z107" s="65">
        <f>+IF('An Distinta Base'!$G39=0,0,+IF('An Distinta Base'!$G39=30,(Z57+Z82),+IF('An Distinta Base'!$G39=60,(SUM(Y57:Z57)+SUM(Y82:Z82)),(SUM(X57:Z57)+SUM(X82:Z82)))))</f>
        <v>0</v>
      </c>
      <c r="AA107" s="65">
        <f>+IF('An Distinta Base'!$G39=0,0,+IF('An Distinta Base'!$G39=30,(AA57+AA82),+IF('An Distinta Base'!$G39=60,(SUM(Z57:AA57)+SUM(Z82:AA82)),(SUM(Y57:AA57)+SUM(Y82:AA82)))))</f>
        <v>0</v>
      </c>
      <c r="AB107" s="65">
        <f>+IF('An Distinta Base'!$G39=0,0,+IF('An Distinta Base'!$G39=30,(AB57+AB82),+IF('An Distinta Base'!$G39=60,(SUM(AA57:AB57)+SUM(AA82:AB82)),(SUM(Z57:AB57)+SUM(Z82:AB82)))))</f>
        <v>0</v>
      </c>
      <c r="AC107" s="65">
        <f>+IF('An Distinta Base'!$G39=0,0,+IF('An Distinta Base'!$G39=30,(AC57+AC82),+IF('An Distinta Base'!$G39=60,(SUM(AB57:AC57)+SUM(AB82:AC82)),(SUM(AA57:AC57)+SUM(AA82:AC82)))))</f>
        <v>0</v>
      </c>
      <c r="AD107" s="65">
        <f>+IF('An Distinta Base'!$G39=0,0,+IF('An Distinta Base'!$G39=30,(AD57+AD82),+IF('An Distinta Base'!$G39=60,(SUM(AC57:AD57)+SUM(AC82:AD82)),(SUM(AB57:AD57)+SUM(AB82:AD82)))))</f>
        <v>0</v>
      </c>
      <c r="AE107" s="65">
        <f>+IF('An Distinta Base'!$G39=0,0,+IF('An Distinta Base'!$G39=30,(AE57+AE82),+IF('An Distinta Base'!$G39=60,(SUM(AD57:AE57)+SUM(AD82:AE82)),(SUM(AC57:AE57)+SUM(AC82:AE82)))))</f>
        <v>0</v>
      </c>
      <c r="AF107" s="65">
        <f>+IF('An Distinta Base'!$G39=0,0,+IF('An Distinta Base'!$G39=30,(AF57+AF82),+IF('An Distinta Base'!$G39=60,(SUM(AE57:AF57)+SUM(AE82:AF82)),(SUM(AD57:AF57)+SUM(AD82:AF82)))))</f>
        <v>0</v>
      </c>
      <c r="AG107" s="65">
        <f>+IF('An Distinta Base'!$G39=0,0,+IF('An Distinta Base'!$G39=30,(AG57+AG82),+IF('An Distinta Base'!$G39=60,(SUM(AF57:AG57)+SUM(AF82:AG82)),(SUM(AE57:AG57)+SUM(AE82:AG82)))))</f>
        <v>0</v>
      </c>
      <c r="AH107" s="65">
        <f>+IF('An Distinta Base'!$G39=0,0,+IF('An Distinta Base'!$G39=30,(AH57+AH82),+IF('An Distinta Base'!$G39=60,(SUM(AG57:AH57)+SUM(AG82:AH82)),(SUM(AF57:AH57)+SUM(AF82:AH82)))))</f>
        <v>0</v>
      </c>
      <c r="AI107" s="65">
        <f>+IF('An Distinta Base'!$G39=0,0,+IF('An Distinta Base'!$G39=30,(AI57+AI82),+IF('An Distinta Base'!$G39=60,(SUM(AH57:AI57)+SUM(AH82:AI82)),(SUM(AG57:AI57)+SUM(AG82:AI82)))))</f>
        <v>0</v>
      </c>
      <c r="AJ107" s="65">
        <f>+IF('An Distinta Base'!$G39=0,0,+IF('An Distinta Base'!$G39=30,(AJ57+AJ82),+IF('An Distinta Base'!$G39=60,(SUM(AI57:AJ57)+SUM(AI82:AJ82)),(SUM(AH57:AJ57)+SUM(AH82:AJ82)))))</f>
        <v>0</v>
      </c>
      <c r="AK107" s="65">
        <f>+IF('An Distinta Base'!$G39=0,0,+IF('An Distinta Base'!$G39=30,(AK57+AK82),+IF('An Distinta Base'!$G39=60,(SUM(AJ57:AK57)+SUM(AJ82:AK82)),(SUM(AI57:AK57)+SUM(AI82:AK82)))))</f>
        <v>0</v>
      </c>
      <c r="AL107" s="65">
        <f>+IF('An Distinta Base'!$G39=0,0,+IF('An Distinta Base'!$G39=30,(AL57+AL82),+IF('An Distinta Base'!$G39=60,(SUM(AK57:AL57)+SUM(AK82:AL82)),(SUM(AJ57:AL57)+SUM(AJ82:AL82)))))</f>
        <v>0</v>
      </c>
    </row>
    <row r="108" spans="2:38" x14ac:dyDescent="0.25">
      <c r="B108" s="47" t="str">
        <f t="shared" si="13"/>
        <v>Prodotto 10</v>
      </c>
      <c r="C108" s="65">
        <f>+IF('An Distinta Base'!$G40=0,0,(C58+C83))</f>
        <v>0</v>
      </c>
      <c r="D108" s="65">
        <f>+IF('An Distinta Base'!$G40=0,0,+IF('An Distinta Base'!$G40=30,(D58+D83),(SUM(C58:D58)+SUM(C83:D83))))</f>
        <v>0</v>
      </c>
      <c r="E108" s="65">
        <f>+IF('An Distinta Base'!$G40=0,0,+IF('An Distinta Base'!$G40=30,(E58+E83),+IF('An Distinta Base'!$G40=60,(SUM(D58:E58)+SUM(D83:E83)),(SUM(C58:E58)+SUM(C83:E83)))))</f>
        <v>0</v>
      </c>
      <c r="F108" s="65">
        <f>+IF('An Distinta Base'!$G40=0,0,+IF('An Distinta Base'!$G40=30,(F58+F83),+IF('An Distinta Base'!$G40=60,(SUM(E58:F58)+SUM(E83:F83)),(SUM(D58:F58)+SUM(D83:F83)))))</f>
        <v>0</v>
      </c>
      <c r="G108" s="65">
        <f>+IF('An Distinta Base'!$G40=0,0,+IF('An Distinta Base'!$G40=30,(G58+G83),+IF('An Distinta Base'!$G40=60,(SUM(F58:G58)+SUM(F83:G83)),(SUM(E58:G58)+SUM(E83:G83)))))</f>
        <v>0</v>
      </c>
      <c r="H108" s="65">
        <f>+IF('An Distinta Base'!$G40=0,0,+IF('An Distinta Base'!$G40=30,(H58+H83),+IF('An Distinta Base'!$G40=60,(SUM(G58:H58)+SUM(G83:H83)),(SUM(F58:H58)+SUM(F83:H83)))))</f>
        <v>0</v>
      </c>
      <c r="I108" s="65">
        <f>+IF('An Distinta Base'!$G40=0,0,+IF('An Distinta Base'!$G40=30,(I58+I83),+IF('An Distinta Base'!$G40=60,(SUM(H58:I58)+SUM(H83:I83)),(SUM(G58:I58)+SUM(G83:I83)))))</f>
        <v>0</v>
      </c>
      <c r="J108" s="65">
        <f>+IF('An Distinta Base'!$G40=0,0,+IF('An Distinta Base'!$G40=30,(J58+J83),+IF('An Distinta Base'!$G40=60,(SUM(I58:J58)+SUM(I83:J83)),(SUM(H58:J58)+SUM(H83:J83)))))</f>
        <v>0</v>
      </c>
      <c r="K108" s="65">
        <f>+IF('An Distinta Base'!$G40=0,0,+IF('An Distinta Base'!$G40=30,(K58+K83),+IF('An Distinta Base'!$G40=60,(SUM(J58:K58)+SUM(J83:K83)),(SUM(I58:K58)+SUM(I83:K83)))))</f>
        <v>0</v>
      </c>
      <c r="L108" s="65">
        <f>+IF('An Distinta Base'!$G40=0,0,+IF('An Distinta Base'!$G40=30,(L58+L83),+IF('An Distinta Base'!$G40=60,(SUM(K58:L58)+SUM(K83:L83)),(SUM(J58:L58)+SUM(J83:L83)))))</f>
        <v>0</v>
      </c>
      <c r="M108" s="65">
        <f>+IF('An Distinta Base'!$G40=0,0,+IF('An Distinta Base'!$G40=30,(M58+M83),+IF('An Distinta Base'!$G40=60,(SUM(L58:M58)+SUM(L83:M83)),(SUM(K58:M58)+SUM(K83:M83)))))</f>
        <v>0</v>
      </c>
      <c r="N108" s="65">
        <f>+IF('An Distinta Base'!$G40=0,0,+IF('An Distinta Base'!$G40=30,(N58+N83),+IF('An Distinta Base'!$G40=60,(SUM(M58:N58)+SUM(M83:N83)),(SUM(L58:N58)+SUM(L83:N83)))))</f>
        <v>0</v>
      </c>
      <c r="O108" s="65">
        <f>+IF('An Distinta Base'!$G40=0,0,+IF('An Distinta Base'!$G40=30,(O58+O83),+IF('An Distinta Base'!$G40=60,(SUM(N58:O58)+SUM(N83:O83)),(SUM(M58:O58)+SUM(M83:O83)))))</f>
        <v>0</v>
      </c>
      <c r="P108" s="65">
        <f>+IF('An Distinta Base'!$G40=0,0,+IF('An Distinta Base'!$G40=30,(P58+P83),+IF('An Distinta Base'!$G40=60,(SUM(O58:P58)+SUM(O83:P83)),(SUM(N58:P58)+SUM(N83:P83)))))</f>
        <v>0</v>
      </c>
      <c r="Q108" s="65">
        <f>+IF('An Distinta Base'!$G40=0,0,+IF('An Distinta Base'!$G40=30,(Q58+Q83),+IF('An Distinta Base'!$G40=60,(SUM(P58:Q58)+SUM(P83:Q83)),(SUM(O58:Q58)+SUM(O83:Q83)))))</f>
        <v>0</v>
      </c>
      <c r="R108" s="65">
        <f>+IF('An Distinta Base'!$G40=0,0,+IF('An Distinta Base'!$G40=30,(R58+R83),+IF('An Distinta Base'!$G40=60,(SUM(Q58:R58)+SUM(Q83:R83)),(SUM(P58:R58)+SUM(P83:R83)))))</f>
        <v>0</v>
      </c>
      <c r="S108" s="65">
        <f>+IF('An Distinta Base'!$G40=0,0,+IF('An Distinta Base'!$G40=30,(S58+S83),+IF('An Distinta Base'!$G40=60,(SUM(R58:S58)+SUM(R83:S83)),(SUM(Q58:S58)+SUM(Q83:S83)))))</f>
        <v>0</v>
      </c>
      <c r="T108" s="65">
        <f>+IF('An Distinta Base'!$G40=0,0,+IF('An Distinta Base'!$G40=30,(T58+T83),+IF('An Distinta Base'!$G40=60,(SUM(S58:T58)+SUM(S83:T83)),(SUM(R58:T58)+SUM(R83:T83)))))</f>
        <v>0</v>
      </c>
      <c r="U108" s="65">
        <f>+IF('An Distinta Base'!$G40=0,0,+IF('An Distinta Base'!$G40=30,(U58+U83),+IF('An Distinta Base'!$G40=60,(SUM(T58:U58)+SUM(T83:U83)),(SUM(S58:U58)+SUM(S83:U83)))))</f>
        <v>0</v>
      </c>
      <c r="V108" s="65">
        <f>+IF('An Distinta Base'!$G40=0,0,+IF('An Distinta Base'!$G40=30,(V58+V83),+IF('An Distinta Base'!$G40=60,(SUM(U58:V58)+SUM(U83:V83)),(SUM(T58:V58)+SUM(T83:V83)))))</f>
        <v>0</v>
      </c>
      <c r="W108" s="65">
        <f>+IF('An Distinta Base'!$G40=0,0,+IF('An Distinta Base'!$G40=30,(W58+W83),+IF('An Distinta Base'!$G40=60,(SUM(V58:W58)+SUM(V83:W83)),(SUM(U58:W58)+SUM(U83:W83)))))</f>
        <v>0</v>
      </c>
      <c r="X108" s="65">
        <f>+IF('An Distinta Base'!$G40=0,0,+IF('An Distinta Base'!$G40=30,(X58+X83),+IF('An Distinta Base'!$G40=60,(SUM(W58:X58)+SUM(W83:X83)),(SUM(V58:X58)+SUM(V83:X83)))))</f>
        <v>0</v>
      </c>
      <c r="Y108" s="65">
        <f>+IF('An Distinta Base'!$G40=0,0,+IF('An Distinta Base'!$G40=30,(Y58+Y83),+IF('An Distinta Base'!$G40=60,(SUM(X58:Y58)+SUM(X83:Y83)),(SUM(W58:Y58)+SUM(W83:Y83)))))</f>
        <v>0</v>
      </c>
      <c r="Z108" s="65">
        <f>+IF('An Distinta Base'!$G40=0,0,+IF('An Distinta Base'!$G40=30,(Z58+Z83),+IF('An Distinta Base'!$G40=60,(SUM(Y58:Z58)+SUM(Y83:Z83)),(SUM(X58:Z58)+SUM(X83:Z83)))))</f>
        <v>0</v>
      </c>
      <c r="AA108" s="65">
        <f>+IF('An Distinta Base'!$G40=0,0,+IF('An Distinta Base'!$G40=30,(AA58+AA83),+IF('An Distinta Base'!$G40=60,(SUM(Z58:AA58)+SUM(Z83:AA83)),(SUM(Y58:AA58)+SUM(Y83:AA83)))))</f>
        <v>0</v>
      </c>
      <c r="AB108" s="65">
        <f>+IF('An Distinta Base'!$G40=0,0,+IF('An Distinta Base'!$G40=30,(AB58+AB83),+IF('An Distinta Base'!$G40=60,(SUM(AA58:AB58)+SUM(AA83:AB83)),(SUM(Z58:AB58)+SUM(Z83:AB83)))))</f>
        <v>0</v>
      </c>
      <c r="AC108" s="65">
        <f>+IF('An Distinta Base'!$G40=0,0,+IF('An Distinta Base'!$G40=30,(AC58+AC83),+IF('An Distinta Base'!$G40=60,(SUM(AB58:AC58)+SUM(AB83:AC83)),(SUM(AA58:AC58)+SUM(AA83:AC83)))))</f>
        <v>0</v>
      </c>
      <c r="AD108" s="65">
        <f>+IF('An Distinta Base'!$G40=0,0,+IF('An Distinta Base'!$G40=30,(AD58+AD83),+IF('An Distinta Base'!$G40=60,(SUM(AC58:AD58)+SUM(AC83:AD83)),(SUM(AB58:AD58)+SUM(AB83:AD83)))))</f>
        <v>0</v>
      </c>
      <c r="AE108" s="65">
        <f>+IF('An Distinta Base'!$G40=0,0,+IF('An Distinta Base'!$G40=30,(AE58+AE83),+IF('An Distinta Base'!$G40=60,(SUM(AD58:AE58)+SUM(AD83:AE83)),(SUM(AC58:AE58)+SUM(AC83:AE83)))))</f>
        <v>0</v>
      </c>
      <c r="AF108" s="65">
        <f>+IF('An Distinta Base'!$G40=0,0,+IF('An Distinta Base'!$G40=30,(AF58+AF83),+IF('An Distinta Base'!$G40=60,(SUM(AE58:AF58)+SUM(AE83:AF83)),(SUM(AD58:AF58)+SUM(AD83:AF83)))))</f>
        <v>0</v>
      </c>
      <c r="AG108" s="65">
        <f>+IF('An Distinta Base'!$G40=0,0,+IF('An Distinta Base'!$G40=30,(AG58+AG83),+IF('An Distinta Base'!$G40=60,(SUM(AF58:AG58)+SUM(AF83:AG83)),(SUM(AE58:AG58)+SUM(AE83:AG83)))))</f>
        <v>0</v>
      </c>
      <c r="AH108" s="65">
        <f>+IF('An Distinta Base'!$G40=0,0,+IF('An Distinta Base'!$G40=30,(AH58+AH83),+IF('An Distinta Base'!$G40=60,(SUM(AG58:AH58)+SUM(AG83:AH83)),(SUM(AF58:AH58)+SUM(AF83:AH83)))))</f>
        <v>0</v>
      </c>
      <c r="AI108" s="65">
        <f>+IF('An Distinta Base'!$G40=0,0,+IF('An Distinta Base'!$G40=30,(AI58+AI83),+IF('An Distinta Base'!$G40=60,(SUM(AH58:AI58)+SUM(AH83:AI83)),(SUM(AG58:AI58)+SUM(AG83:AI83)))))</f>
        <v>0</v>
      </c>
      <c r="AJ108" s="65">
        <f>+IF('An Distinta Base'!$G40=0,0,+IF('An Distinta Base'!$G40=30,(AJ58+AJ83),+IF('An Distinta Base'!$G40=60,(SUM(AI58:AJ58)+SUM(AI83:AJ83)),(SUM(AH58:AJ58)+SUM(AH83:AJ83)))))</f>
        <v>0</v>
      </c>
      <c r="AK108" s="65">
        <f>+IF('An Distinta Base'!$G40=0,0,+IF('An Distinta Base'!$G40=30,(AK58+AK83),+IF('An Distinta Base'!$G40=60,(SUM(AJ58:AK58)+SUM(AJ83:AK83)),(SUM(AI58:AK58)+SUM(AI83:AK83)))))</f>
        <v>0</v>
      </c>
      <c r="AL108" s="65">
        <f>+IF('An Distinta Base'!$G40=0,0,+IF('An Distinta Base'!$G40=30,(AL58+AL83),+IF('An Distinta Base'!$G40=60,(SUM(AK58:AL58)+SUM(AK83:AL83)),(SUM(AJ58:AL58)+SUM(AJ83:AL83)))))</f>
        <v>0</v>
      </c>
    </row>
    <row r="109" spans="2:38" x14ac:dyDescent="0.25">
      <c r="B109" s="47" t="str">
        <f t="shared" si="13"/>
        <v>Prodotto 11</v>
      </c>
      <c r="C109" s="65">
        <f>+IF('An Distinta Base'!$G41=0,0,(C59+C84))</f>
        <v>0</v>
      </c>
      <c r="D109" s="65">
        <f>+IF('An Distinta Base'!$G41=0,0,+IF('An Distinta Base'!$G41=30,(D59+D84),(SUM(C59:D59)+SUM(C84:D84))))</f>
        <v>0</v>
      </c>
      <c r="E109" s="65">
        <f>+IF('An Distinta Base'!$G41=0,0,+IF('An Distinta Base'!$G41=30,(E59+E84),+IF('An Distinta Base'!$G41=60,(SUM(D59:E59)+SUM(D84:E84)),(SUM(C59:E59)+SUM(C84:E84)))))</f>
        <v>0</v>
      </c>
      <c r="F109" s="65">
        <f>+IF('An Distinta Base'!$G41=0,0,+IF('An Distinta Base'!$G41=30,(F59+F84),+IF('An Distinta Base'!$G41=60,(SUM(E59:F59)+SUM(E84:F84)),(SUM(D59:F59)+SUM(D84:F84)))))</f>
        <v>0</v>
      </c>
      <c r="G109" s="65">
        <f>+IF('An Distinta Base'!$G41=0,0,+IF('An Distinta Base'!$G41=30,(G59+G84),+IF('An Distinta Base'!$G41=60,(SUM(F59:G59)+SUM(F84:G84)),(SUM(E59:G59)+SUM(E84:G84)))))</f>
        <v>0</v>
      </c>
      <c r="H109" s="65">
        <f>+IF('An Distinta Base'!$G41=0,0,+IF('An Distinta Base'!$G41=30,(H59+H84),+IF('An Distinta Base'!$G41=60,(SUM(G59:H59)+SUM(G84:H84)),(SUM(F59:H59)+SUM(F84:H84)))))</f>
        <v>0</v>
      </c>
      <c r="I109" s="65">
        <f>+IF('An Distinta Base'!$G41=0,0,+IF('An Distinta Base'!$G41=30,(I59+I84),+IF('An Distinta Base'!$G41=60,(SUM(H59:I59)+SUM(H84:I84)),(SUM(G59:I59)+SUM(G84:I84)))))</f>
        <v>0</v>
      </c>
      <c r="J109" s="65">
        <f>+IF('An Distinta Base'!$G41=0,0,+IF('An Distinta Base'!$G41=30,(J59+J84),+IF('An Distinta Base'!$G41=60,(SUM(I59:J59)+SUM(I84:J84)),(SUM(H59:J59)+SUM(H84:J84)))))</f>
        <v>0</v>
      </c>
      <c r="K109" s="65">
        <f>+IF('An Distinta Base'!$G41=0,0,+IF('An Distinta Base'!$G41=30,(K59+K84),+IF('An Distinta Base'!$G41=60,(SUM(J59:K59)+SUM(J84:K84)),(SUM(I59:K59)+SUM(I84:K84)))))</f>
        <v>0</v>
      </c>
      <c r="L109" s="65">
        <f>+IF('An Distinta Base'!$G41=0,0,+IF('An Distinta Base'!$G41=30,(L59+L84),+IF('An Distinta Base'!$G41=60,(SUM(K59:L59)+SUM(K84:L84)),(SUM(J59:L59)+SUM(J84:L84)))))</f>
        <v>0</v>
      </c>
      <c r="M109" s="65">
        <f>+IF('An Distinta Base'!$G41=0,0,+IF('An Distinta Base'!$G41=30,(M59+M84),+IF('An Distinta Base'!$G41=60,(SUM(L59:M59)+SUM(L84:M84)),(SUM(K59:M59)+SUM(K84:M84)))))</f>
        <v>0</v>
      </c>
      <c r="N109" s="65">
        <f>+IF('An Distinta Base'!$G41=0,0,+IF('An Distinta Base'!$G41=30,(N59+N84),+IF('An Distinta Base'!$G41=60,(SUM(M59:N59)+SUM(M84:N84)),(SUM(L59:N59)+SUM(L84:N84)))))</f>
        <v>0</v>
      </c>
      <c r="O109" s="65">
        <f>+IF('An Distinta Base'!$G41=0,0,+IF('An Distinta Base'!$G41=30,(O59+O84),+IF('An Distinta Base'!$G41=60,(SUM(N59:O59)+SUM(N84:O84)),(SUM(M59:O59)+SUM(M84:O84)))))</f>
        <v>0</v>
      </c>
      <c r="P109" s="65">
        <f>+IF('An Distinta Base'!$G41=0,0,+IF('An Distinta Base'!$G41=30,(P59+P84),+IF('An Distinta Base'!$G41=60,(SUM(O59:P59)+SUM(O84:P84)),(SUM(N59:P59)+SUM(N84:P84)))))</f>
        <v>0</v>
      </c>
      <c r="Q109" s="65">
        <f>+IF('An Distinta Base'!$G41=0,0,+IF('An Distinta Base'!$G41=30,(Q59+Q84),+IF('An Distinta Base'!$G41=60,(SUM(P59:Q59)+SUM(P84:Q84)),(SUM(O59:Q59)+SUM(O84:Q84)))))</f>
        <v>0</v>
      </c>
      <c r="R109" s="65">
        <f>+IF('An Distinta Base'!$G41=0,0,+IF('An Distinta Base'!$G41=30,(R59+R84),+IF('An Distinta Base'!$G41=60,(SUM(Q59:R59)+SUM(Q84:R84)),(SUM(P59:R59)+SUM(P84:R84)))))</f>
        <v>0</v>
      </c>
      <c r="S109" s="65">
        <f>+IF('An Distinta Base'!$G41=0,0,+IF('An Distinta Base'!$G41=30,(S59+S84),+IF('An Distinta Base'!$G41=60,(SUM(R59:S59)+SUM(R84:S84)),(SUM(Q59:S59)+SUM(Q84:S84)))))</f>
        <v>0</v>
      </c>
      <c r="T109" s="65">
        <f>+IF('An Distinta Base'!$G41=0,0,+IF('An Distinta Base'!$G41=30,(T59+T84),+IF('An Distinta Base'!$G41=60,(SUM(S59:T59)+SUM(S84:T84)),(SUM(R59:T59)+SUM(R84:T84)))))</f>
        <v>0</v>
      </c>
      <c r="U109" s="65">
        <f>+IF('An Distinta Base'!$G41=0,0,+IF('An Distinta Base'!$G41=30,(U59+U84),+IF('An Distinta Base'!$G41=60,(SUM(T59:U59)+SUM(T84:U84)),(SUM(S59:U59)+SUM(S84:U84)))))</f>
        <v>0</v>
      </c>
      <c r="V109" s="65">
        <f>+IF('An Distinta Base'!$G41=0,0,+IF('An Distinta Base'!$G41=30,(V59+V84),+IF('An Distinta Base'!$G41=60,(SUM(U59:V59)+SUM(U84:V84)),(SUM(T59:V59)+SUM(T84:V84)))))</f>
        <v>0</v>
      </c>
      <c r="W109" s="65">
        <f>+IF('An Distinta Base'!$G41=0,0,+IF('An Distinta Base'!$G41=30,(W59+W84),+IF('An Distinta Base'!$G41=60,(SUM(V59:W59)+SUM(V84:W84)),(SUM(U59:W59)+SUM(U84:W84)))))</f>
        <v>0</v>
      </c>
      <c r="X109" s="65">
        <f>+IF('An Distinta Base'!$G41=0,0,+IF('An Distinta Base'!$G41=30,(X59+X84),+IF('An Distinta Base'!$G41=60,(SUM(W59:X59)+SUM(W84:X84)),(SUM(V59:X59)+SUM(V84:X84)))))</f>
        <v>0</v>
      </c>
      <c r="Y109" s="65">
        <f>+IF('An Distinta Base'!$G41=0,0,+IF('An Distinta Base'!$G41=30,(Y59+Y84),+IF('An Distinta Base'!$G41=60,(SUM(X59:Y59)+SUM(X84:Y84)),(SUM(W59:Y59)+SUM(W84:Y84)))))</f>
        <v>0</v>
      </c>
      <c r="Z109" s="65">
        <f>+IF('An Distinta Base'!$G41=0,0,+IF('An Distinta Base'!$G41=30,(Z59+Z84),+IF('An Distinta Base'!$G41=60,(SUM(Y59:Z59)+SUM(Y84:Z84)),(SUM(X59:Z59)+SUM(X84:Z84)))))</f>
        <v>0</v>
      </c>
      <c r="AA109" s="65">
        <f>+IF('An Distinta Base'!$G41=0,0,+IF('An Distinta Base'!$G41=30,(AA59+AA84),+IF('An Distinta Base'!$G41=60,(SUM(Z59:AA59)+SUM(Z84:AA84)),(SUM(Y59:AA59)+SUM(Y84:AA84)))))</f>
        <v>0</v>
      </c>
      <c r="AB109" s="65">
        <f>+IF('An Distinta Base'!$G41=0,0,+IF('An Distinta Base'!$G41=30,(AB59+AB84),+IF('An Distinta Base'!$G41=60,(SUM(AA59:AB59)+SUM(AA84:AB84)),(SUM(Z59:AB59)+SUM(Z84:AB84)))))</f>
        <v>0</v>
      </c>
      <c r="AC109" s="65">
        <f>+IF('An Distinta Base'!$G41=0,0,+IF('An Distinta Base'!$G41=30,(AC59+AC84),+IF('An Distinta Base'!$G41=60,(SUM(AB59:AC59)+SUM(AB84:AC84)),(SUM(AA59:AC59)+SUM(AA84:AC84)))))</f>
        <v>0</v>
      </c>
      <c r="AD109" s="65">
        <f>+IF('An Distinta Base'!$G41=0,0,+IF('An Distinta Base'!$G41=30,(AD59+AD84),+IF('An Distinta Base'!$G41=60,(SUM(AC59:AD59)+SUM(AC84:AD84)),(SUM(AB59:AD59)+SUM(AB84:AD84)))))</f>
        <v>0</v>
      </c>
      <c r="AE109" s="65">
        <f>+IF('An Distinta Base'!$G41=0,0,+IF('An Distinta Base'!$G41=30,(AE59+AE84),+IF('An Distinta Base'!$G41=60,(SUM(AD59:AE59)+SUM(AD84:AE84)),(SUM(AC59:AE59)+SUM(AC84:AE84)))))</f>
        <v>0</v>
      </c>
      <c r="AF109" s="65">
        <f>+IF('An Distinta Base'!$G41=0,0,+IF('An Distinta Base'!$G41=30,(AF59+AF84),+IF('An Distinta Base'!$G41=60,(SUM(AE59:AF59)+SUM(AE84:AF84)),(SUM(AD59:AF59)+SUM(AD84:AF84)))))</f>
        <v>0</v>
      </c>
      <c r="AG109" s="65">
        <f>+IF('An Distinta Base'!$G41=0,0,+IF('An Distinta Base'!$G41=30,(AG59+AG84),+IF('An Distinta Base'!$G41=60,(SUM(AF59:AG59)+SUM(AF84:AG84)),(SUM(AE59:AG59)+SUM(AE84:AG84)))))</f>
        <v>0</v>
      </c>
      <c r="AH109" s="65">
        <f>+IF('An Distinta Base'!$G41=0,0,+IF('An Distinta Base'!$G41=30,(AH59+AH84),+IF('An Distinta Base'!$G41=60,(SUM(AG59:AH59)+SUM(AG84:AH84)),(SUM(AF59:AH59)+SUM(AF84:AH84)))))</f>
        <v>0</v>
      </c>
      <c r="AI109" s="65">
        <f>+IF('An Distinta Base'!$G41=0,0,+IF('An Distinta Base'!$G41=30,(AI59+AI84),+IF('An Distinta Base'!$G41=60,(SUM(AH59:AI59)+SUM(AH84:AI84)),(SUM(AG59:AI59)+SUM(AG84:AI84)))))</f>
        <v>0</v>
      </c>
      <c r="AJ109" s="65">
        <f>+IF('An Distinta Base'!$G41=0,0,+IF('An Distinta Base'!$G41=30,(AJ59+AJ84),+IF('An Distinta Base'!$G41=60,(SUM(AI59:AJ59)+SUM(AI84:AJ84)),(SUM(AH59:AJ59)+SUM(AH84:AJ84)))))</f>
        <v>0</v>
      </c>
      <c r="AK109" s="65">
        <f>+IF('An Distinta Base'!$G41=0,0,+IF('An Distinta Base'!$G41=30,(AK59+AK84),+IF('An Distinta Base'!$G41=60,(SUM(AJ59:AK59)+SUM(AJ84:AK84)),(SUM(AI59:AK59)+SUM(AI84:AK84)))))</f>
        <v>0</v>
      </c>
      <c r="AL109" s="65">
        <f>+IF('An Distinta Base'!$G41=0,0,+IF('An Distinta Base'!$G41=30,(AL59+AL84),+IF('An Distinta Base'!$G41=60,(SUM(AK59:AL59)+SUM(AK84:AL84)),(SUM(AJ59:AL59)+SUM(AJ84:AL84)))))</f>
        <v>0</v>
      </c>
    </row>
    <row r="110" spans="2:38" x14ac:dyDescent="0.25">
      <c r="B110" s="47" t="str">
        <f t="shared" si="13"/>
        <v>Prodotto 12</v>
      </c>
      <c r="C110" s="65">
        <f>+IF('An Distinta Base'!$G42=0,0,(C60+C85))</f>
        <v>0</v>
      </c>
      <c r="D110" s="65">
        <f>+IF('An Distinta Base'!$G42=0,0,+IF('An Distinta Base'!$G42=30,(D60+D85),(SUM(C60:D60)+SUM(C85:D85))))</f>
        <v>0</v>
      </c>
      <c r="E110" s="65">
        <f>+IF('An Distinta Base'!$G42=0,0,+IF('An Distinta Base'!$G42=30,(E60+E85),+IF('An Distinta Base'!$G42=60,(SUM(D60:E60)+SUM(D85:E85)),(SUM(C60:E60)+SUM(C85:E85)))))</f>
        <v>0</v>
      </c>
      <c r="F110" s="65">
        <f>+IF('An Distinta Base'!$G42=0,0,+IF('An Distinta Base'!$G42=30,(F60+F85),+IF('An Distinta Base'!$G42=60,(SUM(E60:F60)+SUM(E85:F85)),(SUM(D60:F60)+SUM(D85:F85)))))</f>
        <v>0</v>
      </c>
      <c r="G110" s="65">
        <f>+IF('An Distinta Base'!$G42=0,0,+IF('An Distinta Base'!$G42=30,(G60+G85),+IF('An Distinta Base'!$G42=60,(SUM(F60:G60)+SUM(F85:G85)),(SUM(E60:G60)+SUM(E85:G85)))))</f>
        <v>0</v>
      </c>
      <c r="H110" s="65">
        <f>+IF('An Distinta Base'!$G42=0,0,+IF('An Distinta Base'!$G42=30,(H60+H85),+IF('An Distinta Base'!$G42=60,(SUM(G60:H60)+SUM(G85:H85)),(SUM(F60:H60)+SUM(F85:H85)))))</f>
        <v>0</v>
      </c>
      <c r="I110" s="65">
        <f>+IF('An Distinta Base'!$G42=0,0,+IF('An Distinta Base'!$G42=30,(I60+I85),+IF('An Distinta Base'!$G42=60,(SUM(H60:I60)+SUM(H85:I85)),(SUM(G60:I60)+SUM(G85:I85)))))</f>
        <v>0</v>
      </c>
      <c r="J110" s="65">
        <f>+IF('An Distinta Base'!$G42=0,0,+IF('An Distinta Base'!$G42=30,(J60+J85),+IF('An Distinta Base'!$G42=60,(SUM(I60:J60)+SUM(I85:J85)),(SUM(H60:J60)+SUM(H85:J85)))))</f>
        <v>0</v>
      </c>
      <c r="K110" s="65">
        <f>+IF('An Distinta Base'!$G42=0,0,+IF('An Distinta Base'!$G42=30,(K60+K85),+IF('An Distinta Base'!$G42=60,(SUM(J60:K60)+SUM(J85:K85)),(SUM(I60:K60)+SUM(I85:K85)))))</f>
        <v>0</v>
      </c>
      <c r="L110" s="65">
        <f>+IF('An Distinta Base'!$G42=0,0,+IF('An Distinta Base'!$G42=30,(L60+L85),+IF('An Distinta Base'!$G42=60,(SUM(K60:L60)+SUM(K85:L85)),(SUM(J60:L60)+SUM(J85:L85)))))</f>
        <v>0</v>
      </c>
      <c r="M110" s="65">
        <f>+IF('An Distinta Base'!$G42=0,0,+IF('An Distinta Base'!$G42=30,(M60+M85),+IF('An Distinta Base'!$G42=60,(SUM(L60:M60)+SUM(L85:M85)),(SUM(K60:M60)+SUM(K85:M85)))))</f>
        <v>0</v>
      </c>
      <c r="N110" s="65">
        <f>+IF('An Distinta Base'!$G42=0,0,+IF('An Distinta Base'!$G42=30,(N60+N85),+IF('An Distinta Base'!$G42=60,(SUM(M60:N60)+SUM(M85:N85)),(SUM(L60:N60)+SUM(L85:N85)))))</f>
        <v>0</v>
      </c>
      <c r="O110" s="65">
        <f>+IF('An Distinta Base'!$G42=0,0,+IF('An Distinta Base'!$G42=30,(O60+O85),+IF('An Distinta Base'!$G42=60,(SUM(N60:O60)+SUM(N85:O85)),(SUM(M60:O60)+SUM(M85:O85)))))</f>
        <v>0</v>
      </c>
      <c r="P110" s="65">
        <f>+IF('An Distinta Base'!$G42=0,0,+IF('An Distinta Base'!$G42=30,(P60+P85),+IF('An Distinta Base'!$G42=60,(SUM(O60:P60)+SUM(O85:P85)),(SUM(N60:P60)+SUM(N85:P85)))))</f>
        <v>0</v>
      </c>
      <c r="Q110" s="65">
        <f>+IF('An Distinta Base'!$G42=0,0,+IF('An Distinta Base'!$G42=30,(Q60+Q85),+IF('An Distinta Base'!$G42=60,(SUM(P60:Q60)+SUM(P85:Q85)),(SUM(O60:Q60)+SUM(O85:Q85)))))</f>
        <v>0</v>
      </c>
      <c r="R110" s="65">
        <f>+IF('An Distinta Base'!$G42=0,0,+IF('An Distinta Base'!$G42=30,(R60+R85),+IF('An Distinta Base'!$G42=60,(SUM(Q60:R60)+SUM(Q85:R85)),(SUM(P60:R60)+SUM(P85:R85)))))</f>
        <v>0</v>
      </c>
      <c r="S110" s="65">
        <f>+IF('An Distinta Base'!$G42=0,0,+IF('An Distinta Base'!$G42=30,(S60+S85),+IF('An Distinta Base'!$G42=60,(SUM(R60:S60)+SUM(R85:S85)),(SUM(Q60:S60)+SUM(Q85:S85)))))</f>
        <v>0</v>
      </c>
      <c r="T110" s="65">
        <f>+IF('An Distinta Base'!$G42=0,0,+IF('An Distinta Base'!$G42=30,(T60+T85),+IF('An Distinta Base'!$G42=60,(SUM(S60:T60)+SUM(S85:T85)),(SUM(R60:T60)+SUM(R85:T85)))))</f>
        <v>0</v>
      </c>
      <c r="U110" s="65">
        <f>+IF('An Distinta Base'!$G42=0,0,+IF('An Distinta Base'!$G42=30,(U60+U85),+IF('An Distinta Base'!$G42=60,(SUM(T60:U60)+SUM(T85:U85)),(SUM(S60:U60)+SUM(S85:U85)))))</f>
        <v>0</v>
      </c>
      <c r="V110" s="65">
        <f>+IF('An Distinta Base'!$G42=0,0,+IF('An Distinta Base'!$G42=30,(V60+V85),+IF('An Distinta Base'!$G42=60,(SUM(U60:V60)+SUM(U85:V85)),(SUM(T60:V60)+SUM(T85:V85)))))</f>
        <v>0</v>
      </c>
      <c r="W110" s="65">
        <f>+IF('An Distinta Base'!$G42=0,0,+IF('An Distinta Base'!$G42=30,(W60+W85),+IF('An Distinta Base'!$G42=60,(SUM(V60:W60)+SUM(V85:W85)),(SUM(U60:W60)+SUM(U85:W85)))))</f>
        <v>0</v>
      </c>
      <c r="X110" s="65">
        <f>+IF('An Distinta Base'!$G42=0,0,+IF('An Distinta Base'!$G42=30,(X60+X85),+IF('An Distinta Base'!$G42=60,(SUM(W60:X60)+SUM(W85:X85)),(SUM(V60:X60)+SUM(V85:X85)))))</f>
        <v>0</v>
      </c>
      <c r="Y110" s="65">
        <f>+IF('An Distinta Base'!$G42=0,0,+IF('An Distinta Base'!$G42=30,(Y60+Y85),+IF('An Distinta Base'!$G42=60,(SUM(X60:Y60)+SUM(X85:Y85)),(SUM(W60:Y60)+SUM(W85:Y85)))))</f>
        <v>0</v>
      </c>
      <c r="Z110" s="65">
        <f>+IF('An Distinta Base'!$G42=0,0,+IF('An Distinta Base'!$G42=30,(Z60+Z85),+IF('An Distinta Base'!$G42=60,(SUM(Y60:Z60)+SUM(Y85:Z85)),(SUM(X60:Z60)+SUM(X85:Z85)))))</f>
        <v>0</v>
      </c>
      <c r="AA110" s="65">
        <f>+IF('An Distinta Base'!$G42=0,0,+IF('An Distinta Base'!$G42=30,(AA60+AA85),+IF('An Distinta Base'!$G42=60,(SUM(Z60:AA60)+SUM(Z85:AA85)),(SUM(Y60:AA60)+SUM(Y85:AA85)))))</f>
        <v>0</v>
      </c>
      <c r="AB110" s="65">
        <f>+IF('An Distinta Base'!$G42=0,0,+IF('An Distinta Base'!$G42=30,(AB60+AB85),+IF('An Distinta Base'!$G42=60,(SUM(AA60:AB60)+SUM(AA85:AB85)),(SUM(Z60:AB60)+SUM(Z85:AB85)))))</f>
        <v>0</v>
      </c>
      <c r="AC110" s="65">
        <f>+IF('An Distinta Base'!$G42=0,0,+IF('An Distinta Base'!$G42=30,(AC60+AC85),+IF('An Distinta Base'!$G42=60,(SUM(AB60:AC60)+SUM(AB85:AC85)),(SUM(AA60:AC60)+SUM(AA85:AC85)))))</f>
        <v>0</v>
      </c>
      <c r="AD110" s="65">
        <f>+IF('An Distinta Base'!$G42=0,0,+IF('An Distinta Base'!$G42=30,(AD60+AD85),+IF('An Distinta Base'!$G42=60,(SUM(AC60:AD60)+SUM(AC85:AD85)),(SUM(AB60:AD60)+SUM(AB85:AD85)))))</f>
        <v>0</v>
      </c>
      <c r="AE110" s="65">
        <f>+IF('An Distinta Base'!$G42=0,0,+IF('An Distinta Base'!$G42=30,(AE60+AE85),+IF('An Distinta Base'!$G42=60,(SUM(AD60:AE60)+SUM(AD85:AE85)),(SUM(AC60:AE60)+SUM(AC85:AE85)))))</f>
        <v>0</v>
      </c>
      <c r="AF110" s="65">
        <f>+IF('An Distinta Base'!$G42=0,0,+IF('An Distinta Base'!$G42=30,(AF60+AF85),+IF('An Distinta Base'!$G42=60,(SUM(AE60:AF60)+SUM(AE85:AF85)),(SUM(AD60:AF60)+SUM(AD85:AF85)))))</f>
        <v>0</v>
      </c>
      <c r="AG110" s="65">
        <f>+IF('An Distinta Base'!$G42=0,0,+IF('An Distinta Base'!$G42=30,(AG60+AG85),+IF('An Distinta Base'!$G42=60,(SUM(AF60:AG60)+SUM(AF85:AG85)),(SUM(AE60:AG60)+SUM(AE85:AG85)))))</f>
        <v>0</v>
      </c>
      <c r="AH110" s="65">
        <f>+IF('An Distinta Base'!$G42=0,0,+IF('An Distinta Base'!$G42=30,(AH60+AH85),+IF('An Distinta Base'!$G42=60,(SUM(AG60:AH60)+SUM(AG85:AH85)),(SUM(AF60:AH60)+SUM(AF85:AH85)))))</f>
        <v>0</v>
      </c>
      <c r="AI110" s="65">
        <f>+IF('An Distinta Base'!$G42=0,0,+IF('An Distinta Base'!$G42=30,(AI60+AI85),+IF('An Distinta Base'!$G42=60,(SUM(AH60:AI60)+SUM(AH85:AI85)),(SUM(AG60:AI60)+SUM(AG85:AI85)))))</f>
        <v>0</v>
      </c>
      <c r="AJ110" s="65">
        <f>+IF('An Distinta Base'!$G42=0,0,+IF('An Distinta Base'!$G42=30,(AJ60+AJ85),+IF('An Distinta Base'!$G42=60,(SUM(AI60:AJ60)+SUM(AI85:AJ85)),(SUM(AH60:AJ60)+SUM(AH85:AJ85)))))</f>
        <v>0</v>
      </c>
      <c r="AK110" s="65">
        <f>+IF('An Distinta Base'!$G42=0,0,+IF('An Distinta Base'!$G42=30,(AK60+AK85),+IF('An Distinta Base'!$G42=60,(SUM(AJ60:AK60)+SUM(AJ85:AK85)),(SUM(AI60:AK60)+SUM(AI85:AK85)))))</f>
        <v>0</v>
      </c>
      <c r="AL110" s="65">
        <f>+IF('An Distinta Base'!$G42=0,0,+IF('An Distinta Base'!$G42=30,(AL60+AL85),+IF('An Distinta Base'!$G42=60,(SUM(AK60:AL60)+SUM(AK85:AL85)),(SUM(AJ60:AL60)+SUM(AJ85:AL85)))))</f>
        <v>0</v>
      </c>
    </row>
    <row r="111" spans="2:38" x14ac:dyDescent="0.25">
      <c r="B111" s="47" t="str">
        <f t="shared" si="13"/>
        <v>Prodotto 13</v>
      </c>
      <c r="C111" s="65">
        <f>+IF('An Distinta Base'!$G43=0,0,(C61+C86))</f>
        <v>0</v>
      </c>
      <c r="D111" s="65">
        <f>+IF('An Distinta Base'!$G43=0,0,+IF('An Distinta Base'!$G43=30,(D61+D86),(SUM(C61:D61)+SUM(C86:D86))))</f>
        <v>0</v>
      </c>
      <c r="E111" s="65">
        <f>+IF('An Distinta Base'!$G43=0,0,+IF('An Distinta Base'!$G43=30,(E61+E86),+IF('An Distinta Base'!$G43=60,(SUM(D61:E61)+SUM(D86:E86)),(SUM(C61:E61)+SUM(C86:E86)))))</f>
        <v>0</v>
      </c>
      <c r="F111" s="65">
        <f>+IF('An Distinta Base'!$G43=0,0,+IF('An Distinta Base'!$G43=30,(F61+F86),+IF('An Distinta Base'!$G43=60,(SUM(E61:F61)+SUM(E86:F86)),(SUM(D61:F61)+SUM(D86:F86)))))</f>
        <v>0</v>
      </c>
      <c r="G111" s="65">
        <f>+IF('An Distinta Base'!$G43=0,0,+IF('An Distinta Base'!$G43=30,(G61+G86),+IF('An Distinta Base'!$G43=60,(SUM(F61:G61)+SUM(F86:G86)),(SUM(E61:G61)+SUM(E86:G86)))))</f>
        <v>0</v>
      </c>
      <c r="H111" s="65">
        <f>+IF('An Distinta Base'!$G43=0,0,+IF('An Distinta Base'!$G43=30,(H61+H86),+IF('An Distinta Base'!$G43=60,(SUM(G61:H61)+SUM(G86:H86)),(SUM(F61:H61)+SUM(F86:H86)))))</f>
        <v>0</v>
      </c>
      <c r="I111" s="65">
        <f>+IF('An Distinta Base'!$G43=0,0,+IF('An Distinta Base'!$G43=30,(I61+I86),+IF('An Distinta Base'!$G43=60,(SUM(H61:I61)+SUM(H86:I86)),(SUM(G61:I61)+SUM(G86:I86)))))</f>
        <v>0</v>
      </c>
      <c r="J111" s="65">
        <f>+IF('An Distinta Base'!$G43=0,0,+IF('An Distinta Base'!$G43=30,(J61+J86),+IF('An Distinta Base'!$G43=60,(SUM(I61:J61)+SUM(I86:J86)),(SUM(H61:J61)+SUM(H86:J86)))))</f>
        <v>0</v>
      </c>
      <c r="K111" s="65">
        <f>+IF('An Distinta Base'!$G43=0,0,+IF('An Distinta Base'!$G43=30,(K61+K86),+IF('An Distinta Base'!$G43=60,(SUM(J61:K61)+SUM(J86:K86)),(SUM(I61:K61)+SUM(I86:K86)))))</f>
        <v>0</v>
      </c>
      <c r="L111" s="65">
        <f>+IF('An Distinta Base'!$G43=0,0,+IF('An Distinta Base'!$G43=30,(L61+L86),+IF('An Distinta Base'!$G43=60,(SUM(K61:L61)+SUM(K86:L86)),(SUM(J61:L61)+SUM(J86:L86)))))</f>
        <v>0</v>
      </c>
      <c r="M111" s="65">
        <f>+IF('An Distinta Base'!$G43=0,0,+IF('An Distinta Base'!$G43=30,(M61+M86),+IF('An Distinta Base'!$G43=60,(SUM(L61:M61)+SUM(L86:M86)),(SUM(K61:M61)+SUM(K86:M86)))))</f>
        <v>0</v>
      </c>
      <c r="N111" s="65">
        <f>+IF('An Distinta Base'!$G43=0,0,+IF('An Distinta Base'!$G43=30,(N61+N86),+IF('An Distinta Base'!$G43=60,(SUM(M61:N61)+SUM(M86:N86)),(SUM(L61:N61)+SUM(L86:N86)))))</f>
        <v>0</v>
      </c>
      <c r="O111" s="65">
        <f>+IF('An Distinta Base'!$G43=0,0,+IF('An Distinta Base'!$G43=30,(O61+O86),+IF('An Distinta Base'!$G43=60,(SUM(N61:O61)+SUM(N86:O86)),(SUM(M61:O61)+SUM(M86:O86)))))</f>
        <v>0</v>
      </c>
      <c r="P111" s="65">
        <f>+IF('An Distinta Base'!$G43=0,0,+IF('An Distinta Base'!$G43=30,(P61+P86),+IF('An Distinta Base'!$G43=60,(SUM(O61:P61)+SUM(O86:P86)),(SUM(N61:P61)+SUM(N86:P86)))))</f>
        <v>0</v>
      </c>
      <c r="Q111" s="65">
        <f>+IF('An Distinta Base'!$G43=0,0,+IF('An Distinta Base'!$G43=30,(Q61+Q86),+IF('An Distinta Base'!$G43=60,(SUM(P61:Q61)+SUM(P86:Q86)),(SUM(O61:Q61)+SUM(O86:Q86)))))</f>
        <v>0</v>
      </c>
      <c r="R111" s="65">
        <f>+IF('An Distinta Base'!$G43=0,0,+IF('An Distinta Base'!$G43=30,(R61+R86),+IF('An Distinta Base'!$G43=60,(SUM(Q61:R61)+SUM(Q86:R86)),(SUM(P61:R61)+SUM(P86:R86)))))</f>
        <v>0</v>
      </c>
      <c r="S111" s="65">
        <f>+IF('An Distinta Base'!$G43=0,0,+IF('An Distinta Base'!$G43=30,(S61+S86),+IF('An Distinta Base'!$G43=60,(SUM(R61:S61)+SUM(R86:S86)),(SUM(Q61:S61)+SUM(Q86:S86)))))</f>
        <v>0</v>
      </c>
      <c r="T111" s="65">
        <f>+IF('An Distinta Base'!$G43=0,0,+IF('An Distinta Base'!$G43=30,(T61+T86),+IF('An Distinta Base'!$G43=60,(SUM(S61:T61)+SUM(S86:T86)),(SUM(R61:T61)+SUM(R86:T86)))))</f>
        <v>0</v>
      </c>
      <c r="U111" s="65">
        <f>+IF('An Distinta Base'!$G43=0,0,+IF('An Distinta Base'!$G43=30,(U61+U86),+IF('An Distinta Base'!$G43=60,(SUM(T61:U61)+SUM(T86:U86)),(SUM(S61:U61)+SUM(S86:U86)))))</f>
        <v>0</v>
      </c>
      <c r="V111" s="65">
        <f>+IF('An Distinta Base'!$G43=0,0,+IF('An Distinta Base'!$G43=30,(V61+V86),+IF('An Distinta Base'!$G43=60,(SUM(U61:V61)+SUM(U86:V86)),(SUM(T61:V61)+SUM(T86:V86)))))</f>
        <v>0</v>
      </c>
      <c r="W111" s="65">
        <f>+IF('An Distinta Base'!$G43=0,0,+IF('An Distinta Base'!$G43=30,(W61+W86),+IF('An Distinta Base'!$G43=60,(SUM(V61:W61)+SUM(V86:W86)),(SUM(U61:W61)+SUM(U86:W86)))))</f>
        <v>0</v>
      </c>
      <c r="X111" s="65">
        <f>+IF('An Distinta Base'!$G43=0,0,+IF('An Distinta Base'!$G43=30,(X61+X86),+IF('An Distinta Base'!$G43=60,(SUM(W61:X61)+SUM(W86:X86)),(SUM(V61:X61)+SUM(V86:X86)))))</f>
        <v>0</v>
      </c>
      <c r="Y111" s="65">
        <f>+IF('An Distinta Base'!$G43=0,0,+IF('An Distinta Base'!$G43=30,(Y61+Y86),+IF('An Distinta Base'!$G43=60,(SUM(X61:Y61)+SUM(X86:Y86)),(SUM(W61:Y61)+SUM(W86:Y86)))))</f>
        <v>0</v>
      </c>
      <c r="Z111" s="65">
        <f>+IF('An Distinta Base'!$G43=0,0,+IF('An Distinta Base'!$G43=30,(Z61+Z86),+IF('An Distinta Base'!$G43=60,(SUM(Y61:Z61)+SUM(Y86:Z86)),(SUM(X61:Z61)+SUM(X86:Z86)))))</f>
        <v>0</v>
      </c>
      <c r="AA111" s="65">
        <f>+IF('An Distinta Base'!$G43=0,0,+IF('An Distinta Base'!$G43=30,(AA61+AA86),+IF('An Distinta Base'!$G43=60,(SUM(Z61:AA61)+SUM(Z86:AA86)),(SUM(Y61:AA61)+SUM(Y86:AA86)))))</f>
        <v>0</v>
      </c>
      <c r="AB111" s="65">
        <f>+IF('An Distinta Base'!$G43=0,0,+IF('An Distinta Base'!$G43=30,(AB61+AB86),+IF('An Distinta Base'!$G43=60,(SUM(AA61:AB61)+SUM(AA86:AB86)),(SUM(Z61:AB61)+SUM(Z86:AB86)))))</f>
        <v>0</v>
      </c>
      <c r="AC111" s="65">
        <f>+IF('An Distinta Base'!$G43=0,0,+IF('An Distinta Base'!$G43=30,(AC61+AC86),+IF('An Distinta Base'!$G43=60,(SUM(AB61:AC61)+SUM(AB86:AC86)),(SUM(AA61:AC61)+SUM(AA86:AC86)))))</f>
        <v>0</v>
      </c>
      <c r="AD111" s="65">
        <f>+IF('An Distinta Base'!$G43=0,0,+IF('An Distinta Base'!$G43=30,(AD61+AD86),+IF('An Distinta Base'!$G43=60,(SUM(AC61:AD61)+SUM(AC86:AD86)),(SUM(AB61:AD61)+SUM(AB86:AD86)))))</f>
        <v>0</v>
      </c>
      <c r="AE111" s="65">
        <f>+IF('An Distinta Base'!$G43=0,0,+IF('An Distinta Base'!$G43=30,(AE61+AE86),+IF('An Distinta Base'!$G43=60,(SUM(AD61:AE61)+SUM(AD86:AE86)),(SUM(AC61:AE61)+SUM(AC86:AE86)))))</f>
        <v>0</v>
      </c>
      <c r="AF111" s="65">
        <f>+IF('An Distinta Base'!$G43=0,0,+IF('An Distinta Base'!$G43=30,(AF61+AF86),+IF('An Distinta Base'!$G43=60,(SUM(AE61:AF61)+SUM(AE86:AF86)),(SUM(AD61:AF61)+SUM(AD86:AF86)))))</f>
        <v>0</v>
      </c>
      <c r="AG111" s="65">
        <f>+IF('An Distinta Base'!$G43=0,0,+IF('An Distinta Base'!$G43=30,(AG61+AG86),+IF('An Distinta Base'!$G43=60,(SUM(AF61:AG61)+SUM(AF86:AG86)),(SUM(AE61:AG61)+SUM(AE86:AG86)))))</f>
        <v>0</v>
      </c>
      <c r="AH111" s="65">
        <f>+IF('An Distinta Base'!$G43=0,0,+IF('An Distinta Base'!$G43=30,(AH61+AH86),+IF('An Distinta Base'!$G43=60,(SUM(AG61:AH61)+SUM(AG86:AH86)),(SUM(AF61:AH61)+SUM(AF86:AH86)))))</f>
        <v>0</v>
      </c>
      <c r="AI111" s="65">
        <f>+IF('An Distinta Base'!$G43=0,0,+IF('An Distinta Base'!$G43=30,(AI61+AI86),+IF('An Distinta Base'!$G43=60,(SUM(AH61:AI61)+SUM(AH86:AI86)),(SUM(AG61:AI61)+SUM(AG86:AI86)))))</f>
        <v>0</v>
      </c>
      <c r="AJ111" s="65">
        <f>+IF('An Distinta Base'!$G43=0,0,+IF('An Distinta Base'!$G43=30,(AJ61+AJ86),+IF('An Distinta Base'!$G43=60,(SUM(AI61:AJ61)+SUM(AI86:AJ86)),(SUM(AH61:AJ61)+SUM(AH86:AJ86)))))</f>
        <v>0</v>
      </c>
      <c r="AK111" s="65">
        <f>+IF('An Distinta Base'!$G43=0,0,+IF('An Distinta Base'!$G43=30,(AK61+AK86),+IF('An Distinta Base'!$G43=60,(SUM(AJ61:AK61)+SUM(AJ86:AK86)),(SUM(AI61:AK61)+SUM(AI86:AK86)))))</f>
        <v>0</v>
      </c>
      <c r="AL111" s="65">
        <f>+IF('An Distinta Base'!$G43=0,0,+IF('An Distinta Base'!$G43=30,(AL61+AL86),+IF('An Distinta Base'!$G43=60,(SUM(AK61:AL61)+SUM(AK86:AL86)),(SUM(AJ61:AL61)+SUM(AJ86:AL86)))))</f>
        <v>0</v>
      </c>
    </row>
    <row r="112" spans="2:38" x14ac:dyDescent="0.25">
      <c r="B112" s="47" t="str">
        <f t="shared" si="13"/>
        <v>Prodotto 14</v>
      </c>
      <c r="C112" s="65">
        <f>+IF('An Distinta Base'!$G44=0,0,(C62+C87))</f>
        <v>0</v>
      </c>
      <c r="D112" s="65">
        <f>+IF('An Distinta Base'!$G44=0,0,+IF('An Distinta Base'!$G44=30,(D62+D87),(SUM(C62:D62)+SUM(C87:D87))))</f>
        <v>0</v>
      </c>
      <c r="E112" s="65">
        <f>+IF('An Distinta Base'!$G44=0,0,+IF('An Distinta Base'!$G44=30,(E62+E87),+IF('An Distinta Base'!$G44=60,(SUM(D62:E62)+SUM(D87:E87)),(SUM(C62:E62)+SUM(C87:E87)))))</f>
        <v>0</v>
      </c>
      <c r="F112" s="65">
        <f>+IF('An Distinta Base'!$G44=0,0,+IF('An Distinta Base'!$G44=30,(F62+F87),+IF('An Distinta Base'!$G44=60,(SUM(E62:F62)+SUM(E87:F87)),(SUM(D62:F62)+SUM(D87:F87)))))</f>
        <v>0</v>
      </c>
      <c r="G112" s="65">
        <f>+IF('An Distinta Base'!$G44=0,0,+IF('An Distinta Base'!$G44=30,(G62+G87),+IF('An Distinta Base'!$G44=60,(SUM(F62:G62)+SUM(F87:G87)),(SUM(E62:G62)+SUM(E87:G87)))))</f>
        <v>0</v>
      </c>
      <c r="H112" s="65">
        <f>+IF('An Distinta Base'!$G44=0,0,+IF('An Distinta Base'!$G44=30,(H62+H87),+IF('An Distinta Base'!$G44=60,(SUM(G62:H62)+SUM(G87:H87)),(SUM(F62:H62)+SUM(F87:H87)))))</f>
        <v>0</v>
      </c>
      <c r="I112" s="65">
        <f>+IF('An Distinta Base'!$G44=0,0,+IF('An Distinta Base'!$G44=30,(I62+I87),+IF('An Distinta Base'!$G44=60,(SUM(H62:I62)+SUM(H87:I87)),(SUM(G62:I62)+SUM(G87:I87)))))</f>
        <v>0</v>
      </c>
      <c r="J112" s="65">
        <f>+IF('An Distinta Base'!$G44=0,0,+IF('An Distinta Base'!$G44=30,(J62+J87),+IF('An Distinta Base'!$G44=60,(SUM(I62:J62)+SUM(I87:J87)),(SUM(H62:J62)+SUM(H87:J87)))))</f>
        <v>0</v>
      </c>
      <c r="K112" s="65">
        <f>+IF('An Distinta Base'!$G44=0,0,+IF('An Distinta Base'!$G44=30,(K62+K87),+IF('An Distinta Base'!$G44=60,(SUM(J62:K62)+SUM(J87:K87)),(SUM(I62:K62)+SUM(I87:K87)))))</f>
        <v>0</v>
      </c>
      <c r="L112" s="65">
        <f>+IF('An Distinta Base'!$G44=0,0,+IF('An Distinta Base'!$G44=30,(L62+L87),+IF('An Distinta Base'!$G44=60,(SUM(K62:L62)+SUM(K87:L87)),(SUM(J62:L62)+SUM(J87:L87)))))</f>
        <v>0</v>
      </c>
      <c r="M112" s="65">
        <f>+IF('An Distinta Base'!$G44=0,0,+IF('An Distinta Base'!$G44=30,(M62+M87),+IF('An Distinta Base'!$G44=60,(SUM(L62:M62)+SUM(L87:M87)),(SUM(K62:M62)+SUM(K87:M87)))))</f>
        <v>0</v>
      </c>
      <c r="N112" s="65">
        <f>+IF('An Distinta Base'!$G44=0,0,+IF('An Distinta Base'!$G44=30,(N62+N87),+IF('An Distinta Base'!$G44=60,(SUM(M62:N62)+SUM(M87:N87)),(SUM(L62:N62)+SUM(L87:N87)))))</f>
        <v>0</v>
      </c>
      <c r="O112" s="65">
        <f>+IF('An Distinta Base'!$G44=0,0,+IF('An Distinta Base'!$G44=30,(O62+O87),+IF('An Distinta Base'!$G44=60,(SUM(N62:O62)+SUM(N87:O87)),(SUM(M62:O62)+SUM(M87:O87)))))</f>
        <v>0</v>
      </c>
      <c r="P112" s="65">
        <f>+IF('An Distinta Base'!$G44=0,0,+IF('An Distinta Base'!$G44=30,(P62+P87),+IF('An Distinta Base'!$G44=60,(SUM(O62:P62)+SUM(O87:P87)),(SUM(N62:P62)+SUM(N87:P87)))))</f>
        <v>0</v>
      </c>
      <c r="Q112" s="65">
        <f>+IF('An Distinta Base'!$G44=0,0,+IF('An Distinta Base'!$G44=30,(Q62+Q87),+IF('An Distinta Base'!$G44=60,(SUM(P62:Q62)+SUM(P87:Q87)),(SUM(O62:Q62)+SUM(O87:Q87)))))</f>
        <v>0</v>
      </c>
      <c r="R112" s="65">
        <f>+IF('An Distinta Base'!$G44=0,0,+IF('An Distinta Base'!$G44=30,(R62+R87),+IF('An Distinta Base'!$G44=60,(SUM(Q62:R62)+SUM(Q87:R87)),(SUM(P62:R62)+SUM(P87:R87)))))</f>
        <v>0</v>
      </c>
      <c r="S112" s="65">
        <f>+IF('An Distinta Base'!$G44=0,0,+IF('An Distinta Base'!$G44=30,(S62+S87),+IF('An Distinta Base'!$G44=60,(SUM(R62:S62)+SUM(R87:S87)),(SUM(Q62:S62)+SUM(Q87:S87)))))</f>
        <v>0</v>
      </c>
      <c r="T112" s="65">
        <f>+IF('An Distinta Base'!$G44=0,0,+IF('An Distinta Base'!$G44=30,(T62+T87),+IF('An Distinta Base'!$G44=60,(SUM(S62:T62)+SUM(S87:T87)),(SUM(R62:T62)+SUM(R87:T87)))))</f>
        <v>0</v>
      </c>
      <c r="U112" s="65">
        <f>+IF('An Distinta Base'!$G44=0,0,+IF('An Distinta Base'!$G44=30,(U62+U87),+IF('An Distinta Base'!$G44=60,(SUM(T62:U62)+SUM(T87:U87)),(SUM(S62:U62)+SUM(S87:U87)))))</f>
        <v>0</v>
      </c>
      <c r="V112" s="65">
        <f>+IF('An Distinta Base'!$G44=0,0,+IF('An Distinta Base'!$G44=30,(V62+V87),+IF('An Distinta Base'!$G44=60,(SUM(U62:V62)+SUM(U87:V87)),(SUM(T62:V62)+SUM(T87:V87)))))</f>
        <v>0</v>
      </c>
      <c r="W112" s="65">
        <f>+IF('An Distinta Base'!$G44=0,0,+IF('An Distinta Base'!$G44=30,(W62+W87),+IF('An Distinta Base'!$G44=60,(SUM(V62:W62)+SUM(V87:W87)),(SUM(U62:W62)+SUM(U87:W87)))))</f>
        <v>0</v>
      </c>
      <c r="X112" s="65">
        <f>+IF('An Distinta Base'!$G44=0,0,+IF('An Distinta Base'!$G44=30,(X62+X87),+IF('An Distinta Base'!$G44=60,(SUM(W62:X62)+SUM(W87:X87)),(SUM(V62:X62)+SUM(V87:X87)))))</f>
        <v>0</v>
      </c>
      <c r="Y112" s="65">
        <f>+IF('An Distinta Base'!$G44=0,0,+IF('An Distinta Base'!$G44=30,(Y62+Y87),+IF('An Distinta Base'!$G44=60,(SUM(X62:Y62)+SUM(X87:Y87)),(SUM(W62:Y62)+SUM(W87:Y87)))))</f>
        <v>0</v>
      </c>
      <c r="Z112" s="65">
        <f>+IF('An Distinta Base'!$G44=0,0,+IF('An Distinta Base'!$G44=30,(Z62+Z87),+IF('An Distinta Base'!$G44=60,(SUM(Y62:Z62)+SUM(Y87:Z87)),(SUM(X62:Z62)+SUM(X87:Z87)))))</f>
        <v>0</v>
      </c>
      <c r="AA112" s="65">
        <f>+IF('An Distinta Base'!$G44=0,0,+IF('An Distinta Base'!$G44=30,(AA62+AA87),+IF('An Distinta Base'!$G44=60,(SUM(Z62:AA62)+SUM(Z87:AA87)),(SUM(Y62:AA62)+SUM(Y87:AA87)))))</f>
        <v>0</v>
      </c>
      <c r="AB112" s="65">
        <f>+IF('An Distinta Base'!$G44=0,0,+IF('An Distinta Base'!$G44=30,(AB62+AB87),+IF('An Distinta Base'!$G44=60,(SUM(AA62:AB62)+SUM(AA87:AB87)),(SUM(Z62:AB62)+SUM(Z87:AB87)))))</f>
        <v>0</v>
      </c>
      <c r="AC112" s="65">
        <f>+IF('An Distinta Base'!$G44=0,0,+IF('An Distinta Base'!$G44=30,(AC62+AC87),+IF('An Distinta Base'!$G44=60,(SUM(AB62:AC62)+SUM(AB87:AC87)),(SUM(AA62:AC62)+SUM(AA87:AC87)))))</f>
        <v>0</v>
      </c>
      <c r="AD112" s="65">
        <f>+IF('An Distinta Base'!$G44=0,0,+IF('An Distinta Base'!$G44=30,(AD62+AD87),+IF('An Distinta Base'!$G44=60,(SUM(AC62:AD62)+SUM(AC87:AD87)),(SUM(AB62:AD62)+SUM(AB87:AD87)))))</f>
        <v>0</v>
      </c>
      <c r="AE112" s="65">
        <f>+IF('An Distinta Base'!$G44=0,0,+IF('An Distinta Base'!$G44=30,(AE62+AE87),+IF('An Distinta Base'!$G44=60,(SUM(AD62:AE62)+SUM(AD87:AE87)),(SUM(AC62:AE62)+SUM(AC87:AE87)))))</f>
        <v>0</v>
      </c>
      <c r="AF112" s="65">
        <f>+IF('An Distinta Base'!$G44=0,0,+IF('An Distinta Base'!$G44=30,(AF62+AF87),+IF('An Distinta Base'!$G44=60,(SUM(AE62:AF62)+SUM(AE87:AF87)),(SUM(AD62:AF62)+SUM(AD87:AF87)))))</f>
        <v>0</v>
      </c>
      <c r="AG112" s="65">
        <f>+IF('An Distinta Base'!$G44=0,0,+IF('An Distinta Base'!$G44=30,(AG62+AG87),+IF('An Distinta Base'!$G44=60,(SUM(AF62:AG62)+SUM(AF87:AG87)),(SUM(AE62:AG62)+SUM(AE87:AG87)))))</f>
        <v>0</v>
      </c>
      <c r="AH112" s="65">
        <f>+IF('An Distinta Base'!$G44=0,0,+IF('An Distinta Base'!$G44=30,(AH62+AH87),+IF('An Distinta Base'!$G44=60,(SUM(AG62:AH62)+SUM(AG87:AH87)),(SUM(AF62:AH62)+SUM(AF87:AH87)))))</f>
        <v>0</v>
      </c>
      <c r="AI112" s="65">
        <f>+IF('An Distinta Base'!$G44=0,0,+IF('An Distinta Base'!$G44=30,(AI62+AI87),+IF('An Distinta Base'!$G44=60,(SUM(AH62:AI62)+SUM(AH87:AI87)),(SUM(AG62:AI62)+SUM(AG87:AI87)))))</f>
        <v>0</v>
      </c>
      <c r="AJ112" s="65">
        <f>+IF('An Distinta Base'!$G44=0,0,+IF('An Distinta Base'!$G44=30,(AJ62+AJ87),+IF('An Distinta Base'!$G44=60,(SUM(AI62:AJ62)+SUM(AI87:AJ87)),(SUM(AH62:AJ62)+SUM(AH87:AJ87)))))</f>
        <v>0</v>
      </c>
      <c r="AK112" s="65">
        <f>+IF('An Distinta Base'!$G44=0,0,+IF('An Distinta Base'!$G44=30,(AK62+AK87),+IF('An Distinta Base'!$G44=60,(SUM(AJ62:AK62)+SUM(AJ87:AK87)),(SUM(AI62:AK62)+SUM(AI87:AK87)))))</f>
        <v>0</v>
      </c>
      <c r="AL112" s="65">
        <f>+IF('An Distinta Base'!$G44=0,0,+IF('An Distinta Base'!$G44=30,(AL62+AL87),+IF('An Distinta Base'!$G44=60,(SUM(AK62:AL62)+SUM(AK87:AL87)),(SUM(AJ62:AL62)+SUM(AJ87:AL87)))))</f>
        <v>0</v>
      </c>
    </row>
    <row r="113" spans="2:38" x14ac:dyDescent="0.25">
      <c r="B113" s="47" t="str">
        <f t="shared" si="13"/>
        <v>Prodotto 15</v>
      </c>
      <c r="C113" s="65">
        <f>+IF('An Distinta Base'!$G45=0,0,(C63+C88))</f>
        <v>0</v>
      </c>
      <c r="D113" s="65">
        <f>+IF('An Distinta Base'!$G45=0,0,+IF('An Distinta Base'!$G45=30,(D63+D88),(SUM(C63:D63)+SUM(C88:D88))))</f>
        <v>0</v>
      </c>
      <c r="E113" s="65">
        <f>+IF('An Distinta Base'!$G45=0,0,+IF('An Distinta Base'!$G45=30,(E63+E88),+IF('An Distinta Base'!$G45=60,(SUM(D63:E63)+SUM(D88:E88)),(SUM(C63:E63)+SUM(C88:E88)))))</f>
        <v>0</v>
      </c>
      <c r="F113" s="65">
        <f>+IF('An Distinta Base'!$G45=0,0,+IF('An Distinta Base'!$G45=30,(F63+F88),+IF('An Distinta Base'!$G45=60,(SUM(E63:F63)+SUM(E88:F88)),(SUM(D63:F63)+SUM(D88:F88)))))</f>
        <v>0</v>
      </c>
      <c r="G113" s="65">
        <f>+IF('An Distinta Base'!$G45=0,0,+IF('An Distinta Base'!$G45=30,(G63+G88),+IF('An Distinta Base'!$G45=60,(SUM(F63:G63)+SUM(F88:G88)),(SUM(E63:G63)+SUM(E88:G88)))))</f>
        <v>0</v>
      </c>
      <c r="H113" s="65">
        <f>+IF('An Distinta Base'!$G45=0,0,+IF('An Distinta Base'!$G45=30,(H63+H88),+IF('An Distinta Base'!$G45=60,(SUM(G63:H63)+SUM(G88:H88)),(SUM(F63:H63)+SUM(F88:H88)))))</f>
        <v>0</v>
      </c>
      <c r="I113" s="65">
        <f>+IF('An Distinta Base'!$G45=0,0,+IF('An Distinta Base'!$G45=30,(I63+I88),+IF('An Distinta Base'!$G45=60,(SUM(H63:I63)+SUM(H88:I88)),(SUM(G63:I63)+SUM(G88:I88)))))</f>
        <v>0</v>
      </c>
      <c r="J113" s="65">
        <f>+IF('An Distinta Base'!$G45=0,0,+IF('An Distinta Base'!$G45=30,(J63+J88),+IF('An Distinta Base'!$G45=60,(SUM(I63:J63)+SUM(I88:J88)),(SUM(H63:J63)+SUM(H88:J88)))))</f>
        <v>0</v>
      </c>
      <c r="K113" s="65">
        <f>+IF('An Distinta Base'!$G45=0,0,+IF('An Distinta Base'!$G45=30,(K63+K88),+IF('An Distinta Base'!$G45=60,(SUM(J63:K63)+SUM(J88:K88)),(SUM(I63:K63)+SUM(I88:K88)))))</f>
        <v>0</v>
      </c>
      <c r="L113" s="65">
        <f>+IF('An Distinta Base'!$G45=0,0,+IF('An Distinta Base'!$G45=30,(L63+L88),+IF('An Distinta Base'!$G45=60,(SUM(K63:L63)+SUM(K88:L88)),(SUM(J63:L63)+SUM(J88:L88)))))</f>
        <v>0</v>
      </c>
      <c r="M113" s="65">
        <f>+IF('An Distinta Base'!$G45=0,0,+IF('An Distinta Base'!$G45=30,(M63+M88),+IF('An Distinta Base'!$G45=60,(SUM(L63:M63)+SUM(L88:M88)),(SUM(K63:M63)+SUM(K88:M88)))))</f>
        <v>0</v>
      </c>
      <c r="N113" s="65">
        <f>+IF('An Distinta Base'!$G45=0,0,+IF('An Distinta Base'!$G45=30,(N63+N88),+IF('An Distinta Base'!$G45=60,(SUM(M63:N63)+SUM(M88:N88)),(SUM(L63:N63)+SUM(L88:N88)))))</f>
        <v>0</v>
      </c>
      <c r="O113" s="65">
        <f>+IF('An Distinta Base'!$G45=0,0,+IF('An Distinta Base'!$G45=30,(O63+O88),+IF('An Distinta Base'!$G45=60,(SUM(N63:O63)+SUM(N88:O88)),(SUM(M63:O63)+SUM(M88:O88)))))</f>
        <v>0</v>
      </c>
      <c r="P113" s="65">
        <f>+IF('An Distinta Base'!$G45=0,0,+IF('An Distinta Base'!$G45=30,(P63+P88),+IF('An Distinta Base'!$G45=60,(SUM(O63:P63)+SUM(O88:P88)),(SUM(N63:P63)+SUM(N88:P88)))))</f>
        <v>0</v>
      </c>
      <c r="Q113" s="65">
        <f>+IF('An Distinta Base'!$G45=0,0,+IF('An Distinta Base'!$G45=30,(Q63+Q88),+IF('An Distinta Base'!$G45=60,(SUM(P63:Q63)+SUM(P88:Q88)),(SUM(O63:Q63)+SUM(O88:Q88)))))</f>
        <v>0</v>
      </c>
      <c r="R113" s="65">
        <f>+IF('An Distinta Base'!$G45=0,0,+IF('An Distinta Base'!$G45=30,(R63+R88),+IF('An Distinta Base'!$G45=60,(SUM(Q63:R63)+SUM(Q88:R88)),(SUM(P63:R63)+SUM(P88:R88)))))</f>
        <v>0</v>
      </c>
      <c r="S113" s="65">
        <f>+IF('An Distinta Base'!$G45=0,0,+IF('An Distinta Base'!$G45=30,(S63+S88),+IF('An Distinta Base'!$G45=60,(SUM(R63:S63)+SUM(R88:S88)),(SUM(Q63:S63)+SUM(Q88:S88)))))</f>
        <v>0</v>
      </c>
      <c r="T113" s="65">
        <f>+IF('An Distinta Base'!$G45=0,0,+IF('An Distinta Base'!$G45=30,(T63+T88),+IF('An Distinta Base'!$G45=60,(SUM(S63:T63)+SUM(S88:T88)),(SUM(R63:T63)+SUM(R88:T88)))))</f>
        <v>0</v>
      </c>
      <c r="U113" s="65">
        <f>+IF('An Distinta Base'!$G45=0,0,+IF('An Distinta Base'!$G45=30,(U63+U88),+IF('An Distinta Base'!$G45=60,(SUM(T63:U63)+SUM(T88:U88)),(SUM(S63:U63)+SUM(S88:U88)))))</f>
        <v>0</v>
      </c>
      <c r="V113" s="65">
        <f>+IF('An Distinta Base'!$G45=0,0,+IF('An Distinta Base'!$G45=30,(V63+V88),+IF('An Distinta Base'!$G45=60,(SUM(U63:V63)+SUM(U88:V88)),(SUM(T63:V63)+SUM(T88:V88)))))</f>
        <v>0</v>
      </c>
      <c r="W113" s="65">
        <f>+IF('An Distinta Base'!$G45=0,0,+IF('An Distinta Base'!$G45=30,(W63+W88),+IF('An Distinta Base'!$G45=60,(SUM(V63:W63)+SUM(V88:W88)),(SUM(U63:W63)+SUM(U88:W88)))))</f>
        <v>0</v>
      </c>
      <c r="X113" s="65">
        <f>+IF('An Distinta Base'!$G45=0,0,+IF('An Distinta Base'!$G45=30,(X63+X88),+IF('An Distinta Base'!$G45=60,(SUM(W63:X63)+SUM(W88:X88)),(SUM(V63:X63)+SUM(V88:X88)))))</f>
        <v>0</v>
      </c>
      <c r="Y113" s="65">
        <f>+IF('An Distinta Base'!$G45=0,0,+IF('An Distinta Base'!$G45=30,(Y63+Y88),+IF('An Distinta Base'!$G45=60,(SUM(X63:Y63)+SUM(X88:Y88)),(SUM(W63:Y63)+SUM(W88:Y88)))))</f>
        <v>0</v>
      </c>
      <c r="Z113" s="65">
        <f>+IF('An Distinta Base'!$G45=0,0,+IF('An Distinta Base'!$G45=30,(Z63+Z88),+IF('An Distinta Base'!$G45=60,(SUM(Y63:Z63)+SUM(Y88:Z88)),(SUM(X63:Z63)+SUM(X88:Z88)))))</f>
        <v>0</v>
      </c>
      <c r="AA113" s="65">
        <f>+IF('An Distinta Base'!$G45=0,0,+IF('An Distinta Base'!$G45=30,(AA63+AA88),+IF('An Distinta Base'!$G45=60,(SUM(Z63:AA63)+SUM(Z88:AA88)),(SUM(Y63:AA63)+SUM(Y88:AA88)))))</f>
        <v>0</v>
      </c>
      <c r="AB113" s="65">
        <f>+IF('An Distinta Base'!$G45=0,0,+IF('An Distinta Base'!$G45=30,(AB63+AB88),+IF('An Distinta Base'!$G45=60,(SUM(AA63:AB63)+SUM(AA88:AB88)),(SUM(Z63:AB63)+SUM(Z88:AB88)))))</f>
        <v>0</v>
      </c>
      <c r="AC113" s="65">
        <f>+IF('An Distinta Base'!$G45=0,0,+IF('An Distinta Base'!$G45=30,(AC63+AC88),+IF('An Distinta Base'!$G45=60,(SUM(AB63:AC63)+SUM(AB88:AC88)),(SUM(AA63:AC63)+SUM(AA88:AC88)))))</f>
        <v>0</v>
      </c>
      <c r="AD113" s="65">
        <f>+IF('An Distinta Base'!$G45=0,0,+IF('An Distinta Base'!$G45=30,(AD63+AD88),+IF('An Distinta Base'!$G45=60,(SUM(AC63:AD63)+SUM(AC88:AD88)),(SUM(AB63:AD63)+SUM(AB88:AD88)))))</f>
        <v>0</v>
      </c>
      <c r="AE113" s="65">
        <f>+IF('An Distinta Base'!$G45=0,0,+IF('An Distinta Base'!$G45=30,(AE63+AE88),+IF('An Distinta Base'!$G45=60,(SUM(AD63:AE63)+SUM(AD88:AE88)),(SUM(AC63:AE63)+SUM(AC88:AE88)))))</f>
        <v>0</v>
      </c>
      <c r="AF113" s="65">
        <f>+IF('An Distinta Base'!$G45=0,0,+IF('An Distinta Base'!$G45=30,(AF63+AF88),+IF('An Distinta Base'!$G45=60,(SUM(AE63:AF63)+SUM(AE88:AF88)),(SUM(AD63:AF63)+SUM(AD88:AF88)))))</f>
        <v>0</v>
      </c>
      <c r="AG113" s="65">
        <f>+IF('An Distinta Base'!$G45=0,0,+IF('An Distinta Base'!$G45=30,(AG63+AG88),+IF('An Distinta Base'!$G45=60,(SUM(AF63:AG63)+SUM(AF88:AG88)),(SUM(AE63:AG63)+SUM(AE88:AG88)))))</f>
        <v>0</v>
      </c>
      <c r="AH113" s="65">
        <f>+IF('An Distinta Base'!$G45=0,0,+IF('An Distinta Base'!$G45=30,(AH63+AH88),+IF('An Distinta Base'!$G45=60,(SUM(AG63:AH63)+SUM(AG88:AH88)),(SUM(AF63:AH63)+SUM(AF88:AH88)))))</f>
        <v>0</v>
      </c>
      <c r="AI113" s="65">
        <f>+IF('An Distinta Base'!$G45=0,0,+IF('An Distinta Base'!$G45=30,(AI63+AI88),+IF('An Distinta Base'!$G45=60,(SUM(AH63:AI63)+SUM(AH88:AI88)),(SUM(AG63:AI63)+SUM(AG88:AI88)))))</f>
        <v>0</v>
      </c>
      <c r="AJ113" s="65">
        <f>+IF('An Distinta Base'!$G45=0,0,+IF('An Distinta Base'!$G45=30,(AJ63+AJ88),+IF('An Distinta Base'!$G45=60,(SUM(AI63:AJ63)+SUM(AI88:AJ88)),(SUM(AH63:AJ63)+SUM(AH88:AJ88)))))</f>
        <v>0</v>
      </c>
      <c r="AK113" s="65">
        <f>+IF('An Distinta Base'!$G45=0,0,+IF('An Distinta Base'!$G45=30,(AK63+AK88),+IF('An Distinta Base'!$G45=60,(SUM(AJ63:AK63)+SUM(AJ88:AK88)),(SUM(AI63:AK63)+SUM(AI88:AK88)))))</f>
        <v>0</v>
      </c>
      <c r="AL113" s="65">
        <f>+IF('An Distinta Base'!$G45=0,0,+IF('An Distinta Base'!$G45=30,(AL63+AL88),+IF('An Distinta Base'!$G45=60,(SUM(AK63:AL63)+SUM(AK88:AL88)),(SUM(AJ63:AL63)+SUM(AJ88:AL88)))))</f>
        <v>0</v>
      </c>
    </row>
    <row r="114" spans="2:38" x14ac:dyDescent="0.25">
      <c r="B114" s="47" t="str">
        <f t="shared" si="13"/>
        <v>Prodotto 16</v>
      </c>
      <c r="C114" s="65">
        <f>+IF('An Distinta Base'!$G46=0,0,(C64+C89))</f>
        <v>0</v>
      </c>
      <c r="D114" s="65">
        <f>+IF('An Distinta Base'!$G46=0,0,+IF('An Distinta Base'!$G46=30,(D64+D89),(SUM(C64:D64)+SUM(C89:D89))))</f>
        <v>0</v>
      </c>
      <c r="E114" s="65">
        <f>+IF('An Distinta Base'!$G46=0,0,+IF('An Distinta Base'!$G46=30,(E64+E89),+IF('An Distinta Base'!$G46=60,(SUM(D64:E64)+SUM(D89:E89)),(SUM(C64:E64)+SUM(C89:E89)))))</f>
        <v>0</v>
      </c>
      <c r="F114" s="65">
        <f>+IF('An Distinta Base'!$G46=0,0,+IF('An Distinta Base'!$G46=30,(F64+F89),+IF('An Distinta Base'!$G46=60,(SUM(E64:F64)+SUM(E89:F89)),(SUM(D64:F64)+SUM(D89:F89)))))</f>
        <v>0</v>
      </c>
      <c r="G114" s="65">
        <f>+IF('An Distinta Base'!$G46=0,0,+IF('An Distinta Base'!$G46=30,(G64+G89),+IF('An Distinta Base'!$G46=60,(SUM(F64:G64)+SUM(F89:G89)),(SUM(E64:G64)+SUM(E89:G89)))))</f>
        <v>0</v>
      </c>
      <c r="H114" s="65">
        <f>+IF('An Distinta Base'!$G46=0,0,+IF('An Distinta Base'!$G46=30,(H64+H89),+IF('An Distinta Base'!$G46=60,(SUM(G64:H64)+SUM(G89:H89)),(SUM(F64:H64)+SUM(F89:H89)))))</f>
        <v>0</v>
      </c>
      <c r="I114" s="65">
        <f>+IF('An Distinta Base'!$G46=0,0,+IF('An Distinta Base'!$G46=30,(I64+I89),+IF('An Distinta Base'!$G46=60,(SUM(H64:I64)+SUM(H89:I89)),(SUM(G64:I64)+SUM(G89:I89)))))</f>
        <v>0</v>
      </c>
      <c r="J114" s="65">
        <f>+IF('An Distinta Base'!$G46=0,0,+IF('An Distinta Base'!$G46=30,(J64+J89),+IF('An Distinta Base'!$G46=60,(SUM(I64:J64)+SUM(I89:J89)),(SUM(H64:J64)+SUM(H89:J89)))))</f>
        <v>0</v>
      </c>
      <c r="K114" s="65">
        <f>+IF('An Distinta Base'!$G46=0,0,+IF('An Distinta Base'!$G46=30,(K64+K89),+IF('An Distinta Base'!$G46=60,(SUM(J64:K64)+SUM(J89:K89)),(SUM(I64:K64)+SUM(I89:K89)))))</f>
        <v>0</v>
      </c>
      <c r="L114" s="65">
        <f>+IF('An Distinta Base'!$G46=0,0,+IF('An Distinta Base'!$G46=30,(L64+L89),+IF('An Distinta Base'!$G46=60,(SUM(K64:L64)+SUM(K89:L89)),(SUM(J64:L64)+SUM(J89:L89)))))</f>
        <v>0</v>
      </c>
      <c r="M114" s="65">
        <f>+IF('An Distinta Base'!$G46=0,0,+IF('An Distinta Base'!$G46=30,(M64+M89),+IF('An Distinta Base'!$G46=60,(SUM(L64:M64)+SUM(L89:M89)),(SUM(K64:M64)+SUM(K89:M89)))))</f>
        <v>0</v>
      </c>
      <c r="N114" s="65">
        <f>+IF('An Distinta Base'!$G46=0,0,+IF('An Distinta Base'!$G46=30,(N64+N89),+IF('An Distinta Base'!$G46=60,(SUM(M64:N64)+SUM(M89:N89)),(SUM(L64:N64)+SUM(L89:N89)))))</f>
        <v>0</v>
      </c>
      <c r="O114" s="65">
        <f>+IF('An Distinta Base'!$G46=0,0,+IF('An Distinta Base'!$G46=30,(O64+O89),+IF('An Distinta Base'!$G46=60,(SUM(N64:O64)+SUM(N89:O89)),(SUM(M64:O64)+SUM(M89:O89)))))</f>
        <v>0</v>
      </c>
      <c r="P114" s="65">
        <f>+IF('An Distinta Base'!$G46=0,0,+IF('An Distinta Base'!$G46=30,(P64+P89),+IF('An Distinta Base'!$G46=60,(SUM(O64:P64)+SUM(O89:P89)),(SUM(N64:P64)+SUM(N89:P89)))))</f>
        <v>0</v>
      </c>
      <c r="Q114" s="65">
        <f>+IF('An Distinta Base'!$G46=0,0,+IF('An Distinta Base'!$G46=30,(Q64+Q89),+IF('An Distinta Base'!$G46=60,(SUM(P64:Q64)+SUM(P89:Q89)),(SUM(O64:Q64)+SUM(O89:Q89)))))</f>
        <v>0</v>
      </c>
      <c r="R114" s="65">
        <f>+IF('An Distinta Base'!$G46=0,0,+IF('An Distinta Base'!$G46=30,(R64+R89),+IF('An Distinta Base'!$G46=60,(SUM(Q64:R64)+SUM(Q89:R89)),(SUM(P64:R64)+SUM(P89:R89)))))</f>
        <v>0</v>
      </c>
      <c r="S114" s="65">
        <f>+IF('An Distinta Base'!$G46=0,0,+IF('An Distinta Base'!$G46=30,(S64+S89),+IF('An Distinta Base'!$G46=60,(SUM(R64:S64)+SUM(R89:S89)),(SUM(Q64:S64)+SUM(Q89:S89)))))</f>
        <v>0</v>
      </c>
      <c r="T114" s="65">
        <f>+IF('An Distinta Base'!$G46=0,0,+IF('An Distinta Base'!$G46=30,(T64+T89),+IF('An Distinta Base'!$G46=60,(SUM(S64:T64)+SUM(S89:T89)),(SUM(R64:T64)+SUM(R89:T89)))))</f>
        <v>0</v>
      </c>
      <c r="U114" s="65">
        <f>+IF('An Distinta Base'!$G46=0,0,+IF('An Distinta Base'!$G46=30,(U64+U89),+IF('An Distinta Base'!$G46=60,(SUM(T64:U64)+SUM(T89:U89)),(SUM(S64:U64)+SUM(S89:U89)))))</f>
        <v>0</v>
      </c>
      <c r="V114" s="65">
        <f>+IF('An Distinta Base'!$G46=0,0,+IF('An Distinta Base'!$G46=30,(V64+V89),+IF('An Distinta Base'!$G46=60,(SUM(U64:V64)+SUM(U89:V89)),(SUM(T64:V64)+SUM(T89:V89)))))</f>
        <v>0</v>
      </c>
      <c r="W114" s="65">
        <f>+IF('An Distinta Base'!$G46=0,0,+IF('An Distinta Base'!$G46=30,(W64+W89),+IF('An Distinta Base'!$G46=60,(SUM(V64:W64)+SUM(V89:W89)),(SUM(U64:W64)+SUM(U89:W89)))))</f>
        <v>0</v>
      </c>
      <c r="X114" s="65">
        <f>+IF('An Distinta Base'!$G46=0,0,+IF('An Distinta Base'!$G46=30,(X64+X89),+IF('An Distinta Base'!$G46=60,(SUM(W64:X64)+SUM(W89:X89)),(SUM(V64:X64)+SUM(V89:X89)))))</f>
        <v>0</v>
      </c>
      <c r="Y114" s="65">
        <f>+IF('An Distinta Base'!$G46=0,0,+IF('An Distinta Base'!$G46=30,(Y64+Y89),+IF('An Distinta Base'!$G46=60,(SUM(X64:Y64)+SUM(X89:Y89)),(SUM(W64:Y64)+SUM(W89:Y89)))))</f>
        <v>0</v>
      </c>
      <c r="Z114" s="65">
        <f>+IF('An Distinta Base'!$G46=0,0,+IF('An Distinta Base'!$G46=30,(Z64+Z89),+IF('An Distinta Base'!$G46=60,(SUM(Y64:Z64)+SUM(Y89:Z89)),(SUM(X64:Z64)+SUM(X89:Z89)))))</f>
        <v>0</v>
      </c>
      <c r="AA114" s="65">
        <f>+IF('An Distinta Base'!$G46=0,0,+IF('An Distinta Base'!$G46=30,(AA64+AA89),+IF('An Distinta Base'!$G46=60,(SUM(Z64:AA64)+SUM(Z89:AA89)),(SUM(Y64:AA64)+SUM(Y89:AA89)))))</f>
        <v>0</v>
      </c>
      <c r="AB114" s="65">
        <f>+IF('An Distinta Base'!$G46=0,0,+IF('An Distinta Base'!$G46=30,(AB64+AB89),+IF('An Distinta Base'!$G46=60,(SUM(AA64:AB64)+SUM(AA89:AB89)),(SUM(Z64:AB64)+SUM(Z89:AB89)))))</f>
        <v>0</v>
      </c>
      <c r="AC114" s="65">
        <f>+IF('An Distinta Base'!$G46=0,0,+IF('An Distinta Base'!$G46=30,(AC64+AC89),+IF('An Distinta Base'!$G46=60,(SUM(AB64:AC64)+SUM(AB89:AC89)),(SUM(AA64:AC64)+SUM(AA89:AC89)))))</f>
        <v>0</v>
      </c>
      <c r="AD114" s="65">
        <f>+IF('An Distinta Base'!$G46=0,0,+IF('An Distinta Base'!$G46=30,(AD64+AD89),+IF('An Distinta Base'!$G46=60,(SUM(AC64:AD64)+SUM(AC89:AD89)),(SUM(AB64:AD64)+SUM(AB89:AD89)))))</f>
        <v>0</v>
      </c>
      <c r="AE114" s="65">
        <f>+IF('An Distinta Base'!$G46=0,0,+IF('An Distinta Base'!$G46=30,(AE64+AE89),+IF('An Distinta Base'!$G46=60,(SUM(AD64:AE64)+SUM(AD89:AE89)),(SUM(AC64:AE64)+SUM(AC89:AE89)))))</f>
        <v>0</v>
      </c>
      <c r="AF114" s="65">
        <f>+IF('An Distinta Base'!$G46=0,0,+IF('An Distinta Base'!$G46=30,(AF64+AF89),+IF('An Distinta Base'!$G46=60,(SUM(AE64:AF64)+SUM(AE89:AF89)),(SUM(AD64:AF64)+SUM(AD89:AF89)))))</f>
        <v>0</v>
      </c>
      <c r="AG114" s="65">
        <f>+IF('An Distinta Base'!$G46=0,0,+IF('An Distinta Base'!$G46=30,(AG64+AG89),+IF('An Distinta Base'!$G46=60,(SUM(AF64:AG64)+SUM(AF89:AG89)),(SUM(AE64:AG64)+SUM(AE89:AG89)))))</f>
        <v>0</v>
      </c>
      <c r="AH114" s="65">
        <f>+IF('An Distinta Base'!$G46=0,0,+IF('An Distinta Base'!$G46=30,(AH64+AH89),+IF('An Distinta Base'!$G46=60,(SUM(AG64:AH64)+SUM(AG89:AH89)),(SUM(AF64:AH64)+SUM(AF89:AH89)))))</f>
        <v>0</v>
      </c>
      <c r="AI114" s="65">
        <f>+IF('An Distinta Base'!$G46=0,0,+IF('An Distinta Base'!$G46=30,(AI64+AI89),+IF('An Distinta Base'!$G46=60,(SUM(AH64:AI64)+SUM(AH89:AI89)),(SUM(AG64:AI64)+SUM(AG89:AI89)))))</f>
        <v>0</v>
      </c>
      <c r="AJ114" s="65">
        <f>+IF('An Distinta Base'!$G46=0,0,+IF('An Distinta Base'!$G46=30,(AJ64+AJ89),+IF('An Distinta Base'!$G46=60,(SUM(AI64:AJ64)+SUM(AI89:AJ89)),(SUM(AH64:AJ64)+SUM(AH89:AJ89)))))</f>
        <v>0</v>
      </c>
      <c r="AK114" s="65">
        <f>+IF('An Distinta Base'!$G46=0,0,+IF('An Distinta Base'!$G46=30,(AK64+AK89),+IF('An Distinta Base'!$G46=60,(SUM(AJ64:AK64)+SUM(AJ89:AK89)),(SUM(AI64:AK64)+SUM(AI89:AK89)))))</f>
        <v>0</v>
      </c>
      <c r="AL114" s="65">
        <f>+IF('An Distinta Base'!$G46=0,0,+IF('An Distinta Base'!$G46=30,(AL64+AL89),+IF('An Distinta Base'!$G46=60,(SUM(AK64:AL64)+SUM(AK89:AL89)),(SUM(AJ64:AL64)+SUM(AJ89:AL89)))))</f>
        <v>0</v>
      </c>
    </row>
    <row r="115" spans="2:38" x14ac:dyDescent="0.25">
      <c r="B115" s="47" t="str">
        <f t="shared" si="13"/>
        <v>Prodotto 17</v>
      </c>
      <c r="C115" s="65">
        <f>+IF('An Distinta Base'!$G47=0,0,(C65+C90))</f>
        <v>0</v>
      </c>
      <c r="D115" s="65">
        <f>+IF('An Distinta Base'!$G47=0,0,+IF('An Distinta Base'!$G47=30,(D65+D90),(SUM(C65:D65)+SUM(C90:D90))))</f>
        <v>0</v>
      </c>
      <c r="E115" s="65">
        <f>+IF('An Distinta Base'!$G47=0,0,+IF('An Distinta Base'!$G47=30,(E65+E90),+IF('An Distinta Base'!$G47=60,(SUM(D65:E65)+SUM(D90:E90)),(SUM(C65:E65)+SUM(C90:E90)))))</f>
        <v>0</v>
      </c>
      <c r="F115" s="65">
        <f>+IF('An Distinta Base'!$G47=0,0,+IF('An Distinta Base'!$G47=30,(F65+F90),+IF('An Distinta Base'!$G47=60,(SUM(E65:F65)+SUM(E90:F90)),(SUM(D65:F65)+SUM(D90:F90)))))</f>
        <v>0</v>
      </c>
      <c r="G115" s="65">
        <f>+IF('An Distinta Base'!$G47=0,0,+IF('An Distinta Base'!$G47=30,(G65+G90),+IF('An Distinta Base'!$G47=60,(SUM(F65:G65)+SUM(F90:G90)),(SUM(E65:G65)+SUM(E90:G90)))))</f>
        <v>0</v>
      </c>
      <c r="H115" s="65">
        <f>+IF('An Distinta Base'!$G47=0,0,+IF('An Distinta Base'!$G47=30,(H65+H90),+IF('An Distinta Base'!$G47=60,(SUM(G65:H65)+SUM(G90:H90)),(SUM(F65:H65)+SUM(F90:H90)))))</f>
        <v>0</v>
      </c>
      <c r="I115" s="65">
        <f>+IF('An Distinta Base'!$G47=0,0,+IF('An Distinta Base'!$G47=30,(I65+I90),+IF('An Distinta Base'!$G47=60,(SUM(H65:I65)+SUM(H90:I90)),(SUM(G65:I65)+SUM(G90:I90)))))</f>
        <v>0</v>
      </c>
      <c r="J115" s="65">
        <f>+IF('An Distinta Base'!$G47=0,0,+IF('An Distinta Base'!$G47=30,(J65+J90),+IF('An Distinta Base'!$G47=60,(SUM(I65:J65)+SUM(I90:J90)),(SUM(H65:J65)+SUM(H90:J90)))))</f>
        <v>0</v>
      </c>
      <c r="K115" s="65">
        <f>+IF('An Distinta Base'!$G47=0,0,+IF('An Distinta Base'!$G47=30,(K65+K90),+IF('An Distinta Base'!$G47=60,(SUM(J65:K65)+SUM(J90:K90)),(SUM(I65:K65)+SUM(I90:K90)))))</f>
        <v>0</v>
      </c>
      <c r="L115" s="65">
        <f>+IF('An Distinta Base'!$G47=0,0,+IF('An Distinta Base'!$G47=30,(L65+L90),+IF('An Distinta Base'!$G47=60,(SUM(K65:L65)+SUM(K90:L90)),(SUM(J65:L65)+SUM(J90:L90)))))</f>
        <v>0</v>
      </c>
      <c r="M115" s="65">
        <f>+IF('An Distinta Base'!$G47=0,0,+IF('An Distinta Base'!$G47=30,(M65+M90),+IF('An Distinta Base'!$G47=60,(SUM(L65:M65)+SUM(L90:M90)),(SUM(K65:M65)+SUM(K90:M90)))))</f>
        <v>0</v>
      </c>
      <c r="N115" s="65">
        <f>+IF('An Distinta Base'!$G47=0,0,+IF('An Distinta Base'!$G47=30,(N65+N90),+IF('An Distinta Base'!$G47=60,(SUM(M65:N65)+SUM(M90:N90)),(SUM(L65:N65)+SUM(L90:N90)))))</f>
        <v>0</v>
      </c>
      <c r="O115" s="65">
        <f>+IF('An Distinta Base'!$G47=0,0,+IF('An Distinta Base'!$G47=30,(O65+O90),+IF('An Distinta Base'!$G47=60,(SUM(N65:O65)+SUM(N90:O90)),(SUM(M65:O65)+SUM(M90:O90)))))</f>
        <v>0</v>
      </c>
      <c r="P115" s="65">
        <f>+IF('An Distinta Base'!$G47=0,0,+IF('An Distinta Base'!$G47=30,(P65+P90),+IF('An Distinta Base'!$G47=60,(SUM(O65:P65)+SUM(O90:P90)),(SUM(N65:P65)+SUM(N90:P90)))))</f>
        <v>0</v>
      </c>
      <c r="Q115" s="65">
        <f>+IF('An Distinta Base'!$G47=0,0,+IF('An Distinta Base'!$G47=30,(Q65+Q90),+IF('An Distinta Base'!$G47=60,(SUM(P65:Q65)+SUM(P90:Q90)),(SUM(O65:Q65)+SUM(O90:Q90)))))</f>
        <v>0</v>
      </c>
      <c r="R115" s="65">
        <f>+IF('An Distinta Base'!$G47=0,0,+IF('An Distinta Base'!$G47=30,(R65+R90),+IF('An Distinta Base'!$G47=60,(SUM(Q65:R65)+SUM(Q90:R90)),(SUM(P65:R65)+SUM(P90:R90)))))</f>
        <v>0</v>
      </c>
      <c r="S115" s="65">
        <f>+IF('An Distinta Base'!$G47=0,0,+IF('An Distinta Base'!$G47=30,(S65+S90),+IF('An Distinta Base'!$G47=60,(SUM(R65:S65)+SUM(R90:S90)),(SUM(Q65:S65)+SUM(Q90:S90)))))</f>
        <v>0</v>
      </c>
      <c r="T115" s="65">
        <f>+IF('An Distinta Base'!$G47=0,0,+IF('An Distinta Base'!$G47=30,(T65+T90),+IF('An Distinta Base'!$G47=60,(SUM(S65:T65)+SUM(S90:T90)),(SUM(R65:T65)+SUM(R90:T90)))))</f>
        <v>0</v>
      </c>
      <c r="U115" s="65">
        <f>+IF('An Distinta Base'!$G47=0,0,+IF('An Distinta Base'!$G47=30,(U65+U90),+IF('An Distinta Base'!$G47=60,(SUM(T65:U65)+SUM(T90:U90)),(SUM(S65:U65)+SUM(S90:U90)))))</f>
        <v>0</v>
      </c>
      <c r="V115" s="65">
        <f>+IF('An Distinta Base'!$G47=0,0,+IF('An Distinta Base'!$G47=30,(V65+V90),+IF('An Distinta Base'!$G47=60,(SUM(U65:V65)+SUM(U90:V90)),(SUM(T65:V65)+SUM(T90:V90)))))</f>
        <v>0</v>
      </c>
      <c r="W115" s="65">
        <f>+IF('An Distinta Base'!$G47=0,0,+IF('An Distinta Base'!$G47=30,(W65+W90),+IF('An Distinta Base'!$G47=60,(SUM(V65:W65)+SUM(V90:W90)),(SUM(U65:W65)+SUM(U90:W90)))))</f>
        <v>0</v>
      </c>
      <c r="X115" s="65">
        <f>+IF('An Distinta Base'!$G47=0,0,+IF('An Distinta Base'!$G47=30,(X65+X90),+IF('An Distinta Base'!$G47=60,(SUM(W65:X65)+SUM(W90:X90)),(SUM(V65:X65)+SUM(V90:X90)))))</f>
        <v>0</v>
      </c>
      <c r="Y115" s="65">
        <f>+IF('An Distinta Base'!$G47=0,0,+IF('An Distinta Base'!$G47=30,(Y65+Y90),+IF('An Distinta Base'!$G47=60,(SUM(X65:Y65)+SUM(X90:Y90)),(SUM(W65:Y65)+SUM(W90:Y90)))))</f>
        <v>0</v>
      </c>
      <c r="Z115" s="65">
        <f>+IF('An Distinta Base'!$G47=0,0,+IF('An Distinta Base'!$G47=30,(Z65+Z90),+IF('An Distinta Base'!$G47=60,(SUM(Y65:Z65)+SUM(Y90:Z90)),(SUM(X65:Z65)+SUM(X90:Z90)))))</f>
        <v>0</v>
      </c>
      <c r="AA115" s="65">
        <f>+IF('An Distinta Base'!$G47=0,0,+IF('An Distinta Base'!$G47=30,(AA65+AA90),+IF('An Distinta Base'!$G47=60,(SUM(Z65:AA65)+SUM(Z90:AA90)),(SUM(Y65:AA65)+SUM(Y90:AA90)))))</f>
        <v>0</v>
      </c>
      <c r="AB115" s="65">
        <f>+IF('An Distinta Base'!$G47=0,0,+IF('An Distinta Base'!$G47=30,(AB65+AB90),+IF('An Distinta Base'!$G47=60,(SUM(AA65:AB65)+SUM(AA90:AB90)),(SUM(Z65:AB65)+SUM(Z90:AB90)))))</f>
        <v>0</v>
      </c>
      <c r="AC115" s="65">
        <f>+IF('An Distinta Base'!$G47=0,0,+IF('An Distinta Base'!$G47=30,(AC65+AC90),+IF('An Distinta Base'!$G47=60,(SUM(AB65:AC65)+SUM(AB90:AC90)),(SUM(AA65:AC65)+SUM(AA90:AC90)))))</f>
        <v>0</v>
      </c>
      <c r="AD115" s="65">
        <f>+IF('An Distinta Base'!$G47=0,0,+IF('An Distinta Base'!$G47=30,(AD65+AD90),+IF('An Distinta Base'!$G47=60,(SUM(AC65:AD65)+SUM(AC90:AD90)),(SUM(AB65:AD65)+SUM(AB90:AD90)))))</f>
        <v>0</v>
      </c>
      <c r="AE115" s="65">
        <f>+IF('An Distinta Base'!$G47=0,0,+IF('An Distinta Base'!$G47=30,(AE65+AE90),+IF('An Distinta Base'!$G47=60,(SUM(AD65:AE65)+SUM(AD90:AE90)),(SUM(AC65:AE65)+SUM(AC90:AE90)))))</f>
        <v>0</v>
      </c>
      <c r="AF115" s="65">
        <f>+IF('An Distinta Base'!$G47=0,0,+IF('An Distinta Base'!$G47=30,(AF65+AF90),+IF('An Distinta Base'!$G47=60,(SUM(AE65:AF65)+SUM(AE90:AF90)),(SUM(AD65:AF65)+SUM(AD90:AF90)))))</f>
        <v>0</v>
      </c>
      <c r="AG115" s="65">
        <f>+IF('An Distinta Base'!$G47=0,0,+IF('An Distinta Base'!$G47=30,(AG65+AG90),+IF('An Distinta Base'!$G47=60,(SUM(AF65:AG65)+SUM(AF90:AG90)),(SUM(AE65:AG65)+SUM(AE90:AG90)))))</f>
        <v>0</v>
      </c>
      <c r="AH115" s="65">
        <f>+IF('An Distinta Base'!$G47=0,0,+IF('An Distinta Base'!$G47=30,(AH65+AH90),+IF('An Distinta Base'!$G47=60,(SUM(AG65:AH65)+SUM(AG90:AH90)),(SUM(AF65:AH65)+SUM(AF90:AH90)))))</f>
        <v>0</v>
      </c>
      <c r="AI115" s="65">
        <f>+IF('An Distinta Base'!$G47=0,0,+IF('An Distinta Base'!$G47=30,(AI65+AI90),+IF('An Distinta Base'!$G47=60,(SUM(AH65:AI65)+SUM(AH90:AI90)),(SUM(AG65:AI65)+SUM(AG90:AI90)))))</f>
        <v>0</v>
      </c>
      <c r="AJ115" s="65">
        <f>+IF('An Distinta Base'!$G47=0,0,+IF('An Distinta Base'!$G47=30,(AJ65+AJ90),+IF('An Distinta Base'!$G47=60,(SUM(AI65:AJ65)+SUM(AI90:AJ90)),(SUM(AH65:AJ65)+SUM(AH90:AJ90)))))</f>
        <v>0</v>
      </c>
      <c r="AK115" s="65">
        <f>+IF('An Distinta Base'!$G47=0,0,+IF('An Distinta Base'!$G47=30,(AK65+AK90),+IF('An Distinta Base'!$G47=60,(SUM(AJ65:AK65)+SUM(AJ90:AK90)),(SUM(AI65:AK65)+SUM(AI90:AK90)))))</f>
        <v>0</v>
      </c>
      <c r="AL115" s="65">
        <f>+IF('An Distinta Base'!$G47=0,0,+IF('An Distinta Base'!$G47=30,(AL65+AL90),+IF('An Distinta Base'!$G47=60,(SUM(AK65:AL65)+SUM(AK90:AL90)),(SUM(AJ65:AL65)+SUM(AJ90:AL90)))))</f>
        <v>0</v>
      </c>
    </row>
    <row r="116" spans="2:38" x14ac:dyDescent="0.25">
      <c r="B116" s="47" t="str">
        <f t="shared" ref="B116:B118" si="14">+B91</f>
        <v>Prodotto 18</v>
      </c>
      <c r="C116" s="65">
        <f>+IF('An Distinta Base'!$G48=0,0,(C66+C91))</f>
        <v>0</v>
      </c>
      <c r="D116" s="65">
        <f>+IF('An Distinta Base'!$G48=0,0,+IF('An Distinta Base'!$G48=30,(D66+D91),(SUM(C66:D66)+SUM(C91:D91))))</f>
        <v>0</v>
      </c>
      <c r="E116" s="65">
        <f>+IF('An Distinta Base'!$G48=0,0,+IF('An Distinta Base'!$G48=30,(E66+E91),+IF('An Distinta Base'!$G48=60,(SUM(D66:E66)+SUM(D91:E91)),(SUM(C66:E66)+SUM(C91:E91)))))</f>
        <v>0</v>
      </c>
      <c r="F116" s="65">
        <f>+IF('An Distinta Base'!$G48=0,0,+IF('An Distinta Base'!$G48=30,(F66+F91),+IF('An Distinta Base'!$G48=60,(SUM(E66:F66)+SUM(E91:F91)),(SUM(D66:F66)+SUM(D91:F91)))))</f>
        <v>0</v>
      </c>
      <c r="G116" s="65">
        <f>+IF('An Distinta Base'!$G48=0,0,+IF('An Distinta Base'!$G48=30,(G66+G91),+IF('An Distinta Base'!$G48=60,(SUM(F66:G66)+SUM(F91:G91)),(SUM(E66:G66)+SUM(E91:G91)))))</f>
        <v>0</v>
      </c>
      <c r="H116" s="65">
        <f>+IF('An Distinta Base'!$G48=0,0,+IF('An Distinta Base'!$G48=30,(H66+H91),+IF('An Distinta Base'!$G48=60,(SUM(G66:H66)+SUM(G91:H91)),(SUM(F66:H66)+SUM(F91:H91)))))</f>
        <v>0</v>
      </c>
      <c r="I116" s="65">
        <f>+IF('An Distinta Base'!$G48=0,0,+IF('An Distinta Base'!$G48=30,(I66+I91),+IF('An Distinta Base'!$G48=60,(SUM(H66:I66)+SUM(H91:I91)),(SUM(G66:I66)+SUM(G91:I91)))))</f>
        <v>0</v>
      </c>
      <c r="J116" s="65">
        <f>+IF('An Distinta Base'!$G48=0,0,+IF('An Distinta Base'!$G48=30,(J66+J91),+IF('An Distinta Base'!$G48=60,(SUM(I66:J66)+SUM(I91:J91)),(SUM(H66:J66)+SUM(H91:J91)))))</f>
        <v>0</v>
      </c>
      <c r="K116" s="65">
        <f>+IF('An Distinta Base'!$G48=0,0,+IF('An Distinta Base'!$G48=30,(K66+K91),+IF('An Distinta Base'!$G48=60,(SUM(J66:K66)+SUM(J91:K91)),(SUM(I66:K66)+SUM(I91:K91)))))</f>
        <v>0</v>
      </c>
      <c r="L116" s="65">
        <f>+IF('An Distinta Base'!$G48=0,0,+IF('An Distinta Base'!$G48=30,(L66+L91),+IF('An Distinta Base'!$G48=60,(SUM(K66:L66)+SUM(K91:L91)),(SUM(J66:L66)+SUM(J91:L91)))))</f>
        <v>0</v>
      </c>
      <c r="M116" s="65">
        <f>+IF('An Distinta Base'!$G48=0,0,+IF('An Distinta Base'!$G48=30,(M66+M91),+IF('An Distinta Base'!$G48=60,(SUM(L66:M66)+SUM(L91:M91)),(SUM(K66:M66)+SUM(K91:M91)))))</f>
        <v>0</v>
      </c>
      <c r="N116" s="65">
        <f>+IF('An Distinta Base'!$G48=0,0,+IF('An Distinta Base'!$G48=30,(N66+N91),+IF('An Distinta Base'!$G48=60,(SUM(M66:N66)+SUM(M91:N91)),(SUM(L66:N66)+SUM(L91:N91)))))</f>
        <v>0</v>
      </c>
      <c r="O116" s="65">
        <f>+IF('An Distinta Base'!$G48=0,0,+IF('An Distinta Base'!$G48=30,(O66+O91),+IF('An Distinta Base'!$G48=60,(SUM(N66:O66)+SUM(N91:O91)),(SUM(M66:O66)+SUM(M91:O91)))))</f>
        <v>0</v>
      </c>
      <c r="P116" s="65">
        <f>+IF('An Distinta Base'!$G48=0,0,+IF('An Distinta Base'!$G48=30,(P66+P91),+IF('An Distinta Base'!$G48=60,(SUM(O66:P66)+SUM(O91:P91)),(SUM(N66:P66)+SUM(N91:P91)))))</f>
        <v>0</v>
      </c>
      <c r="Q116" s="65">
        <f>+IF('An Distinta Base'!$G48=0,0,+IF('An Distinta Base'!$G48=30,(Q66+Q91),+IF('An Distinta Base'!$G48=60,(SUM(P66:Q66)+SUM(P91:Q91)),(SUM(O66:Q66)+SUM(O91:Q91)))))</f>
        <v>0</v>
      </c>
      <c r="R116" s="65">
        <f>+IF('An Distinta Base'!$G48=0,0,+IF('An Distinta Base'!$G48=30,(R66+R91),+IF('An Distinta Base'!$G48=60,(SUM(Q66:R66)+SUM(Q91:R91)),(SUM(P66:R66)+SUM(P91:R91)))))</f>
        <v>0</v>
      </c>
      <c r="S116" s="65">
        <f>+IF('An Distinta Base'!$G48=0,0,+IF('An Distinta Base'!$G48=30,(S66+S91),+IF('An Distinta Base'!$G48=60,(SUM(R66:S66)+SUM(R91:S91)),(SUM(Q66:S66)+SUM(Q91:S91)))))</f>
        <v>0</v>
      </c>
      <c r="T116" s="65">
        <f>+IF('An Distinta Base'!$G48=0,0,+IF('An Distinta Base'!$G48=30,(T66+T91),+IF('An Distinta Base'!$G48=60,(SUM(S66:T66)+SUM(S91:T91)),(SUM(R66:T66)+SUM(R91:T91)))))</f>
        <v>0</v>
      </c>
      <c r="U116" s="65">
        <f>+IF('An Distinta Base'!$G48=0,0,+IF('An Distinta Base'!$G48=30,(U66+U91),+IF('An Distinta Base'!$G48=60,(SUM(T66:U66)+SUM(T91:U91)),(SUM(S66:U66)+SUM(S91:U91)))))</f>
        <v>0</v>
      </c>
      <c r="V116" s="65">
        <f>+IF('An Distinta Base'!$G48=0,0,+IF('An Distinta Base'!$G48=30,(V66+V91),+IF('An Distinta Base'!$G48=60,(SUM(U66:V66)+SUM(U91:V91)),(SUM(T66:V66)+SUM(T91:V91)))))</f>
        <v>0</v>
      </c>
      <c r="W116" s="65">
        <f>+IF('An Distinta Base'!$G48=0,0,+IF('An Distinta Base'!$G48=30,(W66+W91),+IF('An Distinta Base'!$G48=60,(SUM(V66:W66)+SUM(V91:W91)),(SUM(U66:W66)+SUM(U91:W91)))))</f>
        <v>0</v>
      </c>
      <c r="X116" s="65">
        <f>+IF('An Distinta Base'!$G48=0,0,+IF('An Distinta Base'!$G48=30,(X66+X91),+IF('An Distinta Base'!$G48=60,(SUM(W66:X66)+SUM(W91:X91)),(SUM(V66:X66)+SUM(V91:X91)))))</f>
        <v>0</v>
      </c>
      <c r="Y116" s="65">
        <f>+IF('An Distinta Base'!$G48=0,0,+IF('An Distinta Base'!$G48=30,(Y66+Y91),+IF('An Distinta Base'!$G48=60,(SUM(X66:Y66)+SUM(X91:Y91)),(SUM(W66:Y66)+SUM(W91:Y91)))))</f>
        <v>0</v>
      </c>
      <c r="Z116" s="65">
        <f>+IF('An Distinta Base'!$G48=0,0,+IF('An Distinta Base'!$G48=30,(Z66+Z91),+IF('An Distinta Base'!$G48=60,(SUM(Y66:Z66)+SUM(Y91:Z91)),(SUM(X66:Z66)+SUM(X91:Z91)))))</f>
        <v>0</v>
      </c>
      <c r="AA116" s="65">
        <f>+IF('An Distinta Base'!$G48=0,0,+IF('An Distinta Base'!$G48=30,(AA66+AA91),+IF('An Distinta Base'!$G48=60,(SUM(Z66:AA66)+SUM(Z91:AA91)),(SUM(Y66:AA66)+SUM(Y91:AA91)))))</f>
        <v>0</v>
      </c>
      <c r="AB116" s="65">
        <f>+IF('An Distinta Base'!$G48=0,0,+IF('An Distinta Base'!$G48=30,(AB66+AB91),+IF('An Distinta Base'!$G48=60,(SUM(AA66:AB66)+SUM(AA91:AB91)),(SUM(Z66:AB66)+SUM(Z91:AB91)))))</f>
        <v>0</v>
      </c>
      <c r="AC116" s="65">
        <f>+IF('An Distinta Base'!$G48=0,0,+IF('An Distinta Base'!$G48=30,(AC66+AC91),+IF('An Distinta Base'!$G48=60,(SUM(AB66:AC66)+SUM(AB91:AC91)),(SUM(AA66:AC66)+SUM(AA91:AC91)))))</f>
        <v>0</v>
      </c>
      <c r="AD116" s="65">
        <f>+IF('An Distinta Base'!$G48=0,0,+IF('An Distinta Base'!$G48=30,(AD66+AD91),+IF('An Distinta Base'!$G48=60,(SUM(AC66:AD66)+SUM(AC91:AD91)),(SUM(AB66:AD66)+SUM(AB91:AD91)))))</f>
        <v>0</v>
      </c>
      <c r="AE116" s="65">
        <f>+IF('An Distinta Base'!$G48=0,0,+IF('An Distinta Base'!$G48=30,(AE66+AE91),+IF('An Distinta Base'!$G48=60,(SUM(AD66:AE66)+SUM(AD91:AE91)),(SUM(AC66:AE66)+SUM(AC91:AE91)))))</f>
        <v>0</v>
      </c>
      <c r="AF116" s="65">
        <f>+IF('An Distinta Base'!$G48=0,0,+IF('An Distinta Base'!$G48=30,(AF66+AF91),+IF('An Distinta Base'!$G48=60,(SUM(AE66:AF66)+SUM(AE91:AF91)),(SUM(AD66:AF66)+SUM(AD91:AF91)))))</f>
        <v>0</v>
      </c>
      <c r="AG116" s="65">
        <f>+IF('An Distinta Base'!$G48=0,0,+IF('An Distinta Base'!$G48=30,(AG66+AG91),+IF('An Distinta Base'!$G48=60,(SUM(AF66:AG66)+SUM(AF91:AG91)),(SUM(AE66:AG66)+SUM(AE91:AG91)))))</f>
        <v>0</v>
      </c>
      <c r="AH116" s="65">
        <f>+IF('An Distinta Base'!$G48=0,0,+IF('An Distinta Base'!$G48=30,(AH66+AH91),+IF('An Distinta Base'!$G48=60,(SUM(AG66:AH66)+SUM(AG91:AH91)),(SUM(AF66:AH66)+SUM(AF91:AH91)))))</f>
        <v>0</v>
      </c>
      <c r="AI116" s="65">
        <f>+IF('An Distinta Base'!$G48=0,0,+IF('An Distinta Base'!$G48=30,(AI66+AI91),+IF('An Distinta Base'!$G48=60,(SUM(AH66:AI66)+SUM(AH91:AI91)),(SUM(AG66:AI66)+SUM(AG91:AI91)))))</f>
        <v>0</v>
      </c>
      <c r="AJ116" s="65">
        <f>+IF('An Distinta Base'!$G48=0,0,+IF('An Distinta Base'!$G48=30,(AJ66+AJ91),+IF('An Distinta Base'!$G48=60,(SUM(AI66:AJ66)+SUM(AI91:AJ91)),(SUM(AH66:AJ66)+SUM(AH91:AJ91)))))</f>
        <v>0</v>
      </c>
      <c r="AK116" s="65">
        <f>+IF('An Distinta Base'!$G48=0,0,+IF('An Distinta Base'!$G48=30,(AK66+AK91),+IF('An Distinta Base'!$G48=60,(SUM(AJ66:AK66)+SUM(AJ91:AK91)),(SUM(AI66:AK66)+SUM(AI91:AK91)))))</f>
        <v>0</v>
      </c>
      <c r="AL116" s="65">
        <f>+IF('An Distinta Base'!$G48=0,0,+IF('An Distinta Base'!$G48=30,(AL66+AL91),+IF('An Distinta Base'!$G48=60,(SUM(AK66:AL66)+SUM(AK91:AL91)),(SUM(AJ66:AL66)+SUM(AJ91:AL91)))))</f>
        <v>0</v>
      </c>
    </row>
    <row r="117" spans="2:38" x14ac:dyDescent="0.25">
      <c r="B117" s="47" t="str">
        <f t="shared" si="14"/>
        <v>Prodotto 19</v>
      </c>
      <c r="C117" s="65">
        <f>+IF('An Distinta Base'!$G49=0,0,(C67+C92))</f>
        <v>0</v>
      </c>
      <c r="D117" s="65">
        <f>+IF('An Distinta Base'!$G49=0,0,+IF('An Distinta Base'!$G49=30,(D67+D92),(SUM(C67:D67)+SUM(C92:D92))))</f>
        <v>0</v>
      </c>
      <c r="E117" s="65">
        <f>+IF('An Distinta Base'!$G49=0,0,+IF('An Distinta Base'!$G49=30,(E67+E92),+IF('An Distinta Base'!$G49=60,(SUM(D67:E67)+SUM(D92:E92)),(SUM(C67:E67)+SUM(C92:E92)))))</f>
        <v>0</v>
      </c>
      <c r="F117" s="65">
        <f>+IF('An Distinta Base'!$G49=0,0,+IF('An Distinta Base'!$G49=30,(F67+F92),+IF('An Distinta Base'!$G49=60,(SUM(E67:F67)+SUM(E92:F92)),(SUM(D67:F67)+SUM(D92:F92)))))</f>
        <v>0</v>
      </c>
      <c r="G117" s="65">
        <f>+IF('An Distinta Base'!$G49=0,0,+IF('An Distinta Base'!$G49=30,(G67+G92),+IF('An Distinta Base'!$G49=60,(SUM(F67:G67)+SUM(F92:G92)),(SUM(E67:G67)+SUM(E92:G92)))))</f>
        <v>0</v>
      </c>
      <c r="H117" s="65">
        <f>+IF('An Distinta Base'!$G49=0,0,+IF('An Distinta Base'!$G49=30,(H67+H92),+IF('An Distinta Base'!$G49=60,(SUM(G67:H67)+SUM(G92:H92)),(SUM(F67:H67)+SUM(F92:H92)))))</f>
        <v>0</v>
      </c>
      <c r="I117" s="65">
        <f>+IF('An Distinta Base'!$G49=0,0,+IF('An Distinta Base'!$G49=30,(I67+I92),+IF('An Distinta Base'!$G49=60,(SUM(H67:I67)+SUM(H92:I92)),(SUM(G67:I67)+SUM(G92:I92)))))</f>
        <v>0</v>
      </c>
      <c r="J117" s="65">
        <f>+IF('An Distinta Base'!$G49=0,0,+IF('An Distinta Base'!$G49=30,(J67+J92),+IF('An Distinta Base'!$G49=60,(SUM(I67:J67)+SUM(I92:J92)),(SUM(H67:J67)+SUM(H92:J92)))))</f>
        <v>0</v>
      </c>
      <c r="K117" s="65">
        <f>+IF('An Distinta Base'!$G49=0,0,+IF('An Distinta Base'!$G49=30,(K67+K92),+IF('An Distinta Base'!$G49=60,(SUM(J67:K67)+SUM(J92:K92)),(SUM(I67:K67)+SUM(I92:K92)))))</f>
        <v>0</v>
      </c>
      <c r="L117" s="65">
        <f>+IF('An Distinta Base'!$G49=0,0,+IF('An Distinta Base'!$G49=30,(L67+L92),+IF('An Distinta Base'!$G49=60,(SUM(K67:L67)+SUM(K92:L92)),(SUM(J67:L67)+SUM(J92:L92)))))</f>
        <v>0</v>
      </c>
      <c r="M117" s="65">
        <f>+IF('An Distinta Base'!$G49=0,0,+IF('An Distinta Base'!$G49=30,(M67+M92),+IF('An Distinta Base'!$G49=60,(SUM(L67:M67)+SUM(L92:M92)),(SUM(K67:M67)+SUM(K92:M92)))))</f>
        <v>0</v>
      </c>
      <c r="N117" s="65">
        <f>+IF('An Distinta Base'!$G49=0,0,+IF('An Distinta Base'!$G49=30,(N67+N92),+IF('An Distinta Base'!$G49=60,(SUM(M67:N67)+SUM(M92:N92)),(SUM(L67:N67)+SUM(L92:N92)))))</f>
        <v>0</v>
      </c>
      <c r="O117" s="65">
        <f>+IF('An Distinta Base'!$G49=0,0,+IF('An Distinta Base'!$G49=30,(O67+O92),+IF('An Distinta Base'!$G49=60,(SUM(N67:O67)+SUM(N92:O92)),(SUM(M67:O67)+SUM(M92:O92)))))</f>
        <v>0</v>
      </c>
      <c r="P117" s="65">
        <f>+IF('An Distinta Base'!$G49=0,0,+IF('An Distinta Base'!$G49=30,(P67+P92),+IF('An Distinta Base'!$G49=60,(SUM(O67:P67)+SUM(O92:P92)),(SUM(N67:P67)+SUM(N92:P92)))))</f>
        <v>0</v>
      </c>
      <c r="Q117" s="65">
        <f>+IF('An Distinta Base'!$G49=0,0,+IF('An Distinta Base'!$G49=30,(Q67+Q92),+IF('An Distinta Base'!$G49=60,(SUM(P67:Q67)+SUM(P92:Q92)),(SUM(O67:Q67)+SUM(O92:Q92)))))</f>
        <v>0</v>
      </c>
      <c r="R117" s="65">
        <f>+IF('An Distinta Base'!$G49=0,0,+IF('An Distinta Base'!$G49=30,(R67+R92),+IF('An Distinta Base'!$G49=60,(SUM(Q67:R67)+SUM(Q92:R92)),(SUM(P67:R67)+SUM(P92:R92)))))</f>
        <v>0</v>
      </c>
      <c r="S117" s="65">
        <f>+IF('An Distinta Base'!$G49=0,0,+IF('An Distinta Base'!$G49=30,(S67+S92),+IF('An Distinta Base'!$G49=60,(SUM(R67:S67)+SUM(R92:S92)),(SUM(Q67:S67)+SUM(Q92:S92)))))</f>
        <v>0</v>
      </c>
      <c r="T117" s="65">
        <f>+IF('An Distinta Base'!$G49=0,0,+IF('An Distinta Base'!$G49=30,(T67+T92),+IF('An Distinta Base'!$G49=60,(SUM(S67:T67)+SUM(S92:T92)),(SUM(R67:T67)+SUM(R92:T92)))))</f>
        <v>0</v>
      </c>
      <c r="U117" s="65">
        <f>+IF('An Distinta Base'!$G49=0,0,+IF('An Distinta Base'!$G49=30,(U67+U92),+IF('An Distinta Base'!$G49=60,(SUM(T67:U67)+SUM(T92:U92)),(SUM(S67:U67)+SUM(S92:U92)))))</f>
        <v>0</v>
      </c>
      <c r="V117" s="65">
        <f>+IF('An Distinta Base'!$G49=0,0,+IF('An Distinta Base'!$G49=30,(V67+V92),+IF('An Distinta Base'!$G49=60,(SUM(U67:V67)+SUM(U92:V92)),(SUM(T67:V67)+SUM(T92:V92)))))</f>
        <v>0</v>
      </c>
      <c r="W117" s="65">
        <f>+IF('An Distinta Base'!$G49=0,0,+IF('An Distinta Base'!$G49=30,(W67+W92),+IF('An Distinta Base'!$G49=60,(SUM(V67:W67)+SUM(V92:W92)),(SUM(U67:W67)+SUM(U92:W92)))))</f>
        <v>0</v>
      </c>
      <c r="X117" s="65">
        <f>+IF('An Distinta Base'!$G49=0,0,+IF('An Distinta Base'!$G49=30,(X67+X92),+IF('An Distinta Base'!$G49=60,(SUM(W67:X67)+SUM(W92:X92)),(SUM(V67:X67)+SUM(V92:X92)))))</f>
        <v>0</v>
      </c>
      <c r="Y117" s="65">
        <f>+IF('An Distinta Base'!$G49=0,0,+IF('An Distinta Base'!$G49=30,(Y67+Y92),+IF('An Distinta Base'!$G49=60,(SUM(X67:Y67)+SUM(X92:Y92)),(SUM(W67:Y67)+SUM(W92:Y92)))))</f>
        <v>0</v>
      </c>
      <c r="Z117" s="65">
        <f>+IF('An Distinta Base'!$G49=0,0,+IF('An Distinta Base'!$G49=30,(Z67+Z92),+IF('An Distinta Base'!$G49=60,(SUM(Y67:Z67)+SUM(Y92:Z92)),(SUM(X67:Z67)+SUM(X92:Z92)))))</f>
        <v>0</v>
      </c>
      <c r="AA117" s="65">
        <f>+IF('An Distinta Base'!$G49=0,0,+IF('An Distinta Base'!$G49=30,(AA67+AA92),+IF('An Distinta Base'!$G49=60,(SUM(Z67:AA67)+SUM(Z92:AA92)),(SUM(Y67:AA67)+SUM(Y92:AA92)))))</f>
        <v>0</v>
      </c>
      <c r="AB117" s="65">
        <f>+IF('An Distinta Base'!$G49=0,0,+IF('An Distinta Base'!$G49=30,(AB67+AB92),+IF('An Distinta Base'!$G49=60,(SUM(AA67:AB67)+SUM(AA92:AB92)),(SUM(Z67:AB67)+SUM(Z92:AB92)))))</f>
        <v>0</v>
      </c>
      <c r="AC117" s="65">
        <f>+IF('An Distinta Base'!$G49=0,0,+IF('An Distinta Base'!$G49=30,(AC67+AC92),+IF('An Distinta Base'!$G49=60,(SUM(AB67:AC67)+SUM(AB92:AC92)),(SUM(AA67:AC67)+SUM(AA92:AC92)))))</f>
        <v>0</v>
      </c>
      <c r="AD117" s="65">
        <f>+IF('An Distinta Base'!$G49=0,0,+IF('An Distinta Base'!$G49=30,(AD67+AD92),+IF('An Distinta Base'!$G49=60,(SUM(AC67:AD67)+SUM(AC92:AD92)),(SUM(AB67:AD67)+SUM(AB92:AD92)))))</f>
        <v>0</v>
      </c>
      <c r="AE117" s="65">
        <f>+IF('An Distinta Base'!$G49=0,0,+IF('An Distinta Base'!$G49=30,(AE67+AE92),+IF('An Distinta Base'!$G49=60,(SUM(AD67:AE67)+SUM(AD92:AE92)),(SUM(AC67:AE67)+SUM(AC92:AE92)))))</f>
        <v>0</v>
      </c>
      <c r="AF117" s="65">
        <f>+IF('An Distinta Base'!$G49=0,0,+IF('An Distinta Base'!$G49=30,(AF67+AF92),+IF('An Distinta Base'!$G49=60,(SUM(AE67:AF67)+SUM(AE92:AF92)),(SUM(AD67:AF67)+SUM(AD92:AF92)))))</f>
        <v>0</v>
      </c>
      <c r="AG117" s="65">
        <f>+IF('An Distinta Base'!$G49=0,0,+IF('An Distinta Base'!$G49=30,(AG67+AG92),+IF('An Distinta Base'!$G49=60,(SUM(AF67:AG67)+SUM(AF92:AG92)),(SUM(AE67:AG67)+SUM(AE92:AG92)))))</f>
        <v>0</v>
      </c>
      <c r="AH117" s="65">
        <f>+IF('An Distinta Base'!$G49=0,0,+IF('An Distinta Base'!$G49=30,(AH67+AH92),+IF('An Distinta Base'!$G49=60,(SUM(AG67:AH67)+SUM(AG92:AH92)),(SUM(AF67:AH67)+SUM(AF92:AH92)))))</f>
        <v>0</v>
      </c>
      <c r="AI117" s="65">
        <f>+IF('An Distinta Base'!$G49=0,0,+IF('An Distinta Base'!$G49=30,(AI67+AI92),+IF('An Distinta Base'!$G49=60,(SUM(AH67:AI67)+SUM(AH92:AI92)),(SUM(AG67:AI67)+SUM(AG92:AI92)))))</f>
        <v>0</v>
      </c>
      <c r="AJ117" s="65">
        <f>+IF('An Distinta Base'!$G49=0,0,+IF('An Distinta Base'!$G49=30,(AJ67+AJ92),+IF('An Distinta Base'!$G49=60,(SUM(AI67:AJ67)+SUM(AI92:AJ92)),(SUM(AH67:AJ67)+SUM(AH92:AJ92)))))</f>
        <v>0</v>
      </c>
      <c r="AK117" s="65">
        <f>+IF('An Distinta Base'!$G49=0,0,+IF('An Distinta Base'!$G49=30,(AK67+AK92),+IF('An Distinta Base'!$G49=60,(SUM(AJ67:AK67)+SUM(AJ92:AK92)),(SUM(AI67:AK67)+SUM(AI92:AK92)))))</f>
        <v>0</v>
      </c>
      <c r="AL117" s="65">
        <f>+IF('An Distinta Base'!$G49=0,0,+IF('An Distinta Base'!$G49=30,(AL67+AL92),+IF('An Distinta Base'!$G49=60,(SUM(AK67:AL67)+SUM(AK92:AL92)),(SUM(AJ67:AL67)+SUM(AJ92:AL92)))))</f>
        <v>0</v>
      </c>
    </row>
    <row r="118" spans="2:38" x14ac:dyDescent="0.25">
      <c r="B118" s="47" t="str">
        <f t="shared" si="14"/>
        <v>Prodotto 20</v>
      </c>
      <c r="C118" s="65">
        <f>+IF('An Distinta Base'!$G50=0,0,(C68+C93))</f>
        <v>0</v>
      </c>
      <c r="D118" s="65">
        <f>+IF('An Distinta Base'!$G50=0,0,+IF('An Distinta Base'!$G50=30,(D68+D93),(SUM(C68:D68)+SUM(C93:D93))))</f>
        <v>0</v>
      </c>
      <c r="E118" s="65">
        <f>+IF('An Distinta Base'!$G50=0,0,+IF('An Distinta Base'!$G50=30,(E68+E93),+IF('An Distinta Base'!$G50=60,(SUM(D68:E68)+SUM(D93:E93)),(SUM(C68:E68)+SUM(C93:E93)))))</f>
        <v>0</v>
      </c>
      <c r="F118" s="65">
        <f>+IF('An Distinta Base'!$G50=0,0,+IF('An Distinta Base'!$G50=30,(F68+F93),+IF('An Distinta Base'!$G50=60,(SUM(E68:F68)+SUM(E93:F93)),(SUM(D68:F68)+SUM(D93:F93)))))</f>
        <v>0</v>
      </c>
      <c r="G118" s="65">
        <f>+IF('An Distinta Base'!$G50=0,0,+IF('An Distinta Base'!$G50=30,(G68+G93),+IF('An Distinta Base'!$G50=60,(SUM(F68:G68)+SUM(F93:G93)),(SUM(E68:G68)+SUM(E93:G93)))))</f>
        <v>0</v>
      </c>
      <c r="H118" s="65">
        <f>+IF('An Distinta Base'!$G50=0,0,+IF('An Distinta Base'!$G50=30,(H68+H93),+IF('An Distinta Base'!$G50=60,(SUM(G68:H68)+SUM(G93:H93)),(SUM(F68:H68)+SUM(F93:H93)))))</f>
        <v>0</v>
      </c>
      <c r="I118" s="65">
        <f>+IF('An Distinta Base'!$G50=0,0,+IF('An Distinta Base'!$G50=30,(I68+I93),+IF('An Distinta Base'!$G50=60,(SUM(H68:I68)+SUM(H93:I93)),(SUM(G68:I68)+SUM(G93:I93)))))</f>
        <v>0</v>
      </c>
      <c r="J118" s="65">
        <f>+IF('An Distinta Base'!$G50=0,0,+IF('An Distinta Base'!$G50=30,(J68+J93),+IF('An Distinta Base'!$G50=60,(SUM(I68:J68)+SUM(I93:J93)),(SUM(H68:J68)+SUM(H93:J93)))))</f>
        <v>0</v>
      </c>
      <c r="K118" s="65">
        <f>+IF('An Distinta Base'!$G50=0,0,+IF('An Distinta Base'!$G50=30,(K68+K93),+IF('An Distinta Base'!$G50=60,(SUM(J68:K68)+SUM(J93:K93)),(SUM(I68:K68)+SUM(I93:K93)))))</f>
        <v>0</v>
      </c>
      <c r="L118" s="65">
        <f>+IF('An Distinta Base'!$G50=0,0,+IF('An Distinta Base'!$G50=30,(L68+L93),+IF('An Distinta Base'!$G50=60,(SUM(K68:L68)+SUM(K93:L93)),(SUM(J68:L68)+SUM(J93:L93)))))</f>
        <v>0</v>
      </c>
      <c r="M118" s="65">
        <f>+IF('An Distinta Base'!$G50=0,0,+IF('An Distinta Base'!$G50=30,(M68+M93),+IF('An Distinta Base'!$G50=60,(SUM(L68:M68)+SUM(L93:M93)),(SUM(K68:M68)+SUM(K93:M93)))))</f>
        <v>0</v>
      </c>
      <c r="N118" s="65">
        <f>+IF('An Distinta Base'!$G50=0,0,+IF('An Distinta Base'!$G50=30,(N68+N93),+IF('An Distinta Base'!$G50=60,(SUM(M68:N68)+SUM(M93:N93)),(SUM(L68:N68)+SUM(L93:N93)))))</f>
        <v>0</v>
      </c>
      <c r="O118" s="65">
        <f>+IF('An Distinta Base'!$G50=0,0,+IF('An Distinta Base'!$G50=30,(O68+O93),+IF('An Distinta Base'!$G50=60,(SUM(N68:O68)+SUM(N93:O93)),(SUM(M68:O68)+SUM(M93:O93)))))</f>
        <v>0</v>
      </c>
      <c r="P118" s="65">
        <f>+IF('An Distinta Base'!$G50=0,0,+IF('An Distinta Base'!$G50=30,(P68+P93),+IF('An Distinta Base'!$G50=60,(SUM(O68:P68)+SUM(O93:P93)),(SUM(N68:P68)+SUM(N93:P93)))))</f>
        <v>0</v>
      </c>
      <c r="Q118" s="65">
        <f>+IF('An Distinta Base'!$G50=0,0,+IF('An Distinta Base'!$G50=30,(Q68+Q93),+IF('An Distinta Base'!$G50=60,(SUM(P68:Q68)+SUM(P93:Q93)),(SUM(O68:Q68)+SUM(O93:Q93)))))</f>
        <v>0</v>
      </c>
      <c r="R118" s="65">
        <f>+IF('An Distinta Base'!$G50=0,0,+IF('An Distinta Base'!$G50=30,(R68+R93),+IF('An Distinta Base'!$G50=60,(SUM(Q68:R68)+SUM(Q93:R93)),(SUM(P68:R68)+SUM(P93:R93)))))</f>
        <v>0</v>
      </c>
      <c r="S118" s="65">
        <f>+IF('An Distinta Base'!$G50=0,0,+IF('An Distinta Base'!$G50=30,(S68+S93),+IF('An Distinta Base'!$G50=60,(SUM(R68:S68)+SUM(R93:S93)),(SUM(Q68:S68)+SUM(Q93:S93)))))</f>
        <v>0</v>
      </c>
      <c r="T118" s="65">
        <f>+IF('An Distinta Base'!$G50=0,0,+IF('An Distinta Base'!$G50=30,(T68+T93),+IF('An Distinta Base'!$G50=60,(SUM(S68:T68)+SUM(S93:T93)),(SUM(R68:T68)+SUM(R93:T93)))))</f>
        <v>0</v>
      </c>
      <c r="U118" s="65">
        <f>+IF('An Distinta Base'!$G50=0,0,+IF('An Distinta Base'!$G50=30,(U68+U93),+IF('An Distinta Base'!$G50=60,(SUM(T68:U68)+SUM(T93:U93)),(SUM(S68:U68)+SUM(S93:U93)))))</f>
        <v>0</v>
      </c>
      <c r="V118" s="65">
        <f>+IF('An Distinta Base'!$G50=0,0,+IF('An Distinta Base'!$G50=30,(V68+V93),+IF('An Distinta Base'!$G50=60,(SUM(U68:V68)+SUM(U93:V93)),(SUM(T68:V68)+SUM(T93:V93)))))</f>
        <v>0</v>
      </c>
      <c r="W118" s="65">
        <f>+IF('An Distinta Base'!$G50=0,0,+IF('An Distinta Base'!$G50=30,(W68+W93),+IF('An Distinta Base'!$G50=60,(SUM(V68:W68)+SUM(V93:W93)),(SUM(U68:W68)+SUM(U93:W93)))))</f>
        <v>0</v>
      </c>
      <c r="X118" s="65">
        <f>+IF('An Distinta Base'!$G50=0,0,+IF('An Distinta Base'!$G50=30,(X68+X93),+IF('An Distinta Base'!$G50=60,(SUM(W68:X68)+SUM(W93:X93)),(SUM(V68:X68)+SUM(V93:X93)))))</f>
        <v>0</v>
      </c>
      <c r="Y118" s="65">
        <f>+IF('An Distinta Base'!$G50=0,0,+IF('An Distinta Base'!$G50=30,(Y68+Y93),+IF('An Distinta Base'!$G50=60,(SUM(X68:Y68)+SUM(X93:Y93)),(SUM(W68:Y68)+SUM(W93:Y93)))))</f>
        <v>0</v>
      </c>
      <c r="Z118" s="65">
        <f>+IF('An Distinta Base'!$G50=0,0,+IF('An Distinta Base'!$G50=30,(Z68+Z93),+IF('An Distinta Base'!$G50=60,(SUM(Y68:Z68)+SUM(Y93:Z93)),(SUM(X68:Z68)+SUM(X93:Z93)))))</f>
        <v>0</v>
      </c>
      <c r="AA118" s="65">
        <f>+IF('An Distinta Base'!$G50=0,0,+IF('An Distinta Base'!$G50=30,(AA68+AA93),+IF('An Distinta Base'!$G50=60,(SUM(Z68:AA68)+SUM(Z93:AA93)),(SUM(Y68:AA68)+SUM(Y93:AA93)))))</f>
        <v>0</v>
      </c>
      <c r="AB118" s="65">
        <f>+IF('An Distinta Base'!$G50=0,0,+IF('An Distinta Base'!$G50=30,(AB68+AB93),+IF('An Distinta Base'!$G50=60,(SUM(AA68:AB68)+SUM(AA93:AB93)),(SUM(Z68:AB68)+SUM(Z93:AB93)))))</f>
        <v>0</v>
      </c>
      <c r="AC118" s="65">
        <f>+IF('An Distinta Base'!$G50=0,0,+IF('An Distinta Base'!$G50=30,(AC68+AC93),+IF('An Distinta Base'!$G50=60,(SUM(AB68:AC68)+SUM(AB93:AC93)),(SUM(AA68:AC68)+SUM(AA93:AC93)))))</f>
        <v>0</v>
      </c>
      <c r="AD118" s="65">
        <f>+IF('An Distinta Base'!$G50=0,0,+IF('An Distinta Base'!$G50=30,(AD68+AD93),+IF('An Distinta Base'!$G50=60,(SUM(AC68:AD68)+SUM(AC93:AD93)),(SUM(AB68:AD68)+SUM(AB93:AD93)))))</f>
        <v>0</v>
      </c>
      <c r="AE118" s="65">
        <f>+IF('An Distinta Base'!$G50=0,0,+IF('An Distinta Base'!$G50=30,(AE68+AE93),+IF('An Distinta Base'!$G50=60,(SUM(AD68:AE68)+SUM(AD93:AE93)),(SUM(AC68:AE68)+SUM(AC93:AE93)))))</f>
        <v>0</v>
      </c>
      <c r="AF118" s="65">
        <f>+IF('An Distinta Base'!$G50=0,0,+IF('An Distinta Base'!$G50=30,(AF68+AF93),+IF('An Distinta Base'!$G50=60,(SUM(AE68:AF68)+SUM(AE93:AF93)),(SUM(AD68:AF68)+SUM(AD93:AF93)))))</f>
        <v>0</v>
      </c>
      <c r="AG118" s="65">
        <f>+IF('An Distinta Base'!$G50=0,0,+IF('An Distinta Base'!$G50=30,(AG68+AG93),+IF('An Distinta Base'!$G50=60,(SUM(AF68:AG68)+SUM(AF93:AG93)),(SUM(AE68:AG68)+SUM(AE93:AG93)))))</f>
        <v>0</v>
      </c>
      <c r="AH118" s="65">
        <f>+IF('An Distinta Base'!$G50=0,0,+IF('An Distinta Base'!$G50=30,(AH68+AH93),+IF('An Distinta Base'!$G50=60,(SUM(AG68:AH68)+SUM(AG93:AH93)),(SUM(AF68:AH68)+SUM(AF93:AH93)))))</f>
        <v>0</v>
      </c>
      <c r="AI118" s="65">
        <f>+IF('An Distinta Base'!$G50=0,0,+IF('An Distinta Base'!$G50=30,(AI68+AI93),+IF('An Distinta Base'!$G50=60,(SUM(AH68:AI68)+SUM(AH93:AI93)),(SUM(AG68:AI68)+SUM(AG93:AI93)))))</f>
        <v>0</v>
      </c>
      <c r="AJ118" s="65">
        <f>+IF('An Distinta Base'!$G50=0,0,+IF('An Distinta Base'!$G50=30,(AJ68+AJ93),+IF('An Distinta Base'!$G50=60,(SUM(AI68:AJ68)+SUM(AI93:AJ93)),(SUM(AH68:AJ68)+SUM(AH93:AJ93)))))</f>
        <v>0</v>
      </c>
      <c r="AK118" s="65">
        <f>+IF('An Distinta Base'!$G50=0,0,+IF('An Distinta Base'!$G50=30,(AK68+AK93),+IF('An Distinta Base'!$G50=60,(SUM(AJ68:AK68)+SUM(AJ93:AK93)),(SUM(AI68:AK68)+SUM(AI93:AK93)))))</f>
        <v>0</v>
      </c>
      <c r="AL118" s="65">
        <f>+IF('An Distinta Base'!$G50=0,0,+IF('An Distinta Base'!$G50=30,(AL68+AL93),+IF('An Distinta Base'!$G50=60,(SUM(AK68:AL68)+SUM(AK93:AL93)),(SUM(AJ68:AL68)+SUM(AJ93:AL93)))))</f>
        <v>0</v>
      </c>
    </row>
    <row r="119" spans="2:38" x14ac:dyDescent="0.25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</row>
    <row r="120" spans="2:38" x14ac:dyDescent="0.25">
      <c r="B120" s="47" t="s">
        <v>314</v>
      </c>
      <c r="C120" s="63">
        <f>SUM(C99:C118)</f>
        <v>48037</v>
      </c>
      <c r="D120" s="63">
        <f t="shared" ref="D120:AL120" si="15">SUM(D99:D118)</f>
        <v>96074</v>
      </c>
      <c r="E120" s="63">
        <f t="shared" si="15"/>
        <v>96074</v>
      </c>
      <c r="F120" s="63">
        <f t="shared" si="15"/>
        <v>96074</v>
      </c>
      <c r="G120" s="63">
        <f t="shared" si="15"/>
        <v>96074</v>
      </c>
      <c r="H120" s="63">
        <f t="shared" si="15"/>
        <v>96074</v>
      </c>
      <c r="I120" s="63">
        <f t="shared" si="15"/>
        <v>96335.360000000001</v>
      </c>
      <c r="J120" s="63">
        <f t="shared" si="15"/>
        <v>96870.785000000003</v>
      </c>
      <c r="K120" s="63">
        <f t="shared" si="15"/>
        <v>97511.48000000001</v>
      </c>
      <c r="L120" s="63">
        <f t="shared" si="15"/>
        <v>97878.110000000015</v>
      </c>
      <c r="M120" s="63">
        <f t="shared" si="15"/>
        <v>98206.873050000024</v>
      </c>
      <c r="N120" s="63">
        <f t="shared" si="15"/>
        <v>98535.636100000018</v>
      </c>
      <c r="O120" s="63">
        <f t="shared" si="15"/>
        <v>98535.636100000018</v>
      </c>
      <c r="P120" s="63">
        <f t="shared" si="15"/>
        <v>104079.211775</v>
      </c>
      <c r="Q120" s="63">
        <f t="shared" si="15"/>
        <v>109622.78744999999</v>
      </c>
      <c r="R120" s="63">
        <f t="shared" si="15"/>
        <v>109622.78744999999</v>
      </c>
      <c r="S120" s="63">
        <f t="shared" si="15"/>
        <v>109622.78744999999</v>
      </c>
      <c r="T120" s="63">
        <f t="shared" si="15"/>
        <v>109622.78744999999</v>
      </c>
      <c r="U120" s="63">
        <f t="shared" si="15"/>
        <v>109622.78744999999</v>
      </c>
      <c r="V120" s="63">
        <f t="shared" si="15"/>
        <v>109622.78744999999</v>
      </c>
      <c r="W120" s="63">
        <f t="shared" si="15"/>
        <v>109622.78744999999</v>
      </c>
      <c r="X120" s="63">
        <f t="shared" si="15"/>
        <v>109622.78744999999</v>
      </c>
      <c r="Y120" s="63">
        <f t="shared" si="15"/>
        <v>109622.78744999999</v>
      </c>
      <c r="Z120" s="63">
        <f t="shared" si="15"/>
        <v>109622.78744999999</v>
      </c>
      <c r="AA120" s="63">
        <f t="shared" si="15"/>
        <v>109622.78744999999</v>
      </c>
      <c r="AB120" s="63">
        <f t="shared" si="15"/>
        <v>115166.363125</v>
      </c>
      <c r="AC120" s="63">
        <f t="shared" si="15"/>
        <v>120709.9388</v>
      </c>
      <c r="AD120" s="63">
        <f t="shared" si="15"/>
        <v>120709.9388</v>
      </c>
      <c r="AE120" s="63">
        <f t="shared" si="15"/>
        <v>120709.9388</v>
      </c>
      <c r="AF120" s="63">
        <f t="shared" si="15"/>
        <v>120709.9388</v>
      </c>
      <c r="AG120" s="63">
        <f t="shared" si="15"/>
        <v>120709.9388</v>
      </c>
      <c r="AH120" s="63">
        <f t="shared" si="15"/>
        <v>120709.9388</v>
      </c>
      <c r="AI120" s="63">
        <f t="shared" si="15"/>
        <v>120709.9388</v>
      </c>
      <c r="AJ120" s="63">
        <f t="shared" si="15"/>
        <v>120709.9388</v>
      </c>
      <c r="AK120" s="63">
        <f t="shared" si="15"/>
        <v>120709.9388</v>
      </c>
      <c r="AL120" s="63">
        <f t="shared" si="15"/>
        <v>120709.9388</v>
      </c>
    </row>
    <row r="123" spans="2:38" x14ac:dyDescent="0.25">
      <c r="B123" s="47" t="s">
        <v>355</v>
      </c>
      <c r="C123" s="202">
        <f>+C98</f>
        <v>41456</v>
      </c>
      <c r="D123" s="202">
        <f t="shared" ref="D123:AL123" si="16">+D98</f>
        <v>41517</v>
      </c>
      <c r="E123" s="202">
        <f t="shared" si="16"/>
        <v>41547</v>
      </c>
      <c r="F123" s="202">
        <f t="shared" si="16"/>
        <v>41578</v>
      </c>
      <c r="G123" s="202">
        <f t="shared" si="16"/>
        <v>41608</v>
      </c>
      <c r="H123" s="202">
        <f t="shared" si="16"/>
        <v>41639</v>
      </c>
      <c r="I123" s="202">
        <f t="shared" si="16"/>
        <v>41670</v>
      </c>
      <c r="J123" s="202">
        <f t="shared" si="16"/>
        <v>41698</v>
      </c>
      <c r="K123" s="202">
        <f t="shared" si="16"/>
        <v>41729</v>
      </c>
      <c r="L123" s="202">
        <f t="shared" si="16"/>
        <v>41759</v>
      </c>
      <c r="M123" s="202">
        <f t="shared" si="16"/>
        <v>41790</v>
      </c>
      <c r="N123" s="202">
        <f t="shared" si="16"/>
        <v>41820</v>
      </c>
      <c r="O123" s="202">
        <f t="shared" si="16"/>
        <v>41851</v>
      </c>
      <c r="P123" s="202">
        <f t="shared" si="16"/>
        <v>41882</v>
      </c>
      <c r="Q123" s="202">
        <f t="shared" si="16"/>
        <v>41912</v>
      </c>
      <c r="R123" s="202">
        <f t="shared" si="16"/>
        <v>41943</v>
      </c>
      <c r="S123" s="202">
        <f t="shared" si="16"/>
        <v>41973</v>
      </c>
      <c r="T123" s="202">
        <f t="shared" si="16"/>
        <v>42004</v>
      </c>
      <c r="U123" s="202">
        <f t="shared" si="16"/>
        <v>42035</v>
      </c>
      <c r="V123" s="202">
        <f t="shared" si="16"/>
        <v>42063</v>
      </c>
      <c r="W123" s="202">
        <f t="shared" si="16"/>
        <v>42094</v>
      </c>
      <c r="X123" s="202">
        <f t="shared" si="16"/>
        <v>42124</v>
      </c>
      <c r="Y123" s="202">
        <f t="shared" si="16"/>
        <v>42155</v>
      </c>
      <c r="Z123" s="202">
        <f t="shared" si="16"/>
        <v>42185</v>
      </c>
      <c r="AA123" s="202">
        <f t="shared" si="16"/>
        <v>42216</v>
      </c>
      <c r="AB123" s="202">
        <f t="shared" si="16"/>
        <v>42247</v>
      </c>
      <c r="AC123" s="202">
        <f t="shared" si="16"/>
        <v>42277</v>
      </c>
      <c r="AD123" s="202">
        <f t="shared" si="16"/>
        <v>42308</v>
      </c>
      <c r="AE123" s="202">
        <f t="shared" si="16"/>
        <v>42338</v>
      </c>
      <c r="AF123" s="202">
        <f t="shared" si="16"/>
        <v>42369</v>
      </c>
      <c r="AG123" s="202">
        <f t="shared" si="16"/>
        <v>42400</v>
      </c>
      <c r="AH123" s="202">
        <f t="shared" si="16"/>
        <v>42429</v>
      </c>
      <c r="AI123" s="202">
        <f t="shared" si="16"/>
        <v>42460</v>
      </c>
      <c r="AJ123" s="202">
        <f t="shared" si="16"/>
        <v>42490</v>
      </c>
      <c r="AK123" s="202">
        <f t="shared" si="16"/>
        <v>42521</v>
      </c>
      <c r="AL123" s="202">
        <f t="shared" si="16"/>
        <v>42551</v>
      </c>
    </row>
    <row r="124" spans="2:38" x14ac:dyDescent="0.25">
      <c r="B124" s="47" t="str">
        <f>+B99</f>
        <v>Prodotto 1</v>
      </c>
      <c r="C124" s="65">
        <f>+C49+C74-C99</f>
        <v>0</v>
      </c>
      <c r="D124" s="65">
        <f>+D49+D74+C99-D99</f>
        <v>0</v>
      </c>
      <c r="E124" s="65">
        <f>+E49+E74+D99-E99</f>
        <v>8712</v>
      </c>
      <c r="F124" s="65">
        <f t="shared" ref="F124:U139" si="17">+F49+F74+E99-F99</f>
        <v>8712</v>
      </c>
      <c r="G124" s="65">
        <f t="shared" si="17"/>
        <v>8712</v>
      </c>
      <c r="H124" s="65">
        <f t="shared" si="17"/>
        <v>8712</v>
      </c>
      <c r="I124" s="65">
        <f>+I49+I74+H99-I99</f>
        <v>8712</v>
      </c>
      <c r="J124" s="65">
        <f t="shared" ref="J124:AL132" si="18">+J49+J74+I99-J99</f>
        <v>8712</v>
      </c>
      <c r="K124" s="65">
        <f t="shared" si="18"/>
        <v>8973.36</v>
      </c>
      <c r="L124" s="65">
        <f t="shared" si="18"/>
        <v>8973.36</v>
      </c>
      <c r="M124" s="65">
        <f t="shared" si="18"/>
        <v>8973.36</v>
      </c>
      <c r="N124" s="65">
        <f t="shared" si="18"/>
        <v>8973.36</v>
      </c>
      <c r="O124" s="65">
        <f t="shared" si="18"/>
        <v>8973.36</v>
      </c>
      <c r="P124" s="65">
        <f t="shared" si="18"/>
        <v>8973.3599999999969</v>
      </c>
      <c r="Q124" s="65">
        <f t="shared" si="18"/>
        <v>8973.3600000000042</v>
      </c>
      <c r="R124" s="65">
        <f t="shared" si="18"/>
        <v>9870.6959999999999</v>
      </c>
      <c r="S124" s="65">
        <f t="shared" si="18"/>
        <v>9870.6959999999999</v>
      </c>
      <c r="T124" s="65">
        <f t="shared" si="18"/>
        <v>9870.6959999999999</v>
      </c>
      <c r="U124" s="65">
        <f t="shared" si="18"/>
        <v>9870.6959999999999</v>
      </c>
      <c r="V124" s="65">
        <f t="shared" si="18"/>
        <v>9870.6959999999999</v>
      </c>
      <c r="W124" s="65">
        <f t="shared" si="18"/>
        <v>9870.6959999999999</v>
      </c>
      <c r="X124" s="65">
        <f t="shared" si="18"/>
        <v>9870.6959999999999</v>
      </c>
      <c r="Y124" s="65">
        <f t="shared" si="18"/>
        <v>9870.6959999999999</v>
      </c>
      <c r="Z124" s="65">
        <f t="shared" si="18"/>
        <v>9870.6959999999999</v>
      </c>
      <c r="AA124" s="65">
        <f t="shared" si="18"/>
        <v>9870.6959999999999</v>
      </c>
      <c r="AB124" s="65">
        <f t="shared" si="18"/>
        <v>9870.6959999999963</v>
      </c>
      <c r="AC124" s="65">
        <f t="shared" si="18"/>
        <v>9870.6959999999999</v>
      </c>
      <c r="AD124" s="65">
        <f t="shared" si="18"/>
        <v>10768.032000000003</v>
      </c>
      <c r="AE124" s="65">
        <f t="shared" si="18"/>
        <v>10768.032000000003</v>
      </c>
      <c r="AF124" s="65">
        <f t="shared" si="18"/>
        <v>10768.032000000003</v>
      </c>
      <c r="AG124" s="65">
        <f t="shared" si="18"/>
        <v>10768.032000000003</v>
      </c>
      <c r="AH124" s="65">
        <f t="shared" si="18"/>
        <v>10768.032000000003</v>
      </c>
      <c r="AI124" s="65">
        <f t="shared" si="18"/>
        <v>10768.032000000003</v>
      </c>
      <c r="AJ124" s="65">
        <f t="shared" si="18"/>
        <v>10768.032000000003</v>
      </c>
      <c r="AK124" s="65">
        <f t="shared" si="18"/>
        <v>10768.032000000003</v>
      </c>
      <c r="AL124" s="65">
        <f t="shared" si="18"/>
        <v>10768.032000000003</v>
      </c>
    </row>
    <row r="125" spans="2:38" x14ac:dyDescent="0.25">
      <c r="B125" s="47" t="str">
        <f t="shared" ref="B125:B143" si="19">+B100</f>
        <v>Prodotto 2</v>
      </c>
      <c r="C125" s="65">
        <f t="shared" ref="C125:C143" si="20">+C50+C75-C100</f>
        <v>0</v>
      </c>
      <c r="D125" s="65">
        <f t="shared" ref="D125:S140" si="21">+D50+D75+C100-D100</f>
        <v>0</v>
      </c>
      <c r="E125" s="65">
        <f t="shared" si="21"/>
        <v>9075</v>
      </c>
      <c r="F125" s="65">
        <f t="shared" si="17"/>
        <v>9075</v>
      </c>
      <c r="G125" s="65">
        <f t="shared" si="17"/>
        <v>9075</v>
      </c>
      <c r="H125" s="65">
        <f t="shared" si="17"/>
        <v>9075</v>
      </c>
      <c r="I125" s="65">
        <f t="shared" si="17"/>
        <v>9075</v>
      </c>
      <c r="J125" s="65">
        <f t="shared" si="18"/>
        <v>9075</v>
      </c>
      <c r="K125" s="65">
        <f t="shared" si="18"/>
        <v>9075</v>
      </c>
      <c r="L125" s="65">
        <f t="shared" si="18"/>
        <v>9075</v>
      </c>
      <c r="M125" s="65">
        <f t="shared" si="18"/>
        <v>9256.5</v>
      </c>
      <c r="N125" s="65">
        <f t="shared" si="18"/>
        <v>9256.5</v>
      </c>
      <c r="O125" s="65">
        <f t="shared" si="18"/>
        <v>9256.5</v>
      </c>
      <c r="P125" s="65">
        <f t="shared" si="18"/>
        <v>9256.5</v>
      </c>
      <c r="Q125" s="65">
        <f t="shared" si="18"/>
        <v>9256.5000000000036</v>
      </c>
      <c r="R125" s="65">
        <f t="shared" si="18"/>
        <v>10182.149999999998</v>
      </c>
      <c r="S125" s="65">
        <f t="shared" si="18"/>
        <v>10182.149999999998</v>
      </c>
      <c r="T125" s="65">
        <f t="shared" si="18"/>
        <v>10182.149999999998</v>
      </c>
      <c r="U125" s="65">
        <f t="shared" si="18"/>
        <v>10182.149999999998</v>
      </c>
      <c r="V125" s="65">
        <f t="shared" si="18"/>
        <v>10182.149999999998</v>
      </c>
      <c r="W125" s="65">
        <f t="shared" si="18"/>
        <v>10182.149999999998</v>
      </c>
      <c r="X125" s="65">
        <f t="shared" si="18"/>
        <v>10182.149999999998</v>
      </c>
      <c r="Y125" s="65">
        <f t="shared" si="18"/>
        <v>10182.149999999998</v>
      </c>
      <c r="Z125" s="65">
        <f t="shared" si="18"/>
        <v>10182.149999999998</v>
      </c>
      <c r="AA125" s="65">
        <f t="shared" si="18"/>
        <v>10182.149999999998</v>
      </c>
      <c r="AB125" s="65">
        <f t="shared" si="18"/>
        <v>10182.149999999998</v>
      </c>
      <c r="AC125" s="65">
        <f t="shared" si="18"/>
        <v>10182.150000000001</v>
      </c>
      <c r="AD125" s="65">
        <f t="shared" si="18"/>
        <v>11107.799999999996</v>
      </c>
      <c r="AE125" s="65">
        <f t="shared" si="18"/>
        <v>11107.799999999996</v>
      </c>
      <c r="AF125" s="65">
        <f t="shared" si="18"/>
        <v>11107.799999999996</v>
      </c>
      <c r="AG125" s="65">
        <f t="shared" si="18"/>
        <v>11107.799999999996</v>
      </c>
      <c r="AH125" s="65">
        <f t="shared" si="18"/>
        <v>11107.799999999996</v>
      </c>
      <c r="AI125" s="65">
        <f t="shared" si="18"/>
        <v>11107.799999999996</v>
      </c>
      <c r="AJ125" s="65">
        <f t="shared" si="18"/>
        <v>11107.799999999996</v>
      </c>
      <c r="AK125" s="65">
        <f t="shared" si="18"/>
        <v>11107.799999999996</v>
      </c>
      <c r="AL125" s="65">
        <f t="shared" si="18"/>
        <v>11107.799999999996</v>
      </c>
    </row>
    <row r="126" spans="2:38" x14ac:dyDescent="0.25">
      <c r="B126" s="47" t="str">
        <f t="shared" si="19"/>
        <v>Prodotto 3</v>
      </c>
      <c r="C126" s="65">
        <f t="shared" si="20"/>
        <v>0</v>
      </c>
      <c r="D126" s="65">
        <f t="shared" si="21"/>
        <v>0</v>
      </c>
      <c r="E126" s="65">
        <f t="shared" si="21"/>
        <v>8893.5</v>
      </c>
      <c r="F126" s="65">
        <f t="shared" si="17"/>
        <v>8893.5</v>
      </c>
      <c r="G126" s="65">
        <f t="shared" si="17"/>
        <v>8893.5</v>
      </c>
      <c r="H126" s="65">
        <f t="shared" si="17"/>
        <v>8893.5</v>
      </c>
      <c r="I126" s="65">
        <f t="shared" si="17"/>
        <v>8893.5</v>
      </c>
      <c r="J126" s="65">
        <f t="shared" si="18"/>
        <v>8893.4999999999964</v>
      </c>
      <c r="K126" s="65">
        <f t="shared" si="18"/>
        <v>8893.5000000000036</v>
      </c>
      <c r="L126" s="65">
        <f t="shared" si="18"/>
        <v>8982.4350000000013</v>
      </c>
      <c r="M126" s="65">
        <f t="shared" si="18"/>
        <v>8982.4350000000013</v>
      </c>
      <c r="N126" s="65">
        <f t="shared" si="18"/>
        <v>8982.4350000000013</v>
      </c>
      <c r="O126" s="65">
        <f t="shared" si="18"/>
        <v>9251.9080500000018</v>
      </c>
      <c r="P126" s="65">
        <f t="shared" si="18"/>
        <v>9251.9080500000018</v>
      </c>
      <c r="Q126" s="65">
        <f t="shared" si="18"/>
        <v>9251.9080500000018</v>
      </c>
      <c r="R126" s="65">
        <f t="shared" si="18"/>
        <v>10793.892725000002</v>
      </c>
      <c r="S126" s="65">
        <f t="shared" si="18"/>
        <v>10793.892725000002</v>
      </c>
      <c r="T126" s="65">
        <f t="shared" si="18"/>
        <v>10793.892725000002</v>
      </c>
      <c r="U126" s="65">
        <f t="shared" si="18"/>
        <v>10793.892725000002</v>
      </c>
      <c r="V126" s="65">
        <f t="shared" si="18"/>
        <v>10793.892725000002</v>
      </c>
      <c r="W126" s="65">
        <f t="shared" si="18"/>
        <v>10793.892725000002</v>
      </c>
      <c r="X126" s="65">
        <f t="shared" si="18"/>
        <v>10793.892725000002</v>
      </c>
      <c r="Y126" s="65">
        <f t="shared" si="18"/>
        <v>10793.892725000002</v>
      </c>
      <c r="Z126" s="65">
        <f t="shared" si="18"/>
        <v>10793.892725000002</v>
      </c>
      <c r="AA126" s="65">
        <f t="shared" si="18"/>
        <v>10793.892725000002</v>
      </c>
      <c r="AB126" s="65">
        <f t="shared" si="18"/>
        <v>10793.892724999998</v>
      </c>
      <c r="AC126" s="65">
        <f t="shared" si="18"/>
        <v>10793.892725000005</v>
      </c>
      <c r="AD126" s="65">
        <f t="shared" si="18"/>
        <v>12335.877400000005</v>
      </c>
      <c r="AE126" s="65">
        <f t="shared" si="18"/>
        <v>12335.877400000005</v>
      </c>
      <c r="AF126" s="65">
        <f t="shared" si="18"/>
        <v>12335.877400000005</v>
      </c>
      <c r="AG126" s="65">
        <f t="shared" si="18"/>
        <v>12335.877400000005</v>
      </c>
      <c r="AH126" s="65">
        <f t="shared" si="18"/>
        <v>12335.877400000005</v>
      </c>
      <c r="AI126" s="65">
        <f t="shared" si="18"/>
        <v>12335.877400000005</v>
      </c>
      <c r="AJ126" s="65">
        <f t="shared" si="18"/>
        <v>12335.877400000005</v>
      </c>
      <c r="AK126" s="65">
        <f t="shared" si="18"/>
        <v>12335.877400000005</v>
      </c>
      <c r="AL126" s="65">
        <f t="shared" si="18"/>
        <v>12335.877400000005</v>
      </c>
    </row>
    <row r="127" spans="2:38" x14ac:dyDescent="0.25">
      <c r="B127" s="47" t="str">
        <f t="shared" si="19"/>
        <v>Prodotto 4</v>
      </c>
      <c r="C127" s="65">
        <f t="shared" si="20"/>
        <v>0</v>
      </c>
      <c r="D127" s="65">
        <f t="shared" si="21"/>
        <v>0</v>
      </c>
      <c r="E127" s="65">
        <f t="shared" si="21"/>
        <v>9256.5</v>
      </c>
      <c r="F127" s="65">
        <f t="shared" si="17"/>
        <v>9256.5</v>
      </c>
      <c r="G127" s="65">
        <f t="shared" si="17"/>
        <v>9256.5</v>
      </c>
      <c r="H127" s="65">
        <f t="shared" si="17"/>
        <v>9256.5</v>
      </c>
      <c r="I127" s="65">
        <f t="shared" si="17"/>
        <v>9256.5</v>
      </c>
      <c r="J127" s="65">
        <f t="shared" si="18"/>
        <v>9256.5</v>
      </c>
      <c r="K127" s="65">
        <f t="shared" si="18"/>
        <v>9256.5</v>
      </c>
      <c r="L127" s="65">
        <f t="shared" si="18"/>
        <v>9256.5</v>
      </c>
      <c r="M127" s="65">
        <f t="shared" si="18"/>
        <v>9441.630000000001</v>
      </c>
      <c r="N127" s="65">
        <f t="shared" si="18"/>
        <v>9441.630000000001</v>
      </c>
      <c r="O127" s="65">
        <f t="shared" si="18"/>
        <v>9441.630000000001</v>
      </c>
      <c r="P127" s="65">
        <f t="shared" si="18"/>
        <v>9441.630000000001</v>
      </c>
      <c r="Q127" s="65">
        <f t="shared" si="18"/>
        <v>9441.630000000001</v>
      </c>
      <c r="R127" s="65">
        <f t="shared" si="18"/>
        <v>10385.793000000001</v>
      </c>
      <c r="S127" s="65">
        <f t="shared" si="18"/>
        <v>10385.793000000001</v>
      </c>
      <c r="T127" s="65">
        <f t="shared" si="18"/>
        <v>10385.793000000001</v>
      </c>
      <c r="U127" s="65">
        <f t="shared" si="18"/>
        <v>10385.793000000001</v>
      </c>
      <c r="V127" s="65">
        <f t="shared" si="18"/>
        <v>10385.793000000001</v>
      </c>
      <c r="W127" s="65">
        <f t="shared" si="18"/>
        <v>10385.793000000001</v>
      </c>
      <c r="X127" s="65">
        <f t="shared" si="18"/>
        <v>10385.793000000001</v>
      </c>
      <c r="Y127" s="65">
        <f t="shared" si="18"/>
        <v>10385.793000000001</v>
      </c>
      <c r="Z127" s="65">
        <f t="shared" si="18"/>
        <v>10385.793000000001</v>
      </c>
      <c r="AA127" s="65">
        <f t="shared" si="18"/>
        <v>10385.793000000001</v>
      </c>
      <c r="AB127" s="65">
        <f t="shared" si="18"/>
        <v>10385.792999999998</v>
      </c>
      <c r="AC127" s="65">
        <f t="shared" si="18"/>
        <v>10385.793000000001</v>
      </c>
      <c r="AD127" s="65">
        <f t="shared" si="18"/>
        <v>11329.956000000002</v>
      </c>
      <c r="AE127" s="65">
        <f t="shared" si="18"/>
        <v>11329.956000000002</v>
      </c>
      <c r="AF127" s="65">
        <f t="shared" si="18"/>
        <v>11329.956000000002</v>
      </c>
      <c r="AG127" s="65">
        <f t="shared" si="18"/>
        <v>11329.956000000002</v>
      </c>
      <c r="AH127" s="65">
        <f t="shared" si="18"/>
        <v>11329.956000000002</v>
      </c>
      <c r="AI127" s="65">
        <f t="shared" si="18"/>
        <v>11329.956000000002</v>
      </c>
      <c r="AJ127" s="65">
        <f t="shared" si="18"/>
        <v>11329.956000000002</v>
      </c>
      <c r="AK127" s="65">
        <f t="shared" si="18"/>
        <v>11329.956000000002</v>
      </c>
      <c r="AL127" s="65">
        <f t="shared" si="18"/>
        <v>11329.956000000002</v>
      </c>
    </row>
    <row r="128" spans="2:38" x14ac:dyDescent="0.25">
      <c r="B128" s="47" t="str">
        <f t="shared" si="19"/>
        <v>Prodotto 5</v>
      </c>
      <c r="C128" s="65">
        <f t="shared" si="20"/>
        <v>0</v>
      </c>
      <c r="D128" s="65">
        <f t="shared" si="21"/>
        <v>0</v>
      </c>
      <c r="E128" s="65">
        <f t="shared" si="21"/>
        <v>6171</v>
      </c>
      <c r="F128" s="65">
        <f t="shared" si="17"/>
        <v>6171</v>
      </c>
      <c r="G128" s="65">
        <f t="shared" si="17"/>
        <v>6171</v>
      </c>
      <c r="H128" s="65">
        <f t="shared" si="17"/>
        <v>6171</v>
      </c>
      <c r="I128" s="65">
        <f t="shared" si="17"/>
        <v>6171</v>
      </c>
      <c r="J128" s="65">
        <f t="shared" si="18"/>
        <v>6171</v>
      </c>
      <c r="K128" s="65">
        <f t="shared" si="18"/>
        <v>6171</v>
      </c>
      <c r="L128" s="65">
        <f t="shared" si="18"/>
        <v>6356.130000000001</v>
      </c>
      <c r="M128" s="65">
        <f t="shared" si="18"/>
        <v>6356.130000000001</v>
      </c>
      <c r="N128" s="65">
        <f t="shared" si="18"/>
        <v>6356.130000000001</v>
      </c>
      <c r="O128" s="65">
        <f t="shared" si="18"/>
        <v>6356.130000000001</v>
      </c>
      <c r="P128" s="65">
        <f t="shared" si="18"/>
        <v>6356.130000000001</v>
      </c>
      <c r="Q128" s="65">
        <f t="shared" si="18"/>
        <v>6356.1300000000028</v>
      </c>
      <c r="R128" s="65">
        <f t="shared" si="18"/>
        <v>6991.7430000000004</v>
      </c>
      <c r="S128" s="65">
        <f t="shared" si="18"/>
        <v>6991.7430000000004</v>
      </c>
      <c r="T128" s="65">
        <f t="shared" si="18"/>
        <v>6991.7430000000004</v>
      </c>
      <c r="U128" s="65">
        <f t="shared" si="18"/>
        <v>6991.7430000000004</v>
      </c>
      <c r="V128" s="65">
        <f t="shared" si="18"/>
        <v>6991.7430000000004</v>
      </c>
      <c r="W128" s="65">
        <f t="shared" si="18"/>
        <v>6991.7430000000004</v>
      </c>
      <c r="X128" s="65">
        <f t="shared" si="18"/>
        <v>6991.7430000000004</v>
      </c>
      <c r="Y128" s="65">
        <f t="shared" si="18"/>
        <v>6991.7430000000004</v>
      </c>
      <c r="Z128" s="65">
        <f t="shared" si="18"/>
        <v>6991.7430000000004</v>
      </c>
      <c r="AA128" s="65">
        <f t="shared" si="18"/>
        <v>6991.7430000000004</v>
      </c>
      <c r="AB128" s="65">
        <f t="shared" si="18"/>
        <v>6991.7430000000022</v>
      </c>
      <c r="AC128" s="65">
        <f t="shared" si="18"/>
        <v>6991.7430000000004</v>
      </c>
      <c r="AD128" s="65">
        <f t="shared" si="18"/>
        <v>7627.3560000000016</v>
      </c>
      <c r="AE128" s="65">
        <f t="shared" si="18"/>
        <v>7627.3560000000016</v>
      </c>
      <c r="AF128" s="65">
        <f t="shared" si="18"/>
        <v>7627.3560000000016</v>
      </c>
      <c r="AG128" s="65">
        <f t="shared" si="18"/>
        <v>7627.3560000000016</v>
      </c>
      <c r="AH128" s="65">
        <f t="shared" si="18"/>
        <v>7627.3560000000016</v>
      </c>
      <c r="AI128" s="65">
        <f t="shared" si="18"/>
        <v>7627.3560000000016</v>
      </c>
      <c r="AJ128" s="65">
        <f t="shared" si="18"/>
        <v>7627.3560000000016</v>
      </c>
      <c r="AK128" s="65">
        <f t="shared" si="18"/>
        <v>7627.3560000000016</v>
      </c>
      <c r="AL128" s="65">
        <f t="shared" si="18"/>
        <v>7627.3560000000016</v>
      </c>
    </row>
    <row r="129" spans="2:38" x14ac:dyDescent="0.25">
      <c r="B129" s="47" t="str">
        <f t="shared" si="19"/>
        <v>Prodotto 6</v>
      </c>
      <c r="C129" s="65">
        <f t="shared" si="20"/>
        <v>0</v>
      </c>
      <c r="D129" s="65">
        <f t="shared" si="21"/>
        <v>0</v>
      </c>
      <c r="E129" s="65">
        <f t="shared" si="21"/>
        <v>5929</v>
      </c>
      <c r="F129" s="65">
        <f t="shared" si="17"/>
        <v>5929</v>
      </c>
      <c r="G129" s="65">
        <f t="shared" si="17"/>
        <v>5929</v>
      </c>
      <c r="H129" s="65">
        <f t="shared" si="17"/>
        <v>5929</v>
      </c>
      <c r="I129" s="65">
        <f t="shared" si="17"/>
        <v>5929</v>
      </c>
      <c r="J129" s="65">
        <f t="shared" si="18"/>
        <v>5929</v>
      </c>
      <c r="K129" s="65">
        <f t="shared" si="18"/>
        <v>5929</v>
      </c>
      <c r="L129" s="65">
        <f t="shared" si="18"/>
        <v>5929</v>
      </c>
      <c r="M129" s="65">
        <f t="shared" si="18"/>
        <v>5929</v>
      </c>
      <c r="N129" s="65">
        <f t="shared" si="18"/>
        <v>5929.0000000000018</v>
      </c>
      <c r="O129" s="65">
        <f t="shared" si="18"/>
        <v>5988.2899999999991</v>
      </c>
      <c r="P129" s="65">
        <f t="shared" si="18"/>
        <v>5988.2900000000009</v>
      </c>
      <c r="Q129" s="65">
        <f t="shared" si="18"/>
        <v>5988.2899999999991</v>
      </c>
      <c r="R129" s="65">
        <f t="shared" si="18"/>
        <v>6587.1190000000006</v>
      </c>
      <c r="S129" s="65">
        <f t="shared" si="18"/>
        <v>6587.1190000000006</v>
      </c>
      <c r="T129" s="65">
        <f t="shared" si="18"/>
        <v>6587.1190000000006</v>
      </c>
      <c r="U129" s="65">
        <f t="shared" si="18"/>
        <v>6587.1190000000006</v>
      </c>
      <c r="V129" s="65">
        <f t="shared" si="18"/>
        <v>6587.1190000000006</v>
      </c>
      <c r="W129" s="65">
        <f t="shared" si="18"/>
        <v>6587.1190000000006</v>
      </c>
      <c r="X129" s="65">
        <f t="shared" si="18"/>
        <v>6587.1190000000006</v>
      </c>
      <c r="Y129" s="65">
        <f t="shared" si="18"/>
        <v>6587.1190000000006</v>
      </c>
      <c r="Z129" s="65">
        <f t="shared" si="18"/>
        <v>6587.1190000000006</v>
      </c>
      <c r="AA129" s="65">
        <f t="shared" si="18"/>
        <v>6587.1190000000006</v>
      </c>
      <c r="AB129" s="65">
        <f t="shared" si="18"/>
        <v>6587.1189999999988</v>
      </c>
      <c r="AC129" s="65">
        <f t="shared" si="18"/>
        <v>6587.1190000000006</v>
      </c>
      <c r="AD129" s="65">
        <f t="shared" si="18"/>
        <v>7185.9479999999985</v>
      </c>
      <c r="AE129" s="65">
        <f t="shared" si="18"/>
        <v>7185.9479999999985</v>
      </c>
      <c r="AF129" s="65">
        <f t="shared" si="18"/>
        <v>7185.9479999999985</v>
      </c>
      <c r="AG129" s="65">
        <f t="shared" si="18"/>
        <v>7185.9479999999985</v>
      </c>
      <c r="AH129" s="65">
        <f t="shared" si="18"/>
        <v>7185.9479999999985</v>
      </c>
      <c r="AI129" s="65">
        <f t="shared" si="18"/>
        <v>7185.9479999999985</v>
      </c>
      <c r="AJ129" s="65">
        <f t="shared" si="18"/>
        <v>7185.9479999999985</v>
      </c>
      <c r="AK129" s="65">
        <f t="shared" si="18"/>
        <v>7185.9479999999985</v>
      </c>
      <c r="AL129" s="65">
        <f t="shared" si="18"/>
        <v>7185.9479999999985</v>
      </c>
    </row>
    <row r="130" spans="2:38" x14ac:dyDescent="0.25">
      <c r="B130" s="47" t="str">
        <f t="shared" si="19"/>
        <v>Prodotto 7</v>
      </c>
      <c r="C130" s="65">
        <f t="shared" si="20"/>
        <v>0</v>
      </c>
      <c r="D130" s="65">
        <f t="shared" si="21"/>
        <v>0</v>
      </c>
      <c r="E130" s="65">
        <f t="shared" si="21"/>
        <v>0</v>
      </c>
      <c r="F130" s="65">
        <f t="shared" si="17"/>
        <v>0</v>
      </c>
      <c r="G130" s="65">
        <f t="shared" si="17"/>
        <v>0</v>
      </c>
      <c r="H130" s="65">
        <f t="shared" si="17"/>
        <v>0</v>
      </c>
      <c r="I130" s="65">
        <f t="shared" si="17"/>
        <v>0</v>
      </c>
      <c r="J130" s="65">
        <f t="shared" si="18"/>
        <v>0</v>
      </c>
      <c r="K130" s="65">
        <f t="shared" si="18"/>
        <v>0</v>
      </c>
      <c r="L130" s="65">
        <f t="shared" si="18"/>
        <v>0</v>
      </c>
      <c r="M130" s="65">
        <f t="shared" si="18"/>
        <v>0</v>
      </c>
      <c r="N130" s="65">
        <f t="shared" si="18"/>
        <v>0</v>
      </c>
      <c r="O130" s="65">
        <f t="shared" si="18"/>
        <v>0</v>
      </c>
      <c r="P130" s="65">
        <f t="shared" si="18"/>
        <v>0</v>
      </c>
      <c r="Q130" s="65">
        <f t="shared" si="18"/>
        <v>0</v>
      </c>
      <c r="R130" s="65">
        <f t="shared" si="18"/>
        <v>0</v>
      </c>
      <c r="S130" s="65">
        <f t="shared" si="18"/>
        <v>0</v>
      </c>
      <c r="T130" s="65">
        <f t="shared" si="18"/>
        <v>0</v>
      </c>
      <c r="U130" s="65">
        <f t="shared" si="18"/>
        <v>0</v>
      </c>
      <c r="V130" s="65">
        <f t="shared" si="18"/>
        <v>0</v>
      </c>
      <c r="W130" s="65">
        <f t="shared" si="18"/>
        <v>0</v>
      </c>
      <c r="X130" s="65">
        <f t="shared" si="18"/>
        <v>0</v>
      </c>
      <c r="Y130" s="65">
        <f t="shared" si="18"/>
        <v>0</v>
      </c>
      <c r="Z130" s="65">
        <f t="shared" si="18"/>
        <v>0</v>
      </c>
      <c r="AA130" s="65">
        <f t="shared" si="18"/>
        <v>0</v>
      </c>
      <c r="AB130" s="65">
        <f t="shared" si="18"/>
        <v>0</v>
      </c>
      <c r="AC130" s="65">
        <f t="shared" si="18"/>
        <v>0</v>
      </c>
      <c r="AD130" s="65">
        <f t="shared" si="18"/>
        <v>0</v>
      </c>
      <c r="AE130" s="65">
        <f t="shared" si="18"/>
        <v>0</v>
      </c>
      <c r="AF130" s="65">
        <f t="shared" si="18"/>
        <v>0</v>
      </c>
      <c r="AG130" s="65">
        <f t="shared" si="18"/>
        <v>0</v>
      </c>
      <c r="AH130" s="65">
        <f t="shared" si="18"/>
        <v>0</v>
      </c>
      <c r="AI130" s="65">
        <f t="shared" si="18"/>
        <v>0</v>
      </c>
      <c r="AJ130" s="65">
        <f t="shared" si="18"/>
        <v>0</v>
      </c>
      <c r="AK130" s="65">
        <f t="shared" si="18"/>
        <v>0</v>
      </c>
      <c r="AL130" s="65">
        <f t="shared" si="18"/>
        <v>0</v>
      </c>
    </row>
    <row r="131" spans="2:38" x14ac:dyDescent="0.25">
      <c r="B131" s="47" t="str">
        <f t="shared" si="19"/>
        <v>Prodotto 8</v>
      </c>
      <c r="C131" s="65">
        <f t="shared" si="20"/>
        <v>0</v>
      </c>
      <c r="D131" s="65">
        <f t="shared" si="21"/>
        <v>0</v>
      </c>
      <c r="E131" s="65">
        <f t="shared" si="21"/>
        <v>0</v>
      </c>
      <c r="F131" s="65">
        <f t="shared" si="17"/>
        <v>0</v>
      </c>
      <c r="G131" s="65">
        <f t="shared" si="17"/>
        <v>0</v>
      </c>
      <c r="H131" s="65">
        <f t="shared" si="17"/>
        <v>0</v>
      </c>
      <c r="I131" s="65">
        <f t="shared" si="17"/>
        <v>0</v>
      </c>
      <c r="J131" s="65">
        <f t="shared" si="18"/>
        <v>0</v>
      </c>
      <c r="K131" s="65">
        <f t="shared" si="18"/>
        <v>0</v>
      </c>
      <c r="L131" s="65">
        <f t="shared" si="18"/>
        <v>0</v>
      </c>
      <c r="M131" s="65">
        <f t="shared" si="18"/>
        <v>0</v>
      </c>
      <c r="N131" s="65">
        <f t="shared" si="18"/>
        <v>0</v>
      </c>
      <c r="O131" s="65">
        <f t="shared" si="18"/>
        <v>0</v>
      </c>
      <c r="P131" s="65">
        <f t="shared" si="18"/>
        <v>0</v>
      </c>
      <c r="Q131" s="65">
        <f t="shared" si="18"/>
        <v>0</v>
      </c>
      <c r="R131" s="65">
        <f t="shared" si="18"/>
        <v>0</v>
      </c>
      <c r="S131" s="65">
        <f t="shared" si="18"/>
        <v>0</v>
      </c>
      <c r="T131" s="65">
        <f t="shared" si="18"/>
        <v>0</v>
      </c>
      <c r="U131" s="65">
        <f t="shared" si="18"/>
        <v>0</v>
      </c>
      <c r="V131" s="65">
        <f t="shared" si="18"/>
        <v>0</v>
      </c>
      <c r="W131" s="65">
        <f t="shared" si="18"/>
        <v>0</v>
      </c>
      <c r="X131" s="65">
        <f t="shared" si="18"/>
        <v>0</v>
      </c>
      <c r="Y131" s="65">
        <f t="shared" si="18"/>
        <v>0</v>
      </c>
      <c r="Z131" s="65">
        <f t="shared" si="18"/>
        <v>0</v>
      </c>
      <c r="AA131" s="65">
        <f t="shared" si="18"/>
        <v>0</v>
      </c>
      <c r="AB131" s="65">
        <f t="shared" si="18"/>
        <v>0</v>
      </c>
      <c r="AC131" s="65">
        <f t="shared" si="18"/>
        <v>0</v>
      </c>
      <c r="AD131" s="65">
        <f t="shared" si="18"/>
        <v>0</v>
      </c>
      <c r="AE131" s="65">
        <f t="shared" si="18"/>
        <v>0</v>
      </c>
      <c r="AF131" s="65">
        <f t="shared" si="18"/>
        <v>0</v>
      </c>
      <c r="AG131" s="65">
        <f t="shared" si="18"/>
        <v>0</v>
      </c>
      <c r="AH131" s="65">
        <f t="shared" si="18"/>
        <v>0</v>
      </c>
      <c r="AI131" s="65">
        <f t="shared" si="18"/>
        <v>0</v>
      </c>
      <c r="AJ131" s="65">
        <f t="shared" si="18"/>
        <v>0</v>
      </c>
      <c r="AK131" s="65">
        <f t="shared" si="18"/>
        <v>0</v>
      </c>
      <c r="AL131" s="65">
        <f t="shared" si="18"/>
        <v>0</v>
      </c>
    </row>
    <row r="132" spans="2:38" x14ac:dyDescent="0.25">
      <c r="B132" s="47" t="str">
        <f t="shared" si="19"/>
        <v>Prodotto 9</v>
      </c>
      <c r="C132" s="65">
        <f t="shared" si="20"/>
        <v>0</v>
      </c>
      <c r="D132" s="65">
        <f t="shared" si="21"/>
        <v>0</v>
      </c>
      <c r="E132" s="65">
        <f t="shared" si="21"/>
        <v>0</v>
      </c>
      <c r="F132" s="65">
        <f t="shared" si="17"/>
        <v>0</v>
      </c>
      <c r="G132" s="65">
        <f t="shared" si="17"/>
        <v>0</v>
      </c>
      <c r="H132" s="65">
        <f t="shared" si="17"/>
        <v>0</v>
      </c>
      <c r="I132" s="65">
        <f t="shared" si="17"/>
        <v>0</v>
      </c>
      <c r="J132" s="65">
        <f t="shared" si="18"/>
        <v>0</v>
      </c>
      <c r="K132" s="65">
        <f t="shared" si="18"/>
        <v>0</v>
      </c>
      <c r="L132" s="65">
        <f t="shared" si="18"/>
        <v>0</v>
      </c>
      <c r="M132" s="65">
        <f t="shared" si="18"/>
        <v>0</v>
      </c>
      <c r="N132" s="65">
        <f t="shared" si="18"/>
        <v>0</v>
      </c>
      <c r="O132" s="65">
        <f t="shared" si="18"/>
        <v>0</v>
      </c>
      <c r="P132" s="65">
        <f t="shared" si="18"/>
        <v>0</v>
      </c>
      <c r="Q132" s="65">
        <f t="shared" si="18"/>
        <v>0</v>
      </c>
      <c r="R132" s="65">
        <f t="shared" si="18"/>
        <v>0</v>
      </c>
      <c r="S132" s="65">
        <f t="shared" si="18"/>
        <v>0</v>
      </c>
      <c r="T132" s="65">
        <f t="shared" si="18"/>
        <v>0</v>
      </c>
      <c r="U132" s="65">
        <f t="shared" si="18"/>
        <v>0</v>
      </c>
      <c r="V132" s="65">
        <f t="shared" si="18"/>
        <v>0</v>
      </c>
      <c r="W132" s="65">
        <f t="shared" si="18"/>
        <v>0</v>
      </c>
      <c r="X132" s="65">
        <f t="shared" si="18"/>
        <v>0</v>
      </c>
      <c r="Y132" s="65">
        <f t="shared" si="18"/>
        <v>0</v>
      </c>
      <c r="Z132" s="65">
        <f t="shared" si="18"/>
        <v>0</v>
      </c>
      <c r="AA132" s="65">
        <f t="shared" si="18"/>
        <v>0</v>
      </c>
      <c r="AB132" s="65">
        <f t="shared" si="18"/>
        <v>0</v>
      </c>
      <c r="AC132" s="65">
        <f t="shared" si="18"/>
        <v>0</v>
      </c>
      <c r="AD132" s="65">
        <f t="shared" si="18"/>
        <v>0</v>
      </c>
      <c r="AE132" s="65">
        <f t="shared" si="18"/>
        <v>0</v>
      </c>
      <c r="AF132" s="65">
        <f t="shared" si="18"/>
        <v>0</v>
      </c>
      <c r="AG132" s="65">
        <f t="shared" ref="AG132:AL132" si="22">+AG57+AG82+AF107-AG107</f>
        <v>0</v>
      </c>
      <c r="AH132" s="65">
        <f t="shared" si="22"/>
        <v>0</v>
      </c>
      <c r="AI132" s="65">
        <f t="shared" si="22"/>
        <v>0</v>
      </c>
      <c r="AJ132" s="65">
        <f t="shared" si="22"/>
        <v>0</v>
      </c>
      <c r="AK132" s="65">
        <f t="shared" si="22"/>
        <v>0</v>
      </c>
      <c r="AL132" s="65">
        <f t="shared" si="22"/>
        <v>0</v>
      </c>
    </row>
    <row r="133" spans="2:38" x14ac:dyDescent="0.25">
      <c r="B133" s="47" t="str">
        <f t="shared" si="19"/>
        <v>Prodotto 10</v>
      </c>
      <c r="C133" s="65">
        <f t="shared" si="20"/>
        <v>0</v>
      </c>
      <c r="D133" s="65">
        <f t="shared" si="21"/>
        <v>0</v>
      </c>
      <c r="E133" s="65">
        <f t="shared" si="21"/>
        <v>0</v>
      </c>
      <c r="F133" s="65">
        <f t="shared" si="17"/>
        <v>0</v>
      </c>
      <c r="G133" s="65">
        <f t="shared" si="17"/>
        <v>0</v>
      </c>
      <c r="H133" s="65">
        <f t="shared" si="17"/>
        <v>0</v>
      </c>
      <c r="I133" s="65">
        <f t="shared" si="17"/>
        <v>0</v>
      </c>
      <c r="J133" s="65">
        <f t="shared" si="17"/>
        <v>0</v>
      </c>
      <c r="K133" s="65">
        <f t="shared" si="17"/>
        <v>0</v>
      </c>
      <c r="L133" s="65">
        <f t="shared" si="17"/>
        <v>0</v>
      </c>
      <c r="M133" s="65">
        <f t="shared" si="17"/>
        <v>0</v>
      </c>
      <c r="N133" s="65">
        <f t="shared" si="17"/>
        <v>0</v>
      </c>
      <c r="O133" s="65">
        <f t="shared" si="17"/>
        <v>0</v>
      </c>
      <c r="P133" s="65">
        <f t="shared" si="17"/>
        <v>0</v>
      </c>
      <c r="Q133" s="65">
        <f t="shared" si="17"/>
        <v>0</v>
      </c>
      <c r="R133" s="65">
        <f t="shared" si="17"/>
        <v>0</v>
      </c>
      <c r="S133" s="65">
        <f t="shared" si="17"/>
        <v>0</v>
      </c>
      <c r="T133" s="65">
        <f t="shared" si="17"/>
        <v>0</v>
      </c>
      <c r="U133" s="65">
        <f t="shared" si="17"/>
        <v>0</v>
      </c>
      <c r="V133" s="65">
        <f t="shared" ref="V133:AL139" si="23">+V58+V83+U108-V108</f>
        <v>0</v>
      </c>
      <c r="W133" s="65">
        <f t="shared" si="23"/>
        <v>0</v>
      </c>
      <c r="X133" s="65">
        <f t="shared" si="23"/>
        <v>0</v>
      </c>
      <c r="Y133" s="65">
        <f t="shared" si="23"/>
        <v>0</v>
      </c>
      <c r="Z133" s="65">
        <f t="shared" si="23"/>
        <v>0</v>
      </c>
      <c r="AA133" s="65">
        <f t="shared" si="23"/>
        <v>0</v>
      </c>
      <c r="AB133" s="65">
        <f t="shared" si="23"/>
        <v>0</v>
      </c>
      <c r="AC133" s="65">
        <f t="shared" si="23"/>
        <v>0</v>
      </c>
      <c r="AD133" s="65">
        <f t="shared" si="23"/>
        <v>0</v>
      </c>
      <c r="AE133" s="65">
        <f t="shared" si="23"/>
        <v>0</v>
      </c>
      <c r="AF133" s="65">
        <f t="shared" si="23"/>
        <v>0</v>
      </c>
      <c r="AG133" s="65">
        <f t="shared" si="23"/>
        <v>0</v>
      </c>
      <c r="AH133" s="65">
        <f t="shared" si="23"/>
        <v>0</v>
      </c>
      <c r="AI133" s="65">
        <f t="shared" si="23"/>
        <v>0</v>
      </c>
      <c r="AJ133" s="65">
        <f t="shared" si="23"/>
        <v>0</v>
      </c>
      <c r="AK133" s="65">
        <f t="shared" si="23"/>
        <v>0</v>
      </c>
      <c r="AL133" s="65">
        <f t="shared" si="23"/>
        <v>0</v>
      </c>
    </row>
    <row r="134" spans="2:38" x14ac:dyDescent="0.25">
      <c r="B134" s="47" t="str">
        <f t="shared" si="19"/>
        <v>Prodotto 11</v>
      </c>
      <c r="C134" s="65">
        <f t="shared" si="20"/>
        <v>0</v>
      </c>
      <c r="D134" s="65">
        <f t="shared" si="21"/>
        <v>0</v>
      </c>
      <c r="E134" s="65">
        <f t="shared" si="21"/>
        <v>0</v>
      </c>
      <c r="F134" s="65">
        <f t="shared" si="17"/>
        <v>0</v>
      </c>
      <c r="G134" s="65">
        <f t="shared" si="17"/>
        <v>0</v>
      </c>
      <c r="H134" s="65">
        <f t="shared" si="17"/>
        <v>0</v>
      </c>
      <c r="I134" s="65">
        <f t="shared" si="17"/>
        <v>0</v>
      </c>
      <c r="J134" s="65">
        <f t="shared" si="17"/>
        <v>0</v>
      </c>
      <c r="K134" s="65">
        <f t="shared" si="17"/>
        <v>0</v>
      </c>
      <c r="L134" s="65">
        <f t="shared" si="17"/>
        <v>0</v>
      </c>
      <c r="M134" s="65">
        <f t="shared" si="17"/>
        <v>0</v>
      </c>
      <c r="N134" s="65">
        <f t="shared" si="17"/>
        <v>0</v>
      </c>
      <c r="O134" s="65">
        <f t="shared" si="17"/>
        <v>0</v>
      </c>
      <c r="P134" s="65">
        <f t="shared" si="17"/>
        <v>0</v>
      </c>
      <c r="Q134" s="65">
        <f t="shared" si="17"/>
        <v>0</v>
      </c>
      <c r="R134" s="65">
        <f t="shared" si="17"/>
        <v>0</v>
      </c>
      <c r="S134" s="65">
        <f t="shared" si="17"/>
        <v>0</v>
      </c>
      <c r="T134" s="65">
        <f t="shared" si="17"/>
        <v>0</v>
      </c>
      <c r="U134" s="65">
        <f t="shared" si="17"/>
        <v>0</v>
      </c>
      <c r="V134" s="65">
        <f t="shared" si="23"/>
        <v>0</v>
      </c>
      <c r="W134" s="65">
        <f t="shared" si="23"/>
        <v>0</v>
      </c>
      <c r="X134" s="65">
        <f t="shared" si="23"/>
        <v>0</v>
      </c>
      <c r="Y134" s="65">
        <f t="shared" si="23"/>
        <v>0</v>
      </c>
      <c r="Z134" s="65">
        <f t="shared" si="23"/>
        <v>0</v>
      </c>
      <c r="AA134" s="65">
        <f t="shared" si="23"/>
        <v>0</v>
      </c>
      <c r="AB134" s="65">
        <f t="shared" si="23"/>
        <v>0</v>
      </c>
      <c r="AC134" s="65">
        <f t="shared" si="23"/>
        <v>0</v>
      </c>
      <c r="AD134" s="65">
        <f t="shared" si="23"/>
        <v>0</v>
      </c>
      <c r="AE134" s="65">
        <f t="shared" si="23"/>
        <v>0</v>
      </c>
      <c r="AF134" s="65">
        <f t="shared" si="23"/>
        <v>0</v>
      </c>
      <c r="AG134" s="65">
        <f t="shared" si="23"/>
        <v>0</v>
      </c>
      <c r="AH134" s="65">
        <f t="shared" si="23"/>
        <v>0</v>
      </c>
      <c r="AI134" s="65">
        <f t="shared" si="23"/>
        <v>0</v>
      </c>
      <c r="AJ134" s="65">
        <f t="shared" si="23"/>
        <v>0</v>
      </c>
      <c r="AK134" s="65">
        <f t="shared" si="23"/>
        <v>0</v>
      </c>
      <c r="AL134" s="65">
        <f t="shared" si="23"/>
        <v>0</v>
      </c>
    </row>
    <row r="135" spans="2:38" x14ac:dyDescent="0.25">
      <c r="B135" s="47" t="str">
        <f t="shared" si="19"/>
        <v>Prodotto 12</v>
      </c>
      <c r="C135" s="65">
        <f t="shared" si="20"/>
        <v>0</v>
      </c>
      <c r="D135" s="65">
        <f t="shared" si="21"/>
        <v>0</v>
      </c>
      <c r="E135" s="65">
        <f t="shared" si="21"/>
        <v>0</v>
      </c>
      <c r="F135" s="65">
        <f t="shared" si="17"/>
        <v>0</v>
      </c>
      <c r="G135" s="65">
        <f t="shared" si="17"/>
        <v>0</v>
      </c>
      <c r="H135" s="65">
        <f t="shared" si="17"/>
        <v>0</v>
      </c>
      <c r="I135" s="65">
        <f t="shared" si="17"/>
        <v>0</v>
      </c>
      <c r="J135" s="65">
        <f t="shared" si="17"/>
        <v>0</v>
      </c>
      <c r="K135" s="65">
        <f t="shared" si="17"/>
        <v>0</v>
      </c>
      <c r="L135" s="65">
        <f t="shared" si="17"/>
        <v>0</v>
      </c>
      <c r="M135" s="65">
        <f t="shared" si="17"/>
        <v>0</v>
      </c>
      <c r="N135" s="65">
        <f t="shared" si="17"/>
        <v>0</v>
      </c>
      <c r="O135" s="65">
        <f t="shared" si="17"/>
        <v>0</v>
      </c>
      <c r="P135" s="65">
        <f t="shared" si="17"/>
        <v>0</v>
      </c>
      <c r="Q135" s="65">
        <f t="shared" si="17"/>
        <v>0</v>
      </c>
      <c r="R135" s="65">
        <f t="shared" si="17"/>
        <v>0</v>
      </c>
      <c r="S135" s="65">
        <f t="shared" si="17"/>
        <v>0</v>
      </c>
      <c r="T135" s="65">
        <f t="shared" si="17"/>
        <v>0</v>
      </c>
      <c r="U135" s="65">
        <f t="shared" si="17"/>
        <v>0</v>
      </c>
      <c r="V135" s="65">
        <f t="shared" si="23"/>
        <v>0</v>
      </c>
      <c r="W135" s="65">
        <f t="shared" si="23"/>
        <v>0</v>
      </c>
      <c r="X135" s="65">
        <f t="shared" si="23"/>
        <v>0</v>
      </c>
      <c r="Y135" s="65">
        <f t="shared" si="23"/>
        <v>0</v>
      </c>
      <c r="Z135" s="65">
        <f t="shared" si="23"/>
        <v>0</v>
      </c>
      <c r="AA135" s="65">
        <f t="shared" si="23"/>
        <v>0</v>
      </c>
      <c r="AB135" s="65">
        <f t="shared" si="23"/>
        <v>0</v>
      </c>
      <c r="AC135" s="65">
        <f t="shared" si="23"/>
        <v>0</v>
      </c>
      <c r="AD135" s="65">
        <f t="shared" si="23"/>
        <v>0</v>
      </c>
      <c r="AE135" s="65">
        <f t="shared" si="23"/>
        <v>0</v>
      </c>
      <c r="AF135" s="65">
        <f t="shared" si="23"/>
        <v>0</v>
      </c>
      <c r="AG135" s="65">
        <f t="shared" si="23"/>
        <v>0</v>
      </c>
      <c r="AH135" s="65">
        <f t="shared" si="23"/>
        <v>0</v>
      </c>
      <c r="AI135" s="65">
        <f t="shared" si="23"/>
        <v>0</v>
      </c>
      <c r="AJ135" s="65">
        <f t="shared" si="23"/>
        <v>0</v>
      </c>
      <c r="AK135" s="65">
        <f t="shared" si="23"/>
        <v>0</v>
      </c>
      <c r="AL135" s="65">
        <f t="shared" si="23"/>
        <v>0</v>
      </c>
    </row>
    <row r="136" spans="2:38" x14ac:dyDescent="0.25">
      <c r="B136" s="47" t="str">
        <f t="shared" si="19"/>
        <v>Prodotto 13</v>
      </c>
      <c r="C136" s="65">
        <f t="shared" si="20"/>
        <v>0</v>
      </c>
      <c r="D136" s="65">
        <f t="shared" si="21"/>
        <v>0</v>
      </c>
      <c r="E136" s="65">
        <f t="shared" si="21"/>
        <v>0</v>
      </c>
      <c r="F136" s="65">
        <f t="shared" si="17"/>
        <v>0</v>
      </c>
      <c r="G136" s="65">
        <f t="shared" si="17"/>
        <v>0</v>
      </c>
      <c r="H136" s="65">
        <f t="shared" si="17"/>
        <v>0</v>
      </c>
      <c r="I136" s="65">
        <f t="shared" si="17"/>
        <v>0</v>
      </c>
      <c r="J136" s="65">
        <f t="shared" si="17"/>
        <v>0</v>
      </c>
      <c r="K136" s="65">
        <f t="shared" si="17"/>
        <v>0</v>
      </c>
      <c r="L136" s="65">
        <f t="shared" si="17"/>
        <v>0</v>
      </c>
      <c r="M136" s="65">
        <f t="shared" si="17"/>
        <v>0</v>
      </c>
      <c r="N136" s="65">
        <f t="shared" si="17"/>
        <v>0</v>
      </c>
      <c r="O136" s="65">
        <f t="shared" si="17"/>
        <v>0</v>
      </c>
      <c r="P136" s="65">
        <f t="shared" si="17"/>
        <v>0</v>
      </c>
      <c r="Q136" s="65">
        <f t="shared" si="17"/>
        <v>0</v>
      </c>
      <c r="R136" s="65">
        <f t="shared" si="17"/>
        <v>0</v>
      </c>
      <c r="S136" s="65">
        <f t="shared" si="17"/>
        <v>0</v>
      </c>
      <c r="T136" s="65">
        <f t="shared" si="17"/>
        <v>0</v>
      </c>
      <c r="U136" s="65">
        <f t="shared" si="17"/>
        <v>0</v>
      </c>
      <c r="V136" s="65">
        <f t="shared" si="23"/>
        <v>0</v>
      </c>
      <c r="W136" s="65">
        <f t="shared" si="23"/>
        <v>0</v>
      </c>
      <c r="X136" s="65">
        <f t="shared" si="23"/>
        <v>0</v>
      </c>
      <c r="Y136" s="65">
        <f t="shared" si="23"/>
        <v>0</v>
      </c>
      <c r="Z136" s="65">
        <f t="shared" si="23"/>
        <v>0</v>
      </c>
      <c r="AA136" s="65">
        <f t="shared" si="23"/>
        <v>0</v>
      </c>
      <c r="AB136" s="65">
        <f t="shared" si="23"/>
        <v>0</v>
      </c>
      <c r="AC136" s="65">
        <f t="shared" si="23"/>
        <v>0</v>
      </c>
      <c r="AD136" s="65">
        <f t="shared" si="23"/>
        <v>0</v>
      </c>
      <c r="AE136" s="65">
        <f t="shared" si="23"/>
        <v>0</v>
      </c>
      <c r="AF136" s="65">
        <f t="shared" si="23"/>
        <v>0</v>
      </c>
      <c r="AG136" s="65">
        <f t="shared" si="23"/>
        <v>0</v>
      </c>
      <c r="AH136" s="65">
        <f t="shared" si="23"/>
        <v>0</v>
      </c>
      <c r="AI136" s="65">
        <f t="shared" si="23"/>
        <v>0</v>
      </c>
      <c r="AJ136" s="65">
        <f t="shared" si="23"/>
        <v>0</v>
      </c>
      <c r="AK136" s="65">
        <f t="shared" si="23"/>
        <v>0</v>
      </c>
      <c r="AL136" s="65">
        <f t="shared" si="23"/>
        <v>0</v>
      </c>
    </row>
    <row r="137" spans="2:38" x14ac:dyDescent="0.25">
      <c r="B137" s="47" t="str">
        <f t="shared" si="19"/>
        <v>Prodotto 14</v>
      </c>
      <c r="C137" s="65">
        <f t="shared" si="20"/>
        <v>0</v>
      </c>
      <c r="D137" s="65">
        <f t="shared" si="21"/>
        <v>0</v>
      </c>
      <c r="E137" s="65">
        <f t="shared" si="21"/>
        <v>0</v>
      </c>
      <c r="F137" s="65">
        <f t="shared" si="17"/>
        <v>0</v>
      </c>
      <c r="G137" s="65">
        <f t="shared" si="17"/>
        <v>0</v>
      </c>
      <c r="H137" s="65">
        <f t="shared" si="17"/>
        <v>0</v>
      </c>
      <c r="I137" s="65">
        <f t="shared" si="17"/>
        <v>0</v>
      </c>
      <c r="J137" s="65">
        <f t="shared" si="17"/>
        <v>0</v>
      </c>
      <c r="K137" s="65">
        <f t="shared" si="17"/>
        <v>0</v>
      </c>
      <c r="L137" s="65">
        <f t="shared" si="17"/>
        <v>0</v>
      </c>
      <c r="M137" s="65">
        <f t="shared" si="17"/>
        <v>0</v>
      </c>
      <c r="N137" s="65">
        <f t="shared" si="17"/>
        <v>0</v>
      </c>
      <c r="O137" s="65">
        <f t="shared" si="17"/>
        <v>0</v>
      </c>
      <c r="P137" s="65">
        <f t="shared" si="17"/>
        <v>0</v>
      </c>
      <c r="Q137" s="65">
        <f t="shared" si="17"/>
        <v>0</v>
      </c>
      <c r="R137" s="65">
        <f t="shared" si="17"/>
        <v>0</v>
      </c>
      <c r="S137" s="65">
        <f t="shared" si="17"/>
        <v>0</v>
      </c>
      <c r="T137" s="65">
        <f t="shared" si="17"/>
        <v>0</v>
      </c>
      <c r="U137" s="65">
        <f t="shared" si="17"/>
        <v>0</v>
      </c>
      <c r="V137" s="65">
        <f t="shared" si="23"/>
        <v>0</v>
      </c>
      <c r="W137" s="65">
        <f t="shared" si="23"/>
        <v>0</v>
      </c>
      <c r="X137" s="65">
        <f t="shared" si="23"/>
        <v>0</v>
      </c>
      <c r="Y137" s="65">
        <f t="shared" si="23"/>
        <v>0</v>
      </c>
      <c r="Z137" s="65">
        <f t="shared" si="23"/>
        <v>0</v>
      </c>
      <c r="AA137" s="65">
        <f t="shared" si="23"/>
        <v>0</v>
      </c>
      <c r="AB137" s="65">
        <f t="shared" si="23"/>
        <v>0</v>
      </c>
      <c r="AC137" s="65">
        <f t="shared" si="23"/>
        <v>0</v>
      </c>
      <c r="AD137" s="65">
        <f t="shared" si="23"/>
        <v>0</v>
      </c>
      <c r="AE137" s="65">
        <f t="shared" si="23"/>
        <v>0</v>
      </c>
      <c r="AF137" s="65">
        <f t="shared" si="23"/>
        <v>0</v>
      </c>
      <c r="AG137" s="65">
        <f t="shared" si="23"/>
        <v>0</v>
      </c>
      <c r="AH137" s="65">
        <f t="shared" si="23"/>
        <v>0</v>
      </c>
      <c r="AI137" s="65">
        <f t="shared" si="23"/>
        <v>0</v>
      </c>
      <c r="AJ137" s="65">
        <f t="shared" si="23"/>
        <v>0</v>
      </c>
      <c r="AK137" s="65">
        <f t="shared" si="23"/>
        <v>0</v>
      </c>
      <c r="AL137" s="65">
        <f t="shared" si="23"/>
        <v>0</v>
      </c>
    </row>
    <row r="138" spans="2:38" x14ac:dyDescent="0.25">
      <c r="B138" s="47" t="str">
        <f t="shared" si="19"/>
        <v>Prodotto 15</v>
      </c>
      <c r="C138" s="65">
        <f t="shared" si="20"/>
        <v>0</v>
      </c>
      <c r="D138" s="65">
        <f t="shared" si="21"/>
        <v>0</v>
      </c>
      <c r="E138" s="65">
        <f t="shared" si="21"/>
        <v>0</v>
      </c>
      <c r="F138" s="65">
        <f t="shared" si="17"/>
        <v>0</v>
      </c>
      <c r="G138" s="65">
        <f t="shared" si="17"/>
        <v>0</v>
      </c>
      <c r="H138" s="65">
        <f t="shared" si="17"/>
        <v>0</v>
      </c>
      <c r="I138" s="65">
        <f t="shared" si="17"/>
        <v>0</v>
      </c>
      <c r="J138" s="65">
        <f t="shared" si="17"/>
        <v>0</v>
      </c>
      <c r="K138" s="65">
        <f t="shared" si="17"/>
        <v>0</v>
      </c>
      <c r="L138" s="65">
        <f t="shared" si="17"/>
        <v>0</v>
      </c>
      <c r="M138" s="65">
        <f t="shared" si="17"/>
        <v>0</v>
      </c>
      <c r="N138" s="65">
        <f t="shared" si="17"/>
        <v>0</v>
      </c>
      <c r="O138" s="65">
        <f t="shared" si="17"/>
        <v>0</v>
      </c>
      <c r="P138" s="65">
        <f t="shared" si="17"/>
        <v>0</v>
      </c>
      <c r="Q138" s="65">
        <f t="shared" si="17"/>
        <v>0</v>
      </c>
      <c r="R138" s="65">
        <f t="shared" si="17"/>
        <v>0</v>
      </c>
      <c r="S138" s="65">
        <f t="shared" si="17"/>
        <v>0</v>
      </c>
      <c r="T138" s="65">
        <f t="shared" si="17"/>
        <v>0</v>
      </c>
      <c r="U138" s="65">
        <f t="shared" si="17"/>
        <v>0</v>
      </c>
      <c r="V138" s="65">
        <f t="shared" si="23"/>
        <v>0</v>
      </c>
      <c r="W138" s="65">
        <f t="shared" si="23"/>
        <v>0</v>
      </c>
      <c r="X138" s="65">
        <f t="shared" si="23"/>
        <v>0</v>
      </c>
      <c r="Y138" s="65">
        <f t="shared" si="23"/>
        <v>0</v>
      </c>
      <c r="Z138" s="65">
        <f t="shared" si="23"/>
        <v>0</v>
      </c>
      <c r="AA138" s="65">
        <f t="shared" si="23"/>
        <v>0</v>
      </c>
      <c r="AB138" s="65">
        <f t="shared" si="23"/>
        <v>0</v>
      </c>
      <c r="AC138" s="65">
        <f t="shared" si="23"/>
        <v>0</v>
      </c>
      <c r="AD138" s="65">
        <f t="shared" si="23"/>
        <v>0</v>
      </c>
      <c r="AE138" s="65">
        <f t="shared" si="23"/>
        <v>0</v>
      </c>
      <c r="AF138" s="65">
        <f t="shared" si="23"/>
        <v>0</v>
      </c>
      <c r="AG138" s="65">
        <f t="shared" si="23"/>
        <v>0</v>
      </c>
      <c r="AH138" s="65">
        <f t="shared" si="23"/>
        <v>0</v>
      </c>
      <c r="AI138" s="65">
        <f t="shared" si="23"/>
        <v>0</v>
      </c>
      <c r="AJ138" s="65">
        <f t="shared" si="23"/>
        <v>0</v>
      </c>
      <c r="AK138" s="65">
        <f t="shared" si="23"/>
        <v>0</v>
      </c>
      <c r="AL138" s="65">
        <f t="shared" si="23"/>
        <v>0</v>
      </c>
    </row>
    <row r="139" spans="2:38" x14ac:dyDescent="0.25">
      <c r="B139" s="47" t="str">
        <f t="shared" si="19"/>
        <v>Prodotto 16</v>
      </c>
      <c r="C139" s="65">
        <f t="shared" si="20"/>
        <v>0</v>
      </c>
      <c r="D139" s="65">
        <f t="shared" si="21"/>
        <v>0</v>
      </c>
      <c r="E139" s="65">
        <f t="shared" si="21"/>
        <v>0</v>
      </c>
      <c r="F139" s="65">
        <f t="shared" si="17"/>
        <v>0</v>
      </c>
      <c r="G139" s="65">
        <f t="shared" si="17"/>
        <v>0</v>
      </c>
      <c r="H139" s="65">
        <f t="shared" si="17"/>
        <v>0</v>
      </c>
      <c r="I139" s="65">
        <f t="shared" si="17"/>
        <v>0</v>
      </c>
      <c r="J139" s="65">
        <f t="shared" si="17"/>
        <v>0</v>
      </c>
      <c r="K139" s="65">
        <f t="shared" si="17"/>
        <v>0</v>
      </c>
      <c r="L139" s="65">
        <f t="shared" si="17"/>
        <v>0</v>
      </c>
      <c r="M139" s="65">
        <f t="shared" si="17"/>
        <v>0</v>
      </c>
      <c r="N139" s="65">
        <f t="shared" si="17"/>
        <v>0</v>
      </c>
      <c r="O139" s="65">
        <f t="shared" si="17"/>
        <v>0</v>
      </c>
      <c r="P139" s="65">
        <f t="shared" si="17"/>
        <v>0</v>
      </c>
      <c r="Q139" s="65">
        <f t="shared" si="17"/>
        <v>0</v>
      </c>
      <c r="R139" s="65">
        <f t="shared" si="17"/>
        <v>0</v>
      </c>
      <c r="S139" s="65">
        <f t="shared" si="17"/>
        <v>0</v>
      </c>
      <c r="T139" s="65">
        <f t="shared" si="17"/>
        <v>0</v>
      </c>
      <c r="U139" s="65">
        <f t="shared" si="17"/>
        <v>0</v>
      </c>
      <c r="V139" s="65">
        <f t="shared" si="23"/>
        <v>0</v>
      </c>
      <c r="W139" s="65">
        <f t="shared" si="23"/>
        <v>0</v>
      </c>
      <c r="X139" s="65">
        <f t="shared" si="23"/>
        <v>0</v>
      </c>
      <c r="Y139" s="65">
        <f t="shared" si="23"/>
        <v>0</v>
      </c>
      <c r="Z139" s="65">
        <f t="shared" si="23"/>
        <v>0</v>
      </c>
      <c r="AA139" s="65">
        <f t="shared" si="23"/>
        <v>0</v>
      </c>
      <c r="AB139" s="65">
        <f t="shared" si="23"/>
        <v>0</v>
      </c>
      <c r="AC139" s="65">
        <f t="shared" si="23"/>
        <v>0</v>
      </c>
      <c r="AD139" s="65">
        <f t="shared" si="23"/>
        <v>0</v>
      </c>
      <c r="AE139" s="65">
        <f t="shared" si="23"/>
        <v>0</v>
      </c>
      <c r="AF139" s="65">
        <f t="shared" si="23"/>
        <v>0</v>
      </c>
      <c r="AG139" s="65">
        <f t="shared" si="23"/>
        <v>0</v>
      </c>
      <c r="AH139" s="65">
        <f t="shared" si="23"/>
        <v>0</v>
      </c>
      <c r="AI139" s="65">
        <f t="shared" si="23"/>
        <v>0</v>
      </c>
      <c r="AJ139" s="65">
        <f t="shared" si="23"/>
        <v>0</v>
      </c>
      <c r="AK139" s="65">
        <f t="shared" si="23"/>
        <v>0</v>
      </c>
      <c r="AL139" s="65">
        <f t="shared" si="23"/>
        <v>0</v>
      </c>
    </row>
    <row r="140" spans="2:38" x14ac:dyDescent="0.25">
      <c r="B140" s="47" t="str">
        <f t="shared" si="19"/>
        <v>Prodotto 17</v>
      </c>
      <c r="C140" s="65">
        <f t="shared" si="20"/>
        <v>0</v>
      </c>
      <c r="D140" s="65">
        <f t="shared" si="21"/>
        <v>0</v>
      </c>
      <c r="E140" s="65">
        <f t="shared" si="21"/>
        <v>0</v>
      </c>
      <c r="F140" s="65">
        <f t="shared" si="21"/>
        <v>0</v>
      </c>
      <c r="G140" s="65">
        <f t="shared" si="21"/>
        <v>0</v>
      </c>
      <c r="H140" s="65">
        <f t="shared" si="21"/>
        <v>0</v>
      </c>
      <c r="I140" s="65">
        <f t="shared" si="21"/>
        <v>0</v>
      </c>
      <c r="J140" s="65">
        <f t="shared" si="21"/>
        <v>0</v>
      </c>
      <c r="K140" s="65">
        <f t="shared" si="21"/>
        <v>0</v>
      </c>
      <c r="L140" s="65">
        <f t="shared" si="21"/>
        <v>0</v>
      </c>
      <c r="M140" s="65">
        <f t="shared" si="21"/>
        <v>0</v>
      </c>
      <c r="N140" s="65">
        <f t="shared" si="21"/>
        <v>0</v>
      </c>
      <c r="O140" s="65">
        <f t="shared" si="21"/>
        <v>0</v>
      </c>
      <c r="P140" s="65">
        <f t="shared" si="21"/>
        <v>0</v>
      </c>
      <c r="Q140" s="65">
        <f t="shared" si="21"/>
        <v>0</v>
      </c>
      <c r="R140" s="65">
        <f t="shared" si="21"/>
        <v>0</v>
      </c>
      <c r="S140" s="65">
        <f t="shared" si="21"/>
        <v>0</v>
      </c>
      <c r="T140" s="65">
        <f t="shared" ref="T140:AL140" si="24">+T65+T90+S115-T115</f>
        <v>0</v>
      </c>
      <c r="U140" s="65">
        <f t="shared" si="24"/>
        <v>0</v>
      </c>
      <c r="V140" s="65">
        <f t="shared" si="24"/>
        <v>0</v>
      </c>
      <c r="W140" s="65">
        <f t="shared" si="24"/>
        <v>0</v>
      </c>
      <c r="X140" s="65">
        <f t="shared" si="24"/>
        <v>0</v>
      </c>
      <c r="Y140" s="65">
        <f t="shared" si="24"/>
        <v>0</v>
      </c>
      <c r="Z140" s="65">
        <f t="shared" si="24"/>
        <v>0</v>
      </c>
      <c r="AA140" s="65">
        <f t="shared" si="24"/>
        <v>0</v>
      </c>
      <c r="AB140" s="65">
        <f t="shared" si="24"/>
        <v>0</v>
      </c>
      <c r="AC140" s="65">
        <f t="shared" si="24"/>
        <v>0</v>
      </c>
      <c r="AD140" s="65">
        <f t="shared" si="24"/>
        <v>0</v>
      </c>
      <c r="AE140" s="65">
        <f t="shared" si="24"/>
        <v>0</v>
      </c>
      <c r="AF140" s="65">
        <f t="shared" si="24"/>
        <v>0</v>
      </c>
      <c r="AG140" s="65">
        <f t="shared" si="24"/>
        <v>0</v>
      </c>
      <c r="AH140" s="65">
        <f t="shared" si="24"/>
        <v>0</v>
      </c>
      <c r="AI140" s="65">
        <f t="shared" si="24"/>
        <v>0</v>
      </c>
      <c r="AJ140" s="65">
        <f t="shared" si="24"/>
        <v>0</v>
      </c>
      <c r="AK140" s="65">
        <f t="shared" si="24"/>
        <v>0</v>
      </c>
      <c r="AL140" s="65">
        <f t="shared" si="24"/>
        <v>0</v>
      </c>
    </row>
    <row r="141" spans="2:38" x14ac:dyDescent="0.25">
      <c r="B141" s="47" t="str">
        <f>+B116</f>
        <v>Prodotto 18</v>
      </c>
      <c r="C141" s="65">
        <f t="shared" si="20"/>
        <v>0</v>
      </c>
      <c r="D141" s="65">
        <f t="shared" ref="D141:AL143" si="25">+D66+D91+C116-D116</f>
        <v>0</v>
      </c>
      <c r="E141" s="65">
        <f t="shared" si="25"/>
        <v>0</v>
      </c>
      <c r="F141" s="65">
        <f t="shared" si="25"/>
        <v>0</v>
      </c>
      <c r="G141" s="65">
        <f t="shared" si="25"/>
        <v>0</v>
      </c>
      <c r="H141" s="65">
        <f t="shared" si="25"/>
        <v>0</v>
      </c>
      <c r="I141" s="65">
        <f t="shared" si="25"/>
        <v>0</v>
      </c>
      <c r="J141" s="65">
        <f t="shared" si="25"/>
        <v>0</v>
      </c>
      <c r="K141" s="65">
        <f t="shared" si="25"/>
        <v>0</v>
      </c>
      <c r="L141" s="65">
        <f t="shared" si="25"/>
        <v>0</v>
      </c>
      <c r="M141" s="65">
        <f t="shared" si="25"/>
        <v>0</v>
      </c>
      <c r="N141" s="65">
        <f t="shared" si="25"/>
        <v>0</v>
      </c>
      <c r="O141" s="65">
        <f t="shared" si="25"/>
        <v>0</v>
      </c>
      <c r="P141" s="65">
        <f t="shared" si="25"/>
        <v>0</v>
      </c>
      <c r="Q141" s="65">
        <f t="shared" si="25"/>
        <v>0</v>
      </c>
      <c r="R141" s="65">
        <f t="shared" si="25"/>
        <v>0</v>
      </c>
      <c r="S141" s="65">
        <f t="shared" si="25"/>
        <v>0</v>
      </c>
      <c r="T141" s="65">
        <f t="shared" si="25"/>
        <v>0</v>
      </c>
      <c r="U141" s="65">
        <f t="shared" si="25"/>
        <v>0</v>
      </c>
      <c r="V141" s="65">
        <f t="shared" si="25"/>
        <v>0</v>
      </c>
      <c r="W141" s="65">
        <f t="shared" si="25"/>
        <v>0</v>
      </c>
      <c r="X141" s="65">
        <f t="shared" si="25"/>
        <v>0</v>
      </c>
      <c r="Y141" s="65">
        <f t="shared" si="25"/>
        <v>0</v>
      </c>
      <c r="Z141" s="65">
        <f t="shared" si="25"/>
        <v>0</v>
      </c>
      <c r="AA141" s="65">
        <f t="shared" si="25"/>
        <v>0</v>
      </c>
      <c r="AB141" s="65">
        <f t="shared" si="25"/>
        <v>0</v>
      </c>
      <c r="AC141" s="65">
        <f t="shared" si="25"/>
        <v>0</v>
      </c>
      <c r="AD141" s="65">
        <f t="shared" si="25"/>
        <v>0</v>
      </c>
      <c r="AE141" s="65">
        <f t="shared" si="25"/>
        <v>0</v>
      </c>
      <c r="AF141" s="65">
        <f t="shared" si="25"/>
        <v>0</v>
      </c>
      <c r="AG141" s="65">
        <f t="shared" si="25"/>
        <v>0</v>
      </c>
      <c r="AH141" s="65">
        <f t="shared" si="25"/>
        <v>0</v>
      </c>
      <c r="AI141" s="65">
        <f t="shared" si="25"/>
        <v>0</v>
      </c>
      <c r="AJ141" s="65">
        <f t="shared" si="25"/>
        <v>0</v>
      </c>
      <c r="AK141" s="65">
        <f t="shared" si="25"/>
        <v>0</v>
      </c>
      <c r="AL141" s="65">
        <f t="shared" si="25"/>
        <v>0</v>
      </c>
    </row>
    <row r="142" spans="2:38" x14ac:dyDescent="0.25">
      <c r="B142" s="47" t="str">
        <f t="shared" si="19"/>
        <v>Prodotto 19</v>
      </c>
      <c r="C142" s="65">
        <f t="shared" si="20"/>
        <v>0</v>
      </c>
      <c r="D142" s="65">
        <f t="shared" si="25"/>
        <v>0</v>
      </c>
      <c r="E142" s="65">
        <f t="shared" si="25"/>
        <v>0</v>
      </c>
      <c r="F142" s="65">
        <f t="shared" si="25"/>
        <v>0</v>
      </c>
      <c r="G142" s="65">
        <f t="shared" si="25"/>
        <v>0</v>
      </c>
      <c r="H142" s="65">
        <f t="shared" si="25"/>
        <v>0</v>
      </c>
      <c r="I142" s="65">
        <f t="shared" si="25"/>
        <v>0</v>
      </c>
      <c r="J142" s="65">
        <f t="shared" si="25"/>
        <v>0</v>
      </c>
      <c r="K142" s="65">
        <f t="shared" si="25"/>
        <v>0</v>
      </c>
      <c r="L142" s="65">
        <f t="shared" si="25"/>
        <v>0</v>
      </c>
      <c r="M142" s="65">
        <f t="shared" si="25"/>
        <v>0</v>
      </c>
      <c r="N142" s="65">
        <f t="shared" si="25"/>
        <v>0</v>
      </c>
      <c r="O142" s="65">
        <f t="shared" si="25"/>
        <v>0</v>
      </c>
      <c r="P142" s="65">
        <f t="shared" si="25"/>
        <v>0</v>
      </c>
      <c r="Q142" s="65">
        <f t="shared" si="25"/>
        <v>0</v>
      </c>
      <c r="R142" s="65">
        <f t="shared" si="25"/>
        <v>0</v>
      </c>
      <c r="S142" s="65">
        <f t="shared" si="25"/>
        <v>0</v>
      </c>
      <c r="T142" s="65">
        <f t="shared" si="25"/>
        <v>0</v>
      </c>
      <c r="U142" s="65">
        <f t="shared" si="25"/>
        <v>0</v>
      </c>
      <c r="V142" s="65">
        <f t="shared" si="25"/>
        <v>0</v>
      </c>
      <c r="W142" s="65">
        <f t="shared" si="25"/>
        <v>0</v>
      </c>
      <c r="X142" s="65">
        <f t="shared" si="25"/>
        <v>0</v>
      </c>
      <c r="Y142" s="65">
        <f t="shared" si="25"/>
        <v>0</v>
      </c>
      <c r="Z142" s="65">
        <f t="shared" si="25"/>
        <v>0</v>
      </c>
      <c r="AA142" s="65">
        <f t="shared" si="25"/>
        <v>0</v>
      </c>
      <c r="AB142" s="65">
        <f t="shared" si="25"/>
        <v>0</v>
      </c>
      <c r="AC142" s="65">
        <f t="shared" si="25"/>
        <v>0</v>
      </c>
      <c r="AD142" s="65">
        <f t="shared" si="25"/>
        <v>0</v>
      </c>
      <c r="AE142" s="65">
        <f t="shared" si="25"/>
        <v>0</v>
      </c>
      <c r="AF142" s="65">
        <f t="shared" si="25"/>
        <v>0</v>
      </c>
      <c r="AG142" s="65">
        <f t="shared" si="25"/>
        <v>0</v>
      </c>
      <c r="AH142" s="65">
        <f t="shared" si="25"/>
        <v>0</v>
      </c>
      <c r="AI142" s="65">
        <f t="shared" si="25"/>
        <v>0</v>
      </c>
      <c r="AJ142" s="65">
        <f t="shared" si="25"/>
        <v>0</v>
      </c>
      <c r="AK142" s="65">
        <f t="shared" si="25"/>
        <v>0</v>
      </c>
      <c r="AL142" s="65">
        <f t="shared" si="25"/>
        <v>0</v>
      </c>
    </row>
    <row r="143" spans="2:38" x14ac:dyDescent="0.25">
      <c r="B143" s="47" t="str">
        <f t="shared" si="19"/>
        <v>Prodotto 20</v>
      </c>
      <c r="C143" s="65">
        <f t="shared" si="20"/>
        <v>0</v>
      </c>
      <c r="D143" s="65">
        <f t="shared" si="25"/>
        <v>0</v>
      </c>
      <c r="E143" s="65">
        <f t="shared" si="25"/>
        <v>0</v>
      </c>
      <c r="F143" s="65">
        <f t="shared" si="25"/>
        <v>0</v>
      </c>
      <c r="G143" s="65">
        <f t="shared" si="25"/>
        <v>0</v>
      </c>
      <c r="H143" s="65">
        <f t="shared" si="25"/>
        <v>0</v>
      </c>
      <c r="I143" s="65">
        <f t="shared" si="25"/>
        <v>0</v>
      </c>
      <c r="J143" s="65">
        <f t="shared" si="25"/>
        <v>0</v>
      </c>
      <c r="K143" s="65">
        <f t="shared" si="25"/>
        <v>0</v>
      </c>
      <c r="L143" s="65">
        <f t="shared" si="25"/>
        <v>0</v>
      </c>
      <c r="M143" s="65">
        <f t="shared" si="25"/>
        <v>0</v>
      </c>
      <c r="N143" s="65">
        <f t="shared" si="25"/>
        <v>0</v>
      </c>
      <c r="O143" s="65">
        <f t="shared" si="25"/>
        <v>0</v>
      </c>
      <c r="P143" s="65">
        <f t="shared" si="25"/>
        <v>0</v>
      </c>
      <c r="Q143" s="65">
        <f t="shared" si="25"/>
        <v>0</v>
      </c>
      <c r="R143" s="65">
        <f t="shared" si="25"/>
        <v>0</v>
      </c>
      <c r="S143" s="65">
        <f t="shared" si="25"/>
        <v>0</v>
      </c>
      <c r="T143" s="65">
        <f t="shared" si="25"/>
        <v>0</v>
      </c>
      <c r="U143" s="65">
        <f t="shared" si="25"/>
        <v>0</v>
      </c>
      <c r="V143" s="65">
        <f t="shared" si="25"/>
        <v>0</v>
      </c>
      <c r="W143" s="65">
        <f t="shared" si="25"/>
        <v>0</v>
      </c>
      <c r="X143" s="65">
        <f t="shared" si="25"/>
        <v>0</v>
      </c>
      <c r="Y143" s="65">
        <f t="shared" si="25"/>
        <v>0</v>
      </c>
      <c r="Z143" s="65">
        <f t="shared" si="25"/>
        <v>0</v>
      </c>
      <c r="AA143" s="65">
        <f t="shared" si="25"/>
        <v>0</v>
      </c>
      <c r="AB143" s="65">
        <f t="shared" si="25"/>
        <v>0</v>
      </c>
      <c r="AC143" s="65">
        <f t="shared" si="25"/>
        <v>0</v>
      </c>
      <c r="AD143" s="65">
        <f t="shared" si="25"/>
        <v>0</v>
      </c>
      <c r="AE143" s="65">
        <f t="shared" si="25"/>
        <v>0</v>
      </c>
      <c r="AF143" s="65">
        <f t="shared" si="25"/>
        <v>0</v>
      </c>
      <c r="AG143" s="65">
        <f t="shared" si="25"/>
        <v>0</v>
      </c>
      <c r="AH143" s="65">
        <f t="shared" si="25"/>
        <v>0</v>
      </c>
      <c r="AI143" s="65">
        <f t="shared" si="25"/>
        <v>0</v>
      </c>
      <c r="AJ143" s="65">
        <f t="shared" si="25"/>
        <v>0</v>
      </c>
      <c r="AK143" s="65">
        <f t="shared" si="25"/>
        <v>0</v>
      </c>
      <c r="AL143" s="65">
        <f t="shared" si="25"/>
        <v>0</v>
      </c>
    </row>
    <row r="144" spans="2:38" x14ac:dyDescent="0.25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</row>
    <row r="145" spans="2:38" x14ac:dyDescent="0.25">
      <c r="B145" s="47" t="s">
        <v>314</v>
      </c>
      <c r="C145" s="63">
        <f>SUM(C124:C143)</f>
        <v>0</v>
      </c>
      <c r="D145" s="63">
        <f t="shared" ref="D145:AL145" si="26">SUM(D124:D143)</f>
        <v>0</v>
      </c>
      <c r="E145" s="63">
        <f t="shared" si="26"/>
        <v>48037</v>
      </c>
      <c r="F145" s="63">
        <f t="shared" si="26"/>
        <v>48037</v>
      </c>
      <c r="G145" s="63">
        <f t="shared" si="26"/>
        <v>48037</v>
      </c>
      <c r="H145" s="63">
        <f t="shared" si="26"/>
        <v>48037</v>
      </c>
      <c r="I145" s="63">
        <f t="shared" si="26"/>
        <v>48037</v>
      </c>
      <c r="J145" s="63">
        <f t="shared" si="26"/>
        <v>48037</v>
      </c>
      <c r="K145" s="63">
        <f t="shared" si="26"/>
        <v>48298.36</v>
      </c>
      <c r="L145" s="63">
        <f t="shared" si="26"/>
        <v>48572.425000000003</v>
      </c>
      <c r="M145" s="63">
        <f t="shared" si="26"/>
        <v>48939.055000000008</v>
      </c>
      <c r="N145" s="63">
        <f t="shared" si="26"/>
        <v>48939.055000000008</v>
      </c>
      <c r="O145" s="63">
        <f t="shared" si="26"/>
        <v>49267.818050000009</v>
      </c>
      <c r="P145" s="63">
        <f t="shared" si="26"/>
        <v>49267.818050000009</v>
      </c>
      <c r="Q145" s="63">
        <f t="shared" si="26"/>
        <v>49267.818050000016</v>
      </c>
      <c r="R145" s="63">
        <f t="shared" si="26"/>
        <v>54811.393725000002</v>
      </c>
      <c r="S145" s="63">
        <f t="shared" si="26"/>
        <v>54811.393725000002</v>
      </c>
      <c r="T145" s="63">
        <f t="shared" si="26"/>
        <v>54811.393725000002</v>
      </c>
      <c r="U145" s="63">
        <f t="shared" si="26"/>
        <v>54811.393725000002</v>
      </c>
      <c r="V145" s="63">
        <f t="shared" si="26"/>
        <v>54811.393725000002</v>
      </c>
      <c r="W145" s="63">
        <f t="shared" si="26"/>
        <v>54811.393725000002</v>
      </c>
      <c r="X145" s="63">
        <f t="shared" si="26"/>
        <v>54811.393725000002</v>
      </c>
      <c r="Y145" s="63">
        <f t="shared" si="26"/>
        <v>54811.393725000002</v>
      </c>
      <c r="Z145" s="63">
        <f t="shared" si="26"/>
        <v>54811.393725000002</v>
      </c>
      <c r="AA145" s="63">
        <f t="shared" si="26"/>
        <v>54811.393725000002</v>
      </c>
      <c r="AB145" s="63">
        <f t="shared" si="26"/>
        <v>54811.393724999994</v>
      </c>
      <c r="AC145" s="63">
        <f t="shared" si="26"/>
        <v>54811.393725000009</v>
      </c>
      <c r="AD145" s="63">
        <f t="shared" si="26"/>
        <v>60354.969400000009</v>
      </c>
      <c r="AE145" s="63">
        <f t="shared" si="26"/>
        <v>60354.969400000009</v>
      </c>
      <c r="AF145" s="63">
        <f t="shared" si="26"/>
        <v>60354.969400000009</v>
      </c>
      <c r="AG145" s="63">
        <f t="shared" si="26"/>
        <v>60354.969400000009</v>
      </c>
      <c r="AH145" s="63">
        <f t="shared" si="26"/>
        <v>60354.969400000009</v>
      </c>
      <c r="AI145" s="63">
        <f t="shared" si="26"/>
        <v>60354.969400000009</v>
      </c>
      <c r="AJ145" s="63">
        <f t="shared" si="26"/>
        <v>60354.969400000009</v>
      </c>
      <c r="AK145" s="63">
        <f t="shared" si="26"/>
        <v>60354.969400000009</v>
      </c>
      <c r="AL145" s="63">
        <f t="shared" si="26"/>
        <v>60354.969400000009</v>
      </c>
    </row>
  </sheetData>
  <hyperlinks>
    <hyperlink ref="A1" location="View!A1" display="vie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P96"/>
  <sheetViews>
    <sheetView showGridLines="0" topLeftCell="A74" zoomScaleNormal="100" workbookViewId="0">
      <selection activeCell="F74" sqref="F74"/>
    </sheetView>
  </sheetViews>
  <sheetFormatPr defaultRowHeight="15" x14ac:dyDescent="0.25"/>
  <cols>
    <col min="1" max="1" width="33.42578125" bestFit="1" customWidth="1"/>
    <col min="2" max="2" width="30.140625" bestFit="1" customWidth="1"/>
    <col min="3" max="3" width="11.5703125" bestFit="1" customWidth="1"/>
    <col min="4" max="4" width="12.42578125" bestFit="1" customWidth="1"/>
    <col min="5" max="5" width="2.85546875" customWidth="1"/>
    <col min="6" max="11" width="9.7109375" bestFit="1" customWidth="1"/>
    <col min="14" max="14" width="9.7109375" bestFit="1" customWidth="1"/>
    <col min="16" max="16" width="9.7109375" bestFit="1" customWidth="1"/>
  </cols>
  <sheetData>
    <row r="1" spans="1:42" ht="16.5" thickTop="1" thickBot="1" x14ac:dyDescent="0.3">
      <c r="A1" s="25" t="s">
        <v>204</v>
      </c>
      <c r="B1" s="49" t="s">
        <v>228</v>
      </c>
    </row>
    <row r="2" spans="1:42" ht="15.75" thickTop="1" x14ac:dyDescent="0.25">
      <c r="A2" s="47" t="s">
        <v>377</v>
      </c>
      <c r="F2" t="s">
        <v>373</v>
      </c>
    </row>
    <row r="3" spans="1:42" ht="15.75" thickBot="1" x14ac:dyDescent="0.3">
      <c r="A3" s="47" t="s">
        <v>382</v>
      </c>
      <c r="B3" s="47" t="s">
        <v>363</v>
      </c>
      <c r="C3" s="47" t="s">
        <v>364</v>
      </c>
      <c r="D3" s="47" t="s">
        <v>365</v>
      </c>
      <c r="E3" s="57"/>
      <c r="F3" s="202">
        <f>+SPm!B2</f>
        <v>41456</v>
      </c>
      <c r="G3" s="202">
        <f>+SPm!C2</f>
        <v>41517</v>
      </c>
      <c r="H3" s="202">
        <f>+SPm!D2</f>
        <v>41547</v>
      </c>
      <c r="I3" s="202">
        <f>+SPm!E2</f>
        <v>41578</v>
      </c>
      <c r="J3" s="202">
        <f>+SPm!F2</f>
        <v>41608</v>
      </c>
      <c r="K3" s="202">
        <f>+SPm!G2</f>
        <v>41639</v>
      </c>
      <c r="L3" s="202">
        <f>+SPm!H2</f>
        <v>41670</v>
      </c>
      <c r="M3" s="202">
        <f>+SPm!I2</f>
        <v>41698</v>
      </c>
      <c r="N3" s="202">
        <f>+SPm!J2</f>
        <v>41729</v>
      </c>
      <c r="O3" s="202">
        <f>+SPm!K2</f>
        <v>41759</v>
      </c>
      <c r="P3" s="202">
        <f>+SPm!L2</f>
        <v>41790</v>
      </c>
      <c r="Q3" s="202">
        <f>+SPm!M2</f>
        <v>41820</v>
      </c>
      <c r="R3" s="202">
        <f>+SPm!N2</f>
        <v>41851</v>
      </c>
      <c r="S3" s="202">
        <f>+SPm!O2</f>
        <v>41882</v>
      </c>
      <c r="T3" s="202">
        <f>+SPm!P2</f>
        <v>41912</v>
      </c>
      <c r="U3" s="202">
        <f>+SPm!Q2</f>
        <v>41943</v>
      </c>
      <c r="V3" s="202">
        <f>+SPm!R2</f>
        <v>41973</v>
      </c>
      <c r="W3" s="202">
        <f>+SPm!S2</f>
        <v>42004</v>
      </c>
      <c r="X3" s="202">
        <f>+SPm!T2</f>
        <v>42035</v>
      </c>
      <c r="Y3" s="202">
        <f>+SPm!U2</f>
        <v>42063</v>
      </c>
      <c r="Z3" s="202">
        <f>+SPm!V2</f>
        <v>42094</v>
      </c>
      <c r="AA3" s="202">
        <f>+SPm!W2</f>
        <v>42124</v>
      </c>
      <c r="AB3" s="202">
        <f>+SPm!X2</f>
        <v>42155</v>
      </c>
      <c r="AC3" s="202">
        <f>+SPm!Y2</f>
        <v>42185</v>
      </c>
      <c r="AD3" s="202">
        <f>+SPm!Z2</f>
        <v>42216</v>
      </c>
      <c r="AE3" s="202">
        <f>+SPm!AA2</f>
        <v>42247</v>
      </c>
      <c r="AF3" s="202">
        <f>+SPm!AB2</f>
        <v>42277</v>
      </c>
      <c r="AG3" s="202">
        <f>+SPm!AC2</f>
        <v>42308</v>
      </c>
      <c r="AH3" s="202">
        <f>+SPm!AD2</f>
        <v>42338</v>
      </c>
      <c r="AI3" s="202">
        <f>+SPm!AE2</f>
        <v>42369</v>
      </c>
      <c r="AJ3" s="202">
        <f>+SPm!AF2</f>
        <v>42400</v>
      </c>
      <c r="AK3" s="202">
        <f>+SPm!AG2</f>
        <v>42429</v>
      </c>
      <c r="AL3" s="202">
        <f>+SPm!AH2</f>
        <v>42460</v>
      </c>
      <c r="AM3" s="202">
        <f>+SPm!AI2</f>
        <v>42490</v>
      </c>
      <c r="AN3" s="202">
        <f>+SPm!AJ2</f>
        <v>42521</v>
      </c>
      <c r="AO3" s="202">
        <f>+SPm!AK2</f>
        <v>42551</v>
      </c>
    </row>
    <row r="4" spans="1:42" ht="16.5" thickTop="1" thickBot="1" x14ac:dyDescent="0.3">
      <c r="A4" s="49" t="s">
        <v>380</v>
      </c>
      <c r="B4" s="49" t="s">
        <v>369</v>
      </c>
      <c r="C4" s="49">
        <v>0.21</v>
      </c>
      <c r="D4" s="54">
        <v>10</v>
      </c>
      <c r="E4" s="57"/>
      <c r="F4" s="88">
        <v>20000</v>
      </c>
      <c r="G4" s="88"/>
      <c r="H4" s="88"/>
      <c r="I4" s="88">
        <v>1000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65">
        <f>SUM(F4:AO4)</f>
        <v>21000</v>
      </c>
    </row>
    <row r="5" spans="1:42" ht="16.5" thickTop="1" thickBot="1" x14ac:dyDescent="0.3">
      <c r="A5" s="49" t="s">
        <v>384</v>
      </c>
      <c r="B5" s="49" t="s">
        <v>370</v>
      </c>
      <c r="C5" s="49">
        <v>0.21</v>
      </c>
      <c r="D5" s="54">
        <v>10</v>
      </c>
      <c r="E5" s="57"/>
      <c r="F5" s="88">
        <v>100000</v>
      </c>
      <c r="G5" s="88"/>
      <c r="H5" s="88"/>
      <c r="I5" s="88"/>
      <c r="J5" s="88"/>
      <c r="K5" s="88">
        <v>5000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65">
        <f t="shared" ref="AP5:AP22" si="0">SUM(F5:AO5)</f>
        <v>105000</v>
      </c>
    </row>
    <row r="6" spans="1:42" ht="16.5" thickTop="1" thickBot="1" x14ac:dyDescent="0.3">
      <c r="A6" s="49" t="s">
        <v>385</v>
      </c>
      <c r="B6" s="49" t="s">
        <v>368</v>
      </c>
      <c r="C6" s="49">
        <v>0.21</v>
      </c>
      <c r="D6" s="54">
        <v>10</v>
      </c>
      <c r="E6" s="57"/>
      <c r="F6" s="88">
        <v>50000</v>
      </c>
      <c r="G6" s="88"/>
      <c r="H6" s="88"/>
      <c r="I6" s="88"/>
      <c r="J6" s="88"/>
      <c r="K6" s="88"/>
      <c r="L6" s="88"/>
      <c r="M6" s="88"/>
      <c r="N6" s="88">
        <v>6000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65">
        <f t="shared" si="0"/>
        <v>56000</v>
      </c>
    </row>
    <row r="7" spans="1:42" ht="16.5" thickTop="1" thickBot="1" x14ac:dyDescent="0.3">
      <c r="A7" s="49" t="s">
        <v>388</v>
      </c>
      <c r="B7" s="49" t="s">
        <v>366</v>
      </c>
      <c r="C7" s="49">
        <v>0.21</v>
      </c>
      <c r="D7" s="54">
        <v>3</v>
      </c>
      <c r="E7" s="57"/>
      <c r="F7" s="88"/>
      <c r="G7" s="88">
        <v>3000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65">
        <f t="shared" si="0"/>
        <v>3000</v>
      </c>
    </row>
    <row r="8" spans="1:42" ht="16.5" thickTop="1" thickBot="1" x14ac:dyDescent="0.3">
      <c r="A8" s="49" t="s">
        <v>386</v>
      </c>
      <c r="B8" s="49" t="s">
        <v>367</v>
      </c>
      <c r="C8" s="49">
        <v>0.21</v>
      </c>
      <c r="D8" s="54">
        <v>5</v>
      </c>
      <c r="E8" s="57"/>
      <c r="F8" s="88"/>
      <c r="G8" s="88"/>
      <c r="H8" s="88"/>
      <c r="I8" s="88"/>
      <c r="J8" s="88">
        <v>3000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65">
        <f t="shared" si="0"/>
        <v>3000</v>
      </c>
    </row>
    <row r="9" spans="1:42" ht="16.5" thickTop="1" thickBot="1" x14ac:dyDescent="0.3">
      <c r="A9" s="49" t="s">
        <v>387</v>
      </c>
      <c r="B9" s="49" t="s">
        <v>371</v>
      </c>
      <c r="C9" s="49">
        <v>0.21</v>
      </c>
      <c r="D9" s="54">
        <v>3</v>
      </c>
      <c r="E9" s="57"/>
      <c r="F9" s="88"/>
      <c r="G9" s="88">
        <v>2000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65">
        <f t="shared" si="0"/>
        <v>2000</v>
      </c>
    </row>
    <row r="10" spans="1:42" ht="16.5" thickTop="1" thickBot="1" x14ac:dyDescent="0.3">
      <c r="A10" s="49" t="s">
        <v>372</v>
      </c>
      <c r="B10" s="49" t="s">
        <v>371</v>
      </c>
      <c r="C10" s="49">
        <v>0.21</v>
      </c>
      <c r="D10" s="54">
        <v>5</v>
      </c>
      <c r="E10" s="57"/>
      <c r="F10" s="88"/>
      <c r="G10" s="88"/>
      <c r="H10" s="88">
        <v>2000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65">
        <f t="shared" si="0"/>
        <v>2000</v>
      </c>
    </row>
    <row r="11" spans="1:42" ht="16.5" thickTop="1" thickBot="1" x14ac:dyDescent="0.3">
      <c r="A11" s="49"/>
      <c r="B11" s="49" t="s">
        <v>369</v>
      </c>
      <c r="C11" s="49"/>
      <c r="D11" s="54"/>
      <c r="E11" s="57"/>
      <c r="F11" s="88"/>
      <c r="G11" s="88"/>
      <c r="H11" s="88"/>
      <c r="I11" s="88"/>
      <c r="J11" s="88">
        <v>2000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65">
        <f t="shared" si="0"/>
        <v>2000</v>
      </c>
    </row>
    <row r="12" spans="1:42" ht="16.5" thickTop="1" thickBot="1" x14ac:dyDescent="0.3">
      <c r="A12" s="49"/>
      <c r="B12" s="49"/>
      <c r="C12" s="49"/>
      <c r="D12" s="54"/>
      <c r="E12" s="5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65">
        <f t="shared" si="0"/>
        <v>0</v>
      </c>
    </row>
    <row r="13" spans="1:42" ht="16.5" thickTop="1" thickBot="1" x14ac:dyDescent="0.3">
      <c r="A13" s="49"/>
      <c r="B13" s="49"/>
      <c r="C13" s="49"/>
      <c r="D13" s="54"/>
      <c r="E13" s="5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65">
        <f t="shared" si="0"/>
        <v>0</v>
      </c>
    </row>
    <row r="14" spans="1:42" ht="16.5" thickTop="1" thickBot="1" x14ac:dyDescent="0.3">
      <c r="A14" s="49"/>
      <c r="B14" s="49"/>
      <c r="C14" s="49"/>
      <c r="D14" s="54"/>
      <c r="E14" s="5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65">
        <f t="shared" si="0"/>
        <v>0</v>
      </c>
    </row>
    <row r="15" spans="1:42" ht="16.5" thickTop="1" thickBot="1" x14ac:dyDescent="0.3">
      <c r="A15" s="49"/>
      <c r="B15" s="49"/>
      <c r="C15" s="49"/>
      <c r="D15" s="54"/>
      <c r="E15" s="5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65">
        <f t="shared" si="0"/>
        <v>0</v>
      </c>
    </row>
    <row r="16" spans="1:42" ht="16.5" thickTop="1" thickBot="1" x14ac:dyDescent="0.3">
      <c r="A16" s="49"/>
      <c r="B16" s="49"/>
      <c r="C16" s="49"/>
      <c r="D16" s="54"/>
      <c r="E16" s="5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65">
        <f t="shared" si="0"/>
        <v>0</v>
      </c>
    </row>
    <row r="17" spans="1:42" ht="16.5" thickTop="1" thickBot="1" x14ac:dyDescent="0.3">
      <c r="A17" s="49"/>
      <c r="B17" s="49"/>
      <c r="C17" s="49"/>
      <c r="D17" s="54"/>
      <c r="E17" s="5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65">
        <f t="shared" si="0"/>
        <v>0</v>
      </c>
    </row>
    <row r="18" spans="1:42" ht="16.5" thickTop="1" thickBot="1" x14ac:dyDescent="0.3">
      <c r="A18" s="49"/>
      <c r="B18" s="49"/>
      <c r="C18" s="49"/>
      <c r="D18" s="54"/>
      <c r="E18" s="57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65">
        <f t="shared" si="0"/>
        <v>0</v>
      </c>
    </row>
    <row r="19" spans="1:42" ht="16.5" thickTop="1" thickBot="1" x14ac:dyDescent="0.3">
      <c r="A19" s="49"/>
      <c r="B19" s="49"/>
      <c r="C19" s="49"/>
      <c r="D19" s="54"/>
      <c r="E19" s="57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65">
        <f t="shared" si="0"/>
        <v>0</v>
      </c>
    </row>
    <row r="20" spans="1:42" ht="16.5" thickTop="1" thickBot="1" x14ac:dyDescent="0.3">
      <c r="A20" s="49"/>
      <c r="B20" s="49"/>
      <c r="C20" s="49"/>
      <c r="D20" s="54"/>
      <c r="E20" s="5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65">
        <f t="shared" si="0"/>
        <v>0</v>
      </c>
    </row>
    <row r="21" spans="1:42" ht="16.5" thickTop="1" thickBot="1" x14ac:dyDescent="0.3">
      <c r="A21" s="49"/>
      <c r="B21" s="49"/>
      <c r="C21" s="49"/>
      <c r="D21" s="54"/>
      <c r="E21" s="5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65">
        <f t="shared" si="0"/>
        <v>0</v>
      </c>
    </row>
    <row r="22" spans="1:42" ht="16.5" thickTop="1" thickBot="1" x14ac:dyDescent="0.3">
      <c r="A22" s="49"/>
      <c r="B22" s="49"/>
      <c r="C22" s="49"/>
      <c r="D22" s="54"/>
      <c r="E22" s="5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65">
        <f t="shared" si="0"/>
        <v>0</v>
      </c>
    </row>
    <row r="23" spans="1:42" ht="15.75" thickTop="1" x14ac:dyDescent="0.25"/>
    <row r="25" spans="1:42" x14ac:dyDescent="0.25">
      <c r="A25" s="47" t="s">
        <v>376</v>
      </c>
      <c r="F25" t="s">
        <v>375</v>
      </c>
    </row>
    <row r="26" spans="1:42" ht="15.75" thickBot="1" x14ac:dyDescent="0.3">
      <c r="A26" s="47" t="str">
        <f>+A3</f>
        <v>Descrizione</v>
      </c>
      <c r="B26" s="47" t="str">
        <f>+B3</f>
        <v>Tipologia</v>
      </c>
      <c r="C26" s="47"/>
      <c r="D26" s="47"/>
      <c r="E26" s="57"/>
      <c r="F26" s="202">
        <f>+SPm!B2</f>
        <v>41456</v>
      </c>
      <c r="G26" s="202">
        <f>+SPm!C2</f>
        <v>41517</v>
      </c>
      <c r="H26" s="202">
        <f>+SPm!D2</f>
        <v>41547</v>
      </c>
      <c r="I26" s="202">
        <f>+SPm!E2</f>
        <v>41578</v>
      </c>
      <c r="J26" s="202">
        <f>+SPm!F2</f>
        <v>41608</v>
      </c>
      <c r="K26" s="202">
        <f>+SPm!G2</f>
        <v>41639</v>
      </c>
      <c r="L26" s="202">
        <f>+SPm!H2</f>
        <v>41670</v>
      </c>
      <c r="M26" s="202">
        <f>+SPm!I2</f>
        <v>41698</v>
      </c>
      <c r="N26" s="202">
        <f>+SPm!J2</f>
        <v>41729</v>
      </c>
      <c r="O26" s="202">
        <f>+SPm!K2</f>
        <v>41759</v>
      </c>
      <c r="P26" s="202">
        <f>+SPm!L2</f>
        <v>41790</v>
      </c>
      <c r="Q26" s="202">
        <f>+SPm!M2</f>
        <v>41820</v>
      </c>
      <c r="R26" s="202">
        <f>+SPm!N2</f>
        <v>41851</v>
      </c>
      <c r="S26" s="202">
        <f>+SPm!O2</f>
        <v>41882</v>
      </c>
      <c r="T26" s="202">
        <f>+SPm!P2</f>
        <v>41912</v>
      </c>
      <c r="U26" s="202">
        <f>+SPm!Q2</f>
        <v>41943</v>
      </c>
      <c r="V26" s="202">
        <f>+SPm!R2</f>
        <v>41973</v>
      </c>
      <c r="W26" s="202">
        <f>+SPm!S2</f>
        <v>42004</v>
      </c>
      <c r="X26" s="202">
        <f>+SPm!T2</f>
        <v>42035</v>
      </c>
      <c r="Y26" s="202">
        <f>+SPm!U2</f>
        <v>42063</v>
      </c>
      <c r="Z26" s="202">
        <f>+SPm!V2</f>
        <v>42094</v>
      </c>
      <c r="AA26" s="202">
        <f>+SPm!W2</f>
        <v>42124</v>
      </c>
      <c r="AB26" s="202">
        <f>+SPm!X2</f>
        <v>42155</v>
      </c>
      <c r="AC26" s="202">
        <f>+SPm!Y2</f>
        <v>42185</v>
      </c>
      <c r="AD26" s="202">
        <f>+SPm!Z2</f>
        <v>42216</v>
      </c>
      <c r="AE26" s="202">
        <f>+SPm!AA2</f>
        <v>42247</v>
      </c>
      <c r="AF26" s="202">
        <f>+SPm!AB2</f>
        <v>42277</v>
      </c>
      <c r="AG26" s="202">
        <f>+SPm!AC2</f>
        <v>42308</v>
      </c>
      <c r="AH26" s="202">
        <f>+SPm!AD2</f>
        <v>42338</v>
      </c>
      <c r="AI26" s="202">
        <f>+SPm!AE2</f>
        <v>42369</v>
      </c>
      <c r="AJ26" s="202">
        <f>+SPm!AF2</f>
        <v>42400</v>
      </c>
      <c r="AK26" s="202">
        <f>+SPm!AG2</f>
        <v>42429</v>
      </c>
      <c r="AL26" s="202">
        <f>+SPm!AH2</f>
        <v>42460</v>
      </c>
      <c r="AM26" s="202">
        <f>+SPm!AI2</f>
        <v>42490</v>
      </c>
      <c r="AN26" s="202">
        <f>+SPm!AJ2</f>
        <v>42521</v>
      </c>
      <c r="AO26" s="202">
        <f>+SPm!AK2</f>
        <v>42551</v>
      </c>
    </row>
    <row r="27" spans="1:42" ht="16.5" thickTop="1" thickBot="1" x14ac:dyDescent="0.3">
      <c r="A27" s="57" t="str">
        <f>+IF(A4=0,"",A4)</f>
        <v>Fabbricato 1</v>
      </c>
      <c r="B27" s="57" t="str">
        <f>+IF(B4=0,"",B4)</f>
        <v>Fabbricati</v>
      </c>
      <c r="C27" s="57"/>
      <c r="D27" s="57"/>
      <c r="E27" s="57"/>
      <c r="F27" s="56"/>
      <c r="G27" s="56"/>
      <c r="H27" s="56"/>
      <c r="I27" s="56">
        <f>1000*1.21</f>
        <v>1210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</row>
    <row r="28" spans="1:42" ht="16.5" thickTop="1" thickBot="1" x14ac:dyDescent="0.3">
      <c r="A28" s="57" t="str">
        <f t="shared" ref="A28:B28" si="1">+IF(A5=0,"",A5)</f>
        <v>Impianti 1</v>
      </c>
      <c r="B28" s="57" t="str">
        <f t="shared" si="1"/>
        <v>Impianti e Macchinari</v>
      </c>
      <c r="C28" s="57"/>
      <c r="D28" s="57"/>
      <c r="E28" s="57"/>
      <c r="F28" s="56"/>
      <c r="G28" s="56"/>
      <c r="H28" s="56"/>
      <c r="I28" s="56"/>
      <c r="J28" s="56"/>
      <c r="K28" s="56">
        <f>2500*1.21</f>
        <v>3025</v>
      </c>
      <c r="L28" s="56"/>
      <c r="M28" s="56"/>
      <c r="N28" s="56"/>
      <c r="O28" s="56"/>
      <c r="P28" s="56">
        <f>2500*1.21</f>
        <v>3025</v>
      </c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2" ht="16.5" thickTop="1" thickBot="1" x14ac:dyDescent="0.3">
      <c r="A29" s="57" t="str">
        <f t="shared" ref="A29:B29" si="2">+IF(A6=0,"",A6)</f>
        <v>Costi Impianto 1</v>
      </c>
      <c r="B29" s="57" t="str">
        <f t="shared" si="2"/>
        <v>Costi d'impianto e ampliamento</v>
      </c>
      <c r="C29" s="57"/>
      <c r="D29" s="57"/>
      <c r="E29" s="57"/>
      <c r="F29" s="56"/>
      <c r="G29" s="56"/>
      <c r="H29" s="56"/>
      <c r="I29" s="56"/>
      <c r="J29" s="56"/>
      <c r="K29" s="56"/>
      <c r="L29" s="56"/>
      <c r="M29" s="56"/>
      <c r="N29" s="56">
        <f>5000*1.21</f>
        <v>6050</v>
      </c>
      <c r="O29" s="56"/>
      <c r="P29" s="56">
        <f>1000*1.21</f>
        <v>1210</v>
      </c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</row>
    <row r="30" spans="1:42" ht="16.5" thickTop="1" thickBot="1" x14ac:dyDescent="0.3">
      <c r="A30" s="57" t="str">
        <f t="shared" ref="A30:B30" si="3">+IF(A7=0,"",A7)</f>
        <v>Immateriali</v>
      </c>
      <c r="B30" s="57" t="str">
        <f t="shared" si="3"/>
        <v>Altre immobilizzazioni immateriali</v>
      </c>
      <c r="C30" s="57"/>
      <c r="D30" s="57"/>
      <c r="E30" s="57"/>
      <c r="F30" s="56"/>
      <c r="G30" s="56">
        <f>3000*1.21</f>
        <v>3630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2" ht="16.5" thickTop="1" thickBot="1" x14ac:dyDescent="0.3">
      <c r="A31" s="57" t="str">
        <f t="shared" ref="A31:B31" si="4">+IF(A8=0,"",A8)</f>
        <v>Arredamenti</v>
      </c>
      <c r="B31" s="57" t="str">
        <f t="shared" si="4"/>
        <v>Attrezzature Industriali e commerciali</v>
      </c>
      <c r="C31" s="57"/>
      <c r="D31" s="57"/>
      <c r="E31" s="57"/>
      <c r="F31" s="56"/>
      <c r="G31" s="56"/>
      <c r="H31" s="56"/>
      <c r="I31" s="56"/>
      <c r="J31" s="56">
        <f>3000*1.21</f>
        <v>3630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</row>
    <row r="32" spans="1:42" ht="16.5" thickTop="1" thickBot="1" x14ac:dyDescent="0.3">
      <c r="A32" s="57" t="str">
        <f t="shared" ref="A32:B32" si="5">+IF(A9=0,"",A9)</f>
        <v>R&amp;S</v>
      </c>
      <c r="B32" s="57" t="str">
        <f t="shared" si="5"/>
        <v>Ricerca&amp; Sviluppo</v>
      </c>
      <c r="C32" s="57"/>
      <c r="D32" s="57"/>
      <c r="E32" s="57"/>
      <c r="F32" s="56"/>
      <c r="G32" s="56">
        <f>1000*1.21</f>
        <v>1210</v>
      </c>
      <c r="H32" s="56"/>
      <c r="I32" s="56"/>
      <c r="J32" s="56">
        <f>1000*1.21</f>
        <v>1210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6.5" thickTop="1" thickBot="1" x14ac:dyDescent="0.3">
      <c r="A33" s="57" t="str">
        <f t="shared" ref="A33:B33" si="6">+IF(A10=0,"",A10)</f>
        <v>Brevetti</v>
      </c>
      <c r="B33" s="57" t="str">
        <f t="shared" si="6"/>
        <v>Ricerca&amp; Sviluppo</v>
      </c>
      <c r="C33" s="57"/>
      <c r="D33" s="57"/>
      <c r="E33" s="57"/>
      <c r="F33" s="56"/>
      <c r="G33" s="56"/>
      <c r="H33" s="56">
        <f>2000*1.21</f>
        <v>2420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</row>
    <row r="34" spans="1:41" ht="16.5" thickTop="1" thickBot="1" x14ac:dyDescent="0.3">
      <c r="A34" s="57" t="str">
        <f t="shared" ref="A34:B34" si="7">+IF(A11=0,"",A11)</f>
        <v/>
      </c>
      <c r="B34" s="57" t="str">
        <f t="shared" si="7"/>
        <v>Fabbricati</v>
      </c>
      <c r="C34" s="57"/>
      <c r="D34" s="57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</row>
    <row r="35" spans="1:41" ht="16.5" thickTop="1" thickBot="1" x14ac:dyDescent="0.3">
      <c r="A35" s="57" t="str">
        <f t="shared" ref="A35:B35" si="8">+IF(A12=0,"",A12)</f>
        <v/>
      </c>
      <c r="B35" s="57" t="str">
        <f t="shared" si="8"/>
        <v/>
      </c>
      <c r="C35" s="57"/>
      <c r="D35" s="57"/>
      <c r="E35" s="57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</row>
    <row r="36" spans="1:41" ht="16.5" thickTop="1" thickBot="1" x14ac:dyDescent="0.3">
      <c r="A36" s="57" t="str">
        <f t="shared" ref="A36:B36" si="9">+IF(A13=0,"",A13)</f>
        <v/>
      </c>
      <c r="B36" s="57" t="str">
        <f t="shared" si="9"/>
        <v/>
      </c>
      <c r="C36" s="57"/>
      <c r="D36" s="57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</row>
    <row r="37" spans="1:41" ht="16.5" thickTop="1" thickBot="1" x14ac:dyDescent="0.3">
      <c r="A37" s="57" t="str">
        <f t="shared" ref="A37:B37" si="10">+IF(A14=0,"",A14)</f>
        <v/>
      </c>
      <c r="B37" s="57" t="str">
        <f t="shared" si="10"/>
        <v/>
      </c>
      <c r="C37" s="57"/>
      <c r="D37" s="57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16.5" thickTop="1" thickBot="1" x14ac:dyDescent="0.3">
      <c r="A38" s="57" t="str">
        <f t="shared" ref="A38:B38" si="11">+IF(A15=0,"",A15)</f>
        <v/>
      </c>
      <c r="B38" s="57" t="str">
        <f t="shared" si="11"/>
        <v/>
      </c>
      <c r="C38" s="57"/>
      <c r="D38" s="57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16.5" thickTop="1" thickBot="1" x14ac:dyDescent="0.3">
      <c r="A39" s="57" t="str">
        <f t="shared" ref="A39:B39" si="12">+IF(A16=0,"",A16)</f>
        <v/>
      </c>
      <c r="B39" s="57" t="str">
        <f t="shared" si="12"/>
        <v/>
      </c>
      <c r="C39" s="57"/>
      <c r="D39" s="57"/>
      <c r="E39" s="57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</row>
    <row r="40" spans="1:41" ht="16.5" thickTop="1" thickBot="1" x14ac:dyDescent="0.3">
      <c r="A40" s="57" t="str">
        <f t="shared" ref="A40:B40" si="13">+IF(A17=0,"",A17)</f>
        <v/>
      </c>
      <c r="B40" s="57" t="str">
        <f t="shared" si="13"/>
        <v/>
      </c>
      <c r="C40" s="57"/>
      <c r="D40" s="57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</row>
    <row r="41" spans="1:41" ht="16.5" thickTop="1" thickBot="1" x14ac:dyDescent="0.3">
      <c r="A41" s="57" t="str">
        <f t="shared" ref="A41:B41" si="14">+IF(A18=0,"",A18)</f>
        <v/>
      </c>
      <c r="B41" s="57" t="str">
        <f t="shared" si="14"/>
        <v/>
      </c>
      <c r="C41" s="57"/>
      <c r="D41" s="57"/>
      <c r="E41" s="57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</row>
    <row r="42" spans="1:41" ht="16.5" thickTop="1" thickBot="1" x14ac:dyDescent="0.3">
      <c r="A42" s="57" t="str">
        <f t="shared" ref="A42:B42" si="15">+IF(A19=0,"",A19)</f>
        <v/>
      </c>
      <c r="B42" s="57" t="str">
        <f t="shared" si="15"/>
        <v/>
      </c>
      <c r="C42" s="57"/>
      <c r="D42" s="57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</row>
    <row r="43" spans="1:41" ht="16.5" thickTop="1" thickBot="1" x14ac:dyDescent="0.3">
      <c r="A43" s="57" t="str">
        <f t="shared" ref="A43:B43" si="16">+IF(A20=0,"",A20)</f>
        <v/>
      </c>
      <c r="B43" s="57" t="str">
        <f t="shared" si="16"/>
        <v/>
      </c>
      <c r="C43" s="57"/>
      <c r="D43" s="57"/>
      <c r="E43" s="57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6.5" thickTop="1" thickBot="1" x14ac:dyDescent="0.3">
      <c r="A44" s="57" t="str">
        <f t="shared" ref="A44:B44" si="17">+IF(A21=0,"",A21)</f>
        <v/>
      </c>
      <c r="B44" s="57" t="str">
        <f t="shared" si="17"/>
        <v/>
      </c>
      <c r="C44" s="57"/>
      <c r="D44" s="57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 ht="16.5" thickTop="1" thickBot="1" x14ac:dyDescent="0.3">
      <c r="A45" s="57" t="str">
        <f t="shared" ref="A45:B45" si="18">+IF(A22=0,"",A22)</f>
        <v/>
      </c>
      <c r="B45" s="57" t="str">
        <f t="shared" si="18"/>
        <v/>
      </c>
      <c r="C45" s="57"/>
      <c r="D45" s="57"/>
      <c r="E45" s="57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 ht="16.5" thickTop="1" thickBot="1" x14ac:dyDescent="0.3">
      <c r="A46" s="57"/>
      <c r="B46" s="57"/>
      <c r="C46" s="57"/>
      <c r="D46" s="57"/>
      <c r="E46" s="5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ht="16.5" thickTop="1" thickBot="1" x14ac:dyDescent="0.3">
      <c r="A47" s="57"/>
      <c r="B47" s="57" t="s">
        <v>314</v>
      </c>
      <c r="C47" s="57"/>
      <c r="D47" s="57"/>
      <c r="E47" s="57"/>
      <c r="F47" s="63">
        <f>SUM(F27:F45)</f>
        <v>0</v>
      </c>
      <c r="G47" s="63">
        <f t="shared" ref="G47:AL47" si="19">SUM(G27:G45)</f>
        <v>4840</v>
      </c>
      <c r="H47" s="63">
        <f t="shared" si="19"/>
        <v>2420</v>
      </c>
      <c r="I47" s="63">
        <f t="shared" si="19"/>
        <v>1210</v>
      </c>
      <c r="J47" s="63">
        <f t="shared" si="19"/>
        <v>4840</v>
      </c>
      <c r="K47" s="63">
        <f t="shared" si="19"/>
        <v>3025</v>
      </c>
      <c r="L47" s="63">
        <f t="shared" si="19"/>
        <v>0</v>
      </c>
      <c r="M47" s="63">
        <f t="shared" si="19"/>
        <v>0</v>
      </c>
      <c r="N47" s="63">
        <f t="shared" si="19"/>
        <v>6050</v>
      </c>
      <c r="O47" s="63">
        <f t="shared" si="19"/>
        <v>0</v>
      </c>
      <c r="P47" s="63">
        <f t="shared" si="19"/>
        <v>4235</v>
      </c>
      <c r="Q47" s="63">
        <f t="shared" si="19"/>
        <v>0</v>
      </c>
      <c r="R47" s="63">
        <f t="shared" si="19"/>
        <v>0</v>
      </c>
      <c r="S47" s="63">
        <f t="shared" si="19"/>
        <v>0</v>
      </c>
      <c r="T47" s="63">
        <f t="shared" si="19"/>
        <v>0</v>
      </c>
      <c r="U47" s="63">
        <f t="shared" si="19"/>
        <v>0</v>
      </c>
      <c r="V47" s="63">
        <f t="shared" si="19"/>
        <v>0</v>
      </c>
      <c r="W47" s="63">
        <f t="shared" si="19"/>
        <v>0</v>
      </c>
      <c r="X47" s="63">
        <f t="shared" si="19"/>
        <v>0</v>
      </c>
      <c r="Y47" s="63">
        <f t="shared" si="19"/>
        <v>0</v>
      </c>
      <c r="Z47" s="63">
        <f t="shared" si="19"/>
        <v>0</v>
      </c>
      <c r="AA47" s="63">
        <f t="shared" si="19"/>
        <v>0</v>
      </c>
      <c r="AB47" s="63">
        <f t="shared" si="19"/>
        <v>0</v>
      </c>
      <c r="AC47" s="63">
        <f t="shared" si="19"/>
        <v>0</v>
      </c>
      <c r="AD47" s="63">
        <f t="shared" si="19"/>
        <v>0</v>
      </c>
      <c r="AE47" s="63">
        <f t="shared" si="19"/>
        <v>0</v>
      </c>
      <c r="AF47" s="63">
        <f t="shared" si="19"/>
        <v>0</v>
      </c>
      <c r="AG47" s="63">
        <f t="shared" si="19"/>
        <v>0</v>
      </c>
      <c r="AH47" s="63">
        <f t="shared" si="19"/>
        <v>0</v>
      </c>
      <c r="AI47" s="63">
        <f t="shared" si="19"/>
        <v>0</v>
      </c>
      <c r="AJ47" s="63">
        <f t="shared" si="19"/>
        <v>0</v>
      </c>
      <c r="AK47" s="63">
        <f t="shared" si="19"/>
        <v>0</v>
      </c>
      <c r="AL47" s="63">
        <f t="shared" si="19"/>
        <v>0</v>
      </c>
      <c r="AM47" s="63">
        <f t="shared" ref="AM47:AO47" si="20">SUM(AM27:AM45)</f>
        <v>0</v>
      </c>
      <c r="AN47" s="63">
        <f t="shared" si="20"/>
        <v>0</v>
      </c>
      <c r="AO47" s="63">
        <f t="shared" si="20"/>
        <v>0</v>
      </c>
    </row>
    <row r="48" spans="1:41" ht="15.75" thickTop="1" x14ac:dyDescent="0.25"/>
    <row r="49" spans="1:41" x14ac:dyDescent="0.25">
      <c r="A49" s="47" t="s">
        <v>378</v>
      </c>
    </row>
    <row r="50" spans="1:41" ht="15.75" thickBot="1" x14ac:dyDescent="0.3">
      <c r="A50" s="47" t="str">
        <f>+A3</f>
        <v>Descrizione</v>
      </c>
      <c r="B50" s="47" t="str">
        <f>+B3</f>
        <v>Tipologia</v>
      </c>
      <c r="C50" s="47"/>
      <c r="D50" s="47"/>
      <c r="E50" s="57"/>
      <c r="F50" s="202">
        <f>+SPm!B2</f>
        <v>41456</v>
      </c>
      <c r="G50" s="202">
        <f>+SPm!C2</f>
        <v>41517</v>
      </c>
      <c r="H50" s="202">
        <f>+SPm!D2</f>
        <v>41547</v>
      </c>
      <c r="I50" s="202">
        <f>+SPm!E2</f>
        <v>41578</v>
      </c>
      <c r="J50" s="202">
        <f>+SPm!F2</f>
        <v>41608</v>
      </c>
      <c r="K50" s="202">
        <f>+SPm!G2</f>
        <v>41639</v>
      </c>
      <c r="L50" s="202">
        <f>+SPm!H2</f>
        <v>41670</v>
      </c>
      <c r="M50" s="202">
        <f>+SPm!I2</f>
        <v>41698</v>
      </c>
      <c r="N50" s="202">
        <f>+SPm!J2</f>
        <v>41729</v>
      </c>
      <c r="O50" s="202">
        <f>+SPm!K2</f>
        <v>41759</v>
      </c>
      <c r="P50" s="202">
        <f>+SPm!L2</f>
        <v>41790</v>
      </c>
      <c r="Q50" s="202">
        <f>+SPm!M2</f>
        <v>41820</v>
      </c>
      <c r="R50" s="202">
        <f>+SPm!N2</f>
        <v>41851</v>
      </c>
      <c r="S50" s="202">
        <f>+SPm!O2</f>
        <v>41882</v>
      </c>
      <c r="T50" s="202">
        <f>+SPm!P2</f>
        <v>41912</v>
      </c>
      <c r="U50" s="202">
        <f>+SPm!Q2</f>
        <v>41943</v>
      </c>
      <c r="V50" s="202">
        <f>+SPm!R2</f>
        <v>41973</v>
      </c>
      <c r="W50" s="202">
        <f>+SPm!S2</f>
        <v>42004</v>
      </c>
      <c r="X50" s="202">
        <f>+SPm!T2</f>
        <v>42035</v>
      </c>
      <c r="Y50" s="202">
        <f>+SPm!U2</f>
        <v>42063</v>
      </c>
      <c r="Z50" s="202">
        <f>+SPm!V2</f>
        <v>42094</v>
      </c>
      <c r="AA50" s="202">
        <f>+SPm!W2</f>
        <v>42124</v>
      </c>
      <c r="AB50" s="202">
        <f>+SPm!X2</f>
        <v>42155</v>
      </c>
      <c r="AC50" s="202">
        <f>+SPm!Y2</f>
        <v>42185</v>
      </c>
      <c r="AD50" s="202">
        <f>+SPm!Z2</f>
        <v>42216</v>
      </c>
      <c r="AE50" s="202">
        <f>+SPm!AA2</f>
        <v>42247</v>
      </c>
      <c r="AF50" s="202">
        <f>+SPm!AB2</f>
        <v>42277</v>
      </c>
      <c r="AG50" s="202">
        <f>+SPm!AC2</f>
        <v>42308</v>
      </c>
      <c r="AH50" s="202">
        <f>+SPm!AD2</f>
        <v>42338</v>
      </c>
      <c r="AI50" s="202">
        <f>+SPm!AE2</f>
        <v>42369</v>
      </c>
      <c r="AJ50" s="202">
        <f>+SPm!AF2</f>
        <v>42400</v>
      </c>
      <c r="AK50" s="202">
        <f>+SPm!AG2</f>
        <v>42429</v>
      </c>
      <c r="AL50" s="202">
        <f>+SPm!AH2</f>
        <v>42460</v>
      </c>
      <c r="AM50" s="202">
        <f>+SPm!AI2</f>
        <v>42490</v>
      </c>
      <c r="AN50" s="202">
        <f>+SPm!AJ2</f>
        <v>42521</v>
      </c>
      <c r="AO50" s="202">
        <f>+SPm!AK2</f>
        <v>42551</v>
      </c>
    </row>
    <row r="51" spans="1:41" ht="16.5" thickTop="1" thickBot="1" x14ac:dyDescent="0.3">
      <c r="A51" s="57" t="str">
        <f>+IF(A27=0,"",A27)</f>
        <v>Fabbricato 1</v>
      </c>
      <c r="B51" s="57" t="str">
        <f>+IF(B27=0,"",B27)</f>
        <v>Fabbricati</v>
      </c>
      <c r="C51" s="57"/>
      <c r="D51" s="57"/>
      <c r="E51" s="57"/>
      <c r="F51" s="65">
        <f>+F4*E_Investimenti!$C4</f>
        <v>4200</v>
      </c>
      <c r="G51" s="65">
        <f>+G4*E_Investimenti!$C4</f>
        <v>0</v>
      </c>
      <c r="H51" s="65">
        <f>+H4*E_Investimenti!$C4</f>
        <v>0</v>
      </c>
      <c r="I51" s="65">
        <f>+I4*E_Investimenti!$C4</f>
        <v>210</v>
      </c>
      <c r="J51" s="65">
        <f>+J4*E_Investimenti!$C4</f>
        <v>0</v>
      </c>
      <c r="K51" s="65">
        <f>+K4*E_Investimenti!$C4</f>
        <v>0</v>
      </c>
      <c r="L51" s="65">
        <f>+L4*E_Investimenti!$C4</f>
        <v>0</v>
      </c>
      <c r="M51" s="65">
        <f>+M4*E_Investimenti!$C4</f>
        <v>0</v>
      </c>
      <c r="N51" s="65">
        <f>+N4*E_Investimenti!$C4</f>
        <v>0</v>
      </c>
      <c r="O51" s="65">
        <f>+O4*E_Investimenti!$C4</f>
        <v>0</v>
      </c>
      <c r="P51" s="65">
        <f>+P4*E_Investimenti!$C4</f>
        <v>0</v>
      </c>
      <c r="Q51" s="65">
        <f>+Q4*E_Investimenti!$C4</f>
        <v>0</v>
      </c>
      <c r="R51" s="65">
        <f>+R4*E_Investimenti!$C4</f>
        <v>0</v>
      </c>
      <c r="S51" s="65">
        <f>+S4*E_Investimenti!$C4</f>
        <v>0</v>
      </c>
      <c r="T51" s="65">
        <f>+T4*E_Investimenti!$C4</f>
        <v>0</v>
      </c>
      <c r="U51" s="65">
        <f>+U4*E_Investimenti!$C4</f>
        <v>0</v>
      </c>
      <c r="V51" s="65">
        <f>+V4*E_Investimenti!$C4</f>
        <v>0</v>
      </c>
      <c r="W51" s="65">
        <f>+W4*E_Investimenti!$C4</f>
        <v>0</v>
      </c>
      <c r="X51" s="65">
        <f>+X4*E_Investimenti!$C4</f>
        <v>0</v>
      </c>
      <c r="Y51" s="65">
        <f>+Y4*E_Investimenti!$C4</f>
        <v>0</v>
      </c>
      <c r="Z51" s="65">
        <f>+Z4*E_Investimenti!$C4</f>
        <v>0</v>
      </c>
      <c r="AA51" s="65">
        <f>+AA4*E_Investimenti!$C4</f>
        <v>0</v>
      </c>
      <c r="AB51" s="65">
        <f>+AB4*E_Investimenti!$C4</f>
        <v>0</v>
      </c>
      <c r="AC51" s="65">
        <f>+AC4*E_Investimenti!$C4</f>
        <v>0</v>
      </c>
      <c r="AD51" s="65">
        <f>+AD4*E_Investimenti!$C4</f>
        <v>0</v>
      </c>
      <c r="AE51" s="65">
        <f>+AE4*E_Investimenti!$C4</f>
        <v>0</v>
      </c>
      <c r="AF51" s="65">
        <f>+AF4*E_Investimenti!$C4</f>
        <v>0</v>
      </c>
      <c r="AG51" s="65">
        <f>+AG4*E_Investimenti!$C4</f>
        <v>0</v>
      </c>
      <c r="AH51" s="65">
        <f>+AH4*E_Investimenti!$C4</f>
        <v>0</v>
      </c>
      <c r="AI51" s="65">
        <f>+AI4*E_Investimenti!$C4</f>
        <v>0</v>
      </c>
      <c r="AJ51" s="65">
        <f>+AJ4*E_Investimenti!$C4</f>
        <v>0</v>
      </c>
      <c r="AK51" s="65">
        <f>+AK4*E_Investimenti!$C4</f>
        <v>0</v>
      </c>
      <c r="AL51" s="65">
        <f>+AL4*E_Investimenti!$C4</f>
        <v>0</v>
      </c>
      <c r="AM51" s="65">
        <f>+AM4*E_Investimenti!$C4</f>
        <v>0</v>
      </c>
      <c r="AN51" s="65">
        <f>+AN4*E_Investimenti!$C4</f>
        <v>0</v>
      </c>
      <c r="AO51" s="65">
        <f>+AO4*E_Investimenti!$C4</f>
        <v>0</v>
      </c>
    </row>
    <row r="52" spans="1:41" ht="16.5" thickTop="1" thickBot="1" x14ac:dyDescent="0.3">
      <c r="A52" s="57" t="str">
        <f t="shared" ref="A52:B52" si="21">+IF(A28=0,"",A28)</f>
        <v>Impianti 1</v>
      </c>
      <c r="B52" s="57" t="str">
        <f t="shared" si="21"/>
        <v>Impianti e Macchinari</v>
      </c>
      <c r="C52" s="57"/>
      <c r="D52" s="57"/>
      <c r="E52" s="57"/>
      <c r="F52" s="65">
        <f>+F5*E_Investimenti!$C5</f>
        <v>21000</v>
      </c>
      <c r="G52" s="65">
        <f>+G5*E_Investimenti!$C5</f>
        <v>0</v>
      </c>
      <c r="H52" s="65">
        <f>+H5*E_Investimenti!$C5</f>
        <v>0</v>
      </c>
      <c r="I52" s="65">
        <f>+I5*E_Investimenti!$C5</f>
        <v>0</v>
      </c>
      <c r="J52" s="65">
        <f>+J5*E_Investimenti!$C5</f>
        <v>0</v>
      </c>
      <c r="K52" s="65">
        <f>+K5*E_Investimenti!$C5</f>
        <v>1050</v>
      </c>
      <c r="L52" s="65">
        <f>+L5*E_Investimenti!$C5</f>
        <v>0</v>
      </c>
      <c r="M52" s="65">
        <f>+M5*E_Investimenti!$C5</f>
        <v>0</v>
      </c>
      <c r="N52" s="65">
        <f>+N5*E_Investimenti!$C5</f>
        <v>0</v>
      </c>
      <c r="O52" s="65">
        <f>+O5*E_Investimenti!$C5</f>
        <v>0</v>
      </c>
      <c r="P52" s="65">
        <f>+P5*E_Investimenti!$C5</f>
        <v>0</v>
      </c>
      <c r="Q52" s="65">
        <f>+Q5*E_Investimenti!$C5</f>
        <v>0</v>
      </c>
      <c r="R52" s="65">
        <f>+R5*E_Investimenti!$C5</f>
        <v>0</v>
      </c>
      <c r="S52" s="65">
        <f>+S5*E_Investimenti!$C5</f>
        <v>0</v>
      </c>
      <c r="T52" s="65">
        <f>+T5*E_Investimenti!$C5</f>
        <v>0</v>
      </c>
      <c r="U52" s="65">
        <f>+U5*E_Investimenti!$C5</f>
        <v>0</v>
      </c>
      <c r="V52" s="65">
        <f>+V5*E_Investimenti!$C5</f>
        <v>0</v>
      </c>
      <c r="W52" s="65">
        <f>+W5*E_Investimenti!$C5</f>
        <v>0</v>
      </c>
      <c r="X52" s="65">
        <f>+X5*E_Investimenti!$C5</f>
        <v>0</v>
      </c>
      <c r="Y52" s="65">
        <f>+Y5*E_Investimenti!$C5</f>
        <v>0</v>
      </c>
      <c r="Z52" s="65">
        <f>+Z5*E_Investimenti!$C5</f>
        <v>0</v>
      </c>
      <c r="AA52" s="65">
        <f>+AA5*E_Investimenti!$C5</f>
        <v>0</v>
      </c>
      <c r="AB52" s="65">
        <f>+AB5*E_Investimenti!$C5</f>
        <v>0</v>
      </c>
      <c r="AC52" s="65">
        <f>+AC5*E_Investimenti!$C5</f>
        <v>0</v>
      </c>
      <c r="AD52" s="65">
        <f>+AD5*E_Investimenti!$C5</f>
        <v>0</v>
      </c>
      <c r="AE52" s="65">
        <f>+AE5*E_Investimenti!$C5</f>
        <v>0</v>
      </c>
      <c r="AF52" s="65">
        <f>+AF5*E_Investimenti!$C5</f>
        <v>0</v>
      </c>
      <c r="AG52" s="65">
        <f>+AG5*E_Investimenti!$C5</f>
        <v>0</v>
      </c>
      <c r="AH52" s="65">
        <f>+AH5*E_Investimenti!$C5</f>
        <v>0</v>
      </c>
      <c r="AI52" s="65">
        <f>+AI5*E_Investimenti!$C5</f>
        <v>0</v>
      </c>
      <c r="AJ52" s="65">
        <f>+AJ5*E_Investimenti!$C5</f>
        <v>0</v>
      </c>
      <c r="AK52" s="65">
        <f>+AK5*E_Investimenti!$C5</f>
        <v>0</v>
      </c>
      <c r="AL52" s="65">
        <f>+AL5*E_Investimenti!$C5</f>
        <v>0</v>
      </c>
      <c r="AM52" s="65">
        <f>+AM5*E_Investimenti!$C5</f>
        <v>0</v>
      </c>
      <c r="AN52" s="65">
        <f>+AN5*E_Investimenti!$C5</f>
        <v>0</v>
      </c>
      <c r="AO52" s="65">
        <f>+AO5*E_Investimenti!$C5</f>
        <v>0</v>
      </c>
    </row>
    <row r="53" spans="1:41" ht="16.5" thickTop="1" thickBot="1" x14ac:dyDescent="0.3">
      <c r="A53" s="57" t="str">
        <f t="shared" ref="A53:B53" si="22">+IF(A29=0,"",A29)</f>
        <v>Costi Impianto 1</v>
      </c>
      <c r="B53" s="57" t="str">
        <f t="shared" si="22"/>
        <v>Costi d'impianto e ampliamento</v>
      </c>
      <c r="C53" s="57"/>
      <c r="D53" s="57"/>
      <c r="E53" s="57"/>
      <c r="F53" s="65">
        <f>+F6*E_Investimenti!$C6</f>
        <v>10500</v>
      </c>
      <c r="G53" s="65">
        <f>+G6*E_Investimenti!$C6</f>
        <v>0</v>
      </c>
      <c r="H53" s="65">
        <f>+H6*E_Investimenti!$C6</f>
        <v>0</v>
      </c>
      <c r="I53" s="65">
        <f>+I6*E_Investimenti!$C6</f>
        <v>0</v>
      </c>
      <c r="J53" s="65">
        <f>+J6*E_Investimenti!$C6</f>
        <v>0</v>
      </c>
      <c r="K53" s="65">
        <f>+K6*E_Investimenti!$C6</f>
        <v>0</v>
      </c>
      <c r="L53" s="65">
        <f>+L6*E_Investimenti!$C6</f>
        <v>0</v>
      </c>
      <c r="M53" s="65">
        <f>+M6*E_Investimenti!$C6</f>
        <v>0</v>
      </c>
      <c r="N53" s="65">
        <f>+N6*E_Investimenti!$C6</f>
        <v>1260</v>
      </c>
      <c r="O53" s="65">
        <f>+O6*E_Investimenti!$C6</f>
        <v>0</v>
      </c>
      <c r="P53" s="65">
        <f>+P6*E_Investimenti!$C6</f>
        <v>0</v>
      </c>
      <c r="Q53" s="65">
        <f>+Q6*E_Investimenti!$C6</f>
        <v>0</v>
      </c>
      <c r="R53" s="65">
        <f>+R6*E_Investimenti!$C6</f>
        <v>0</v>
      </c>
      <c r="S53" s="65">
        <f>+S6*E_Investimenti!$C6</f>
        <v>0</v>
      </c>
      <c r="T53" s="65">
        <f>+T6*E_Investimenti!$C6</f>
        <v>0</v>
      </c>
      <c r="U53" s="65">
        <f>+U6*E_Investimenti!$C6</f>
        <v>0</v>
      </c>
      <c r="V53" s="65">
        <f>+V6*E_Investimenti!$C6</f>
        <v>0</v>
      </c>
      <c r="W53" s="65">
        <f>+W6*E_Investimenti!$C6</f>
        <v>0</v>
      </c>
      <c r="X53" s="65">
        <f>+X6*E_Investimenti!$C6</f>
        <v>0</v>
      </c>
      <c r="Y53" s="65">
        <f>+Y6*E_Investimenti!$C6</f>
        <v>0</v>
      </c>
      <c r="Z53" s="65">
        <f>+Z6*E_Investimenti!$C6</f>
        <v>0</v>
      </c>
      <c r="AA53" s="65">
        <f>+AA6*E_Investimenti!$C6</f>
        <v>0</v>
      </c>
      <c r="AB53" s="65">
        <f>+AB6*E_Investimenti!$C6</f>
        <v>0</v>
      </c>
      <c r="AC53" s="65">
        <f>+AC6*E_Investimenti!$C6</f>
        <v>0</v>
      </c>
      <c r="AD53" s="65">
        <f>+AD6*E_Investimenti!$C6</f>
        <v>0</v>
      </c>
      <c r="AE53" s="65">
        <f>+AE6*E_Investimenti!$C6</f>
        <v>0</v>
      </c>
      <c r="AF53" s="65">
        <f>+AF6*E_Investimenti!$C6</f>
        <v>0</v>
      </c>
      <c r="AG53" s="65">
        <f>+AG6*E_Investimenti!$C6</f>
        <v>0</v>
      </c>
      <c r="AH53" s="65">
        <f>+AH6*E_Investimenti!$C6</f>
        <v>0</v>
      </c>
      <c r="AI53" s="65">
        <f>+AI6*E_Investimenti!$C6</f>
        <v>0</v>
      </c>
      <c r="AJ53" s="65">
        <f>+AJ6*E_Investimenti!$C6</f>
        <v>0</v>
      </c>
      <c r="AK53" s="65">
        <f>+AK6*E_Investimenti!$C6</f>
        <v>0</v>
      </c>
      <c r="AL53" s="65">
        <f>+AL6*E_Investimenti!$C6</f>
        <v>0</v>
      </c>
      <c r="AM53" s="65">
        <f>+AM6*E_Investimenti!$C6</f>
        <v>0</v>
      </c>
      <c r="AN53" s="65">
        <f>+AN6*E_Investimenti!$C6</f>
        <v>0</v>
      </c>
      <c r="AO53" s="65">
        <f>+AO6*E_Investimenti!$C6</f>
        <v>0</v>
      </c>
    </row>
    <row r="54" spans="1:41" ht="16.5" thickTop="1" thickBot="1" x14ac:dyDescent="0.3">
      <c r="A54" s="57" t="str">
        <f t="shared" ref="A54:B54" si="23">+IF(A30=0,"",A30)</f>
        <v>Immateriali</v>
      </c>
      <c r="B54" s="57" t="str">
        <f t="shared" si="23"/>
        <v>Altre immobilizzazioni immateriali</v>
      </c>
      <c r="C54" s="57"/>
      <c r="D54" s="57"/>
      <c r="E54" s="57"/>
      <c r="F54" s="65">
        <f>+F7*E_Investimenti!$C7</f>
        <v>0</v>
      </c>
      <c r="G54" s="65">
        <f>+G7*E_Investimenti!$C7</f>
        <v>630</v>
      </c>
      <c r="H54" s="65">
        <f>+H7*E_Investimenti!$C7</f>
        <v>0</v>
      </c>
      <c r="I54" s="65">
        <f>+I7*E_Investimenti!$C7</f>
        <v>0</v>
      </c>
      <c r="J54" s="65">
        <f>+J7*E_Investimenti!$C7</f>
        <v>0</v>
      </c>
      <c r="K54" s="65">
        <f>+K7*E_Investimenti!$C7</f>
        <v>0</v>
      </c>
      <c r="L54" s="65">
        <f>+L7*E_Investimenti!$C7</f>
        <v>0</v>
      </c>
      <c r="M54" s="65">
        <f>+M7*E_Investimenti!$C7</f>
        <v>0</v>
      </c>
      <c r="N54" s="65">
        <f>+N7*E_Investimenti!$C7</f>
        <v>0</v>
      </c>
      <c r="O54" s="65">
        <f>+O7*E_Investimenti!$C7</f>
        <v>0</v>
      </c>
      <c r="P54" s="65">
        <f>+P7*E_Investimenti!$C7</f>
        <v>0</v>
      </c>
      <c r="Q54" s="65">
        <f>+Q7*E_Investimenti!$C7</f>
        <v>0</v>
      </c>
      <c r="R54" s="65">
        <f>+R7*E_Investimenti!$C7</f>
        <v>0</v>
      </c>
      <c r="S54" s="65">
        <f>+S7*E_Investimenti!$C7</f>
        <v>0</v>
      </c>
      <c r="T54" s="65">
        <f>+T7*E_Investimenti!$C7</f>
        <v>0</v>
      </c>
      <c r="U54" s="65">
        <f>+U7*E_Investimenti!$C7</f>
        <v>0</v>
      </c>
      <c r="V54" s="65">
        <f>+V7*E_Investimenti!$C7</f>
        <v>0</v>
      </c>
      <c r="W54" s="65">
        <f>+W7*E_Investimenti!$C7</f>
        <v>0</v>
      </c>
      <c r="X54" s="65">
        <f>+X7*E_Investimenti!$C7</f>
        <v>0</v>
      </c>
      <c r="Y54" s="65">
        <f>+Y7*E_Investimenti!$C7</f>
        <v>0</v>
      </c>
      <c r="Z54" s="65">
        <f>+Z7*E_Investimenti!$C7</f>
        <v>0</v>
      </c>
      <c r="AA54" s="65">
        <f>+AA7*E_Investimenti!$C7</f>
        <v>0</v>
      </c>
      <c r="AB54" s="65">
        <f>+AB7*E_Investimenti!$C7</f>
        <v>0</v>
      </c>
      <c r="AC54" s="65">
        <f>+AC7*E_Investimenti!$C7</f>
        <v>0</v>
      </c>
      <c r="AD54" s="65">
        <f>+AD7*E_Investimenti!$C7</f>
        <v>0</v>
      </c>
      <c r="AE54" s="65">
        <f>+AE7*E_Investimenti!$C7</f>
        <v>0</v>
      </c>
      <c r="AF54" s="65">
        <f>+AF7*E_Investimenti!$C7</f>
        <v>0</v>
      </c>
      <c r="AG54" s="65">
        <f>+AG7*E_Investimenti!$C7</f>
        <v>0</v>
      </c>
      <c r="AH54" s="65">
        <f>+AH7*E_Investimenti!$C7</f>
        <v>0</v>
      </c>
      <c r="AI54" s="65">
        <f>+AI7*E_Investimenti!$C7</f>
        <v>0</v>
      </c>
      <c r="AJ54" s="65">
        <f>+AJ7*E_Investimenti!$C7</f>
        <v>0</v>
      </c>
      <c r="AK54" s="65">
        <f>+AK7*E_Investimenti!$C7</f>
        <v>0</v>
      </c>
      <c r="AL54" s="65">
        <f>+AL7*E_Investimenti!$C7</f>
        <v>0</v>
      </c>
      <c r="AM54" s="65">
        <f>+AM7*E_Investimenti!$C7</f>
        <v>0</v>
      </c>
      <c r="AN54" s="65">
        <f>+AN7*E_Investimenti!$C7</f>
        <v>0</v>
      </c>
      <c r="AO54" s="65">
        <f>+AO7*E_Investimenti!$C7</f>
        <v>0</v>
      </c>
    </row>
    <row r="55" spans="1:41" ht="16.5" thickTop="1" thickBot="1" x14ac:dyDescent="0.3">
      <c r="A55" s="57" t="str">
        <f t="shared" ref="A55:B55" si="24">+IF(A31=0,"",A31)</f>
        <v>Arredamenti</v>
      </c>
      <c r="B55" s="57" t="str">
        <f t="shared" si="24"/>
        <v>Attrezzature Industriali e commerciali</v>
      </c>
      <c r="C55" s="57"/>
      <c r="D55" s="57"/>
      <c r="E55" s="57"/>
      <c r="F55" s="65">
        <f>+F8*E_Investimenti!$C8</f>
        <v>0</v>
      </c>
      <c r="G55" s="65">
        <f>+G8*E_Investimenti!$C8</f>
        <v>0</v>
      </c>
      <c r="H55" s="65">
        <f>+H8*E_Investimenti!$C8</f>
        <v>0</v>
      </c>
      <c r="I55" s="65">
        <f>+I8*E_Investimenti!$C8</f>
        <v>0</v>
      </c>
      <c r="J55" s="65">
        <f>+J8*E_Investimenti!$C8</f>
        <v>630</v>
      </c>
      <c r="K55" s="65">
        <f>+K8*E_Investimenti!$C8</f>
        <v>0</v>
      </c>
      <c r="L55" s="65">
        <f>+L8*E_Investimenti!$C8</f>
        <v>0</v>
      </c>
      <c r="M55" s="65">
        <f>+M8*E_Investimenti!$C8</f>
        <v>0</v>
      </c>
      <c r="N55" s="65">
        <f>+N8*E_Investimenti!$C8</f>
        <v>0</v>
      </c>
      <c r="O55" s="65">
        <f>+O8*E_Investimenti!$C8</f>
        <v>0</v>
      </c>
      <c r="P55" s="65">
        <f>+P8*E_Investimenti!$C8</f>
        <v>0</v>
      </c>
      <c r="Q55" s="65">
        <f>+Q8*E_Investimenti!$C8</f>
        <v>0</v>
      </c>
      <c r="R55" s="65">
        <f>+R8*E_Investimenti!$C8</f>
        <v>0</v>
      </c>
      <c r="S55" s="65">
        <f>+S8*E_Investimenti!$C8</f>
        <v>0</v>
      </c>
      <c r="T55" s="65">
        <f>+T8*E_Investimenti!$C8</f>
        <v>0</v>
      </c>
      <c r="U55" s="65">
        <f>+U8*E_Investimenti!$C8</f>
        <v>0</v>
      </c>
      <c r="V55" s="65">
        <f>+V8*E_Investimenti!$C8</f>
        <v>0</v>
      </c>
      <c r="W55" s="65">
        <f>+W8*E_Investimenti!$C8</f>
        <v>0</v>
      </c>
      <c r="X55" s="65">
        <f>+X8*E_Investimenti!$C8</f>
        <v>0</v>
      </c>
      <c r="Y55" s="65">
        <f>+Y8*E_Investimenti!$C8</f>
        <v>0</v>
      </c>
      <c r="Z55" s="65">
        <f>+Z8*E_Investimenti!$C8</f>
        <v>0</v>
      </c>
      <c r="AA55" s="65">
        <f>+AA8*E_Investimenti!$C8</f>
        <v>0</v>
      </c>
      <c r="AB55" s="65">
        <f>+AB8*E_Investimenti!$C8</f>
        <v>0</v>
      </c>
      <c r="AC55" s="65">
        <f>+AC8*E_Investimenti!$C8</f>
        <v>0</v>
      </c>
      <c r="AD55" s="65">
        <f>+AD8*E_Investimenti!$C8</f>
        <v>0</v>
      </c>
      <c r="AE55" s="65">
        <f>+AE8*E_Investimenti!$C8</f>
        <v>0</v>
      </c>
      <c r="AF55" s="65">
        <f>+AF8*E_Investimenti!$C8</f>
        <v>0</v>
      </c>
      <c r="AG55" s="65">
        <f>+AG8*E_Investimenti!$C8</f>
        <v>0</v>
      </c>
      <c r="AH55" s="65">
        <f>+AH8*E_Investimenti!$C8</f>
        <v>0</v>
      </c>
      <c r="AI55" s="65">
        <f>+AI8*E_Investimenti!$C8</f>
        <v>0</v>
      </c>
      <c r="AJ55" s="65">
        <f>+AJ8*E_Investimenti!$C8</f>
        <v>0</v>
      </c>
      <c r="AK55" s="65">
        <f>+AK8*E_Investimenti!$C8</f>
        <v>0</v>
      </c>
      <c r="AL55" s="65">
        <f>+AL8*E_Investimenti!$C8</f>
        <v>0</v>
      </c>
      <c r="AM55" s="65">
        <f>+AM8*E_Investimenti!$C8</f>
        <v>0</v>
      </c>
      <c r="AN55" s="65">
        <f>+AN8*E_Investimenti!$C8</f>
        <v>0</v>
      </c>
      <c r="AO55" s="65">
        <f>+AO8*E_Investimenti!$C8</f>
        <v>0</v>
      </c>
    </row>
    <row r="56" spans="1:41" ht="16.5" thickTop="1" thickBot="1" x14ac:dyDescent="0.3">
      <c r="A56" s="57" t="str">
        <f t="shared" ref="A56:B56" si="25">+IF(A32=0,"",A32)</f>
        <v>R&amp;S</v>
      </c>
      <c r="B56" s="57" t="str">
        <f t="shared" si="25"/>
        <v>Ricerca&amp; Sviluppo</v>
      </c>
      <c r="C56" s="57"/>
      <c r="D56" s="57"/>
      <c r="E56" s="57"/>
      <c r="F56" s="65">
        <f>+F9*E_Investimenti!$C9</f>
        <v>0</v>
      </c>
      <c r="G56" s="65">
        <f>+G9*E_Investimenti!$C9</f>
        <v>420</v>
      </c>
      <c r="H56" s="65">
        <f>+H9*E_Investimenti!$C9</f>
        <v>0</v>
      </c>
      <c r="I56" s="65">
        <f>+I9*E_Investimenti!$C9</f>
        <v>0</v>
      </c>
      <c r="J56" s="65">
        <f>+J9*E_Investimenti!$C9</f>
        <v>0</v>
      </c>
      <c r="K56" s="65">
        <f>+K9*E_Investimenti!$C9</f>
        <v>0</v>
      </c>
      <c r="L56" s="65">
        <f>+L9*E_Investimenti!$C9</f>
        <v>0</v>
      </c>
      <c r="M56" s="65">
        <f>+M9*E_Investimenti!$C9</f>
        <v>0</v>
      </c>
      <c r="N56" s="65">
        <f>+N9*E_Investimenti!$C9</f>
        <v>0</v>
      </c>
      <c r="O56" s="65">
        <f>+O9*E_Investimenti!$C9</f>
        <v>0</v>
      </c>
      <c r="P56" s="65">
        <f>+P9*E_Investimenti!$C9</f>
        <v>0</v>
      </c>
      <c r="Q56" s="65">
        <f>+Q9*E_Investimenti!$C9</f>
        <v>0</v>
      </c>
      <c r="R56" s="65">
        <f>+R9*E_Investimenti!$C9</f>
        <v>0</v>
      </c>
      <c r="S56" s="65">
        <f>+S9*E_Investimenti!$C9</f>
        <v>0</v>
      </c>
      <c r="T56" s="65">
        <f>+T9*E_Investimenti!$C9</f>
        <v>0</v>
      </c>
      <c r="U56" s="65">
        <f>+U9*E_Investimenti!$C9</f>
        <v>0</v>
      </c>
      <c r="V56" s="65">
        <f>+V9*E_Investimenti!$C9</f>
        <v>0</v>
      </c>
      <c r="W56" s="65">
        <f>+W9*E_Investimenti!$C9</f>
        <v>0</v>
      </c>
      <c r="X56" s="65">
        <f>+X9*E_Investimenti!$C9</f>
        <v>0</v>
      </c>
      <c r="Y56" s="65">
        <f>+Y9*E_Investimenti!$C9</f>
        <v>0</v>
      </c>
      <c r="Z56" s="65">
        <f>+Z9*E_Investimenti!$C9</f>
        <v>0</v>
      </c>
      <c r="AA56" s="65">
        <f>+AA9*E_Investimenti!$C9</f>
        <v>0</v>
      </c>
      <c r="AB56" s="65">
        <f>+AB9*E_Investimenti!$C9</f>
        <v>0</v>
      </c>
      <c r="AC56" s="65">
        <f>+AC9*E_Investimenti!$C9</f>
        <v>0</v>
      </c>
      <c r="AD56" s="65">
        <f>+AD9*E_Investimenti!$C9</f>
        <v>0</v>
      </c>
      <c r="AE56" s="65">
        <f>+AE9*E_Investimenti!$C9</f>
        <v>0</v>
      </c>
      <c r="AF56" s="65">
        <f>+AF9*E_Investimenti!$C9</f>
        <v>0</v>
      </c>
      <c r="AG56" s="65">
        <f>+AG9*E_Investimenti!$C9</f>
        <v>0</v>
      </c>
      <c r="AH56" s="65">
        <f>+AH9*E_Investimenti!$C9</f>
        <v>0</v>
      </c>
      <c r="AI56" s="65">
        <f>+AI9*E_Investimenti!$C9</f>
        <v>0</v>
      </c>
      <c r="AJ56" s="65">
        <f>+AJ9*E_Investimenti!$C9</f>
        <v>0</v>
      </c>
      <c r="AK56" s="65">
        <f>+AK9*E_Investimenti!$C9</f>
        <v>0</v>
      </c>
      <c r="AL56" s="65">
        <f>+AL9*E_Investimenti!$C9</f>
        <v>0</v>
      </c>
      <c r="AM56" s="65">
        <f>+AM9*E_Investimenti!$C9</f>
        <v>0</v>
      </c>
      <c r="AN56" s="65">
        <f>+AN9*E_Investimenti!$C9</f>
        <v>0</v>
      </c>
      <c r="AO56" s="65">
        <f>+AO9*E_Investimenti!$C9</f>
        <v>0</v>
      </c>
    </row>
    <row r="57" spans="1:41" ht="16.5" thickTop="1" thickBot="1" x14ac:dyDescent="0.3">
      <c r="A57" s="57" t="str">
        <f t="shared" ref="A57:B57" si="26">+IF(A33=0,"",A33)</f>
        <v>Brevetti</v>
      </c>
      <c r="B57" s="57" t="str">
        <f t="shared" si="26"/>
        <v>Ricerca&amp; Sviluppo</v>
      </c>
      <c r="C57" s="57"/>
      <c r="D57" s="57"/>
      <c r="E57" s="57"/>
      <c r="F57" s="65">
        <f>+F10*E_Investimenti!$C10</f>
        <v>0</v>
      </c>
      <c r="G57" s="65">
        <f>+G10*E_Investimenti!$C10</f>
        <v>0</v>
      </c>
      <c r="H57" s="65">
        <f>+H10*E_Investimenti!$C10</f>
        <v>420</v>
      </c>
      <c r="I57" s="65">
        <f>+I10*E_Investimenti!$C10</f>
        <v>0</v>
      </c>
      <c r="J57" s="65">
        <f>+J10*E_Investimenti!$C10</f>
        <v>0</v>
      </c>
      <c r="K57" s="65">
        <f>+K10*E_Investimenti!$C10</f>
        <v>0</v>
      </c>
      <c r="L57" s="65">
        <f>+L10*E_Investimenti!$C10</f>
        <v>0</v>
      </c>
      <c r="M57" s="65">
        <f>+M10*E_Investimenti!$C10</f>
        <v>0</v>
      </c>
      <c r="N57" s="65">
        <f>+N10*E_Investimenti!$C10</f>
        <v>0</v>
      </c>
      <c r="O57" s="65">
        <f>+O10*E_Investimenti!$C10</f>
        <v>0</v>
      </c>
      <c r="P57" s="65">
        <f>+P10*E_Investimenti!$C10</f>
        <v>0</v>
      </c>
      <c r="Q57" s="65">
        <f>+Q10*E_Investimenti!$C10</f>
        <v>0</v>
      </c>
      <c r="R57" s="65">
        <f>+R10*E_Investimenti!$C10</f>
        <v>0</v>
      </c>
      <c r="S57" s="65">
        <f>+S10*E_Investimenti!$C10</f>
        <v>0</v>
      </c>
      <c r="T57" s="65">
        <f>+T10*E_Investimenti!$C10</f>
        <v>0</v>
      </c>
      <c r="U57" s="65">
        <f>+U10*E_Investimenti!$C10</f>
        <v>0</v>
      </c>
      <c r="V57" s="65">
        <f>+V10*E_Investimenti!$C10</f>
        <v>0</v>
      </c>
      <c r="W57" s="65">
        <f>+W10*E_Investimenti!$C10</f>
        <v>0</v>
      </c>
      <c r="X57" s="65">
        <f>+X10*E_Investimenti!$C10</f>
        <v>0</v>
      </c>
      <c r="Y57" s="65">
        <f>+Y10*E_Investimenti!$C10</f>
        <v>0</v>
      </c>
      <c r="Z57" s="65">
        <f>+Z10*E_Investimenti!$C10</f>
        <v>0</v>
      </c>
      <c r="AA57" s="65">
        <f>+AA10*E_Investimenti!$C10</f>
        <v>0</v>
      </c>
      <c r="AB57" s="65">
        <f>+AB10*E_Investimenti!$C10</f>
        <v>0</v>
      </c>
      <c r="AC57" s="65">
        <f>+AC10*E_Investimenti!$C10</f>
        <v>0</v>
      </c>
      <c r="AD57" s="65">
        <f>+AD10*E_Investimenti!$C10</f>
        <v>0</v>
      </c>
      <c r="AE57" s="65">
        <f>+AE10*E_Investimenti!$C10</f>
        <v>0</v>
      </c>
      <c r="AF57" s="65">
        <f>+AF10*E_Investimenti!$C10</f>
        <v>0</v>
      </c>
      <c r="AG57" s="65">
        <f>+AG10*E_Investimenti!$C10</f>
        <v>0</v>
      </c>
      <c r="AH57" s="65">
        <f>+AH10*E_Investimenti!$C10</f>
        <v>0</v>
      </c>
      <c r="AI57" s="65">
        <f>+AI10*E_Investimenti!$C10</f>
        <v>0</v>
      </c>
      <c r="AJ57" s="65">
        <f>+AJ10*E_Investimenti!$C10</f>
        <v>0</v>
      </c>
      <c r="AK57" s="65">
        <f>+AK10*E_Investimenti!$C10</f>
        <v>0</v>
      </c>
      <c r="AL57" s="65">
        <f>+AL10*E_Investimenti!$C10</f>
        <v>0</v>
      </c>
      <c r="AM57" s="65">
        <f>+AM10*E_Investimenti!$C10</f>
        <v>0</v>
      </c>
      <c r="AN57" s="65">
        <f>+AN10*E_Investimenti!$C10</f>
        <v>0</v>
      </c>
      <c r="AO57" s="65">
        <f>+AO10*E_Investimenti!$C10</f>
        <v>0</v>
      </c>
    </row>
    <row r="58" spans="1:41" ht="16.5" thickTop="1" thickBot="1" x14ac:dyDescent="0.3">
      <c r="A58" s="57" t="str">
        <f t="shared" ref="A58:B58" si="27">+IF(A34=0,"",A34)</f>
        <v/>
      </c>
      <c r="B58" s="57" t="str">
        <f t="shared" si="27"/>
        <v>Fabbricati</v>
      </c>
      <c r="C58" s="57"/>
      <c r="D58" s="57"/>
      <c r="E58" s="57"/>
      <c r="F58" s="65">
        <f>+F11*E_Investimenti!$C11</f>
        <v>0</v>
      </c>
      <c r="G58" s="65">
        <f>+G11*E_Investimenti!$C11</f>
        <v>0</v>
      </c>
      <c r="H58" s="65">
        <f>+H11*E_Investimenti!$C11</f>
        <v>0</v>
      </c>
      <c r="I58" s="65">
        <f>+I11*E_Investimenti!$C11</f>
        <v>0</v>
      </c>
      <c r="J58" s="65">
        <f>+J11*E_Investimenti!$C11</f>
        <v>0</v>
      </c>
      <c r="K58" s="65">
        <f>+K11*E_Investimenti!$C11</f>
        <v>0</v>
      </c>
      <c r="L58" s="65">
        <f>+L11*E_Investimenti!$C11</f>
        <v>0</v>
      </c>
      <c r="M58" s="65">
        <f>+M11*E_Investimenti!$C11</f>
        <v>0</v>
      </c>
      <c r="N58" s="65">
        <f>+N11*E_Investimenti!$C11</f>
        <v>0</v>
      </c>
      <c r="O58" s="65">
        <f>+O11*E_Investimenti!$C11</f>
        <v>0</v>
      </c>
      <c r="P58" s="65">
        <f>+P11*E_Investimenti!$C11</f>
        <v>0</v>
      </c>
      <c r="Q58" s="65">
        <f>+Q11*E_Investimenti!$C11</f>
        <v>0</v>
      </c>
      <c r="R58" s="65">
        <f>+R11*E_Investimenti!$C11</f>
        <v>0</v>
      </c>
      <c r="S58" s="65">
        <f>+S11*E_Investimenti!$C11</f>
        <v>0</v>
      </c>
      <c r="T58" s="65">
        <f>+T11*E_Investimenti!$C11</f>
        <v>0</v>
      </c>
      <c r="U58" s="65">
        <f>+U11*E_Investimenti!$C11</f>
        <v>0</v>
      </c>
      <c r="V58" s="65">
        <f>+V11*E_Investimenti!$C11</f>
        <v>0</v>
      </c>
      <c r="W58" s="65">
        <f>+W11*E_Investimenti!$C11</f>
        <v>0</v>
      </c>
      <c r="X58" s="65">
        <f>+X11*E_Investimenti!$C11</f>
        <v>0</v>
      </c>
      <c r="Y58" s="65">
        <f>+Y11*E_Investimenti!$C11</f>
        <v>0</v>
      </c>
      <c r="Z58" s="65">
        <f>+Z11*E_Investimenti!$C11</f>
        <v>0</v>
      </c>
      <c r="AA58" s="65">
        <f>+AA11*E_Investimenti!$C11</f>
        <v>0</v>
      </c>
      <c r="AB58" s="65">
        <f>+AB11*E_Investimenti!$C11</f>
        <v>0</v>
      </c>
      <c r="AC58" s="65">
        <f>+AC11*E_Investimenti!$C11</f>
        <v>0</v>
      </c>
      <c r="AD58" s="65">
        <f>+AD11*E_Investimenti!$C11</f>
        <v>0</v>
      </c>
      <c r="AE58" s="65">
        <f>+AE11*E_Investimenti!$C11</f>
        <v>0</v>
      </c>
      <c r="AF58" s="65">
        <f>+AF11*E_Investimenti!$C11</f>
        <v>0</v>
      </c>
      <c r="AG58" s="65">
        <f>+AG11*E_Investimenti!$C11</f>
        <v>0</v>
      </c>
      <c r="AH58" s="65">
        <f>+AH11*E_Investimenti!$C11</f>
        <v>0</v>
      </c>
      <c r="AI58" s="65">
        <f>+AI11*E_Investimenti!$C11</f>
        <v>0</v>
      </c>
      <c r="AJ58" s="65">
        <f>+AJ11*E_Investimenti!$C11</f>
        <v>0</v>
      </c>
      <c r="AK58" s="65">
        <f>+AK11*E_Investimenti!$C11</f>
        <v>0</v>
      </c>
      <c r="AL58" s="65">
        <f>+AL11*E_Investimenti!$C11</f>
        <v>0</v>
      </c>
      <c r="AM58" s="65">
        <f>+AM11*E_Investimenti!$C11</f>
        <v>0</v>
      </c>
      <c r="AN58" s="65">
        <f>+AN11*E_Investimenti!$C11</f>
        <v>0</v>
      </c>
      <c r="AO58" s="65">
        <f>+AO11*E_Investimenti!$C11</f>
        <v>0</v>
      </c>
    </row>
    <row r="59" spans="1:41" ht="16.5" thickTop="1" thickBot="1" x14ac:dyDescent="0.3">
      <c r="A59" s="57" t="str">
        <f t="shared" ref="A59:B59" si="28">+IF(A35=0,"",A35)</f>
        <v/>
      </c>
      <c r="B59" s="57" t="str">
        <f t="shared" si="28"/>
        <v/>
      </c>
      <c r="C59" s="57"/>
      <c r="D59" s="57"/>
      <c r="E59" s="57"/>
      <c r="F59" s="65">
        <f>+F12*E_Investimenti!$C12</f>
        <v>0</v>
      </c>
      <c r="G59" s="65">
        <f>+G12*E_Investimenti!$C12</f>
        <v>0</v>
      </c>
      <c r="H59" s="65">
        <f>+H12*E_Investimenti!$C12</f>
        <v>0</v>
      </c>
      <c r="I59" s="65">
        <f>+I12*E_Investimenti!$C12</f>
        <v>0</v>
      </c>
      <c r="J59" s="65">
        <f>+J12*E_Investimenti!$C12</f>
        <v>0</v>
      </c>
      <c r="K59" s="65">
        <f>+K12*E_Investimenti!$C12</f>
        <v>0</v>
      </c>
      <c r="L59" s="65">
        <f>+L12*E_Investimenti!$C12</f>
        <v>0</v>
      </c>
      <c r="M59" s="65">
        <f>+M12*E_Investimenti!$C12</f>
        <v>0</v>
      </c>
      <c r="N59" s="65">
        <f>+N12*E_Investimenti!$C12</f>
        <v>0</v>
      </c>
      <c r="O59" s="65">
        <f>+O12*E_Investimenti!$C12</f>
        <v>0</v>
      </c>
      <c r="P59" s="65">
        <f>+P12*E_Investimenti!$C12</f>
        <v>0</v>
      </c>
      <c r="Q59" s="65">
        <f>+Q12*E_Investimenti!$C12</f>
        <v>0</v>
      </c>
      <c r="R59" s="65">
        <f>+R12*E_Investimenti!$C12</f>
        <v>0</v>
      </c>
      <c r="S59" s="65">
        <f>+S12*E_Investimenti!$C12</f>
        <v>0</v>
      </c>
      <c r="T59" s="65">
        <f>+T12*E_Investimenti!$C12</f>
        <v>0</v>
      </c>
      <c r="U59" s="65">
        <f>+U12*E_Investimenti!$C12</f>
        <v>0</v>
      </c>
      <c r="V59" s="65">
        <f>+V12*E_Investimenti!$C12</f>
        <v>0</v>
      </c>
      <c r="W59" s="65">
        <f>+W12*E_Investimenti!$C12</f>
        <v>0</v>
      </c>
      <c r="X59" s="65">
        <f>+X12*E_Investimenti!$C12</f>
        <v>0</v>
      </c>
      <c r="Y59" s="65">
        <f>+Y12*E_Investimenti!$C12</f>
        <v>0</v>
      </c>
      <c r="Z59" s="65">
        <f>+Z12*E_Investimenti!$C12</f>
        <v>0</v>
      </c>
      <c r="AA59" s="65">
        <f>+AA12*E_Investimenti!$C12</f>
        <v>0</v>
      </c>
      <c r="AB59" s="65">
        <f>+AB12*E_Investimenti!$C12</f>
        <v>0</v>
      </c>
      <c r="AC59" s="65">
        <f>+AC12*E_Investimenti!$C12</f>
        <v>0</v>
      </c>
      <c r="AD59" s="65">
        <f>+AD12*E_Investimenti!$C12</f>
        <v>0</v>
      </c>
      <c r="AE59" s="65">
        <f>+AE12*E_Investimenti!$C12</f>
        <v>0</v>
      </c>
      <c r="AF59" s="65">
        <f>+AF12*E_Investimenti!$C12</f>
        <v>0</v>
      </c>
      <c r="AG59" s="65">
        <f>+AG12*E_Investimenti!$C12</f>
        <v>0</v>
      </c>
      <c r="AH59" s="65">
        <f>+AH12*E_Investimenti!$C12</f>
        <v>0</v>
      </c>
      <c r="AI59" s="65">
        <f>+AI12*E_Investimenti!$C12</f>
        <v>0</v>
      </c>
      <c r="AJ59" s="65">
        <f>+AJ12*E_Investimenti!$C12</f>
        <v>0</v>
      </c>
      <c r="AK59" s="65">
        <f>+AK12*E_Investimenti!$C12</f>
        <v>0</v>
      </c>
      <c r="AL59" s="65">
        <f>+AL12*E_Investimenti!$C12</f>
        <v>0</v>
      </c>
      <c r="AM59" s="65">
        <f>+AM12*E_Investimenti!$C12</f>
        <v>0</v>
      </c>
      <c r="AN59" s="65">
        <f>+AN12*E_Investimenti!$C12</f>
        <v>0</v>
      </c>
      <c r="AO59" s="65">
        <f>+AO12*E_Investimenti!$C12</f>
        <v>0</v>
      </c>
    </row>
    <row r="60" spans="1:41" ht="16.5" thickTop="1" thickBot="1" x14ac:dyDescent="0.3">
      <c r="A60" s="57" t="str">
        <f t="shared" ref="A60:B60" si="29">+IF(A36=0,"",A36)</f>
        <v/>
      </c>
      <c r="B60" s="57" t="str">
        <f t="shared" si="29"/>
        <v/>
      </c>
      <c r="C60" s="57"/>
      <c r="D60" s="57"/>
      <c r="E60" s="57"/>
      <c r="F60" s="65">
        <f>+F13*E_Investimenti!$C13</f>
        <v>0</v>
      </c>
      <c r="G60" s="65">
        <f>+G13*E_Investimenti!$C13</f>
        <v>0</v>
      </c>
      <c r="H60" s="65">
        <f>+H13*E_Investimenti!$C13</f>
        <v>0</v>
      </c>
      <c r="I60" s="65">
        <f>+I13*E_Investimenti!$C13</f>
        <v>0</v>
      </c>
      <c r="J60" s="65">
        <f>+J13*E_Investimenti!$C13</f>
        <v>0</v>
      </c>
      <c r="K60" s="65">
        <f>+K13*E_Investimenti!$C13</f>
        <v>0</v>
      </c>
      <c r="L60" s="65">
        <f>+L13*E_Investimenti!$C13</f>
        <v>0</v>
      </c>
      <c r="M60" s="65">
        <f>+M13*E_Investimenti!$C13</f>
        <v>0</v>
      </c>
      <c r="N60" s="65">
        <f>+N13*E_Investimenti!$C13</f>
        <v>0</v>
      </c>
      <c r="O60" s="65">
        <f>+O13*E_Investimenti!$C13</f>
        <v>0</v>
      </c>
      <c r="P60" s="65">
        <f>+P13*E_Investimenti!$C13</f>
        <v>0</v>
      </c>
      <c r="Q60" s="65">
        <f>+Q13*E_Investimenti!$C13</f>
        <v>0</v>
      </c>
      <c r="R60" s="65">
        <f>+R13*E_Investimenti!$C13</f>
        <v>0</v>
      </c>
      <c r="S60" s="65">
        <f>+S13*E_Investimenti!$C13</f>
        <v>0</v>
      </c>
      <c r="T60" s="65">
        <f>+T13*E_Investimenti!$C13</f>
        <v>0</v>
      </c>
      <c r="U60" s="65">
        <f>+U13*E_Investimenti!$C13</f>
        <v>0</v>
      </c>
      <c r="V60" s="65">
        <f>+V13*E_Investimenti!$C13</f>
        <v>0</v>
      </c>
      <c r="W60" s="65">
        <f>+W13*E_Investimenti!$C13</f>
        <v>0</v>
      </c>
      <c r="X60" s="65">
        <f>+X13*E_Investimenti!$C13</f>
        <v>0</v>
      </c>
      <c r="Y60" s="65">
        <f>+Y13*E_Investimenti!$C13</f>
        <v>0</v>
      </c>
      <c r="Z60" s="65">
        <f>+Z13*E_Investimenti!$C13</f>
        <v>0</v>
      </c>
      <c r="AA60" s="65">
        <f>+AA13*E_Investimenti!$C13</f>
        <v>0</v>
      </c>
      <c r="AB60" s="65">
        <f>+AB13*E_Investimenti!$C13</f>
        <v>0</v>
      </c>
      <c r="AC60" s="65">
        <f>+AC13*E_Investimenti!$C13</f>
        <v>0</v>
      </c>
      <c r="AD60" s="65">
        <f>+AD13*E_Investimenti!$C13</f>
        <v>0</v>
      </c>
      <c r="AE60" s="65">
        <f>+AE13*E_Investimenti!$C13</f>
        <v>0</v>
      </c>
      <c r="AF60" s="65">
        <f>+AF13*E_Investimenti!$C13</f>
        <v>0</v>
      </c>
      <c r="AG60" s="65">
        <f>+AG13*E_Investimenti!$C13</f>
        <v>0</v>
      </c>
      <c r="AH60" s="65">
        <f>+AH13*E_Investimenti!$C13</f>
        <v>0</v>
      </c>
      <c r="AI60" s="65">
        <f>+AI13*E_Investimenti!$C13</f>
        <v>0</v>
      </c>
      <c r="AJ60" s="65">
        <f>+AJ13*E_Investimenti!$C13</f>
        <v>0</v>
      </c>
      <c r="AK60" s="65">
        <f>+AK13*E_Investimenti!$C13</f>
        <v>0</v>
      </c>
      <c r="AL60" s="65">
        <f>+AL13*E_Investimenti!$C13</f>
        <v>0</v>
      </c>
      <c r="AM60" s="65">
        <f>+AM13*E_Investimenti!$C13</f>
        <v>0</v>
      </c>
      <c r="AN60" s="65">
        <f>+AN13*E_Investimenti!$C13</f>
        <v>0</v>
      </c>
      <c r="AO60" s="65">
        <f>+AO13*E_Investimenti!$C13</f>
        <v>0</v>
      </c>
    </row>
    <row r="61" spans="1:41" ht="16.5" thickTop="1" thickBot="1" x14ac:dyDescent="0.3">
      <c r="A61" s="57" t="str">
        <f t="shared" ref="A61:B61" si="30">+IF(A37=0,"",A37)</f>
        <v/>
      </c>
      <c r="B61" s="57" t="str">
        <f t="shared" si="30"/>
        <v/>
      </c>
      <c r="C61" s="57"/>
      <c r="D61" s="57"/>
      <c r="E61" s="57"/>
      <c r="F61" s="65">
        <f>+F14*E_Investimenti!$C14</f>
        <v>0</v>
      </c>
      <c r="G61" s="65">
        <f>+G14*E_Investimenti!$C14</f>
        <v>0</v>
      </c>
      <c r="H61" s="65">
        <f>+H14*E_Investimenti!$C14</f>
        <v>0</v>
      </c>
      <c r="I61" s="65">
        <f>+I14*E_Investimenti!$C14</f>
        <v>0</v>
      </c>
      <c r="J61" s="65">
        <f>+J14*E_Investimenti!$C14</f>
        <v>0</v>
      </c>
      <c r="K61" s="65">
        <f>+K14*E_Investimenti!$C14</f>
        <v>0</v>
      </c>
      <c r="L61" s="65">
        <f>+L14*E_Investimenti!$C14</f>
        <v>0</v>
      </c>
      <c r="M61" s="65">
        <f>+M14*E_Investimenti!$C14</f>
        <v>0</v>
      </c>
      <c r="N61" s="65">
        <f>+N14*E_Investimenti!$C14</f>
        <v>0</v>
      </c>
      <c r="O61" s="65">
        <f>+O14*E_Investimenti!$C14</f>
        <v>0</v>
      </c>
      <c r="P61" s="65">
        <f>+P14*E_Investimenti!$C14</f>
        <v>0</v>
      </c>
      <c r="Q61" s="65">
        <f>+Q14*E_Investimenti!$C14</f>
        <v>0</v>
      </c>
      <c r="R61" s="65">
        <f>+R14*E_Investimenti!$C14</f>
        <v>0</v>
      </c>
      <c r="S61" s="65">
        <f>+S14*E_Investimenti!$C14</f>
        <v>0</v>
      </c>
      <c r="T61" s="65">
        <f>+T14*E_Investimenti!$C14</f>
        <v>0</v>
      </c>
      <c r="U61" s="65">
        <f>+U14*E_Investimenti!$C14</f>
        <v>0</v>
      </c>
      <c r="V61" s="65">
        <f>+V14*E_Investimenti!$C14</f>
        <v>0</v>
      </c>
      <c r="W61" s="65">
        <f>+W14*E_Investimenti!$C14</f>
        <v>0</v>
      </c>
      <c r="X61" s="65">
        <f>+X14*E_Investimenti!$C14</f>
        <v>0</v>
      </c>
      <c r="Y61" s="65">
        <f>+Y14*E_Investimenti!$C14</f>
        <v>0</v>
      </c>
      <c r="Z61" s="65">
        <f>+Z14*E_Investimenti!$C14</f>
        <v>0</v>
      </c>
      <c r="AA61" s="65">
        <f>+AA14*E_Investimenti!$C14</f>
        <v>0</v>
      </c>
      <c r="AB61" s="65">
        <f>+AB14*E_Investimenti!$C14</f>
        <v>0</v>
      </c>
      <c r="AC61" s="65">
        <f>+AC14*E_Investimenti!$C14</f>
        <v>0</v>
      </c>
      <c r="AD61" s="65">
        <f>+AD14*E_Investimenti!$C14</f>
        <v>0</v>
      </c>
      <c r="AE61" s="65">
        <f>+AE14*E_Investimenti!$C14</f>
        <v>0</v>
      </c>
      <c r="AF61" s="65">
        <f>+AF14*E_Investimenti!$C14</f>
        <v>0</v>
      </c>
      <c r="AG61" s="65">
        <f>+AG14*E_Investimenti!$C14</f>
        <v>0</v>
      </c>
      <c r="AH61" s="65">
        <f>+AH14*E_Investimenti!$C14</f>
        <v>0</v>
      </c>
      <c r="AI61" s="65">
        <f>+AI14*E_Investimenti!$C14</f>
        <v>0</v>
      </c>
      <c r="AJ61" s="65">
        <f>+AJ14*E_Investimenti!$C14</f>
        <v>0</v>
      </c>
      <c r="AK61" s="65">
        <f>+AK14*E_Investimenti!$C14</f>
        <v>0</v>
      </c>
      <c r="AL61" s="65">
        <f>+AL14*E_Investimenti!$C14</f>
        <v>0</v>
      </c>
      <c r="AM61" s="65">
        <f>+AM14*E_Investimenti!$C14</f>
        <v>0</v>
      </c>
      <c r="AN61" s="65">
        <f>+AN14*E_Investimenti!$C14</f>
        <v>0</v>
      </c>
      <c r="AO61" s="65">
        <f>+AO14*E_Investimenti!$C14</f>
        <v>0</v>
      </c>
    </row>
    <row r="62" spans="1:41" ht="16.5" thickTop="1" thickBot="1" x14ac:dyDescent="0.3">
      <c r="A62" s="57" t="str">
        <f t="shared" ref="A62:B62" si="31">+IF(A38=0,"",A38)</f>
        <v/>
      </c>
      <c r="B62" s="57" t="str">
        <f t="shared" si="31"/>
        <v/>
      </c>
      <c r="C62" s="57"/>
      <c r="D62" s="57"/>
      <c r="E62" s="57"/>
      <c r="F62" s="65">
        <f>+F15*E_Investimenti!$C15</f>
        <v>0</v>
      </c>
      <c r="G62" s="65">
        <f>+G15*E_Investimenti!$C15</f>
        <v>0</v>
      </c>
      <c r="H62" s="65">
        <f>+H15*E_Investimenti!$C15</f>
        <v>0</v>
      </c>
      <c r="I62" s="65">
        <f>+I15*E_Investimenti!$C15</f>
        <v>0</v>
      </c>
      <c r="J62" s="65">
        <f>+J15*E_Investimenti!$C15</f>
        <v>0</v>
      </c>
      <c r="K62" s="65">
        <f>+K15*E_Investimenti!$C15</f>
        <v>0</v>
      </c>
      <c r="L62" s="65">
        <f>+L15*E_Investimenti!$C15</f>
        <v>0</v>
      </c>
      <c r="M62" s="65">
        <f>+M15*E_Investimenti!$C15</f>
        <v>0</v>
      </c>
      <c r="N62" s="65">
        <f>+N15*E_Investimenti!$C15</f>
        <v>0</v>
      </c>
      <c r="O62" s="65">
        <f>+O15*E_Investimenti!$C15</f>
        <v>0</v>
      </c>
      <c r="P62" s="65">
        <f>+P15*E_Investimenti!$C15</f>
        <v>0</v>
      </c>
      <c r="Q62" s="65">
        <f>+Q15*E_Investimenti!$C15</f>
        <v>0</v>
      </c>
      <c r="R62" s="65">
        <f>+R15*E_Investimenti!$C15</f>
        <v>0</v>
      </c>
      <c r="S62" s="65">
        <f>+S15*E_Investimenti!$C15</f>
        <v>0</v>
      </c>
      <c r="T62" s="65">
        <f>+T15*E_Investimenti!$C15</f>
        <v>0</v>
      </c>
      <c r="U62" s="65">
        <f>+U15*E_Investimenti!$C15</f>
        <v>0</v>
      </c>
      <c r="V62" s="65">
        <f>+V15*E_Investimenti!$C15</f>
        <v>0</v>
      </c>
      <c r="W62" s="65">
        <f>+W15*E_Investimenti!$C15</f>
        <v>0</v>
      </c>
      <c r="X62" s="65">
        <f>+X15*E_Investimenti!$C15</f>
        <v>0</v>
      </c>
      <c r="Y62" s="65">
        <f>+Y15*E_Investimenti!$C15</f>
        <v>0</v>
      </c>
      <c r="Z62" s="65">
        <f>+Z15*E_Investimenti!$C15</f>
        <v>0</v>
      </c>
      <c r="AA62" s="65">
        <f>+AA15*E_Investimenti!$C15</f>
        <v>0</v>
      </c>
      <c r="AB62" s="65">
        <f>+AB15*E_Investimenti!$C15</f>
        <v>0</v>
      </c>
      <c r="AC62" s="65">
        <f>+AC15*E_Investimenti!$C15</f>
        <v>0</v>
      </c>
      <c r="AD62" s="65">
        <f>+AD15*E_Investimenti!$C15</f>
        <v>0</v>
      </c>
      <c r="AE62" s="65">
        <f>+AE15*E_Investimenti!$C15</f>
        <v>0</v>
      </c>
      <c r="AF62" s="65">
        <f>+AF15*E_Investimenti!$C15</f>
        <v>0</v>
      </c>
      <c r="AG62" s="65">
        <f>+AG15*E_Investimenti!$C15</f>
        <v>0</v>
      </c>
      <c r="AH62" s="65">
        <f>+AH15*E_Investimenti!$C15</f>
        <v>0</v>
      </c>
      <c r="AI62" s="65">
        <f>+AI15*E_Investimenti!$C15</f>
        <v>0</v>
      </c>
      <c r="AJ62" s="65">
        <f>+AJ15*E_Investimenti!$C15</f>
        <v>0</v>
      </c>
      <c r="AK62" s="65">
        <f>+AK15*E_Investimenti!$C15</f>
        <v>0</v>
      </c>
      <c r="AL62" s="65">
        <f>+AL15*E_Investimenti!$C15</f>
        <v>0</v>
      </c>
      <c r="AM62" s="65">
        <f>+AM15*E_Investimenti!$C15</f>
        <v>0</v>
      </c>
      <c r="AN62" s="65">
        <f>+AN15*E_Investimenti!$C15</f>
        <v>0</v>
      </c>
      <c r="AO62" s="65">
        <f>+AO15*E_Investimenti!$C15</f>
        <v>0</v>
      </c>
    </row>
    <row r="63" spans="1:41" ht="16.5" thickTop="1" thickBot="1" x14ac:dyDescent="0.3">
      <c r="A63" s="57" t="str">
        <f t="shared" ref="A63:B63" si="32">+IF(A39=0,"",A39)</f>
        <v/>
      </c>
      <c r="B63" s="57" t="str">
        <f t="shared" si="32"/>
        <v/>
      </c>
      <c r="C63" s="57"/>
      <c r="D63" s="57"/>
      <c r="E63" s="57"/>
      <c r="F63" s="65">
        <f>+F16*E_Investimenti!$C16</f>
        <v>0</v>
      </c>
      <c r="G63" s="65">
        <f>+G16*E_Investimenti!$C16</f>
        <v>0</v>
      </c>
      <c r="H63" s="65">
        <f>+H16*E_Investimenti!$C16</f>
        <v>0</v>
      </c>
      <c r="I63" s="65">
        <f>+I16*E_Investimenti!$C16</f>
        <v>0</v>
      </c>
      <c r="J63" s="65">
        <f>+J16*E_Investimenti!$C16</f>
        <v>0</v>
      </c>
      <c r="K63" s="65">
        <f>+K16*E_Investimenti!$C16</f>
        <v>0</v>
      </c>
      <c r="L63" s="65">
        <f>+L16*E_Investimenti!$C16</f>
        <v>0</v>
      </c>
      <c r="M63" s="65">
        <f>+M16*E_Investimenti!$C16</f>
        <v>0</v>
      </c>
      <c r="N63" s="65">
        <f>+N16*E_Investimenti!$C16</f>
        <v>0</v>
      </c>
      <c r="O63" s="65">
        <f>+O16*E_Investimenti!$C16</f>
        <v>0</v>
      </c>
      <c r="P63" s="65">
        <f>+P16*E_Investimenti!$C16</f>
        <v>0</v>
      </c>
      <c r="Q63" s="65">
        <f>+Q16*E_Investimenti!$C16</f>
        <v>0</v>
      </c>
      <c r="R63" s="65">
        <f>+R16*E_Investimenti!$C16</f>
        <v>0</v>
      </c>
      <c r="S63" s="65">
        <f>+S16*E_Investimenti!$C16</f>
        <v>0</v>
      </c>
      <c r="T63" s="65">
        <f>+T16*E_Investimenti!$C16</f>
        <v>0</v>
      </c>
      <c r="U63" s="65">
        <f>+U16*E_Investimenti!$C16</f>
        <v>0</v>
      </c>
      <c r="V63" s="65">
        <f>+V16*E_Investimenti!$C16</f>
        <v>0</v>
      </c>
      <c r="W63" s="65">
        <f>+W16*E_Investimenti!$C16</f>
        <v>0</v>
      </c>
      <c r="X63" s="65">
        <f>+X16*E_Investimenti!$C16</f>
        <v>0</v>
      </c>
      <c r="Y63" s="65">
        <f>+Y16*E_Investimenti!$C16</f>
        <v>0</v>
      </c>
      <c r="Z63" s="65">
        <f>+Z16*E_Investimenti!$C16</f>
        <v>0</v>
      </c>
      <c r="AA63" s="65">
        <f>+AA16*E_Investimenti!$C16</f>
        <v>0</v>
      </c>
      <c r="AB63" s="65">
        <f>+AB16*E_Investimenti!$C16</f>
        <v>0</v>
      </c>
      <c r="AC63" s="65">
        <f>+AC16*E_Investimenti!$C16</f>
        <v>0</v>
      </c>
      <c r="AD63" s="65">
        <f>+AD16*E_Investimenti!$C16</f>
        <v>0</v>
      </c>
      <c r="AE63" s="65">
        <f>+AE16*E_Investimenti!$C16</f>
        <v>0</v>
      </c>
      <c r="AF63" s="65">
        <f>+AF16*E_Investimenti!$C16</f>
        <v>0</v>
      </c>
      <c r="AG63" s="65">
        <f>+AG16*E_Investimenti!$C16</f>
        <v>0</v>
      </c>
      <c r="AH63" s="65">
        <f>+AH16*E_Investimenti!$C16</f>
        <v>0</v>
      </c>
      <c r="AI63" s="65">
        <f>+AI16*E_Investimenti!$C16</f>
        <v>0</v>
      </c>
      <c r="AJ63" s="65">
        <f>+AJ16*E_Investimenti!$C16</f>
        <v>0</v>
      </c>
      <c r="AK63" s="65">
        <f>+AK16*E_Investimenti!$C16</f>
        <v>0</v>
      </c>
      <c r="AL63" s="65">
        <f>+AL16*E_Investimenti!$C16</f>
        <v>0</v>
      </c>
      <c r="AM63" s="65">
        <f>+AM16*E_Investimenti!$C16</f>
        <v>0</v>
      </c>
      <c r="AN63" s="65">
        <f>+AN16*E_Investimenti!$C16</f>
        <v>0</v>
      </c>
      <c r="AO63" s="65">
        <f>+AO16*E_Investimenti!$C16</f>
        <v>0</v>
      </c>
    </row>
    <row r="64" spans="1:41" ht="16.5" thickTop="1" thickBot="1" x14ac:dyDescent="0.3">
      <c r="A64" s="57" t="str">
        <f t="shared" ref="A64:B64" si="33">+IF(A40=0,"",A40)</f>
        <v/>
      </c>
      <c r="B64" s="57" t="str">
        <f t="shared" si="33"/>
        <v/>
      </c>
      <c r="C64" s="57"/>
      <c r="D64" s="57"/>
      <c r="E64" s="57"/>
      <c r="F64" s="65">
        <f>+F17*E_Investimenti!$C17</f>
        <v>0</v>
      </c>
      <c r="G64" s="65">
        <f>+G17*E_Investimenti!$C17</f>
        <v>0</v>
      </c>
      <c r="H64" s="65">
        <f>+H17*E_Investimenti!$C17</f>
        <v>0</v>
      </c>
      <c r="I64" s="65">
        <f>+I17*E_Investimenti!$C17</f>
        <v>0</v>
      </c>
      <c r="J64" s="65">
        <f>+J17*E_Investimenti!$C17</f>
        <v>0</v>
      </c>
      <c r="K64" s="65">
        <f>+K17*E_Investimenti!$C17</f>
        <v>0</v>
      </c>
      <c r="L64" s="65">
        <f>+L17*E_Investimenti!$C17</f>
        <v>0</v>
      </c>
      <c r="M64" s="65">
        <f>+M17*E_Investimenti!$C17</f>
        <v>0</v>
      </c>
      <c r="N64" s="65">
        <f>+N17*E_Investimenti!$C17</f>
        <v>0</v>
      </c>
      <c r="O64" s="65">
        <f>+O17*E_Investimenti!$C17</f>
        <v>0</v>
      </c>
      <c r="P64" s="65">
        <f>+P17*E_Investimenti!$C17</f>
        <v>0</v>
      </c>
      <c r="Q64" s="65">
        <f>+Q17*E_Investimenti!$C17</f>
        <v>0</v>
      </c>
      <c r="R64" s="65">
        <f>+R17*E_Investimenti!$C17</f>
        <v>0</v>
      </c>
      <c r="S64" s="65">
        <f>+S17*E_Investimenti!$C17</f>
        <v>0</v>
      </c>
      <c r="T64" s="65">
        <f>+T17*E_Investimenti!$C17</f>
        <v>0</v>
      </c>
      <c r="U64" s="65">
        <f>+U17*E_Investimenti!$C17</f>
        <v>0</v>
      </c>
      <c r="V64" s="65">
        <f>+V17*E_Investimenti!$C17</f>
        <v>0</v>
      </c>
      <c r="W64" s="65">
        <f>+W17*E_Investimenti!$C17</f>
        <v>0</v>
      </c>
      <c r="X64" s="65">
        <f>+X17*E_Investimenti!$C17</f>
        <v>0</v>
      </c>
      <c r="Y64" s="65">
        <f>+Y17*E_Investimenti!$C17</f>
        <v>0</v>
      </c>
      <c r="Z64" s="65">
        <f>+Z17*E_Investimenti!$C17</f>
        <v>0</v>
      </c>
      <c r="AA64" s="65">
        <f>+AA17*E_Investimenti!$C17</f>
        <v>0</v>
      </c>
      <c r="AB64" s="65">
        <f>+AB17*E_Investimenti!$C17</f>
        <v>0</v>
      </c>
      <c r="AC64" s="65">
        <f>+AC17*E_Investimenti!$C17</f>
        <v>0</v>
      </c>
      <c r="AD64" s="65">
        <f>+AD17*E_Investimenti!$C17</f>
        <v>0</v>
      </c>
      <c r="AE64" s="65">
        <f>+AE17*E_Investimenti!$C17</f>
        <v>0</v>
      </c>
      <c r="AF64" s="65">
        <f>+AF17*E_Investimenti!$C17</f>
        <v>0</v>
      </c>
      <c r="AG64" s="65">
        <f>+AG17*E_Investimenti!$C17</f>
        <v>0</v>
      </c>
      <c r="AH64" s="65">
        <f>+AH17*E_Investimenti!$C17</f>
        <v>0</v>
      </c>
      <c r="AI64" s="65">
        <f>+AI17*E_Investimenti!$C17</f>
        <v>0</v>
      </c>
      <c r="AJ64" s="65">
        <f>+AJ17*E_Investimenti!$C17</f>
        <v>0</v>
      </c>
      <c r="AK64" s="65">
        <f>+AK17*E_Investimenti!$C17</f>
        <v>0</v>
      </c>
      <c r="AL64" s="65">
        <f>+AL17*E_Investimenti!$C17</f>
        <v>0</v>
      </c>
      <c r="AM64" s="65">
        <f>+AM17*E_Investimenti!$C17</f>
        <v>0</v>
      </c>
      <c r="AN64" s="65">
        <f>+AN17*E_Investimenti!$C17</f>
        <v>0</v>
      </c>
      <c r="AO64" s="65">
        <f>+AO17*E_Investimenti!$C17</f>
        <v>0</v>
      </c>
    </row>
    <row r="65" spans="1:41" ht="16.5" thickTop="1" thickBot="1" x14ac:dyDescent="0.3">
      <c r="A65" s="57" t="str">
        <f t="shared" ref="A65:B65" si="34">+IF(A41=0,"",A41)</f>
        <v/>
      </c>
      <c r="B65" s="57" t="str">
        <f t="shared" si="34"/>
        <v/>
      </c>
      <c r="C65" s="57"/>
      <c r="D65" s="57"/>
      <c r="E65" s="57"/>
      <c r="F65" s="65">
        <f>+F18*E_Investimenti!$C18</f>
        <v>0</v>
      </c>
      <c r="G65" s="65">
        <f>+G18*E_Investimenti!$C18</f>
        <v>0</v>
      </c>
      <c r="H65" s="65">
        <f>+H18*E_Investimenti!$C18</f>
        <v>0</v>
      </c>
      <c r="I65" s="65">
        <f>+I18*E_Investimenti!$C18</f>
        <v>0</v>
      </c>
      <c r="J65" s="65">
        <f>+J18*E_Investimenti!$C18</f>
        <v>0</v>
      </c>
      <c r="K65" s="65">
        <f>+K18*E_Investimenti!$C18</f>
        <v>0</v>
      </c>
      <c r="L65" s="65">
        <f>+L18*E_Investimenti!$C18</f>
        <v>0</v>
      </c>
      <c r="M65" s="65">
        <f>+M18*E_Investimenti!$C18</f>
        <v>0</v>
      </c>
      <c r="N65" s="65">
        <f>+N18*E_Investimenti!$C18</f>
        <v>0</v>
      </c>
      <c r="O65" s="65">
        <f>+O18*E_Investimenti!$C18</f>
        <v>0</v>
      </c>
      <c r="P65" s="65">
        <f>+P18*E_Investimenti!$C18</f>
        <v>0</v>
      </c>
      <c r="Q65" s="65">
        <f>+Q18*E_Investimenti!$C18</f>
        <v>0</v>
      </c>
      <c r="R65" s="65">
        <f>+R18*E_Investimenti!$C18</f>
        <v>0</v>
      </c>
      <c r="S65" s="65">
        <f>+S18*E_Investimenti!$C18</f>
        <v>0</v>
      </c>
      <c r="T65" s="65">
        <f>+T18*E_Investimenti!$C18</f>
        <v>0</v>
      </c>
      <c r="U65" s="65">
        <f>+U18*E_Investimenti!$C18</f>
        <v>0</v>
      </c>
      <c r="V65" s="65">
        <f>+V18*E_Investimenti!$C18</f>
        <v>0</v>
      </c>
      <c r="W65" s="65">
        <f>+W18*E_Investimenti!$C18</f>
        <v>0</v>
      </c>
      <c r="X65" s="65">
        <f>+X18*E_Investimenti!$C18</f>
        <v>0</v>
      </c>
      <c r="Y65" s="65">
        <f>+Y18*E_Investimenti!$C18</f>
        <v>0</v>
      </c>
      <c r="Z65" s="65">
        <f>+Z18*E_Investimenti!$C18</f>
        <v>0</v>
      </c>
      <c r="AA65" s="65">
        <f>+AA18*E_Investimenti!$C18</f>
        <v>0</v>
      </c>
      <c r="AB65" s="65">
        <f>+AB18*E_Investimenti!$C18</f>
        <v>0</v>
      </c>
      <c r="AC65" s="65">
        <f>+AC18*E_Investimenti!$C18</f>
        <v>0</v>
      </c>
      <c r="AD65" s="65">
        <f>+AD18*E_Investimenti!$C18</f>
        <v>0</v>
      </c>
      <c r="AE65" s="65">
        <f>+AE18*E_Investimenti!$C18</f>
        <v>0</v>
      </c>
      <c r="AF65" s="65">
        <f>+AF18*E_Investimenti!$C18</f>
        <v>0</v>
      </c>
      <c r="AG65" s="65">
        <f>+AG18*E_Investimenti!$C18</f>
        <v>0</v>
      </c>
      <c r="AH65" s="65">
        <f>+AH18*E_Investimenti!$C18</f>
        <v>0</v>
      </c>
      <c r="AI65" s="65">
        <f>+AI18*E_Investimenti!$C18</f>
        <v>0</v>
      </c>
      <c r="AJ65" s="65">
        <f>+AJ18*E_Investimenti!$C18</f>
        <v>0</v>
      </c>
      <c r="AK65" s="65">
        <f>+AK18*E_Investimenti!$C18</f>
        <v>0</v>
      </c>
      <c r="AL65" s="65">
        <f>+AL18*E_Investimenti!$C18</f>
        <v>0</v>
      </c>
      <c r="AM65" s="65">
        <f>+AM18*E_Investimenti!$C18</f>
        <v>0</v>
      </c>
      <c r="AN65" s="65">
        <f>+AN18*E_Investimenti!$C18</f>
        <v>0</v>
      </c>
      <c r="AO65" s="65">
        <f>+AO18*E_Investimenti!$C18</f>
        <v>0</v>
      </c>
    </row>
    <row r="66" spans="1:41" ht="16.5" thickTop="1" thickBot="1" x14ac:dyDescent="0.3">
      <c r="A66" s="57" t="str">
        <f t="shared" ref="A66:B66" si="35">+IF(A42=0,"",A42)</f>
        <v/>
      </c>
      <c r="B66" s="57" t="str">
        <f t="shared" si="35"/>
        <v/>
      </c>
      <c r="C66" s="57"/>
      <c r="D66" s="57"/>
      <c r="E66" s="57"/>
      <c r="F66" s="65">
        <f>+F19*E_Investimenti!$C19</f>
        <v>0</v>
      </c>
      <c r="G66" s="65">
        <f>+G19*E_Investimenti!$C19</f>
        <v>0</v>
      </c>
      <c r="H66" s="65">
        <f>+H19*E_Investimenti!$C19</f>
        <v>0</v>
      </c>
      <c r="I66" s="65">
        <f>+I19*E_Investimenti!$C19</f>
        <v>0</v>
      </c>
      <c r="J66" s="65">
        <f>+J19*E_Investimenti!$C19</f>
        <v>0</v>
      </c>
      <c r="K66" s="65">
        <f>+K19*E_Investimenti!$C19</f>
        <v>0</v>
      </c>
      <c r="L66" s="65">
        <f>+L19*E_Investimenti!$C19</f>
        <v>0</v>
      </c>
      <c r="M66" s="65">
        <f>+M19*E_Investimenti!$C19</f>
        <v>0</v>
      </c>
      <c r="N66" s="65">
        <f>+N19*E_Investimenti!$C19</f>
        <v>0</v>
      </c>
      <c r="O66" s="65">
        <f>+O19*E_Investimenti!$C19</f>
        <v>0</v>
      </c>
      <c r="P66" s="65">
        <f>+P19*E_Investimenti!$C19</f>
        <v>0</v>
      </c>
      <c r="Q66" s="65">
        <f>+Q19*E_Investimenti!$C19</f>
        <v>0</v>
      </c>
      <c r="R66" s="65">
        <f>+R19*E_Investimenti!$C19</f>
        <v>0</v>
      </c>
      <c r="S66" s="65">
        <f>+S19*E_Investimenti!$C19</f>
        <v>0</v>
      </c>
      <c r="T66" s="65">
        <f>+T19*E_Investimenti!$C19</f>
        <v>0</v>
      </c>
      <c r="U66" s="65">
        <f>+U19*E_Investimenti!$C19</f>
        <v>0</v>
      </c>
      <c r="V66" s="65">
        <f>+V19*E_Investimenti!$C19</f>
        <v>0</v>
      </c>
      <c r="W66" s="65">
        <f>+W19*E_Investimenti!$C19</f>
        <v>0</v>
      </c>
      <c r="X66" s="65">
        <f>+X19*E_Investimenti!$C19</f>
        <v>0</v>
      </c>
      <c r="Y66" s="65">
        <f>+Y19*E_Investimenti!$C19</f>
        <v>0</v>
      </c>
      <c r="Z66" s="65">
        <f>+Z19*E_Investimenti!$C19</f>
        <v>0</v>
      </c>
      <c r="AA66" s="65">
        <f>+AA19*E_Investimenti!$C19</f>
        <v>0</v>
      </c>
      <c r="AB66" s="65">
        <f>+AB19*E_Investimenti!$C19</f>
        <v>0</v>
      </c>
      <c r="AC66" s="65">
        <f>+AC19*E_Investimenti!$C19</f>
        <v>0</v>
      </c>
      <c r="AD66" s="65">
        <f>+AD19*E_Investimenti!$C19</f>
        <v>0</v>
      </c>
      <c r="AE66" s="65">
        <f>+AE19*E_Investimenti!$C19</f>
        <v>0</v>
      </c>
      <c r="AF66" s="65">
        <f>+AF19*E_Investimenti!$C19</f>
        <v>0</v>
      </c>
      <c r="AG66" s="65">
        <f>+AG19*E_Investimenti!$C19</f>
        <v>0</v>
      </c>
      <c r="AH66" s="65">
        <f>+AH19*E_Investimenti!$C19</f>
        <v>0</v>
      </c>
      <c r="AI66" s="65">
        <f>+AI19*E_Investimenti!$C19</f>
        <v>0</v>
      </c>
      <c r="AJ66" s="65">
        <f>+AJ19*E_Investimenti!$C19</f>
        <v>0</v>
      </c>
      <c r="AK66" s="65">
        <f>+AK19*E_Investimenti!$C19</f>
        <v>0</v>
      </c>
      <c r="AL66" s="65">
        <f>+AL19*E_Investimenti!$C19</f>
        <v>0</v>
      </c>
      <c r="AM66" s="65">
        <f>+AM19*E_Investimenti!$C19</f>
        <v>0</v>
      </c>
      <c r="AN66" s="65">
        <f>+AN19*E_Investimenti!$C19</f>
        <v>0</v>
      </c>
      <c r="AO66" s="65">
        <f>+AO19*E_Investimenti!$C19</f>
        <v>0</v>
      </c>
    </row>
    <row r="67" spans="1:41" ht="16.5" thickTop="1" thickBot="1" x14ac:dyDescent="0.3">
      <c r="A67" s="57" t="str">
        <f t="shared" ref="A67:B67" si="36">+IF(A43=0,"",A43)</f>
        <v/>
      </c>
      <c r="B67" s="57" t="str">
        <f t="shared" si="36"/>
        <v/>
      </c>
      <c r="C67" s="57"/>
      <c r="D67" s="57"/>
      <c r="E67" s="57"/>
      <c r="F67" s="65">
        <f>+F20*E_Investimenti!$C20</f>
        <v>0</v>
      </c>
      <c r="G67" s="65">
        <f>+G20*E_Investimenti!$C20</f>
        <v>0</v>
      </c>
      <c r="H67" s="65">
        <f>+H20*E_Investimenti!$C20</f>
        <v>0</v>
      </c>
      <c r="I67" s="65">
        <f>+I20*E_Investimenti!$C20</f>
        <v>0</v>
      </c>
      <c r="J67" s="65">
        <f>+J20*E_Investimenti!$C20</f>
        <v>0</v>
      </c>
      <c r="K67" s="65">
        <f>+K20*E_Investimenti!$C20</f>
        <v>0</v>
      </c>
      <c r="L67" s="65">
        <f>+L20*E_Investimenti!$C20</f>
        <v>0</v>
      </c>
      <c r="M67" s="65">
        <f>+M20*E_Investimenti!$C20</f>
        <v>0</v>
      </c>
      <c r="N67" s="65">
        <f>+N20*E_Investimenti!$C20</f>
        <v>0</v>
      </c>
      <c r="O67" s="65">
        <f>+O20*E_Investimenti!$C20</f>
        <v>0</v>
      </c>
      <c r="P67" s="65">
        <f>+P20*E_Investimenti!$C20</f>
        <v>0</v>
      </c>
      <c r="Q67" s="65">
        <f>+Q20*E_Investimenti!$C20</f>
        <v>0</v>
      </c>
      <c r="R67" s="65">
        <f>+R20*E_Investimenti!$C20</f>
        <v>0</v>
      </c>
      <c r="S67" s="65">
        <f>+S20*E_Investimenti!$C20</f>
        <v>0</v>
      </c>
      <c r="T67" s="65">
        <f>+T20*E_Investimenti!$C20</f>
        <v>0</v>
      </c>
      <c r="U67" s="65">
        <f>+U20*E_Investimenti!$C20</f>
        <v>0</v>
      </c>
      <c r="V67" s="65">
        <f>+V20*E_Investimenti!$C20</f>
        <v>0</v>
      </c>
      <c r="W67" s="65">
        <f>+W20*E_Investimenti!$C20</f>
        <v>0</v>
      </c>
      <c r="X67" s="65">
        <f>+X20*E_Investimenti!$C20</f>
        <v>0</v>
      </c>
      <c r="Y67" s="65">
        <f>+Y20*E_Investimenti!$C20</f>
        <v>0</v>
      </c>
      <c r="Z67" s="65">
        <f>+Z20*E_Investimenti!$C20</f>
        <v>0</v>
      </c>
      <c r="AA67" s="65">
        <f>+AA20*E_Investimenti!$C20</f>
        <v>0</v>
      </c>
      <c r="AB67" s="65">
        <f>+AB20*E_Investimenti!$C20</f>
        <v>0</v>
      </c>
      <c r="AC67" s="65">
        <f>+AC20*E_Investimenti!$C20</f>
        <v>0</v>
      </c>
      <c r="AD67" s="65">
        <f>+AD20*E_Investimenti!$C20</f>
        <v>0</v>
      </c>
      <c r="AE67" s="65">
        <f>+AE20*E_Investimenti!$C20</f>
        <v>0</v>
      </c>
      <c r="AF67" s="65">
        <f>+AF20*E_Investimenti!$C20</f>
        <v>0</v>
      </c>
      <c r="AG67" s="65">
        <f>+AG20*E_Investimenti!$C20</f>
        <v>0</v>
      </c>
      <c r="AH67" s="65">
        <f>+AH20*E_Investimenti!$C20</f>
        <v>0</v>
      </c>
      <c r="AI67" s="65">
        <f>+AI20*E_Investimenti!$C20</f>
        <v>0</v>
      </c>
      <c r="AJ67" s="65">
        <f>+AJ20*E_Investimenti!$C20</f>
        <v>0</v>
      </c>
      <c r="AK67" s="65">
        <f>+AK20*E_Investimenti!$C20</f>
        <v>0</v>
      </c>
      <c r="AL67" s="65">
        <f>+AL20*E_Investimenti!$C20</f>
        <v>0</v>
      </c>
      <c r="AM67" s="65">
        <f>+AM20*E_Investimenti!$C20</f>
        <v>0</v>
      </c>
      <c r="AN67" s="65">
        <f>+AN20*E_Investimenti!$C20</f>
        <v>0</v>
      </c>
      <c r="AO67" s="65">
        <f>+AO20*E_Investimenti!$C20</f>
        <v>0</v>
      </c>
    </row>
    <row r="68" spans="1:41" ht="16.5" thickTop="1" thickBot="1" x14ac:dyDescent="0.3">
      <c r="A68" s="57" t="str">
        <f t="shared" ref="A68:B68" si="37">+IF(A44=0,"",A44)</f>
        <v/>
      </c>
      <c r="B68" s="57" t="str">
        <f t="shared" si="37"/>
        <v/>
      </c>
      <c r="C68" s="57"/>
      <c r="D68" s="57"/>
      <c r="E68" s="57"/>
      <c r="F68" s="65">
        <f>+F21*E_Investimenti!$C21</f>
        <v>0</v>
      </c>
      <c r="G68" s="65">
        <f>+G21*E_Investimenti!$C21</f>
        <v>0</v>
      </c>
      <c r="H68" s="65">
        <f>+H21*E_Investimenti!$C21</f>
        <v>0</v>
      </c>
      <c r="I68" s="65">
        <f>+I21*E_Investimenti!$C21</f>
        <v>0</v>
      </c>
      <c r="J68" s="65">
        <f>+J21*E_Investimenti!$C21</f>
        <v>0</v>
      </c>
      <c r="K68" s="65">
        <f>+K21*E_Investimenti!$C21</f>
        <v>0</v>
      </c>
      <c r="L68" s="65">
        <f>+L21*E_Investimenti!$C21</f>
        <v>0</v>
      </c>
      <c r="M68" s="65">
        <f>+M21*E_Investimenti!$C21</f>
        <v>0</v>
      </c>
      <c r="N68" s="65">
        <f>+N21*E_Investimenti!$C21</f>
        <v>0</v>
      </c>
      <c r="O68" s="65">
        <f>+O21*E_Investimenti!$C21</f>
        <v>0</v>
      </c>
      <c r="P68" s="65">
        <f>+P21*E_Investimenti!$C21</f>
        <v>0</v>
      </c>
      <c r="Q68" s="65">
        <f>+Q21*E_Investimenti!$C21</f>
        <v>0</v>
      </c>
      <c r="R68" s="65">
        <f>+R21*E_Investimenti!$C21</f>
        <v>0</v>
      </c>
      <c r="S68" s="65">
        <f>+S21*E_Investimenti!$C21</f>
        <v>0</v>
      </c>
      <c r="T68" s="65">
        <f>+T21*E_Investimenti!$C21</f>
        <v>0</v>
      </c>
      <c r="U68" s="65">
        <f>+U21*E_Investimenti!$C21</f>
        <v>0</v>
      </c>
      <c r="V68" s="65">
        <f>+V21*E_Investimenti!$C21</f>
        <v>0</v>
      </c>
      <c r="W68" s="65">
        <f>+W21*E_Investimenti!$C21</f>
        <v>0</v>
      </c>
      <c r="X68" s="65">
        <f>+X21*E_Investimenti!$C21</f>
        <v>0</v>
      </c>
      <c r="Y68" s="65">
        <f>+Y21*E_Investimenti!$C21</f>
        <v>0</v>
      </c>
      <c r="Z68" s="65">
        <f>+Z21*E_Investimenti!$C21</f>
        <v>0</v>
      </c>
      <c r="AA68" s="65">
        <f>+AA21*E_Investimenti!$C21</f>
        <v>0</v>
      </c>
      <c r="AB68" s="65">
        <f>+AB21*E_Investimenti!$C21</f>
        <v>0</v>
      </c>
      <c r="AC68" s="65">
        <f>+AC21*E_Investimenti!$C21</f>
        <v>0</v>
      </c>
      <c r="AD68" s="65">
        <f>+AD21*E_Investimenti!$C21</f>
        <v>0</v>
      </c>
      <c r="AE68" s="65">
        <f>+AE21*E_Investimenti!$C21</f>
        <v>0</v>
      </c>
      <c r="AF68" s="65">
        <f>+AF21*E_Investimenti!$C21</f>
        <v>0</v>
      </c>
      <c r="AG68" s="65">
        <f>+AG21*E_Investimenti!$C21</f>
        <v>0</v>
      </c>
      <c r="AH68" s="65">
        <f>+AH21*E_Investimenti!$C21</f>
        <v>0</v>
      </c>
      <c r="AI68" s="65">
        <f>+AI21*E_Investimenti!$C21</f>
        <v>0</v>
      </c>
      <c r="AJ68" s="65">
        <f>+AJ21*E_Investimenti!$C21</f>
        <v>0</v>
      </c>
      <c r="AK68" s="65">
        <f>+AK21*E_Investimenti!$C21</f>
        <v>0</v>
      </c>
      <c r="AL68" s="65">
        <f>+AL21*E_Investimenti!$C21</f>
        <v>0</v>
      </c>
      <c r="AM68" s="65">
        <f>+AM21*E_Investimenti!$C21</f>
        <v>0</v>
      </c>
      <c r="AN68" s="65">
        <f>+AN21*E_Investimenti!$C21</f>
        <v>0</v>
      </c>
      <c r="AO68" s="65">
        <f>+AO21*E_Investimenti!$C21</f>
        <v>0</v>
      </c>
    </row>
    <row r="69" spans="1:41" ht="16.5" thickTop="1" thickBot="1" x14ac:dyDescent="0.3">
      <c r="A69" s="57" t="str">
        <f t="shared" ref="A69:B69" si="38">+IF(A45=0,"",A45)</f>
        <v/>
      </c>
      <c r="B69" s="57" t="str">
        <f t="shared" si="38"/>
        <v/>
      </c>
      <c r="C69" s="57"/>
      <c r="D69" s="57"/>
      <c r="E69" s="57"/>
      <c r="F69" s="65">
        <f>+F22*E_Investimenti!$C22</f>
        <v>0</v>
      </c>
      <c r="G69" s="65">
        <f>+G22*E_Investimenti!$C22</f>
        <v>0</v>
      </c>
      <c r="H69" s="65">
        <f>+H22*E_Investimenti!$C22</f>
        <v>0</v>
      </c>
      <c r="I69" s="65">
        <f>+I22*E_Investimenti!$C22</f>
        <v>0</v>
      </c>
      <c r="J69" s="65">
        <f>+J22*E_Investimenti!$C22</f>
        <v>0</v>
      </c>
      <c r="K69" s="65">
        <f>+K22*E_Investimenti!$C22</f>
        <v>0</v>
      </c>
      <c r="L69" s="65">
        <f>+L22*E_Investimenti!$C22</f>
        <v>0</v>
      </c>
      <c r="M69" s="65">
        <f>+M22*E_Investimenti!$C22</f>
        <v>0</v>
      </c>
      <c r="N69" s="65">
        <f>+N22*E_Investimenti!$C22</f>
        <v>0</v>
      </c>
      <c r="O69" s="65">
        <f>+O22*E_Investimenti!$C22</f>
        <v>0</v>
      </c>
      <c r="P69" s="65">
        <f>+P22*E_Investimenti!$C22</f>
        <v>0</v>
      </c>
      <c r="Q69" s="65">
        <f>+Q22*E_Investimenti!$C22</f>
        <v>0</v>
      </c>
      <c r="R69" s="65">
        <f>+R22*E_Investimenti!$C22</f>
        <v>0</v>
      </c>
      <c r="S69" s="65">
        <f>+S22*E_Investimenti!$C22</f>
        <v>0</v>
      </c>
      <c r="T69" s="65">
        <f>+T22*E_Investimenti!$C22</f>
        <v>0</v>
      </c>
      <c r="U69" s="65">
        <f>+U22*E_Investimenti!$C22</f>
        <v>0</v>
      </c>
      <c r="V69" s="65">
        <f>+V22*E_Investimenti!$C22</f>
        <v>0</v>
      </c>
      <c r="W69" s="65">
        <f>+W22*E_Investimenti!$C22</f>
        <v>0</v>
      </c>
      <c r="X69" s="65">
        <f>+X22*E_Investimenti!$C22</f>
        <v>0</v>
      </c>
      <c r="Y69" s="65">
        <f>+Y22*E_Investimenti!$C22</f>
        <v>0</v>
      </c>
      <c r="Z69" s="65">
        <f>+Z22*E_Investimenti!$C22</f>
        <v>0</v>
      </c>
      <c r="AA69" s="65">
        <f>+AA22*E_Investimenti!$C22</f>
        <v>0</v>
      </c>
      <c r="AB69" s="65">
        <f>+AB22*E_Investimenti!$C22</f>
        <v>0</v>
      </c>
      <c r="AC69" s="65">
        <f>+AC22*E_Investimenti!$C22</f>
        <v>0</v>
      </c>
      <c r="AD69" s="65">
        <f>+AD22*E_Investimenti!$C22</f>
        <v>0</v>
      </c>
      <c r="AE69" s="65">
        <f>+AE22*E_Investimenti!$C22</f>
        <v>0</v>
      </c>
      <c r="AF69" s="65">
        <f>+AF22*E_Investimenti!$C22</f>
        <v>0</v>
      </c>
      <c r="AG69" s="65">
        <f>+AG22*E_Investimenti!$C22</f>
        <v>0</v>
      </c>
      <c r="AH69" s="65">
        <f>+AH22*E_Investimenti!$C22</f>
        <v>0</v>
      </c>
      <c r="AI69" s="65">
        <f>+AI22*E_Investimenti!$C22</f>
        <v>0</v>
      </c>
      <c r="AJ69" s="65">
        <f>+AJ22*E_Investimenti!$C22</f>
        <v>0</v>
      </c>
      <c r="AK69" s="65">
        <f>+AK22*E_Investimenti!$C22</f>
        <v>0</v>
      </c>
      <c r="AL69" s="65">
        <f>+AL22*E_Investimenti!$C22</f>
        <v>0</v>
      </c>
      <c r="AM69" s="65">
        <f>+AM22*E_Investimenti!$C22</f>
        <v>0</v>
      </c>
      <c r="AN69" s="65">
        <f>+AN22*E_Investimenti!$C22</f>
        <v>0</v>
      </c>
      <c r="AO69" s="65">
        <f>+AO22*E_Investimenti!$C22</f>
        <v>0</v>
      </c>
    </row>
    <row r="70" spans="1:41" ht="16.5" thickTop="1" thickBot="1" x14ac:dyDescent="0.3">
      <c r="A70" s="57"/>
      <c r="B70" s="57"/>
      <c r="C70" s="57"/>
      <c r="D70" s="57"/>
      <c r="E70" s="5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6.5" thickTop="1" thickBot="1" x14ac:dyDescent="0.3">
      <c r="A71" s="57"/>
      <c r="B71" s="57" t="s">
        <v>314</v>
      </c>
      <c r="C71" s="57"/>
      <c r="D71" s="57"/>
      <c r="E71" s="57"/>
      <c r="F71" s="63">
        <f>SUM(F51:F69)</f>
        <v>35700</v>
      </c>
      <c r="G71" s="63">
        <f t="shared" ref="G71:AO71" si="39">SUM(G51:G69)</f>
        <v>1050</v>
      </c>
      <c r="H71" s="63">
        <f t="shared" si="39"/>
        <v>420</v>
      </c>
      <c r="I71" s="63">
        <f t="shared" si="39"/>
        <v>210</v>
      </c>
      <c r="J71" s="63">
        <f t="shared" si="39"/>
        <v>630</v>
      </c>
      <c r="K71" s="63">
        <f t="shared" si="39"/>
        <v>1050</v>
      </c>
      <c r="L71" s="63">
        <f t="shared" si="39"/>
        <v>0</v>
      </c>
      <c r="M71" s="63">
        <f t="shared" si="39"/>
        <v>0</v>
      </c>
      <c r="N71" s="63">
        <f t="shared" si="39"/>
        <v>1260</v>
      </c>
      <c r="O71" s="63">
        <f t="shared" si="39"/>
        <v>0</v>
      </c>
      <c r="P71" s="63">
        <f t="shared" si="39"/>
        <v>0</v>
      </c>
      <c r="Q71" s="63">
        <f t="shared" si="39"/>
        <v>0</v>
      </c>
      <c r="R71" s="63">
        <f t="shared" si="39"/>
        <v>0</v>
      </c>
      <c r="S71" s="63">
        <f t="shared" si="39"/>
        <v>0</v>
      </c>
      <c r="T71" s="63">
        <f t="shared" si="39"/>
        <v>0</v>
      </c>
      <c r="U71" s="63">
        <f t="shared" si="39"/>
        <v>0</v>
      </c>
      <c r="V71" s="63">
        <f t="shared" si="39"/>
        <v>0</v>
      </c>
      <c r="W71" s="63">
        <f t="shared" si="39"/>
        <v>0</v>
      </c>
      <c r="X71" s="63">
        <f t="shared" si="39"/>
        <v>0</v>
      </c>
      <c r="Y71" s="63">
        <f t="shared" si="39"/>
        <v>0</v>
      </c>
      <c r="Z71" s="63">
        <f t="shared" si="39"/>
        <v>0</v>
      </c>
      <c r="AA71" s="63">
        <f t="shared" si="39"/>
        <v>0</v>
      </c>
      <c r="AB71" s="63">
        <f t="shared" si="39"/>
        <v>0</v>
      </c>
      <c r="AC71" s="63">
        <f t="shared" si="39"/>
        <v>0</v>
      </c>
      <c r="AD71" s="63">
        <f t="shared" si="39"/>
        <v>0</v>
      </c>
      <c r="AE71" s="63">
        <f t="shared" si="39"/>
        <v>0</v>
      </c>
      <c r="AF71" s="63">
        <f t="shared" si="39"/>
        <v>0</v>
      </c>
      <c r="AG71" s="63">
        <f t="shared" si="39"/>
        <v>0</v>
      </c>
      <c r="AH71" s="63">
        <f t="shared" si="39"/>
        <v>0</v>
      </c>
      <c r="AI71" s="63">
        <f t="shared" si="39"/>
        <v>0</v>
      </c>
      <c r="AJ71" s="63">
        <f t="shared" si="39"/>
        <v>0</v>
      </c>
      <c r="AK71" s="63">
        <f t="shared" si="39"/>
        <v>0</v>
      </c>
      <c r="AL71" s="63">
        <f t="shared" si="39"/>
        <v>0</v>
      </c>
      <c r="AM71" s="63">
        <f t="shared" si="39"/>
        <v>0</v>
      </c>
      <c r="AN71" s="63">
        <f t="shared" si="39"/>
        <v>0</v>
      </c>
      <c r="AO71" s="63">
        <f t="shared" si="39"/>
        <v>0</v>
      </c>
    </row>
    <row r="72" spans="1:41" ht="15.75" thickTop="1" x14ac:dyDescent="0.25"/>
    <row r="73" spans="1:41" x14ac:dyDescent="0.25">
      <c r="A73" s="47" t="s">
        <v>379</v>
      </c>
    </row>
    <row r="74" spans="1:41" ht="15.75" thickBot="1" x14ac:dyDescent="0.3">
      <c r="A74" s="47" t="str">
        <f>+A50</f>
        <v>Descrizione</v>
      </c>
      <c r="B74" s="47" t="str">
        <f>+B50</f>
        <v>Tipologia</v>
      </c>
      <c r="C74" s="47"/>
      <c r="D74" s="47"/>
      <c r="E74" s="57"/>
      <c r="F74" s="202">
        <f>+SPm!B2</f>
        <v>41456</v>
      </c>
      <c r="G74" s="202">
        <f>+SPm!C2</f>
        <v>41517</v>
      </c>
      <c r="H74" s="202">
        <f>+SPm!D2</f>
        <v>41547</v>
      </c>
      <c r="I74" s="202">
        <f>+SPm!E2</f>
        <v>41578</v>
      </c>
      <c r="J74" s="202">
        <f>+SPm!F2</f>
        <v>41608</v>
      </c>
      <c r="K74" s="202">
        <f>+SPm!G2</f>
        <v>41639</v>
      </c>
      <c r="L74" s="202">
        <f>+SPm!H2</f>
        <v>41670</v>
      </c>
      <c r="M74" s="202">
        <f>+SPm!I2</f>
        <v>41698</v>
      </c>
      <c r="N74" s="202">
        <f>+SPm!J2</f>
        <v>41729</v>
      </c>
      <c r="O74" s="202">
        <f>+SPm!K2</f>
        <v>41759</v>
      </c>
      <c r="P74" s="202">
        <f>+SPm!L2</f>
        <v>41790</v>
      </c>
      <c r="Q74" s="202">
        <f>+SPm!M2</f>
        <v>41820</v>
      </c>
      <c r="R74" s="202">
        <f>+SPm!N2</f>
        <v>41851</v>
      </c>
      <c r="S74" s="202">
        <f>+SPm!O2</f>
        <v>41882</v>
      </c>
      <c r="T74" s="202">
        <f>+SPm!P2</f>
        <v>41912</v>
      </c>
      <c r="U74" s="202">
        <f>+SPm!Q2</f>
        <v>41943</v>
      </c>
      <c r="V74" s="202">
        <f>+SPm!R2</f>
        <v>41973</v>
      </c>
      <c r="W74" s="202">
        <f>+SPm!S2</f>
        <v>42004</v>
      </c>
      <c r="X74" s="202">
        <f>+SPm!T2</f>
        <v>42035</v>
      </c>
      <c r="Y74" s="202">
        <f>+SPm!U2</f>
        <v>42063</v>
      </c>
      <c r="Z74" s="202">
        <f>+SPm!V2</f>
        <v>42094</v>
      </c>
      <c r="AA74" s="202">
        <f>+SPm!W2</f>
        <v>42124</v>
      </c>
      <c r="AB74" s="202">
        <f>+SPm!X2</f>
        <v>42155</v>
      </c>
      <c r="AC74" s="202">
        <f>+SPm!Y2</f>
        <v>42185</v>
      </c>
      <c r="AD74" s="202">
        <f>+SPm!Z2</f>
        <v>42216</v>
      </c>
      <c r="AE74" s="202">
        <f>+SPm!AA2</f>
        <v>42247</v>
      </c>
      <c r="AF74" s="202">
        <f>+SPm!AB2</f>
        <v>42277</v>
      </c>
      <c r="AG74" s="202">
        <f>+SPm!AC2</f>
        <v>42308</v>
      </c>
      <c r="AH74" s="202">
        <f>+SPm!AD2</f>
        <v>42338</v>
      </c>
      <c r="AI74" s="202">
        <f>+SPm!AE2</f>
        <v>42369</v>
      </c>
      <c r="AJ74" s="202">
        <f>+SPm!AF2</f>
        <v>42400</v>
      </c>
      <c r="AK74" s="202">
        <f>+SPm!AG2</f>
        <v>42429</v>
      </c>
      <c r="AL74" s="202">
        <f>+SPm!AH2</f>
        <v>42460</v>
      </c>
      <c r="AM74" s="202">
        <f>+SPm!AI2</f>
        <v>42490</v>
      </c>
      <c r="AN74" s="202">
        <f>+SPm!AJ2</f>
        <v>42521</v>
      </c>
      <c r="AO74" s="202">
        <f>+SPm!AK2</f>
        <v>42551</v>
      </c>
    </row>
    <row r="75" spans="1:41" ht="16.5" thickTop="1" thickBot="1" x14ac:dyDescent="0.3">
      <c r="A75" s="57" t="str">
        <f>+IF(A51=0,"",A51)</f>
        <v>Fabbricato 1</v>
      </c>
      <c r="B75" s="57" t="str">
        <f>+IF(B51=0,"",B51)</f>
        <v>Fabbricati</v>
      </c>
      <c r="C75" s="57"/>
      <c r="D75" s="57"/>
      <c r="E75" s="57"/>
      <c r="F75" s="86">
        <f>+F4+F51-F27</f>
        <v>24200</v>
      </c>
      <c r="G75" s="86">
        <f>+SUM($F4:G4)+SUM($F51:G51)-SUM($E27:G27)</f>
        <v>24200</v>
      </c>
      <c r="H75" s="86">
        <f>+SUM($F4:H4)+SUM($F51:H51)-SUM($E27:H27)</f>
        <v>24200</v>
      </c>
      <c r="I75" s="86">
        <f>+SUM($F4:I4)+SUM($F51:I51)-SUM($E27:I27)</f>
        <v>24200</v>
      </c>
      <c r="J75" s="86">
        <f>+SUM($F4:J4)+SUM($F51:J51)-SUM($E27:J27)</f>
        <v>24200</v>
      </c>
      <c r="K75" s="86">
        <f>+SUM($F4:K4)+SUM($F51:K51)-SUM($E27:K27)</f>
        <v>24200</v>
      </c>
      <c r="L75" s="86">
        <f>+SUM($F4:L4)+SUM($F51:L51)-SUM($E27:L27)</f>
        <v>24200</v>
      </c>
      <c r="M75" s="86">
        <f>+SUM($F4:M4)+SUM($F51:M51)-SUM($E27:M27)</f>
        <v>24200</v>
      </c>
      <c r="N75" s="86">
        <f>+SUM($F4:N4)+SUM($F51:N51)-SUM($E27:N27)</f>
        <v>24200</v>
      </c>
      <c r="O75" s="86">
        <f>+SUM($F4:O4)+SUM($F51:O51)-SUM($E27:O27)</f>
        <v>24200</v>
      </c>
      <c r="P75" s="86">
        <f>+SUM($F4:P4)+SUM($F51:P51)-SUM($E27:P27)</f>
        <v>24200</v>
      </c>
      <c r="Q75" s="86">
        <f>+SUM($F4:Q4)+SUM($F51:Q51)-SUM($E27:Q27)</f>
        <v>24200</v>
      </c>
      <c r="R75" s="86">
        <f>+SUM($F4:R4)+SUM($F51:R51)-SUM($E27:R27)</f>
        <v>24200</v>
      </c>
      <c r="S75" s="86">
        <f>+SUM($F4:S4)+SUM($F51:S51)-SUM($E27:S27)</f>
        <v>24200</v>
      </c>
      <c r="T75" s="86">
        <f>+SUM($F4:T4)+SUM($F51:T51)-SUM($E27:T27)</f>
        <v>24200</v>
      </c>
      <c r="U75" s="86">
        <f>+SUM($F4:U4)+SUM($F51:U51)-SUM($E27:U27)</f>
        <v>24200</v>
      </c>
      <c r="V75" s="86">
        <f>+SUM($F4:V4)+SUM($F51:V51)-SUM($E27:V27)</f>
        <v>24200</v>
      </c>
      <c r="W75" s="86">
        <f>+SUM($F4:W4)+SUM($F51:W51)-SUM($E27:W27)</f>
        <v>24200</v>
      </c>
      <c r="X75" s="86">
        <f>+SUM($F4:X4)+SUM($F51:X51)-SUM($E27:X27)</f>
        <v>24200</v>
      </c>
      <c r="Y75" s="86">
        <f>+SUM($F4:Y4)+SUM($F51:Y51)-SUM($E27:Y27)</f>
        <v>24200</v>
      </c>
      <c r="Z75" s="86">
        <f>+SUM($F4:Z4)+SUM($F51:Z51)-SUM($E27:Z27)</f>
        <v>24200</v>
      </c>
      <c r="AA75" s="86">
        <f>+SUM($F4:AA4)+SUM($F51:AA51)-SUM($E27:AA27)</f>
        <v>24200</v>
      </c>
      <c r="AB75" s="86">
        <f>+SUM($F4:AB4)+SUM($F51:AB51)-SUM($E27:AB27)</f>
        <v>24200</v>
      </c>
      <c r="AC75" s="86">
        <f>+SUM($F4:AC4)+SUM($F51:AC51)-SUM($E27:AC27)</f>
        <v>24200</v>
      </c>
      <c r="AD75" s="86">
        <f>+SUM($F4:AD4)+SUM($F51:AD51)-SUM($E27:AD27)</f>
        <v>24200</v>
      </c>
      <c r="AE75" s="86">
        <f>+SUM($F4:AE4)+SUM($F51:AE51)-SUM($E27:AE27)</f>
        <v>24200</v>
      </c>
      <c r="AF75" s="86">
        <f>+SUM($F4:AF4)+SUM($F51:AF51)-SUM($E27:AF27)</f>
        <v>24200</v>
      </c>
      <c r="AG75" s="86">
        <f>+SUM($F4:AG4)+SUM($F51:AG51)-SUM($E27:AG27)</f>
        <v>24200</v>
      </c>
      <c r="AH75" s="86">
        <f>+SUM($F4:AH4)+SUM($F51:AH51)-SUM($E27:AH27)</f>
        <v>24200</v>
      </c>
      <c r="AI75" s="86">
        <f>+SUM($F4:AI4)+SUM($F51:AI51)-SUM($E27:AI27)</f>
        <v>24200</v>
      </c>
      <c r="AJ75" s="86">
        <f>+SUM($F4:AJ4)+SUM($F51:AJ51)-SUM($E27:AJ27)</f>
        <v>24200</v>
      </c>
      <c r="AK75" s="86">
        <f>+SUM($F4:AK4)+SUM($F51:AK51)-SUM($E27:AK27)</f>
        <v>24200</v>
      </c>
      <c r="AL75" s="86">
        <f>+SUM($F4:AL4)+SUM($F51:AL51)-SUM($E27:AL27)</f>
        <v>24200</v>
      </c>
      <c r="AM75" s="86">
        <f>+SUM($F4:AM4)+SUM($F51:AM51)-SUM($E27:AM27)</f>
        <v>24200</v>
      </c>
      <c r="AN75" s="86">
        <f>+SUM($F4:AN4)+SUM($F51:AN51)-SUM($E27:AN27)</f>
        <v>24200</v>
      </c>
      <c r="AO75" s="86">
        <f>+SUM($F4:AO4)+SUM($F51:AO51)-SUM($E27:AO27)</f>
        <v>24200</v>
      </c>
    </row>
    <row r="76" spans="1:41" ht="16.5" thickTop="1" thickBot="1" x14ac:dyDescent="0.3">
      <c r="A76" s="57" t="str">
        <f t="shared" ref="A76:B76" si="40">+IF(A52=0,"",A52)</f>
        <v>Impianti 1</v>
      </c>
      <c r="B76" s="57" t="str">
        <f t="shared" si="40"/>
        <v>Impianti e Macchinari</v>
      </c>
      <c r="C76" s="57"/>
      <c r="D76" s="57"/>
      <c r="E76" s="57"/>
      <c r="F76" s="86">
        <f t="shared" ref="F76:F92" si="41">+F5+F52-F28</f>
        <v>121000</v>
      </c>
      <c r="G76" s="86">
        <f>+SUM($F5:G5)+SUM($F52:G52)-SUM($E28:G28)</f>
        <v>121000</v>
      </c>
      <c r="H76" s="86">
        <f>+SUM($F5:H5)+SUM($F52:H52)-SUM($E28:H28)</f>
        <v>121000</v>
      </c>
      <c r="I76" s="86">
        <f>+SUM($F5:I5)+SUM($F52:I52)-SUM($E28:I28)</f>
        <v>121000</v>
      </c>
      <c r="J76" s="86">
        <f>+SUM($F5:J5)+SUM($F52:J52)-SUM($E28:J28)</f>
        <v>121000</v>
      </c>
      <c r="K76" s="86">
        <f>+SUM($F5:K5)+SUM($F52:K52)-SUM($E28:K28)</f>
        <v>124025</v>
      </c>
      <c r="L76" s="86">
        <f>+SUM($F5:L5)+SUM($F52:L52)-SUM($E28:L28)</f>
        <v>124025</v>
      </c>
      <c r="M76" s="86">
        <f>+SUM($F5:M5)+SUM($F52:M52)-SUM($E28:M28)</f>
        <v>124025</v>
      </c>
      <c r="N76" s="86">
        <f>+SUM($F5:N5)+SUM($F52:N52)-SUM($E28:N28)</f>
        <v>124025</v>
      </c>
      <c r="O76" s="86">
        <f>+SUM($F5:O5)+SUM($F52:O52)-SUM($E28:O28)</f>
        <v>124025</v>
      </c>
      <c r="P76" s="86">
        <f>+SUM($F5:P5)+SUM($F52:P52)-SUM($E28:P28)</f>
        <v>121000</v>
      </c>
      <c r="Q76" s="86">
        <f>+SUM($F5:Q5)+SUM($F52:Q52)-SUM($E28:Q28)</f>
        <v>121000</v>
      </c>
      <c r="R76" s="86">
        <f>+SUM($F5:R5)+SUM($F52:R52)-SUM($E28:R28)</f>
        <v>121000</v>
      </c>
      <c r="S76" s="86">
        <f>+SUM($F5:S5)+SUM($F52:S52)-SUM($E28:S28)</f>
        <v>121000</v>
      </c>
      <c r="T76" s="86">
        <f>+SUM($F5:T5)+SUM($F52:T52)-SUM($E28:T28)</f>
        <v>121000</v>
      </c>
      <c r="U76" s="86">
        <f>+SUM($F5:U5)+SUM($F52:U52)-SUM($E28:U28)</f>
        <v>121000</v>
      </c>
      <c r="V76" s="86">
        <f>+SUM($F5:V5)+SUM($F52:V52)-SUM($E28:V28)</f>
        <v>121000</v>
      </c>
      <c r="W76" s="86">
        <f>+SUM($F5:W5)+SUM($F52:W52)-SUM($E28:W28)</f>
        <v>121000</v>
      </c>
      <c r="X76" s="86">
        <f>+SUM($F5:X5)+SUM($F52:X52)-SUM($E28:X28)</f>
        <v>121000</v>
      </c>
      <c r="Y76" s="86">
        <f>+SUM($F5:Y5)+SUM($F52:Y52)-SUM($E28:Y28)</f>
        <v>121000</v>
      </c>
      <c r="Z76" s="86">
        <f>+SUM($F5:Z5)+SUM($F52:Z52)-SUM($E28:Z28)</f>
        <v>121000</v>
      </c>
      <c r="AA76" s="86">
        <f>+SUM($F5:AA5)+SUM($F52:AA52)-SUM($E28:AA28)</f>
        <v>121000</v>
      </c>
      <c r="AB76" s="86">
        <f>+SUM($F5:AB5)+SUM($F52:AB52)-SUM($E28:AB28)</f>
        <v>121000</v>
      </c>
      <c r="AC76" s="86">
        <f>+SUM($F5:AC5)+SUM($F52:AC52)-SUM($E28:AC28)</f>
        <v>121000</v>
      </c>
      <c r="AD76" s="86">
        <f>+SUM($F5:AD5)+SUM($F52:AD52)-SUM($E28:AD28)</f>
        <v>121000</v>
      </c>
      <c r="AE76" s="86">
        <f>+SUM($F5:AE5)+SUM($F52:AE52)-SUM($E28:AE28)</f>
        <v>121000</v>
      </c>
      <c r="AF76" s="86">
        <f>+SUM($F5:AF5)+SUM($F52:AF52)-SUM($E28:AF28)</f>
        <v>121000</v>
      </c>
      <c r="AG76" s="86">
        <f>+SUM($F5:AG5)+SUM($F52:AG52)-SUM($E28:AG28)</f>
        <v>121000</v>
      </c>
      <c r="AH76" s="86">
        <f>+SUM($F5:AH5)+SUM($F52:AH52)-SUM($E28:AH28)</f>
        <v>121000</v>
      </c>
      <c r="AI76" s="86">
        <f>+SUM($F5:AI5)+SUM($F52:AI52)-SUM($E28:AI28)</f>
        <v>121000</v>
      </c>
      <c r="AJ76" s="86">
        <f>+SUM($F5:AJ5)+SUM($F52:AJ52)-SUM($E28:AJ28)</f>
        <v>121000</v>
      </c>
      <c r="AK76" s="86">
        <f>+SUM($F5:AK5)+SUM($F52:AK52)-SUM($E28:AK28)</f>
        <v>121000</v>
      </c>
      <c r="AL76" s="86">
        <f>+SUM($F5:AL5)+SUM($F52:AL52)-SUM($E28:AL28)</f>
        <v>121000</v>
      </c>
      <c r="AM76" s="86">
        <f>+SUM($F5:AM5)+SUM($F52:AM52)-SUM($E28:AM28)</f>
        <v>121000</v>
      </c>
      <c r="AN76" s="86">
        <f>+SUM($F5:AN5)+SUM($F52:AN52)-SUM($E28:AN28)</f>
        <v>121000</v>
      </c>
      <c r="AO76" s="86">
        <f>+SUM($F5:AO5)+SUM($F52:AO52)-SUM($E28:AO28)</f>
        <v>121000</v>
      </c>
    </row>
    <row r="77" spans="1:41" ht="16.5" thickTop="1" thickBot="1" x14ac:dyDescent="0.3">
      <c r="A77" s="57" t="str">
        <f t="shared" ref="A77:B77" si="42">+IF(A53=0,"",A53)</f>
        <v>Costi Impianto 1</v>
      </c>
      <c r="B77" s="57" t="str">
        <f t="shared" si="42"/>
        <v>Costi d'impianto e ampliamento</v>
      </c>
      <c r="C77" s="57"/>
      <c r="D77" s="57"/>
      <c r="E77" s="57"/>
      <c r="F77" s="86">
        <f t="shared" si="41"/>
        <v>60500</v>
      </c>
      <c r="G77" s="86">
        <f>+SUM($F6:G6)+SUM($F53:G53)-SUM($E29:G29)</f>
        <v>60500</v>
      </c>
      <c r="H77" s="86">
        <f>+SUM($F6:H6)+SUM($F53:H53)-SUM($E29:H29)</f>
        <v>60500</v>
      </c>
      <c r="I77" s="86">
        <f>+SUM($F6:I6)+SUM($F53:I53)-SUM($E29:I29)</f>
        <v>60500</v>
      </c>
      <c r="J77" s="86">
        <f>+SUM($F6:J6)+SUM($F53:J53)-SUM($E29:J29)</f>
        <v>60500</v>
      </c>
      <c r="K77" s="86">
        <f>+SUM($F6:K6)+SUM($F53:K53)-SUM($E29:K29)</f>
        <v>60500</v>
      </c>
      <c r="L77" s="86">
        <f>+SUM($F6:L6)+SUM($F53:L53)-SUM($E29:L29)</f>
        <v>60500</v>
      </c>
      <c r="M77" s="86">
        <f>+SUM($F6:M6)+SUM($F53:M53)-SUM($E29:M29)</f>
        <v>60500</v>
      </c>
      <c r="N77" s="86">
        <f>+SUM($F6:N6)+SUM($F53:N53)-SUM($E29:N29)</f>
        <v>61710</v>
      </c>
      <c r="O77" s="86">
        <f>+SUM($F6:O6)+SUM($F53:O53)-SUM($E29:O29)</f>
        <v>61710</v>
      </c>
      <c r="P77" s="86">
        <f>+SUM($F6:P6)+SUM($F53:P53)-SUM($E29:P29)</f>
        <v>60500</v>
      </c>
      <c r="Q77" s="86">
        <f>+SUM($F6:Q6)+SUM($F53:Q53)-SUM($E29:Q29)</f>
        <v>60500</v>
      </c>
      <c r="R77" s="86">
        <f>+SUM($F6:R6)+SUM($F53:R53)-SUM($E29:R29)</f>
        <v>60500</v>
      </c>
      <c r="S77" s="86">
        <f>+SUM($F6:S6)+SUM($F53:S53)-SUM($E29:S29)</f>
        <v>60500</v>
      </c>
      <c r="T77" s="86">
        <f>+SUM($F6:T6)+SUM($F53:T53)-SUM($E29:T29)</f>
        <v>60500</v>
      </c>
      <c r="U77" s="86">
        <f>+SUM($F6:U6)+SUM($F53:U53)-SUM($E29:U29)</f>
        <v>60500</v>
      </c>
      <c r="V77" s="86">
        <f>+SUM($F6:V6)+SUM($F53:V53)-SUM($E29:V29)</f>
        <v>60500</v>
      </c>
      <c r="W77" s="86">
        <f>+SUM($F6:W6)+SUM($F53:W53)-SUM($E29:W29)</f>
        <v>60500</v>
      </c>
      <c r="X77" s="86">
        <f>+SUM($F6:X6)+SUM($F53:X53)-SUM($E29:X29)</f>
        <v>60500</v>
      </c>
      <c r="Y77" s="86">
        <f>+SUM($F6:Y6)+SUM($F53:Y53)-SUM($E29:Y29)</f>
        <v>60500</v>
      </c>
      <c r="Z77" s="86">
        <f>+SUM($F6:Z6)+SUM($F53:Z53)-SUM($E29:Z29)</f>
        <v>60500</v>
      </c>
      <c r="AA77" s="86">
        <f>+SUM($F6:AA6)+SUM($F53:AA53)-SUM($E29:AA29)</f>
        <v>60500</v>
      </c>
      <c r="AB77" s="86">
        <f>+SUM($F6:AB6)+SUM($F53:AB53)-SUM($E29:AB29)</f>
        <v>60500</v>
      </c>
      <c r="AC77" s="86">
        <f>+SUM($F6:AC6)+SUM($F53:AC53)-SUM($E29:AC29)</f>
        <v>60500</v>
      </c>
      <c r="AD77" s="86">
        <f>+SUM($F6:AD6)+SUM($F53:AD53)-SUM($E29:AD29)</f>
        <v>60500</v>
      </c>
      <c r="AE77" s="86">
        <f>+SUM($F6:AE6)+SUM($F53:AE53)-SUM($E29:AE29)</f>
        <v>60500</v>
      </c>
      <c r="AF77" s="86">
        <f>+SUM($F6:AF6)+SUM($F53:AF53)-SUM($E29:AF29)</f>
        <v>60500</v>
      </c>
      <c r="AG77" s="86">
        <f>+SUM($F6:AG6)+SUM($F53:AG53)-SUM($E29:AG29)</f>
        <v>60500</v>
      </c>
      <c r="AH77" s="86">
        <f>+SUM($F6:AH6)+SUM($F53:AH53)-SUM($E29:AH29)</f>
        <v>60500</v>
      </c>
      <c r="AI77" s="86">
        <f>+SUM($F6:AI6)+SUM($F53:AI53)-SUM($E29:AI29)</f>
        <v>60500</v>
      </c>
      <c r="AJ77" s="86">
        <f>+SUM($F6:AJ6)+SUM($F53:AJ53)-SUM($E29:AJ29)</f>
        <v>60500</v>
      </c>
      <c r="AK77" s="86">
        <f>+SUM($F6:AK6)+SUM($F53:AK53)-SUM($E29:AK29)</f>
        <v>60500</v>
      </c>
      <c r="AL77" s="86">
        <f>+SUM($F6:AL6)+SUM($F53:AL53)-SUM($E29:AL29)</f>
        <v>60500</v>
      </c>
      <c r="AM77" s="86">
        <f>+SUM($F6:AM6)+SUM($F53:AM53)-SUM($E29:AM29)</f>
        <v>60500</v>
      </c>
      <c r="AN77" s="86">
        <f>+SUM($F6:AN6)+SUM($F53:AN53)-SUM($E29:AN29)</f>
        <v>60500</v>
      </c>
      <c r="AO77" s="86">
        <f>+SUM($F6:AO6)+SUM($F53:AO53)-SUM($E29:AO29)</f>
        <v>60500</v>
      </c>
    </row>
    <row r="78" spans="1:41" ht="16.5" thickTop="1" thickBot="1" x14ac:dyDescent="0.3">
      <c r="A78" s="57" t="str">
        <f t="shared" ref="A78:B78" si="43">+IF(A54=0,"",A54)</f>
        <v>Immateriali</v>
      </c>
      <c r="B78" s="57" t="str">
        <f t="shared" si="43"/>
        <v>Altre immobilizzazioni immateriali</v>
      </c>
      <c r="C78" s="57"/>
      <c r="D78" s="57"/>
      <c r="E78" s="57"/>
      <c r="F78" s="86">
        <f t="shared" si="41"/>
        <v>0</v>
      </c>
      <c r="G78" s="86">
        <f>+SUM($F7:G7)+SUM($F54:G54)-SUM($E30:G30)</f>
        <v>0</v>
      </c>
      <c r="H78" s="86">
        <f>+SUM($F7:H7)+SUM($F54:H54)-SUM($E30:H30)</f>
        <v>0</v>
      </c>
      <c r="I78" s="86">
        <f>+SUM($F7:I7)+SUM($F54:I54)-SUM($E30:I30)</f>
        <v>0</v>
      </c>
      <c r="J78" s="86">
        <f>+SUM($F7:J7)+SUM($F54:J54)-SUM($E30:J30)</f>
        <v>0</v>
      </c>
      <c r="K78" s="86">
        <f>+SUM($F7:K7)+SUM($F54:K54)-SUM($E30:K30)</f>
        <v>0</v>
      </c>
      <c r="L78" s="86">
        <f>+SUM($F7:L7)+SUM($F54:L54)-SUM($E30:L30)</f>
        <v>0</v>
      </c>
      <c r="M78" s="86">
        <f>+SUM($F7:M7)+SUM($F54:M54)-SUM($E30:M30)</f>
        <v>0</v>
      </c>
      <c r="N78" s="86">
        <f>+SUM($F7:N7)+SUM($F54:N54)-SUM($E30:N30)</f>
        <v>0</v>
      </c>
      <c r="O78" s="86">
        <f>+SUM($F7:O7)+SUM($F54:O54)-SUM($E30:O30)</f>
        <v>0</v>
      </c>
      <c r="P78" s="86">
        <f>+SUM($F7:P7)+SUM($F54:P54)-SUM($E30:P30)</f>
        <v>0</v>
      </c>
      <c r="Q78" s="86">
        <f>+SUM($F7:Q7)+SUM($F54:Q54)-SUM($E30:Q30)</f>
        <v>0</v>
      </c>
      <c r="R78" s="86">
        <f>+SUM($F7:R7)+SUM($F54:R54)-SUM($E30:R30)</f>
        <v>0</v>
      </c>
      <c r="S78" s="86">
        <f>+SUM($F7:S7)+SUM($F54:S54)-SUM($E30:S30)</f>
        <v>0</v>
      </c>
      <c r="T78" s="86">
        <f>+SUM($F7:T7)+SUM($F54:T54)-SUM($E30:T30)</f>
        <v>0</v>
      </c>
      <c r="U78" s="86">
        <f>+SUM($F7:U7)+SUM($F54:U54)-SUM($E30:U30)</f>
        <v>0</v>
      </c>
      <c r="V78" s="86">
        <f>+SUM($F7:V7)+SUM($F54:V54)-SUM($E30:V30)</f>
        <v>0</v>
      </c>
      <c r="W78" s="86">
        <f>+SUM($F7:W7)+SUM($F54:W54)-SUM($E30:W30)</f>
        <v>0</v>
      </c>
      <c r="X78" s="86">
        <f>+SUM($F7:X7)+SUM($F54:X54)-SUM($E30:X30)</f>
        <v>0</v>
      </c>
      <c r="Y78" s="86">
        <f>+SUM($F7:Y7)+SUM($F54:Y54)-SUM($E30:Y30)</f>
        <v>0</v>
      </c>
      <c r="Z78" s="86">
        <f>+SUM($F7:Z7)+SUM($F54:Z54)-SUM($E30:Z30)</f>
        <v>0</v>
      </c>
      <c r="AA78" s="86">
        <f>+SUM($F7:AA7)+SUM($F54:AA54)-SUM($E30:AA30)</f>
        <v>0</v>
      </c>
      <c r="AB78" s="86">
        <f>+SUM($F7:AB7)+SUM($F54:AB54)-SUM($E30:AB30)</f>
        <v>0</v>
      </c>
      <c r="AC78" s="86">
        <f>+SUM($F7:AC7)+SUM($F54:AC54)-SUM($E30:AC30)</f>
        <v>0</v>
      </c>
      <c r="AD78" s="86">
        <f>+SUM($F7:AD7)+SUM($F54:AD54)-SUM($E30:AD30)</f>
        <v>0</v>
      </c>
      <c r="AE78" s="86">
        <f>+SUM($F7:AE7)+SUM($F54:AE54)-SUM($E30:AE30)</f>
        <v>0</v>
      </c>
      <c r="AF78" s="86">
        <f>+SUM($F7:AF7)+SUM($F54:AF54)-SUM($E30:AF30)</f>
        <v>0</v>
      </c>
      <c r="AG78" s="86">
        <f>+SUM($F7:AG7)+SUM($F54:AG54)-SUM($E30:AG30)</f>
        <v>0</v>
      </c>
      <c r="AH78" s="86">
        <f>+SUM($F7:AH7)+SUM($F54:AH54)-SUM($E30:AH30)</f>
        <v>0</v>
      </c>
      <c r="AI78" s="86">
        <f>+SUM($F7:AI7)+SUM($F54:AI54)-SUM($E30:AI30)</f>
        <v>0</v>
      </c>
      <c r="AJ78" s="86">
        <f>+SUM($F7:AJ7)+SUM($F54:AJ54)-SUM($E30:AJ30)</f>
        <v>0</v>
      </c>
      <c r="AK78" s="86">
        <f>+SUM($F7:AK7)+SUM($F54:AK54)-SUM($E30:AK30)</f>
        <v>0</v>
      </c>
      <c r="AL78" s="86">
        <f>+SUM($F7:AL7)+SUM($F54:AL54)-SUM($E30:AL30)</f>
        <v>0</v>
      </c>
      <c r="AM78" s="86">
        <f>+SUM($F7:AM7)+SUM($F54:AM54)-SUM($E30:AM30)</f>
        <v>0</v>
      </c>
      <c r="AN78" s="86">
        <f>+SUM($F7:AN7)+SUM($F54:AN54)-SUM($E30:AN30)</f>
        <v>0</v>
      </c>
      <c r="AO78" s="86">
        <f>+SUM($F7:AO7)+SUM($F54:AO54)-SUM($E30:AO30)</f>
        <v>0</v>
      </c>
    </row>
    <row r="79" spans="1:41" ht="16.5" thickTop="1" thickBot="1" x14ac:dyDescent="0.3">
      <c r="A79" s="57" t="str">
        <f t="shared" ref="A79:B79" si="44">+IF(A55=0,"",A55)</f>
        <v>Arredamenti</v>
      </c>
      <c r="B79" s="57" t="str">
        <f t="shared" si="44"/>
        <v>Attrezzature Industriali e commerciali</v>
      </c>
      <c r="C79" s="57"/>
      <c r="D79" s="57"/>
      <c r="E79" s="57"/>
      <c r="F79" s="86">
        <f t="shared" si="41"/>
        <v>0</v>
      </c>
      <c r="G79" s="86">
        <f>+SUM($F8:G8)+SUM($F55:G55)-SUM($E31:G31)</f>
        <v>0</v>
      </c>
      <c r="H79" s="86">
        <f>+SUM($F8:H8)+SUM($F55:H55)-SUM($E31:H31)</f>
        <v>0</v>
      </c>
      <c r="I79" s="86">
        <f>+SUM($F8:I8)+SUM($F55:I55)-SUM($E31:I31)</f>
        <v>0</v>
      </c>
      <c r="J79" s="86">
        <f>+SUM($F8:J8)+SUM($F55:J55)-SUM($E31:J31)</f>
        <v>0</v>
      </c>
      <c r="K79" s="86">
        <f>+SUM($F8:K8)+SUM($F55:K55)-SUM($E31:K31)</f>
        <v>0</v>
      </c>
      <c r="L79" s="86">
        <f>+SUM($F8:L8)+SUM($F55:L55)-SUM($E31:L31)</f>
        <v>0</v>
      </c>
      <c r="M79" s="86">
        <f>+SUM($F8:M8)+SUM($F55:M55)-SUM($E31:M31)</f>
        <v>0</v>
      </c>
      <c r="N79" s="86">
        <f>+SUM($F8:N8)+SUM($F55:N55)-SUM($E31:N31)</f>
        <v>0</v>
      </c>
      <c r="O79" s="86">
        <f>+SUM($F8:O8)+SUM($F55:O55)-SUM($E31:O31)</f>
        <v>0</v>
      </c>
      <c r="P79" s="86">
        <f>+SUM($F8:P8)+SUM($F55:P55)-SUM($E31:P31)</f>
        <v>0</v>
      </c>
      <c r="Q79" s="86">
        <f>+SUM($F8:Q8)+SUM($F55:Q55)-SUM($E31:Q31)</f>
        <v>0</v>
      </c>
      <c r="R79" s="86">
        <f>+SUM($F8:R8)+SUM($F55:R55)-SUM($E31:R31)</f>
        <v>0</v>
      </c>
      <c r="S79" s="86">
        <f>+SUM($F8:S8)+SUM($F55:S55)-SUM($E31:S31)</f>
        <v>0</v>
      </c>
      <c r="T79" s="86">
        <f>+SUM($F8:T8)+SUM($F55:T55)-SUM($E31:T31)</f>
        <v>0</v>
      </c>
      <c r="U79" s="86">
        <f>+SUM($F8:U8)+SUM($F55:U55)-SUM($E31:U31)</f>
        <v>0</v>
      </c>
      <c r="V79" s="86">
        <f>+SUM($F8:V8)+SUM($F55:V55)-SUM($E31:V31)</f>
        <v>0</v>
      </c>
      <c r="W79" s="86">
        <f>+SUM($F8:W8)+SUM($F55:W55)-SUM($E31:W31)</f>
        <v>0</v>
      </c>
      <c r="X79" s="86">
        <f>+SUM($F8:X8)+SUM($F55:X55)-SUM($E31:X31)</f>
        <v>0</v>
      </c>
      <c r="Y79" s="86">
        <f>+SUM($F8:Y8)+SUM($F55:Y55)-SUM($E31:Y31)</f>
        <v>0</v>
      </c>
      <c r="Z79" s="86">
        <f>+SUM($F8:Z8)+SUM($F55:Z55)-SUM($E31:Z31)</f>
        <v>0</v>
      </c>
      <c r="AA79" s="86">
        <f>+SUM($F8:AA8)+SUM($F55:AA55)-SUM($E31:AA31)</f>
        <v>0</v>
      </c>
      <c r="AB79" s="86">
        <f>+SUM($F8:AB8)+SUM($F55:AB55)-SUM($E31:AB31)</f>
        <v>0</v>
      </c>
      <c r="AC79" s="86">
        <f>+SUM($F8:AC8)+SUM($F55:AC55)-SUM($E31:AC31)</f>
        <v>0</v>
      </c>
      <c r="AD79" s="86">
        <f>+SUM($F8:AD8)+SUM($F55:AD55)-SUM($E31:AD31)</f>
        <v>0</v>
      </c>
      <c r="AE79" s="86">
        <f>+SUM($F8:AE8)+SUM($F55:AE55)-SUM($E31:AE31)</f>
        <v>0</v>
      </c>
      <c r="AF79" s="86">
        <f>+SUM($F8:AF8)+SUM($F55:AF55)-SUM($E31:AF31)</f>
        <v>0</v>
      </c>
      <c r="AG79" s="86">
        <f>+SUM($F8:AG8)+SUM($F55:AG55)-SUM($E31:AG31)</f>
        <v>0</v>
      </c>
      <c r="AH79" s="86">
        <f>+SUM($F8:AH8)+SUM($F55:AH55)-SUM($E31:AH31)</f>
        <v>0</v>
      </c>
      <c r="AI79" s="86">
        <f>+SUM($F8:AI8)+SUM($F55:AI55)-SUM($E31:AI31)</f>
        <v>0</v>
      </c>
      <c r="AJ79" s="86">
        <f>+SUM($F8:AJ8)+SUM($F55:AJ55)-SUM($E31:AJ31)</f>
        <v>0</v>
      </c>
      <c r="AK79" s="86">
        <f>+SUM($F8:AK8)+SUM($F55:AK55)-SUM($E31:AK31)</f>
        <v>0</v>
      </c>
      <c r="AL79" s="86">
        <f>+SUM($F8:AL8)+SUM($F55:AL55)-SUM($E31:AL31)</f>
        <v>0</v>
      </c>
      <c r="AM79" s="86">
        <f>+SUM($F8:AM8)+SUM($F55:AM55)-SUM($E31:AM31)</f>
        <v>0</v>
      </c>
      <c r="AN79" s="86">
        <f>+SUM($F8:AN8)+SUM($F55:AN55)-SUM($E31:AN31)</f>
        <v>0</v>
      </c>
      <c r="AO79" s="86">
        <f>+SUM($F8:AO8)+SUM($F55:AO55)-SUM($E31:AO31)</f>
        <v>0</v>
      </c>
    </row>
    <row r="80" spans="1:41" ht="16.5" thickTop="1" thickBot="1" x14ac:dyDescent="0.3">
      <c r="A80" s="57" t="str">
        <f t="shared" ref="A80:B80" si="45">+IF(A56=0,"",A56)</f>
        <v>R&amp;S</v>
      </c>
      <c r="B80" s="57" t="str">
        <f t="shared" si="45"/>
        <v>Ricerca&amp; Sviluppo</v>
      </c>
      <c r="C80" s="57"/>
      <c r="D80" s="57"/>
      <c r="E80" s="57"/>
      <c r="F80" s="86">
        <f t="shared" si="41"/>
        <v>0</v>
      </c>
      <c r="G80" s="86">
        <f>+SUM($F9:G9)+SUM($F56:G56)-SUM($E32:G32)</f>
        <v>1210</v>
      </c>
      <c r="H80" s="86">
        <f>+SUM($F9:H9)+SUM($F56:H56)-SUM($E32:H32)</f>
        <v>1210</v>
      </c>
      <c r="I80" s="86">
        <f>+SUM($F9:I9)+SUM($F56:I56)-SUM($E32:I32)</f>
        <v>1210</v>
      </c>
      <c r="J80" s="86">
        <f>+SUM($F9:J9)+SUM($F56:J56)-SUM($E32:J32)</f>
        <v>0</v>
      </c>
      <c r="K80" s="86">
        <f>+SUM($F9:K9)+SUM($F56:K56)-SUM($E32:K32)</f>
        <v>0</v>
      </c>
      <c r="L80" s="86">
        <f>+SUM($F9:L9)+SUM($F56:L56)-SUM($E32:L32)</f>
        <v>0</v>
      </c>
      <c r="M80" s="86">
        <f>+SUM($F9:M9)+SUM($F56:M56)-SUM($E32:M32)</f>
        <v>0</v>
      </c>
      <c r="N80" s="86">
        <f>+SUM($F9:N9)+SUM($F56:N56)-SUM($E32:N32)</f>
        <v>0</v>
      </c>
      <c r="O80" s="86">
        <f>+SUM($F9:O9)+SUM($F56:O56)-SUM($E32:O32)</f>
        <v>0</v>
      </c>
      <c r="P80" s="86">
        <f>+SUM($F9:P9)+SUM($F56:P56)-SUM($E32:P32)</f>
        <v>0</v>
      </c>
      <c r="Q80" s="86">
        <f>+SUM($F9:Q9)+SUM($F56:Q56)-SUM($E32:Q32)</f>
        <v>0</v>
      </c>
      <c r="R80" s="86">
        <f>+SUM($F9:R9)+SUM($F56:R56)-SUM($E32:R32)</f>
        <v>0</v>
      </c>
      <c r="S80" s="86">
        <f>+SUM($F9:S9)+SUM($F56:S56)-SUM($E32:S32)</f>
        <v>0</v>
      </c>
      <c r="T80" s="86">
        <f>+SUM($F9:T9)+SUM($F56:T56)-SUM($E32:T32)</f>
        <v>0</v>
      </c>
      <c r="U80" s="86">
        <f>+SUM($F9:U9)+SUM($F56:U56)-SUM($E32:U32)</f>
        <v>0</v>
      </c>
      <c r="V80" s="86">
        <f>+SUM($F9:V9)+SUM($F56:V56)-SUM($E32:V32)</f>
        <v>0</v>
      </c>
      <c r="W80" s="86">
        <f>+SUM($F9:W9)+SUM($F56:W56)-SUM($E32:W32)</f>
        <v>0</v>
      </c>
      <c r="X80" s="86">
        <f>+SUM($F9:X9)+SUM($F56:X56)-SUM($E32:X32)</f>
        <v>0</v>
      </c>
      <c r="Y80" s="86">
        <f>+SUM($F9:Y9)+SUM($F56:Y56)-SUM($E32:Y32)</f>
        <v>0</v>
      </c>
      <c r="Z80" s="86">
        <f>+SUM($F9:Z9)+SUM($F56:Z56)-SUM($E32:Z32)</f>
        <v>0</v>
      </c>
      <c r="AA80" s="86">
        <f>+SUM($F9:AA9)+SUM($F56:AA56)-SUM($E32:AA32)</f>
        <v>0</v>
      </c>
      <c r="AB80" s="86">
        <f>+SUM($F9:AB9)+SUM($F56:AB56)-SUM($E32:AB32)</f>
        <v>0</v>
      </c>
      <c r="AC80" s="86">
        <f>+SUM($F9:AC9)+SUM($F56:AC56)-SUM($E32:AC32)</f>
        <v>0</v>
      </c>
      <c r="AD80" s="86">
        <f>+SUM($F9:AD9)+SUM($F56:AD56)-SUM($E32:AD32)</f>
        <v>0</v>
      </c>
      <c r="AE80" s="86">
        <f>+SUM($F9:AE9)+SUM($F56:AE56)-SUM($E32:AE32)</f>
        <v>0</v>
      </c>
      <c r="AF80" s="86">
        <f>+SUM($F9:AF9)+SUM($F56:AF56)-SUM($E32:AF32)</f>
        <v>0</v>
      </c>
      <c r="AG80" s="86">
        <f>+SUM($F9:AG9)+SUM($F56:AG56)-SUM($E32:AG32)</f>
        <v>0</v>
      </c>
      <c r="AH80" s="86">
        <f>+SUM($F9:AH9)+SUM($F56:AH56)-SUM($E32:AH32)</f>
        <v>0</v>
      </c>
      <c r="AI80" s="86">
        <f>+SUM($F9:AI9)+SUM($F56:AI56)-SUM($E32:AI32)</f>
        <v>0</v>
      </c>
      <c r="AJ80" s="86">
        <f>+SUM($F9:AJ9)+SUM($F56:AJ56)-SUM($E32:AJ32)</f>
        <v>0</v>
      </c>
      <c r="AK80" s="86">
        <f>+SUM($F9:AK9)+SUM($F56:AK56)-SUM($E32:AK32)</f>
        <v>0</v>
      </c>
      <c r="AL80" s="86">
        <f>+SUM($F9:AL9)+SUM($F56:AL56)-SUM($E32:AL32)</f>
        <v>0</v>
      </c>
      <c r="AM80" s="86">
        <f>+SUM($F9:AM9)+SUM($F56:AM56)-SUM($E32:AM32)</f>
        <v>0</v>
      </c>
      <c r="AN80" s="86">
        <f>+SUM($F9:AN9)+SUM($F56:AN56)-SUM($E32:AN32)</f>
        <v>0</v>
      </c>
      <c r="AO80" s="86">
        <f>+SUM($F9:AO9)+SUM($F56:AO56)-SUM($E32:AO32)</f>
        <v>0</v>
      </c>
    </row>
    <row r="81" spans="1:41" ht="16.5" thickTop="1" thickBot="1" x14ac:dyDescent="0.3">
      <c r="A81" s="57" t="str">
        <f t="shared" ref="A81:B81" si="46">+IF(A57=0,"",A57)</f>
        <v>Brevetti</v>
      </c>
      <c r="B81" s="57" t="str">
        <f t="shared" si="46"/>
        <v>Ricerca&amp; Sviluppo</v>
      </c>
      <c r="C81" s="57"/>
      <c r="D81" s="57"/>
      <c r="E81" s="57"/>
      <c r="F81" s="86">
        <f t="shared" si="41"/>
        <v>0</v>
      </c>
      <c r="G81" s="86">
        <f>+SUM($F10:G10)+SUM($F57:G57)-SUM($E33:G33)</f>
        <v>0</v>
      </c>
      <c r="H81" s="86">
        <f>+SUM($F10:H10)+SUM($F57:H57)-SUM($E33:H33)</f>
        <v>0</v>
      </c>
      <c r="I81" s="86">
        <f>+SUM($F10:I10)+SUM($F57:I57)-SUM($E33:I33)</f>
        <v>0</v>
      </c>
      <c r="J81" s="86">
        <f>+SUM($F10:J10)+SUM($F57:J57)-SUM($E33:J33)</f>
        <v>0</v>
      </c>
      <c r="K81" s="86">
        <f>+SUM($F10:K10)+SUM($F57:K57)-SUM($E33:K33)</f>
        <v>0</v>
      </c>
      <c r="L81" s="86">
        <f>+SUM($F10:L10)+SUM($F57:L57)-SUM($E33:L33)</f>
        <v>0</v>
      </c>
      <c r="M81" s="86">
        <f>+SUM($F10:M10)+SUM($F57:M57)-SUM($E33:M33)</f>
        <v>0</v>
      </c>
      <c r="N81" s="86">
        <f>+SUM($F10:N10)+SUM($F57:N57)-SUM($E33:N33)</f>
        <v>0</v>
      </c>
      <c r="O81" s="86">
        <f>+SUM($F10:O10)+SUM($F57:O57)-SUM($E33:O33)</f>
        <v>0</v>
      </c>
      <c r="P81" s="86">
        <f>+SUM($F10:P10)+SUM($F57:P57)-SUM($E33:P33)</f>
        <v>0</v>
      </c>
      <c r="Q81" s="86">
        <f>+SUM($F10:Q10)+SUM($F57:Q57)-SUM($E33:Q33)</f>
        <v>0</v>
      </c>
      <c r="R81" s="86">
        <f>+SUM($F10:R10)+SUM($F57:R57)-SUM($E33:R33)</f>
        <v>0</v>
      </c>
      <c r="S81" s="86">
        <f>+SUM($F10:S10)+SUM($F57:S57)-SUM($E33:S33)</f>
        <v>0</v>
      </c>
      <c r="T81" s="86">
        <f>+SUM($F10:T10)+SUM($F57:T57)-SUM($E33:T33)</f>
        <v>0</v>
      </c>
      <c r="U81" s="86">
        <f>+SUM($F10:U10)+SUM($F57:U57)-SUM($E33:U33)</f>
        <v>0</v>
      </c>
      <c r="V81" s="86">
        <f>+SUM($F10:V10)+SUM($F57:V57)-SUM($E33:V33)</f>
        <v>0</v>
      </c>
      <c r="W81" s="86">
        <f>+SUM($F10:W10)+SUM($F57:W57)-SUM($E33:W33)</f>
        <v>0</v>
      </c>
      <c r="X81" s="86">
        <f>+SUM($F10:X10)+SUM($F57:X57)-SUM($E33:X33)</f>
        <v>0</v>
      </c>
      <c r="Y81" s="86">
        <f>+SUM($F10:Y10)+SUM($F57:Y57)-SUM($E33:Y33)</f>
        <v>0</v>
      </c>
      <c r="Z81" s="86">
        <f>+SUM($F10:Z10)+SUM($F57:Z57)-SUM($E33:Z33)</f>
        <v>0</v>
      </c>
      <c r="AA81" s="86">
        <f>+SUM($F10:AA10)+SUM($F57:AA57)-SUM($E33:AA33)</f>
        <v>0</v>
      </c>
      <c r="AB81" s="86">
        <f>+SUM($F10:AB10)+SUM($F57:AB57)-SUM($E33:AB33)</f>
        <v>0</v>
      </c>
      <c r="AC81" s="86">
        <f>+SUM($F10:AC10)+SUM($F57:AC57)-SUM($E33:AC33)</f>
        <v>0</v>
      </c>
      <c r="AD81" s="86">
        <f>+SUM($F10:AD10)+SUM($F57:AD57)-SUM($E33:AD33)</f>
        <v>0</v>
      </c>
      <c r="AE81" s="86">
        <f>+SUM($F10:AE10)+SUM($F57:AE57)-SUM($E33:AE33)</f>
        <v>0</v>
      </c>
      <c r="AF81" s="86">
        <f>+SUM($F10:AF10)+SUM($F57:AF57)-SUM($E33:AF33)</f>
        <v>0</v>
      </c>
      <c r="AG81" s="86">
        <f>+SUM($F10:AG10)+SUM($F57:AG57)-SUM($E33:AG33)</f>
        <v>0</v>
      </c>
      <c r="AH81" s="86">
        <f>+SUM($F10:AH10)+SUM($F57:AH57)-SUM($E33:AH33)</f>
        <v>0</v>
      </c>
      <c r="AI81" s="86">
        <f>+SUM($F10:AI10)+SUM($F57:AI57)-SUM($E33:AI33)</f>
        <v>0</v>
      </c>
      <c r="AJ81" s="86">
        <f>+SUM($F10:AJ10)+SUM($F57:AJ57)-SUM($E33:AJ33)</f>
        <v>0</v>
      </c>
      <c r="AK81" s="86">
        <f>+SUM($F10:AK10)+SUM($F57:AK57)-SUM($E33:AK33)</f>
        <v>0</v>
      </c>
      <c r="AL81" s="86">
        <f>+SUM($F10:AL10)+SUM($F57:AL57)-SUM($E33:AL33)</f>
        <v>0</v>
      </c>
      <c r="AM81" s="86">
        <f>+SUM($F10:AM10)+SUM($F57:AM57)-SUM($E33:AM33)</f>
        <v>0</v>
      </c>
      <c r="AN81" s="86">
        <f>+SUM($F10:AN10)+SUM($F57:AN57)-SUM($E33:AN33)</f>
        <v>0</v>
      </c>
      <c r="AO81" s="86">
        <f>+SUM($F10:AO10)+SUM($F57:AO57)-SUM($E33:AO33)</f>
        <v>0</v>
      </c>
    </row>
    <row r="82" spans="1:41" ht="16.5" thickTop="1" thickBot="1" x14ac:dyDescent="0.3">
      <c r="A82" s="57" t="str">
        <f t="shared" ref="A82:B82" si="47">+IF(A58=0,"",A58)</f>
        <v/>
      </c>
      <c r="B82" s="57" t="str">
        <f t="shared" si="47"/>
        <v>Fabbricati</v>
      </c>
      <c r="C82" s="57"/>
      <c r="D82" s="57"/>
      <c r="E82" s="57"/>
      <c r="F82" s="86">
        <f t="shared" si="41"/>
        <v>0</v>
      </c>
      <c r="G82" s="86">
        <f>+SUM($F11:G11)+SUM($F58:G58)-SUM($E34:G34)</f>
        <v>0</v>
      </c>
      <c r="H82" s="86">
        <f>+SUM($F11:H11)+SUM($F58:H58)-SUM($E34:H34)</f>
        <v>0</v>
      </c>
      <c r="I82" s="86">
        <f>+SUM($F11:I11)+SUM($F58:I58)-SUM($E34:I34)</f>
        <v>0</v>
      </c>
      <c r="J82" s="86">
        <f>+SUM($F11:J11)+SUM($F58:J58)-SUM($E34:J34)</f>
        <v>2000</v>
      </c>
      <c r="K82" s="86">
        <f>+SUM($F11:K11)+SUM($F58:K58)-SUM($E34:K34)</f>
        <v>2000</v>
      </c>
      <c r="L82" s="86">
        <f>+SUM($F11:L11)+SUM($F58:L58)-SUM($E34:L34)</f>
        <v>2000</v>
      </c>
      <c r="M82" s="86">
        <f>+SUM($F11:M11)+SUM($F58:M58)-SUM($E34:M34)</f>
        <v>2000</v>
      </c>
      <c r="N82" s="86">
        <f>+SUM($F11:N11)+SUM($F58:N58)-SUM($E34:N34)</f>
        <v>2000</v>
      </c>
      <c r="O82" s="86">
        <f>+SUM($F11:O11)+SUM($F58:O58)-SUM($E34:O34)</f>
        <v>2000</v>
      </c>
      <c r="P82" s="86">
        <f>+SUM($F11:P11)+SUM($F58:P58)-SUM($E34:P34)</f>
        <v>2000</v>
      </c>
      <c r="Q82" s="86">
        <f>+SUM($F11:Q11)+SUM($F58:Q58)-SUM($E34:Q34)</f>
        <v>2000</v>
      </c>
      <c r="R82" s="86">
        <f>+SUM($F11:R11)+SUM($F58:R58)-SUM($E34:R34)</f>
        <v>2000</v>
      </c>
      <c r="S82" s="86">
        <f>+SUM($F11:S11)+SUM($F58:S58)-SUM($E34:S34)</f>
        <v>2000</v>
      </c>
      <c r="T82" s="86">
        <f>+SUM($F11:T11)+SUM($F58:T58)-SUM($E34:T34)</f>
        <v>2000</v>
      </c>
      <c r="U82" s="86">
        <f>+SUM($F11:U11)+SUM($F58:U58)-SUM($E34:U34)</f>
        <v>2000</v>
      </c>
      <c r="V82" s="86">
        <f>+SUM($F11:V11)+SUM($F58:V58)-SUM($E34:V34)</f>
        <v>2000</v>
      </c>
      <c r="W82" s="86">
        <f>+SUM($F11:W11)+SUM($F58:W58)-SUM($E34:W34)</f>
        <v>2000</v>
      </c>
      <c r="X82" s="86">
        <f>+SUM($F11:X11)+SUM($F58:X58)-SUM($E34:X34)</f>
        <v>2000</v>
      </c>
      <c r="Y82" s="86">
        <f>+SUM($F11:Y11)+SUM($F58:Y58)-SUM($E34:Y34)</f>
        <v>2000</v>
      </c>
      <c r="Z82" s="86">
        <f>+SUM($F11:Z11)+SUM($F58:Z58)-SUM($E34:Z34)</f>
        <v>2000</v>
      </c>
      <c r="AA82" s="86">
        <f>+SUM($F11:AA11)+SUM($F58:AA58)-SUM($E34:AA34)</f>
        <v>2000</v>
      </c>
      <c r="AB82" s="86">
        <f>+SUM($F11:AB11)+SUM($F58:AB58)-SUM($E34:AB34)</f>
        <v>2000</v>
      </c>
      <c r="AC82" s="86">
        <f>+SUM($F11:AC11)+SUM($F58:AC58)-SUM($E34:AC34)</f>
        <v>2000</v>
      </c>
      <c r="AD82" s="86">
        <f>+SUM($F11:AD11)+SUM($F58:AD58)-SUM($E34:AD34)</f>
        <v>2000</v>
      </c>
      <c r="AE82" s="86">
        <f>+SUM($F11:AE11)+SUM($F58:AE58)-SUM($E34:AE34)</f>
        <v>2000</v>
      </c>
      <c r="AF82" s="86">
        <f>+SUM($F11:AF11)+SUM($F58:AF58)-SUM($E34:AF34)</f>
        <v>2000</v>
      </c>
      <c r="AG82" s="86">
        <f>+SUM($F11:AG11)+SUM($F58:AG58)-SUM($E34:AG34)</f>
        <v>2000</v>
      </c>
      <c r="AH82" s="86">
        <f>+SUM($F11:AH11)+SUM($F58:AH58)-SUM($E34:AH34)</f>
        <v>2000</v>
      </c>
      <c r="AI82" s="86">
        <f>+SUM($F11:AI11)+SUM($F58:AI58)-SUM($E34:AI34)</f>
        <v>2000</v>
      </c>
      <c r="AJ82" s="86">
        <f>+SUM($F11:AJ11)+SUM($F58:AJ58)-SUM($E34:AJ34)</f>
        <v>2000</v>
      </c>
      <c r="AK82" s="86">
        <f>+SUM($F11:AK11)+SUM($F58:AK58)-SUM($E34:AK34)</f>
        <v>2000</v>
      </c>
      <c r="AL82" s="86">
        <f>+SUM($F11:AL11)+SUM($F58:AL58)-SUM($E34:AL34)</f>
        <v>2000</v>
      </c>
      <c r="AM82" s="86">
        <f>+SUM($F11:AM11)+SUM($F58:AM58)-SUM($E34:AM34)</f>
        <v>2000</v>
      </c>
      <c r="AN82" s="86">
        <f>+SUM($F11:AN11)+SUM($F58:AN58)-SUM($E34:AN34)</f>
        <v>2000</v>
      </c>
      <c r="AO82" s="86">
        <f>+SUM($F11:AO11)+SUM($F58:AO58)-SUM($E34:AO34)</f>
        <v>2000</v>
      </c>
    </row>
    <row r="83" spans="1:41" ht="16.5" thickTop="1" thickBot="1" x14ac:dyDescent="0.3">
      <c r="A83" s="57" t="str">
        <f t="shared" ref="A83:B83" si="48">+IF(A59=0,"",A59)</f>
        <v/>
      </c>
      <c r="B83" s="57" t="str">
        <f t="shared" si="48"/>
        <v/>
      </c>
      <c r="C83" s="57"/>
      <c r="D83" s="57"/>
      <c r="E83" s="57"/>
      <c r="F83" s="86">
        <f t="shared" si="41"/>
        <v>0</v>
      </c>
      <c r="G83" s="86">
        <f>+SUM($F12:G12)+SUM($F59:G59)-SUM($E35:G35)</f>
        <v>0</v>
      </c>
      <c r="H83" s="86">
        <f>+SUM($F12:H12)+SUM($F59:H59)-SUM($E35:H35)</f>
        <v>0</v>
      </c>
      <c r="I83" s="86">
        <f>+SUM($F12:I12)+SUM($F59:I59)-SUM($E35:I35)</f>
        <v>0</v>
      </c>
      <c r="J83" s="86">
        <f>+SUM($F12:J12)+SUM($F59:J59)-SUM($E35:J35)</f>
        <v>0</v>
      </c>
      <c r="K83" s="86">
        <f>+SUM($F12:K12)+SUM($F59:K59)-SUM($E35:K35)</f>
        <v>0</v>
      </c>
      <c r="L83" s="86">
        <f>+SUM($F12:L12)+SUM($F59:L59)-SUM($E35:L35)</f>
        <v>0</v>
      </c>
      <c r="M83" s="86">
        <f>+SUM($F12:M12)+SUM($F59:M59)-SUM($E35:M35)</f>
        <v>0</v>
      </c>
      <c r="N83" s="86">
        <f>+SUM($F12:N12)+SUM($F59:N59)-SUM($E35:N35)</f>
        <v>0</v>
      </c>
      <c r="O83" s="86">
        <f>+SUM($F12:O12)+SUM($F59:O59)-SUM($E35:O35)</f>
        <v>0</v>
      </c>
      <c r="P83" s="86">
        <f>+SUM($F12:P12)+SUM($F59:P59)-SUM($E35:P35)</f>
        <v>0</v>
      </c>
      <c r="Q83" s="86">
        <f>+SUM($F12:Q12)+SUM($F59:Q59)-SUM($E35:Q35)</f>
        <v>0</v>
      </c>
      <c r="R83" s="86">
        <f>+SUM($F12:R12)+SUM($F59:R59)-SUM($E35:R35)</f>
        <v>0</v>
      </c>
      <c r="S83" s="86">
        <f>+SUM($F12:S12)+SUM($F59:S59)-SUM($E35:S35)</f>
        <v>0</v>
      </c>
      <c r="T83" s="86">
        <f>+SUM($F12:T12)+SUM($F59:T59)-SUM($E35:T35)</f>
        <v>0</v>
      </c>
      <c r="U83" s="86">
        <f>+SUM($F12:U12)+SUM($F59:U59)-SUM($E35:U35)</f>
        <v>0</v>
      </c>
      <c r="V83" s="86">
        <f>+SUM($F12:V12)+SUM($F59:V59)-SUM($E35:V35)</f>
        <v>0</v>
      </c>
      <c r="W83" s="86">
        <f>+SUM($F12:W12)+SUM($F59:W59)-SUM($E35:W35)</f>
        <v>0</v>
      </c>
      <c r="X83" s="86">
        <f>+SUM($F12:X12)+SUM($F59:X59)-SUM($E35:X35)</f>
        <v>0</v>
      </c>
      <c r="Y83" s="86">
        <f>+SUM($F12:Y12)+SUM($F59:Y59)-SUM($E35:Y35)</f>
        <v>0</v>
      </c>
      <c r="Z83" s="86">
        <f>+SUM($F12:Z12)+SUM($F59:Z59)-SUM($E35:Z35)</f>
        <v>0</v>
      </c>
      <c r="AA83" s="86">
        <f>+SUM($F12:AA12)+SUM($F59:AA59)-SUM($E35:AA35)</f>
        <v>0</v>
      </c>
      <c r="AB83" s="86">
        <f>+SUM($F12:AB12)+SUM($F59:AB59)-SUM($E35:AB35)</f>
        <v>0</v>
      </c>
      <c r="AC83" s="86">
        <f>+SUM($F12:AC12)+SUM($F59:AC59)-SUM($E35:AC35)</f>
        <v>0</v>
      </c>
      <c r="AD83" s="86">
        <f>+SUM($F12:AD12)+SUM($F59:AD59)-SUM($E35:AD35)</f>
        <v>0</v>
      </c>
      <c r="AE83" s="86">
        <f>+SUM($F12:AE12)+SUM($F59:AE59)-SUM($E35:AE35)</f>
        <v>0</v>
      </c>
      <c r="AF83" s="86">
        <f>+SUM($F12:AF12)+SUM($F59:AF59)-SUM($E35:AF35)</f>
        <v>0</v>
      </c>
      <c r="AG83" s="86">
        <f>+SUM($F12:AG12)+SUM($F59:AG59)-SUM($E35:AG35)</f>
        <v>0</v>
      </c>
      <c r="AH83" s="86">
        <f>+SUM($F12:AH12)+SUM($F59:AH59)-SUM($E35:AH35)</f>
        <v>0</v>
      </c>
      <c r="AI83" s="86">
        <f>+SUM($F12:AI12)+SUM($F59:AI59)-SUM($E35:AI35)</f>
        <v>0</v>
      </c>
      <c r="AJ83" s="86">
        <f>+SUM($F12:AJ12)+SUM($F59:AJ59)-SUM($E35:AJ35)</f>
        <v>0</v>
      </c>
      <c r="AK83" s="86">
        <f>+SUM($F12:AK12)+SUM($F59:AK59)-SUM($E35:AK35)</f>
        <v>0</v>
      </c>
      <c r="AL83" s="86">
        <f>+SUM($F12:AL12)+SUM($F59:AL59)-SUM($E35:AL35)</f>
        <v>0</v>
      </c>
      <c r="AM83" s="86">
        <f>+SUM($F12:AM12)+SUM($F59:AM59)-SUM($E35:AM35)</f>
        <v>0</v>
      </c>
      <c r="AN83" s="86">
        <f>+SUM($F12:AN12)+SUM($F59:AN59)-SUM($E35:AN35)</f>
        <v>0</v>
      </c>
      <c r="AO83" s="86">
        <f>+SUM($F12:AO12)+SUM($F59:AO59)-SUM($E35:AO35)</f>
        <v>0</v>
      </c>
    </row>
    <row r="84" spans="1:41" ht="16.5" thickTop="1" thickBot="1" x14ac:dyDescent="0.3">
      <c r="A84" s="57" t="str">
        <f t="shared" ref="A84:B84" si="49">+IF(A60=0,"",A60)</f>
        <v/>
      </c>
      <c r="B84" s="57" t="str">
        <f t="shared" si="49"/>
        <v/>
      </c>
      <c r="C84" s="57"/>
      <c r="D84" s="57"/>
      <c r="E84" s="57"/>
      <c r="F84" s="86">
        <f t="shared" si="41"/>
        <v>0</v>
      </c>
      <c r="G84" s="86">
        <f>+SUM($F13:G13)+SUM($F60:G60)-SUM($E36:G36)</f>
        <v>0</v>
      </c>
      <c r="H84" s="86">
        <f>+SUM($F13:H13)+SUM($F60:H60)-SUM($E36:H36)</f>
        <v>0</v>
      </c>
      <c r="I84" s="86">
        <f>+SUM($F13:I13)+SUM($F60:I60)-SUM($E36:I36)</f>
        <v>0</v>
      </c>
      <c r="J84" s="86">
        <f>+SUM($F13:J13)+SUM($F60:J60)-SUM($E36:J36)</f>
        <v>0</v>
      </c>
      <c r="K84" s="86">
        <f>+SUM($F13:K13)+SUM($F60:K60)-SUM($E36:K36)</f>
        <v>0</v>
      </c>
      <c r="L84" s="86">
        <f>+SUM($F13:L13)+SUM($F60:L60)-SUM($E36:L36)</f>
        <v>0</v>
      </c>
      <c r="M84" s="86">
        <f>+SUM($F13:M13)+SUM($F60:M60)-SUM($E36:M36)</f>
        <v>0</v>
      </c>
      <c r="N84" s="86">
        <f>+SUM($F13:N13)+SUM($F60:N60)-SUM($E36:N36)</f>
        <v>0</v>
      </c>
      <c r="O84" s="86">
        <f>+SUM($F13:O13)+SUM($F60:O60)-SUM($E36:O36)</f>
        <v>0</v>
      </c>
      <c r="P84" s="86">
        <f>+SUM($F13:P13)+SUM($F60:P60)-SUM($E36:P36)</f>
        <v>0</v>
      </c>
      <c r="Q84" s="86">
        <f>+SUM($F13:Q13)+SUM($F60:Q60)-SUM($E36:Q36)</f>
        <v>0</v>
      </c>
      <c r="R84" s="86">
        <f>+SUM($F13:R13)+SUM($F60:R60)-SUM($E36:R36)</f>
        <v>0</v>
      </c>
      <c r="S84" s="86">
        <f>+SUM($F13:S13)+SUM($F60:S60)-SUM($E36:S36)</f>
        <v>0</v>
      </c>
      <c r="T84" s="86">
        <f>+SUM($F13:T13)+SUM($F60:T60)-SUM($E36:T36)</f>
        <v>0</v>
      </c>
      <c r="U84" s="86">
        <f>+SUM($F13:U13)+SUM($F60:U60)-SUM($E36:U36)</f>
        <v>0</v>
      </c>
      <c r="V84" s="86">
        <f>+SUM($F13:V13)+SUM($F60:V60)-SUM($E36:V36)</f>
        <v>0</v>
      </c>
      <c r="W84" s="86">
        <f>+SUM($F13:W13)+SUM($F60:W60)-SUM($E36:W36)</f>
        <v>0</v>
      </c>
      <c r="X84" s="86">
        <f>+SUM($F13:X13)+SUM($F60:X60)-SUM($E36:X36)</f>
        <v>0</v>
      </c>
      <c r="Y84" s="86">
        <f>+SUM($F13:Y13)+SUM($F60:Y60)-SUM($E36:Y36)</f>
        <v>0</v>
      </c>
      <c r="Z84" s="86">
        <f>+SUM($F13:Z13)+SUM($F60:Z60)-SUM($E36:Z36)</f>
        <v>0</v>
      </c>
      <c r="AA84" s="86">
        <f>+SUM($F13:AA13)+SUM($F60:AA60)-SUM($E36:AA36)</f>
        <v>0</v>
      </c>
      <c r="AB84" s="86">
        <f>+SUM($F13:AB13)+SUM($F60:AB60)-SUM($E36:AB36)</f>
        <v>0</v>
      </c>
      <c r="AC84" s="86">
        <f>+SUM($F13:AC13)+SUM($F60:AC60)-SUM($E36:AC36)</f>
        <v>0</v>
      </c>
      <c r="AD84" s="86">
        <f>+SUM($F13:AD13)+SUM($F60:AD60)-SUM($E36:AD36)</f>
        <v>0</v>
      </c>
      <c r="AE84" s="86">
        <f>+SUM($F13:AE13)+SUM($F60:AE60)-SUM($E36:AE36)</f>
        <v>0</v>
      </c>
      <c r="AF84" s="86">
        <f>+SUM($F13:AF13)+SUM($F60:AF60)-SUM($E36:AF36)</f>
        <v>0</v>
      </c>
      <c r="AG84" s="86">
        <f>+SUM($F13:AG13)+SUM($F60:AG60)-SUM($E36:AG36)</f>
        <v>0</v>
      </c>
      <c r="AH84" s="86">
        <f>+SUM($F13:AH13)+SUM($F60:AH60)-SUM($E36:AH36)</f>
        <v>0</v>
      </c>
      <c r="AI84" s="86">
        <f>+SUM($F13:AI13)+SUM($F60:AI60)-SUM($E36:AI36)</f>
        <v>0</v>
      </c>
      <c r="AJ84" s="86">
        <f>+SUM($F13:AJ13)+SUM($F60:AJ60)-SUM($E36:AJ36)</f>
        <v>0</v>
      </c>
      <c r="AK84" s="86">
        <f>+SUM($F13:AK13)+SUM($F60:AK60)-SUM($E36:AK36)</f>
        <v>0</v>
      </c>
      <c r="AL84" s="86">
        <f>+SUM($F13:AL13)+SUM($F60:AL60)-SUM($E36:AL36)</f>
        <v>0</v>
      </c>
      <c r="AM84" s="86">
        <f>+SUM($F13:AM13)+SUM($F60:AM60)-SUM($E36:AM36)</f>
        <v>0</v>
      </c>
      <c r="AN84" s="86">
        <f>+SUM($F13:AN13)+SUM($F60:AN60)-SUM($E36:AN36)</f>
        <v>0</v>
      </c>
      <c r="AO84" s="86">
        <f>+SUM($F13:AO13)+SUM($F60:AO60)-SUM($E36:AO36)</f>
        <v>0</v>
      </c>
    </row>
    <row r="85" spans="1:41" ht="16.5" thickTop="1" thickBot="1" x14ac:dyDescent="0.3">
      <c r="A85" s="57" t="str">
        <f t="shared" ref="A85:B85" si="50">+IF(A61=0,"",A61)</f>
        <v/>
      </c>
      <c r="B85" s="57" t="str">
        <f t="shared" si="50"/>
        <v/>
      </c>
      <c r="C85" s="57"/>
      <c r="D85" s="57"/>
      <c r="E85" s="57"/>
      <c r="F85" s="86">
        <f t="shared" si="41"/>
        <v>0</v>
      </c>
      <c r="G85" s="86">
        <f>+SUM($F14:G14)+SUM($F61:G61)-SUM($E37:G37)</f>
        <v>0</v>
      </c>
      <c r="H85" s="86">
        <f>+SUM($F14:H14)+SUM($F61:H61)-SUM($E37:H37)</f>
        <v>0</v>
      </c>
      <c r="I85" s="86">
        <f>+SUM($F14:I14)+SUM($F61:I61)-SUM($E37:I37)</f>
        <v>0</v>
      </c>
      <c r="J85" s="86">
        <f>+SUM($F14:J14)+SUM($F61:J61)-SUM($E37:J37)</f>
        <v>0</v>
      </c>
      <c r="K85" s="86">
        <f>+SUM($F14:K14)+SUM($F61:K61)-SUM($E37:K37)</f>
        <v>0</v>
      </c>
      <c r="L85" s="86">
        <f>+SUM($F14:L14)+SUM($F61:L61)-SUM($E37:L37)</f>
        <v>0</v>
      </c>
      <c r="M85" s="86">
        <f>+SUM($F14:M14)+SUM($F61:M61)-SUM($E37:M37)</f>
        <v>0</v>
      </c>
      <c r="N85" s="86">
        <f>+SUM($F14:N14)+SUM($F61:N61)-SUM($E37:N37)</f>
        <v>0</v>
      </c>
      <c r="O85" s="86">
        <f>+SUM($F14:O14)+SUM($F61:O61)-SUM($E37:O37)</f>
        <v>0</v>
      </c>
      <c r="P85" s="86">
        <f>+SUM($F14:P14)+SUM($F61:P61)-SUM($E37:P37)</f>
        <v>0</v>
      </c>
      <c r="Q85" s="86">
        <f>+SUM($F14:Q14)+SUM($F61:Q61)-SUM($E37:Q37)</f>
        <v>0</v>
      </c>
      <c r="R85" s="86">
        <f>+SUM($F14:R14)+SUM($F61:R61)-SUM($E37:R37)</f>
        <v>0</v>
      </c>
      <c r="S85" s="86">
        <f>+SUM($F14:S14)+SUM($F61:S61)-SUM($E37:S37)</f>
        <v>0</v>
      </c>
      <c r="T85" s="86">
        <f>+SUM($F14:T14)+SUM($F61:T61)-SUM($E37:T37)</f>
        <v>0</v>
      </c>
      <c r="U85" s="86">
        <f>+SUM($F14:U14)+SUM($F61:U61)-SUM($E37:U37)</f>
        <v>0</v>
      </c>
      <c r="V85" s="86">
        <f>+SUM($F14:V14)+SUM($F61:V61)-SUM($E37:V37)</f>
        <v>0</v>
      </c>
      <c r="W85" s="86">
        <f>+SUM($F14:W14)+SUM($F61:W61)-SUM($E37:W37)</f>
        <v>0</v>
      </c>
      <c r="X85" s="86">
        <f>+SUM($F14:X14)+SUM($F61:X61)-SUM($E37:X37)</f>
        <v>0</v>
      </c>
      <c r="Y85" s="86">
        <f>+SUM($F14:Y14)+SUM($F61:Y61)-SUM($E37:Y37)</f>
        <v>0</v>
      </c>
      <c r="Z85" s="86">
        <f>+SUM($F14:Z14)+SUM($F61:Z61)-SUM($E37:Z37)</f>
        <v>0</v>
      </c>
      <c r="AA85" s="86">
        <f>+SUM($F14:AA14)+SUM($F61:AA61)-SUM($E37:AA37)</f>
        <v>0</v>
      </c>
      <c r="AB85" s="86">
        <f>+SUM($F14:AB14)+SUM($F61:AB61)-SUM($E37:AB37)</f>
        <v>0</v>
      </c>
      <c r="AC85" s="86">
        <f>+SUM($F14:AC14)+SUM($F61:AC61)-SUM($E37:AC37)</f>
        <v>0</v>
      </c>
      <c r="AD85" s="86">
        <f>+SUM($F14:AD14)+SUM($F61:AD61)-SUM($E37:AD37)</f>
        <v>0</v>
      </c>
      <c r="AE85" s="86">
        <f>+SUM($F14:AE14)+SUM($F61:AE61)-SUM($E37:AE37)</f>
        <v>0</v>
      </c>
      <c r="AF85" s="86">
        <f>+SUM($F14:AF14)+SUM($F61:AF61)-SUM($E37:AF37)</f>
        <v>0</v>
      </c>
      <c r="AG85" s="86">
        <f>+SUM($F14:AG14)+SUM($F61:AG61)-SUM($E37:AG37)</f>
        <v>0</v>
      </c>
      <c r="AH85" s="86">
        <f>+SUM($F14:AH14)+SUM($F61:AH61)-SUM($E37:AH37)</f>
        <v>0</v>
      </c>
      <c r="AI85" s="86">
        <f>+SUM($F14:AI14)+SUM($F61:AI61)-SUM($E37:AI37)</f>
        <v>0</v>
      </c>
      <c r="AJ85" s="86">
        <f>+SUM($F14:AJ14)+SUM($F61:AJ61)-SUM($E37:AJ37)</f>
        <v>0</v>
      </c>
      <c r="AK85" s="86">
        <f>+SUM($F14:AK14)+SUM($F61:AK61)-SUM($E37:AK37)</f>
        <v>0</v>
      </c>
      <c r="AL85" s="86">
        <f>+SUM($F14:AL14)+SUM($F61:AL61)-SUM($E37:AL37)</f>
        <v>0</v>
      </c>
      <c r="AM85" s="86">
        <f>+SUM($F14:AM14)+SUM($F61:AM61)-SUM($E37:AM37)</f>
        <v>0</v>
      </c>
      <c r="AN85" s="86">
        <f>+SUM($F14:AN14)+SUM($F61:AN61)-SUM($E37:AN37)</f>
        <v>0</v>
      </c>
      <c r="AO85" s="86">
        <f>+SUM($F14:AO14)+SUM($F61:AO61)-SUM($E37:AO37)</f>
        <v>0</v>
      </c>
    </row>
    <row r="86" spans="1:41" ht="16.5" thickTop="1" thickBot="1" x14ac:dyDescent="0.3">
      <c r="A86" s="57" t="str">
        <f t="shared" ref="A86:B86" si="51">+IF(A62=0,"",A62)</f>
        <v/>
      </c>
      <c r="B86" s="57" t="str">
        <f t="shared" si="51"/>
        <v/>
      </c>
      <c r="C86" s="57"/>
      <c r="D86" s="57"/>
      <c r="E86" s="57"/>
      <c r="F86" s="86">
        <f t="shared" si="41"/>
        <v>0</v>
      </c>
      <c r="G86" s="86">
        <f>+SUM($F15:G15)+SUM($F62:G62)-SUM($E38:G38)</f>
        <v>0</v>
      </c>
      <c r="H86" s="86">
        <f>+SUM($F15:H15)+SUM($F62:H62)-SUM($E38:H38)</f>
        <v>0</v>
      </c>
      <c r="I86" s="86">
        <f>+SUM($F15:I15)+SUM($F62:I62)-SUM($E38:I38)</f>
        <v>0</v>
      </c>
      <c r="J86" s="86">
        <f>+SUM($F15:J15)+SUM($F62:J62)-SUM($E38:J38)</f>
        <v>0</v>
      </c>
      <c r="K86" s="86">
        <f>+SUM($F15:K15)+SUM($F62:K62)-SUM($E38:K38)</f>
        <v>0</v>
      </c>
      <c r="L86" s="86">
        <f>+SUM($F15:L15)+SUM($F62:L62)-SUM($E38:L38)</f>
        <v>0</v>
      </c>
      <c r="M86" s="86">
        <f>+SUM($F15:M15)+SUM($F62:M62)-SUM($E38:M38)</f>
        <v>0</v>
      </c>
      <c r="N86" s="86">
        <f>+SUM($F15:N15)+SUM($F62:N62)-SUM($E38:N38)</f>
        <v>0</v>
      </c>
      <c r="O86" s="86">
        <f>+SUM($F15:O15)+SUM($F62:O62)-SUM($E38:O38)</f>
        <v>0</v>
      </c>
      <c r="P86" s="86">
        <f>+SUM($F15:P15)+SUM($F62:P62)-SUM($E38:P38)</f>
        <v>0</v>
      </c>
      <c r="Q86" s="86">
        <f>+SUM($F15:Q15)+SUM($F62:Q62)-SUM($E38:Q38)</f>
        <v>0</v>
      </c>
      <c r="R86" s="86">
        <f>+SUM($F15:R15)+SUM($F62:R62)-SUM($E38:R38)</f>
        <v>0</v>
      </c>
      <c r="S86" s="86">
        <f>+SUM($F15:S15)+SUM($F62:S62)-SUM($E38:S38)</f>
        <v>0</v>
      </c>
      <c r="T86" s="86">
        <f>+SUM($F15:T15)+SUM($F62:T62)-SUM($E38:T38)</f>
        <v>0</v>
      </c>
      <c r="U86" s="86">
        <f>+SUM($F15:U15)+SUM($F62:U62)-SUM($E38:U38)</f>
        <v>0</v>
      </c>
      <c r="V86" s="86">
        <f>+SUM($F15:V15)+SUM($F62:V62)-SUM($E38:V38)</f>
        <v>0</v>
      </c>
      <c r="W86" s="86">
        <f>+SUM($F15:W15)+SUM($F62:W62)-SUM($E38:W38)</f>
        <v>0</v>
      </c>
      <c r="X86" s="86">
        <f>+SUM($F15:X15)+SUM($F62:X62)-SUM($E38:X38)</f>
        <v>0</v>
      </c>
      <c r="Y86" s="86">
        <f>+SUM($F15:Y15)+SUM($F62:Y62)-SUM($E38:Y38)</f>
        <v>0</v>
      </c>
      <c r="Z86" s="86">
        <f>+SUM($F15:Z15)+SUM($F62:Z62)-SUM($E38:Z38)</f>
        <v>0</v>
      </c>
      <c r="AA86" s="86">
        <f>+SUM($F15:AA15)+SUM($F62:AA62)-SUM($E38:AA38)</f>
        <v>0</v>
      </c>
      <c r="AB86" s="86">
        <f>+SUM($F15:AB15)+SUM($F62:AB62)-SUM($E38:AB38)</f>
        <v>0</v>
      </c>
      <c r="AC86" s="86">
        <f>+SUM($F15:AC15)+SUM($F62:AC62)-SUM($E38:AC38)</f>
        <v>0</v>
      </c>
      <c r="AD86" s="86">
        <f>+SUM($F15:AD15)+SUM($F62:AD62)-SUM($E38:AD38)</f>
        <v>0</v>
      </c>
      <c r="AE86" s="86">
        <f>+SUM($F15:AE15)+SUM($F62:AE62)-SUM($E38:AE38)</f>
        <v>0</v>
      </c>
      <c r="AF86" s="86">
        <f>+SUM($F15:AF15)+SUM($F62:AF62)-SUM($E38:AF38)</f>
        <v>0</v>
      </c>
      <c r="AG86" s="86">
        <f>+SUM($F15:AG15)+SUM($F62:AG62)-SUM($E38:AG38)</f>
        <v>0</v>
      </c>
      <c r="AH86" s="86">
        <f>+SUM($F15:AH15)+SUM($F62:AH62)-SUM($E38:AH38)</f>
        <v>0</v>
      </c>
      <c r="AI86" s="86">
        <f>+SUM($F15:AI15)+SUM($F62:AI62)-SUM($E38:AI38)</f>
        <v>0</v>
      </c>
      <c r="AJ86" s="86">
        <f>+SUM($F15:AJ15)+SUM($F62:AJ62)-SUM($E38:AJ38)</f>
        <v>0</v>
      </c>
      <c r="AK86" s="86">
        <f>+SUM($F15:AK15)+SUM($F62:AK62)-SUM($E38:AK38)</f>
        <v>0</v>
      </c>
      <c r="AL86" s="86">
        <f>+SUM($F15:AL15)+SUM($F62:AL62)-SUM($E38:AL38)</f>
        <v>0</v>
      </c>
      <c r="AM86" s="86">
        <f>+SUM($F15:AM15)+SUM($F62:AM62)-SUM($E38:AM38)</f>
        <v>0</v>
      </c>
      <c r="AN86" s="86">
        <f>+SUM($F15:AN15)+SUM($F62:AN62)-SUM($E38:AN38)</f>
        <v>0</v>
      </c>
      <c r="AO86" s="86">
        <f>+SUM($F15:AO15)+SUM($F62:AO62)-SUM($E38:AO38)</f>
        <v>0</v>
      </c>
    </row>
    <row r="87" spans="1:41" ht="16.5" thickTop="1" thickBot="1" x14ac:dyDescent="0.3">
      <c r="A87" s="57" t="str">
        <f t="shared" ref="A87:B87" si="52">+IF(A63=0,"",A63)</f>
        <v/>
      </c>
      <c r="B87" s="57" t="str">
        <f t="shared" si="52"/>
        <v/>
      </c>
      <c r="C87" s="57"/>
      <c r="D87" s="57"/>
      <c r="E87" s="57"/>
      <c r="F87" s="86">
        <f t="shared" si="41"/>
        <v>0</v>
      </c>
      <c r="G87" s="86">
        <f>+SUM($F16:G16)+SUM($F63:G63)-SUM($E39:G39)</f>
        <v>0</v>
      </c>
      <c r="H87" s="86">
        <f>+SUM($F16:H16)+SUM($F63:H63)-SUM($E39:H39)</f>
        <v>0</v>
      </c>
      <c r="I87" s="86">
        <f>+SUM($F16:I16)+SUM($F63:I63)-SUM($E39:I39)</f>
        <v>0</v>
      </c>
      <c r="J87" s="86">
        <f>+SUM($F16:J16)+SUM($F63:J63)-SUM($E39:J39)</f>
        <v>0</v>
      </c>
      <c r="K87" s="86">
        <f>+SUM($F16:K16)+SUM($F63:K63)-SUM($E39:K39)</f>
        <v>0</v>
      </c>
      <c r="L87" s="86">
        <f>+SUM($F16:L16)+SUM($F63:L63)-SUM($E39:L39)</f>
        <v>0</v>
      </c>
      <c r="M87" s="86">
        <f>+SUM($F16:M16)+SUM($F63:M63)-SUM($E39:M39)</f>
        <v>0</v>
      </c>
      <c r="N87" s="86">
        <f>+SUM($F16:N16)+SUM($F63:N63)-SUM($E39:N39)</f>
        <v>0</v>
      </c>
      <c r="O87" s="86">
        <f>+SUM($F16:O16)+SUM($F63:O63)-SUM($E39:O39)</f>
        <v>0</v>
      </c>
      <c r="P87" s="86">
        <f>+SUM($F16:P16)+SUM($F63:P63)-SUM($E39:P39)</f>
        <v>0</v>
      </c>
      <c r="Q87" s="86">
        <f>+SUM($F16:Q16)+SUM($F63:Q63)-SUM($E39:Q39)</f>
        <v>0</v>
      </c>
      <c r="R87" s="86">
        <f>+SUM($F16:R16)+SUM($F63:R63)-SUM($E39:R39)</f>
        <v>0</v>
      </c>
      <c r="S87" s="86">
        <f>+SUM($F16:S16)+SUM($F63:S63)-SUM($E39:S39)</f>
        <v>0</v>
      </c>
      <c r="T87" s="86">
        <f>+SUM($F16:T16)+SUM($F63:T63)-SUM($E39:T39)</f>
        <v>0</v>
      </c>
      <c r="U87" s="86">
        <f>+SUM($F16:U16)+SUM($F63:U63)-SUM($E39:U39)</f>
        <v>0</v>
      </c>
      <c r="V87" s="86">
        <f>+SUM($F16:V16)+SUM($F63:V63)-SUM($E39:V39)</f>
        <v>0</v>
      </c>
      <c r="W87" s="86">
        <f>+SUM($F16:W16)+SUM($F63:W63)-SUM($E39:W39)</f>
        <v>0</v>
      </c>
      <c r="X87" s="86">
        <f>+SUM($F16:X16)+SUM($F63:X63)-SUM($E39:X39)</f>
        <v>0</v>
      </c>
      <c r="Y87" s="86">
        <f>+SUM($F16:Y16)+SUM($F63:Y63)-SUM($E39:Y39)</f>
        <v>0</v>
      </c>
      <c r="Z87" s="86">
        <f>+SUM($F16:Z16)+SUM($F63:Z63)-SUM($E39:Z39)</f>
        <v>0</v>
      </c>
      <c r="AA87" s="86">
        <f>+SUM($F16:AA16)+SUM($F63:AA63)-SUM($E39:AA39)</f>
        <v>0</v>
      </c>
      <c r="AB87" s="86">
        <f>+SUM($F16:AB16)+SUM($F63:AB63)-SUM($E39:AB39)</f>
        <v>0</v>
      </c>
      <c r="AC87" s="86">
        <f>+SUM($F16:AC16)+SUM($F63:AC63)-SUM($E39:AC39)</f>
        <v>0</v>
      </c>
      <c r="AD87" s="86">
        <f>+SUM($F16:AD16)+SUM($F63:AD63)-SUM($E39:AD39)</f>
        <v>0</v>
      </c>
      <c r="AE87" s="86">
        <f>+SUM($F16:AE16)+SUM($F63:AE63)-SUM($E39:AE39)</f>
        <v>0</v>
      </c>
      <c r="AF87" s="86">
        <f>+SUM($F16:AF16)+SUM($F63:AF63)-SUM($E39:AF39)</f>
        <v>0</v>
      </c>
      <c r="AG87" s="86">
        <f>+SUM($F16:AG16)+SUM($F63:AG63)-SUM($E39:AG39)</f>
        <v>0</v>
      </c>
      <c r="AH87" s="86">
        <f>+SUM($F16:AH16)+SUM($F63:AH63)-SUM($E39:AH39)</f>
        <v>0</v>
      </c>
      <c r="AI87" s="86">
        <f>+SUM($F16:AI16)+SUM($F63:AI63)-SUM($E39:AI39)</f>
        <v>0</v>
      </c>
      <c r="AJ87" s="86">
        <f>+SUM($F16:AJ16)+SUM($F63:AJ63)-SUM($E39:AJ39)</f>
        <v>0</v>
      </c>
      <c r="AK87" s="86">
        <f>+SUM($F16:AK16)+SUM($F63:AK63)-SUM($E39:AK39)</f>
        <v>0</v>
      </c>
      <c r="AL87" s="86">
        <f>+SUM($F16:AL16)+SUM($F63:AL63)-SUM($E39:AL39)</f>
        <v>0</v>
      </c>
      <c r="AM87" s="86">
        <f>+SUM($F16:AM16)+SUM($F63:AM63)-SUM($E39:AM39)</f>
        <v>0</v>
      </c>
      <c r="AN87" s="86">
        <f>+SUM($F16:AN16)+SUM($F63:AN63)-SUM($E39:AN39)</f>
        <v>0</v>
      </c>
      <c r="AO87" s="86">
        <f>+SUM($F16:AO16)+SUM($F63:AO63)-SUM($E39:AO39)</f>
        <v>0</v>
      </c>
    </row>
    <row r="88" spans="1:41" ht="16.5" thickTop="1" thickBot="1" x14ac:dyDescent="0.3">
      <c r="A88" s="57" t="str">
        <f t="shared" ref="A88:B88" si="53">+IF(A64=0,"",A64)</f>
        <v/>
      </c>
      <c r="B88" s="57" t="str">
        <f t="shared" si="53"/>
        <v/>
      </c>
      <c r="C88" s="57"/>
      <c r="D88" s="57"/>
      <c r="E88" s="57"/>
      <c r="F88" s="86">
        <f t="shared" si="41"/>
        <v>0</v>
      </c>
      <c r="G88" s="86">
        <f>+SUM($F17:G17)+SUM($F64:G64)-SUM($E40:G40)</f>
        <v>0</v>
      </c>
      <c r="H88" s="86">
        <f>+SUM($F17:H17)+SUM($F64:H64)-SUM($E40:H40)</f>
        <v>0</v>
      </c>
      <c r="I88" s="86">
        <f>+SUM($F17:I17)+SUM($F64:I64)-SUM($E40:I40)</f>
        <v>0</v>
      </c>
      <c r="J88" s="86">
        <f>+SUM($F17:J17)+SUM($F64:J64)-SUM($E40:J40)</f>
        <v>0</v>
      </c>
      <c r="K88" s="86">
        <f>+SUM($F17:K17)+SUM($F64:K64)-SUM($E40:K40)</f>
        <v>0</v>
      </c>
      <c r="L88" s="86">
        <f>+SUM($F17:L17)+SUM($F64:L64)-SUM($E40:L40)</f>
        <v>0</v>
      </c>
      <c r="M88" s="86">
        <f>+SUM($F17:M17)+SUM($F64:M64)-SUM($E40:M40)</f>
        <v>0</v>
      </c>
      <c r="N88" s="86">
        <f>+SUM($F17:N17)+SUM($F64:N64)-SUM($E40:N40)</f>
        <v>0</v>
      </c>
      <c r="O88" s="86">
        <f>+SUM($F17:O17)+SUM($F64:O64)-SUM($E40:O40)</f>
        <v>0</v>
      </c>
      <c r="P88" s="86">
        <f>+SUM($F17:P17)+SUM($F64:P64)-SUM($E40:P40)</f>
        <v>0</v>
      </c>
      <c r="Q88" s="86">
        <f>+SUM($F17:Q17)+SUM($F64:Q64)-SUM($E40:Q40)</f>
        <v>0</v>
      </c>
      <c r="R88" s="86">
        <f>+SUM($F17:R17)+SUM($F64:R64)-SUM($E40:R40)</f>
        <v>0</v>
      </c>
      <c r="S88" s="86">
        <f>+SUM($F17:S17)+SUM($F64:S64)-SUM($E40:S40)</f>
        <v>0</v>
      </c>
      <c r="T88" s="86">
        <f>+SUM($F17:T17)+SUM($F64:T64)-SUM($E40:T40)</f>
        <v>0</v>
      </c>
      <c r="U88" s="86">
        <f>+SUM($F17:U17)+SUM($F64:U64)-SUM($E40:U40)</f>
        <v>0</v>
      </c>
      <c r="V88" s="86">
        <f>+SUM($F17:V17)+SUM($F64:V64)-SUM($E40:V40)</f>
        <v>0</v>
      </c>
      <c r="W88" s="86">
        <f>+SUM($F17:W17)+SUM($F64:W64)-SUM($E40:W40)</f>
        <v>0</v>
      </c>
      <c r="X88" s="86">
        <f>+SUM($F17:X17)+SUM($F64:X64)-SUM($E40:X40)</f>
        <v>0</v>
      </c>
      <c r="Y88" s="86">
        <f>+SUM($F17:Y17)+SUM($F64:Y64)-SUM($E40:Y40)</f>
        <v>0</v>
      </c>
      <c r="Z88" s="86">
        <f>+SUM($F17:Z17)+SUM($F64:Z64)-SUM($E40:Z40)</f>
        <v>0</v>
      </c>
      <c r="AA88" s="86">
        <f>+SUM($F17:AA17)+SUM($F64:AA64)-SUM($E40:AA40)</f>
        <v>0</v>
      </c>
      <c r="AB88" s="86">
        <f>+SUM($F17:AB17)+SUM($F64:AB64)-SUM($E40:AB40)</f>
        <v>0</v>
      </c>
      <c r="AC88" s="86">
        <f>+SUM($F17:AC17)+SUM($F64:AC64)-SUM($E40:AC40)</f>
        <v>0</v>
      </c>
      <c r="AD88" s="86">
        <f>+SUM($F17:AD17)+SUM($F64:AD64)-SUM($E40:AD40)</f>
        <v>0</v>
      </c>
      <c r="AE88" s="86">
        <f>+SUM($F17:AE17)+SUM($F64:AE64)-SUM($E40:AE40)</f>
        <v>0</v>
      </c>
      <c r="AF88" s="86">
        <f>+SUM($F17:AF17)+SUM($F64:AF64)-SUM($E40:AF40)</f>
        <v>0</v>
      </c>
      <c r="AG88" s="86">
        <f>+SUM($F17:AG17)+SUM($F64:AG64)-SUM($E40:AG40)</f>
        <v>0</v>
      </c>
      <c r="AH88" s="86">
        <f>+SUM($F17:AH17)+SUM($F64:AH64)-SUM($E40:AH40)</f>
        <v>0</v>
      </c>
      <c r="AI88" s="86">
        <f>+SUM($F17:AI17)+SUM($F64:AI64)-SUM($E40:AI40)</f>
        <v>0</v>
      </c>
      <c r="AJ88" s="86">
        <f>+SUM($F17:AJ17)+SUM($F64:AJ64)-SUM($E40:AJ40)</f>
        <v>0</v>
      </c>
      <c r="AK88" s="86">
        <f>+SUM($F17:AK17)+SUM($F64:AK64)-SUM($E40:AK40)</f>
        <v>0</v>
      </c>
      <c r="AL88" s="86">
        <f>+SUM($F17:AL17)+SUM($F64:AL64)-SUM($E40:AL40)</f>
        <v>0</v>
      </c>
      <c r="AM88" s="86">
        <f>+SUM($F17:AM17)+SUM($F64:AM64)-SUM($E40:AM40)</f>
        <v>0</v>
      </c>
      <c r="AN88" s="86">
        <f>+SUM($F17:AN17)+SUM($F64:AN64)-SUM($E40:AN40)</f>
        <v>0</v>
      </c>
      <c r="AO88" s="86">
        <f>+SUM($F17:AO17)+SUM($F64:AO64)-SUM($E40:AO40)</f>
        <v>0</v>
      </c>
    </row>
    <row r="89" spans="1:41" ht="16.5" thickTop="1" thickBot="1" x14ac:dyDescent="0.3">
      <c r="A89" s="57" t="str">
        <f t="shared" ref="A89:B89" si="54">+IF(A65=0,"",A65)</f>
        <v/>
      </c>
      <c r="B89" s="57" t="str">
        <f t="shared" si="54"/>
        <v/>
      </c>
      <c r="C89" s="57"/>
      <c r="D89" s="57"/>
      <c r="E89" s="57"/>
      <c r="F89" s="86">
        <f t="shared" si="41"/>
        <v>0</v>
      </c>
      <c r="G89" s="86">
        <f>+SUM($F18:G18)+SUM($F65:G65)-SUM($E41:G41)</f>
        <v>0</v>
      </c>
      <c r="H89" s="86">
        <f>+SUM($F18:H18)+SUM($F65:H65)-SUM($E41:H41)</f>
        <v>0</v>
      </c>
      <c r="I89" s="86">
        <f>+SUM($F18:I18)+SUM($F65:I65)-SUM($E41:I41)</f>
        <v>0</v>
      </c>
      <c r="J89" s="86">
        <f>+SUM($F18:J18)+SUM($F65:J65)-SUM($E41:J41)</f>
        <v>0</v>
      </c>
      <c r="K89" s="86">
        <f>+SUM($F18:K18)+SUM($F65:K65)-SUM($E41:K41)</f>
        <v>0</v>
      </c>
      <c r="L89" s="86">
        <f>+SUM($F18:L18)+SUM($F65:L65)-SUM($E41:L41)</f>
        <v>0</v>
      </c>
      <c r="M89" s="86">
        <f>+SUM($F18:M18)+SUM($F65:M65)-SUM($E41:M41)</f>
        <v>0</v>
      </c>
      <c r="N89" s="86">
        <f>+SUM($F18:N18)+SUM($F65:N65)-SUM($E41:N41)</f>
        <v>0</v>
      </c>
      <c r="O89" s="86">
        <f>+SUM($F18:O18)+SUM($F65:O65)-SUM($E41:O41)</f>
        <v>0</v>
      </c>
      <c r="P89" s="86">
        <f>+SUM($F18:P18)+SUM($F65:P65)-SUM($E41:P41)</f>
        <v>0</v>
      </c>
      <c r="Q89" s="86">
        <f>+SUM($F18:Q18)+SUM($F65:Q65)-SUM($E41:Q41)</f>
        <v>0</v>
      </c>
      <c r="R89" s="86">
        <f>+SUM($F18:R18)+SUM($F65:R65)-SUM($E41:R41)</f>
        <v>0</v>
      </c>
      <c r="S89" s="86">
        <f>+SUM($F18:S18)+SUM($F65:S65)-SUM($E41:S41)</f>
        <v>0</v>
      </c>
      <c r="T89" s="86">
        <f>+SUM($F18:T18)+SUM($F65:T65)-SUM($E41:T41)</f>
        <v>0</v>
      </c>
      <c r="U89" s="86">
        <f>+SUM($F18:U18)+SUM($F65:U65)-SUM($E41:U41)</f>
        <v>0</v>
      </c>
      <c r="V89" s="86">
        <f>+SUM($F18:V18)+SUM($F65:V65)-SUM($E41:V41)</f>
        <v>0</v>
      </c>
      <c r="W89" s="86">
        <f>+SUM($F18:W18)+SUM($F65:W65)-SUM($E41:W41)</f>
        <v>0</v>
      </c>
      <c r="X89" s="86">
        <f>+SUM($F18:X18)+SUM($F65:X65)-SUM($E41:X41)</f>
        <v>0</v>
      </c>
      <c r="Y89" s="86">
        <f>+SUM($F18:Y18)+SUM($F65:Y65)-SUM($E41:Y41)</f>
        <v>0</v>
      </c>
      <c r="Z89" s="86">
        <f>+SUM($F18:Z18)+SUM($F65:Z65)-SUM($E41:Z41)</f>
        <v>0</v>
      </c>
      <c r="AA89" s="86">
        <f>+SUM($F18:AA18)+SUM($F65:AA65)-SUM($E41:AA41)</f>
        <v>0</v>
      </c>
      <c r="AB89" s="86">
        <f>+SUM($F18:AB18)+SUM($F65:AB65)-SUM($E41:AB41)</f>
        <v>0</v>
      </c>
      <c r="AC89" s="86">
        <f>+SUM($F18:AC18)+SUM($F65:AC65)-SUM($E41:AC41)</f>
        <v>0</v>
      </c>
      <c r="AD89" s="86">
        <f>+SUM($F18:AD18)+SUM($F65:AD65)-SUM($E41:AD41)</f>
        <v>0</v>
      </c>
      <c r="AE89" s="86">
        <f>+SUM($F18:AE18)+SUM($F65:AE65)-SUM($E41:AE41)</f>
        <v>0</v>
      </c>
      <c r="AF89" s="86">
        <f>+SUM($F18:AF18)+SUM($F65:AF65)-SUM($E41:AF41)</f>
        <v>0</v>
      </c>
      <c r="AG89" s="86">
        <f>+SUM($F18:AG18)+SUM($F65:AG65)-SUM($E41:AG41)</f>
        <v>0</v>
      </c>
      <c r="AH89" s="86">
        <f>+SUM($F18:AH18)+SUM($F65:AH65)-SUM($E41:AH41)</f>
        <v>0</v>
      </c>
      <c r="AI89" s="86">
        <f>+SUM($F18:AI18)+SUM($F65:AI65)-SUM($E41:AI41)</f>
        <v>0</v>
      </c>
      <c r="AJ89" s="86">
        <f>+SUM($F18:AJ18)+SUM($F65:AJ65)-SUM($E41:AJ41)</f>
        <v>0</v>
      </c>
      <c r="AK89" s="86">
        <f>+SUM($F18:AK18)+SUM($F65:AK65)-SUM($E41:AK41)</f>
        <v>0</v>
      </c>
      <c r="AL89" s="86">
        <f>+SUM($F18:AL18)+SUM($F65:AL65)-SUM($E41:AL41)</f>
        <v>0</v>
      </c>
      <c r="AM89" s="86">
        <f>+SUM($F18:AM18)+SUM($F65:AM65)-SUM($E41:AM41)</f>
        <v>0</v>
      </c>
      <c r="AN89" s="86">
        <f>+SUM($F18:AN18)+SUM($F65:AN65)-SUM($E41:AN41)</f>
        <v>0</v>
      </c>
      <c r="AO89" s="86">
        <f>+SUM($F18:AO18)+SUM($F65:AO65)-SUM($E41:AO41)</f>
        <v>0</v>
      </c>
    </row>
    <row r="90" spans="1:41" ht="16.5" thickTop="1" thickBot="1" x14ac:dyDescent="0.3">
      <c r="A90" s="57" t="str">
        <f t="shared" ref="A90:B90" si="55">+IF(A66=0,"",A66)</f>
        <v/>
      </c>
      <c r="B90" s="57" t="str">
        <f t="shared" si="55"/>
        <v/>
      </c>
      <c r="C90" s="57"/>
      <c r="D90" s="57"/>
      <c r="E90" s="57"/>
      <c r="F90" s="86">
        <f t="shared" si="41"/>
        <v>0</v>
      </c>
      <c r="G90" s="86">
        <f>+SUM($F19:G19)+SUM($F66:G66)-SUM($E42:G42)</f>
        <v>0</v>
      </c>
      <c r="H90" s="86">
        <f>+SUM($F19:H19)+SUM($F66:H66)-SUM($E42:H42)</f>
        <v>0</v>
      </c>
      <c r="I90" s="86">
        <f>+SUM($F19:I19)+SUM($F66:I66)-SUM($E42:I42)</f>
        <v>0</v>
      </c>
      <c r="J90" s="86">
        <f>+SUM($F19:J19)+SUM($F66:J66)-SUM($E42:J42)</f>
        <v>0</v>
      </c>
      <c r="K90" s="86">
        <f>+SUM($F19:K19)+SUM($F66:K66)-SUM($E42:K42)</f>
        <v>0</v>
      </c>
      <c r="L90" s="86">
        <f>+SUM($F19:L19)+SUM($F66:L66)-SUM($E42:L42)</f>
        <v>0</v>
      </c>
      <c r="M90" s="86">
        <f>+SUM($F19:M19)+SUM($F66:M66)-SUM($E42:M42)</f>
        <v>0</v>
      </c>
      <c r="N90" s="86">
        <f>+SUM($F19:N19)+SUM($F66:N66)-SUM($E42:N42)</f>
        <v>0</v>
      </c>
      <c r="O90" s="86">
        <f>+SUM($F19:O19)+SUM($F66:O66)-SUM($E42:O42)</f>
        <v>0</v>
      </c>
      <c r="P90" s="86">
        <f>+SUM($F19:P19)+SUM($F66:P66)-SUM($E42:P42)</f>
        <v>0</v>
      </c>
      <c r="Q90" s="86">
        <f>+SUM($F19:Q19)+SUM($F66:Q66)-SUM($E42:Q42)</f>
        <v>0</v>
      </c>
      <c r="R90" s="86">
        <f>+SUM($F19:R19)+SUM($F66:R66)-SUM($E42:R42)</f>
        <v>0</v>
      </c>
      <c r="S90" s="86">
        <f>+SUM($F19:S19)+SUM($F66:S66)-SUM($E42:S42)</f>
        <v>0</v>
      </c>
      <c r="T90" s="86">
        <f>+SUM($F19:T19)+SUM($F66:T66)-SUM($E42:T42)</f>
        <v>0</v>
      </c>
      <c r="U90" s="86">
        <f>+SUM($F19:U19)+SUM($F66:U66)-SUM($E42:U42)</f>
        <v>0</v>
      </c>
      <c r="V90" s="86">
        <f>+SUM($F19:V19)+SUM($F66:V66)-SUM($E42:V42)</f>
        <v>0</v>
      </c>
      <c r="W90" s="86">
        <f>+SUM($F19:W19)+SUM($F66:W66)-SUM($E42:W42)</f>
        <v>0</v>
      </c>
      <c r="X90" s="86">
        <f>+SUM($F19:X19)+SUM($F66:X66)-SUM($E42:X42)</f>
        <v>0</v>
      </c>
      <c r="Y90" s="86">
        <f>+SUM($F19:Y19)+SUM($F66:Y66)-SUM($E42:Y42)</f>
        <v>0</v>
      </c>
      <c r="Z90" s="86">
        <f>+SUM($F19:Z19)+SUM($F66:Z66)-SUM($E42:Z42)</f>
        <v>0</v>
      </c>
      <c r="AA90" s="86">
        <f>+SUM($F19:AA19)+SUM($F66:AA66)-SUM($E42:AA42)</f>
        <v>0</v>
      </c>
      <c r="AB90" s="86">
        <f>+SUM($F19:AB19)+SUM($F66:AB66)-SUM($E42:AB42)</f>
        <v>0</v>
      </c>
      <c r="AC90" s="86">
        <f>+SUM($F19:AC19)+SUM($F66:AC66)-SUM($E42:AC42)</f>
        <v>0</v>
      </c>
      <c r="AD90" s="86">
        <f>+SUM($F19:AD19)+SUM($F66:AD66)-SUM($E42:AD42)</f>
        <v>0</v>
      </c>
      <c r="AE90" s="86">
        <f>+SUM($F19:AE19)+SUM($F66:AE66)-SUM($E42:AE42)</f>
        <v>0</v>
      </c>
      <c r="AF90" s="86">
        <f>+SUM($F19:AF19)+SUM($F66:AF66)-SUM($E42:AF42)</f>
        <v>0</v>
      </c>
      <c r="AG90" s="86">
        <f>+SUM($F19:AG19)+SUM($F66:AG66)-SUM($E42:AG42)</f>
        <v>0</v>
      </c>
      <c r="AH90" s="86">
        <f>+SUM($F19:AH19)+SUM($F66:AH66)-SUM($E42:AH42)</f>
        <v>0</v>
      </c>
      <c r="AI90" s="86">
        <f>+SUM($F19:AI19)+SUM($F66:AI66)-SUM($E42:AI42)</f>
        <v>0</v>
      </c>
      <c r="AJ90" s="86">
        <f>+SUM($F19:AJ19)+SUM($F66:AJ66)-SUM($E42:AJ42)</f>
        <v>0</v>
      </c>
      <c r="AK90" s="86">
        <f>+SUM($F19:AK19)+SUM($F66:AK66)-SUM($E42:AK42)</f>
        <v>0</v>
      </c>
      <c r="AL90" s="86">
        <f>+SUM($F19:AL19)+SUM($F66:AL66)-SUM($E42:AL42)</f>
        <v>0</v>
      </c>
      <c r="AM90" s="86">
        <f>+SUM($F19:AM19)+SUM($F66:AM66)-SUM($E42:AM42)</f>
        <v>0</v>
      </c>
      <c r="AN90" s="86">
        <f>+SUM($F19:AN19)+SUM($F66:AN66)-SUM($E42:AN42)</f>
        <v>0</v>
      </c>
      <c r="AO90" s="86">
        <f>+SUM($F19:AO19)+SUM($F66:AO66)-SUM($E42:AO42)</f>
        <v>0</v>
      </c>
    </row>
    <row r="91" spans="1:41" ht="16.5" thickTop="1" thickBot="1" x14ac:dyDescent="0.3">
      <c r="A91" s="57" t="str">
        <f t="shared" ref="A91:B91" si="56">+IF(A67=0,"",A67)</f>
        <v/>
      </c>
      <c r="B91" s="57" t="str">
        <f t="shared" si="56"/>
        <v/>
      </c>
      <c r="C91" s="57"/>
      <c r="D91" s="57"/>
      <c r="E91" s="57"/>
      <c r="F91" s="86">
        <f t="shared" si="41"/>
        <v>0</v>
      </c>
      <c r="G91" s="86">
        <f>+SUM($F20:G20)+SUM($F67:G67)-SUM($E43:G43)</f>
        <v>0</v>
      </c>
      <c r="H91" s="86">
        <f>+SUM($F20:H20)+SUM($F67:H67)-SUM($E43:H43)</f>
        <v>0</v>
      </c>
      <c r="I91" s="86">
        <f>+SUM($F20:I20)+SUM($F67:I67)-SUM($E43:I43)</f>
        <v>0</v>
      </c>
      <c r="J91" s="86">
        <f>+SUM($F20:J20)+SUM($F67:J67)-SUM($E43:J43)</f>
        <v>0</v>
      </c>
      <c r="K91" s="86">
        <f>+SUM($F20:K20)+SUM($F67:K67)-SUM($E43:K43)</f>
        <v>0</v>
      </c>
      <c r="L91" s="86">
        <f>+SUM($F20:L20)+SUM($F67:L67)-SUM($E43:L43)</f>
        <v>0</v>
      </c>
      <c r="M91" s="86">
        <f>+SUM($F20:M20)+SUM($F67:M67)-SUM($E43:M43)</f>
        <v>0</v>
      </c>
      <c r="N91" s="86">
        <f>+SUM($F20:N20)+SUM($F67:N67)-SUM($E43:N43)</f>
        <v>0</v>
      </c>
      <c r="O91" s="86">
        <f>+SUM($F20:O20)+SUM($F67:O67)-SUM($E43:O43)</f>
        <v>0</v>
      </c>
      <c r="P91" s="86">
        <f>+SUM($F20:P20)+SUM($F67:P67)-SUM($E43:P43)</f>
        <v>0</v>
      </c>
      <c r="Q91" s="86">
        <f>+SUM($F20:Q20)+SUM($F67:Q67)-SUM($E43:Q43)</f>
        <v>0</v>
      </c>
      <c r="R91" s="86">
        <f>+SUM($F20:R20)+SUM($F67:R67)-SUM($E43:R43)</f>
        <v>0</v>
      </c>
      <c r="S91" s="86">
        <f>+SUM($F20:S20)+SUM($F67:S67)-SUM($E43:S43)</f>
        <v>0</v>
      </c>
      <c r="T91" s="86">
        <f>+SUM($F20:T20)+SUM($F67:T67)-SUM($E43:T43)</f>
        <v>0</v>
      </c>
      <c r="U91" s="86">
        <f>+SUM($F20:U20)+SUM($F67:U67)-SUM($E43:U43)</f>
        <v>0</v>
      </c>
      <c r="V91" s="86">
        <f>+SUM($F20:V20)+SUM($F67:V67)-SUM($E43:V43)</f>
        <v>0</v>
      </c>
      <c r="W91" s="86">
        <f>+SUM($F20:W20)+SUM($F67:W67)-SUM($E43:W43)</f>
        <v>0</v>
      </c>
      <c r="X91" s="86">
        <f>+SUM($F20:X20)+SUM($F67:X67)-SUM($E43:X43)</f>
        <v>0</v>
      </c>
      <c r="Y91" s="86">
        <f>+SUM($F20:Y20)+SUM($F67:Y67)-SUM($E43:Y43)</f>
        <v>0</v>
      </c>
      <c r="Z91" s="86">
        <f>+SUM($F20:Z20)+SUM($F67:Z67)-SUM($E43:Z43)</f>
        <v>0</v>
      </c>
      <c r="AA91" s="86">
        <f>+SUM($F20:AA20)+SUM($F67:AA67)-SUM($E43:AA43)</f>
        <v>0</v>
      </c>
      <c r="AB91" s="86">
        <f>+SUM($F20:AB20)+SUM($F67:AB67)-SUM($E43:AB43)</f>
        <v>0</v>
      </c>
      <c r="AC91" s="86">
        <f>+SUM($F20:AC20)+SUM($F67:AC67)-SUM($E43:AC43)</f>
        <v>0</v>
      </c>
      <c r="AD91" s="86">
        <f>+SUM($F20:AD20)+SUM($F67:AD67)-SUM($E43:AD43)</f>
        <v>0</v>
      </c>
      <c r="AE91" s="86">
        <f>+SUM($F20:AE20)+SUM($F67:AE67)-SUM($E43:AE43)</f>
        <v>0</v>
      </c>
      <c r="AF91" s="86">
        <f>+SUM($F20:AF20)+SUM($F67:AF67)-SUM($E43:AF43)</f>
        <v>0</v>
      </c>
      <c r="AG91" s="86">
        <f>+SUM($F20:AG20)+SUM($F67:AG67)-SUM($E43:AG43)</f>
        <v>0</v>
      </c>
      <c r="AH91" s="86">
        <f>+SUM($F20:AH20)+SUM($F67:AH67)-SUM($E43:AH43)</f>
        <v>0</v>
      </c>
      <c r="AI91" s="86">
        <f>+SUM($F20:AI20)+SUM($F67:AI67)-SUM($E43:AI43)</f>
        <v>0</v>
      </c>
      <c r="AJ91" s="86">
        <f>+SUM($F20:AJ20)+SUM($F67:AJ67)-SUM($E43:AJ43)</f>
        <v>0</v>
      </c>
      <c r="AK91" s="86">
        <f>+SUM($F20:AK20)+SUM($F67:AK67)-SUM($E43:AK43)</f>
        <v>0</v>
      </c>
      <c r="AL91" s="86">
        <f>+SUM($F20:AL20)+SUM($F67:AL67)-SUM($E43:AL43)</f>
        <v>0</v>
      </c>
      <c r="AM91" s="86">
        <f>+SUM($F20:AM20)+SUM($F67:AM67)-SUM($E43:AM43)</f>
        <v>0</v>
      </c>
      <c r="AN91" s="86">
        <f>+SUM($F20:AN20)+SUM($F67:AN67)-SUM($E43:AN43)</f>
        <v>0</v>
      </c>
      <c r="AO91" s="86">
        <f>+SUM($F20:AO20)+SUM($F67:AO67)-SUM($E43:AO43)</f>
        <v>0</v>
      </c>
    </row>
    <row r="92" spans="1:41" ht="16.5" thickTop="1" thickBot="1" x14ac:dyDescent="0.3">
      <c r="A92" s="57" t="str">
        <f t="shared" ref="A92:B92" si="57">+IF(A68=0,"",A68)</f>
        <v/>
      </c>
      <c r="B92" s="57" t="str">
        <f t="shared" si="57"/>
        <v/>
      </c>
      <c r="C92" s="57"/>
      <c r="D92" s="57"/>
      <c r="E92" s="57"/>
      <c r="F92" s="86">
        <f t="shared" si="41"/>
        <v>0</v>
      </c>
      <c r="G92" s="86">
        <f>+SUM($F21:G21)+SUM($F68:G68)-SUM($E44:G44)</f>
        <v>0</v>
      </c>
      <c r="H92" s="86">
        <f>+SUM($F21:H21)+SUM($F68:H68)-SUM($E44:H44)</f>
        <v>0</v>
      </c>
      <c r="I92" s="86">
        <f>+SUM($F21:I21)+SUM($F68:I68)-SUM($E44:I44)</f>
        <v>0</v>
      </c>
      <c r="J92" s="86">
        <f>+SUM($F21:J21)+SUM($F68:J68)-SUM($E44:J44)</f>
        <v>0</v>
      </c>
      <c r="K92" s="86">
        <f>+SUM($F21:K21)+SUM($F68:K68)-SUM($E44:K44)</f>
        <v>0</v>
      </c>
      <c r="L92" s="86">
        <f>+SUM($F21:L21)+SUM($F68:L68)-SUM($E44:L44)</f>
        <v>0</v>
      </c>
      <c r="M92" s="86">
        <f>+SUM($F21:M21)+SUM($F68:M68)-SUM($E44:M44)</f>
        <v>0</v>
      </c>
      <c r="N92" s="86">
        <f>+SUM($F21:N21)+SUM($F68:N68)-SUM($E44:N44)</f>
        <v>0</v>
      </c>
      <c r="O92" s="86">
        <f>+SUM($F21:O21)+SUM($F68:O68)-SUM($E44:O44)</f>
        <v>0</v>
      </c>
      <c r="P92" s="86">
        <f>+SUM($F21:P21)+SUM($F68:P68)-SUM($E44:P44)</f>
        <v>0</v>
      </c>
      <c r="Q92" s="86">
        <f>+SUM($F21:Q21)+SUM($F68:Q68)-SUM($E44:Q44)</f>
        <v>0</v>
      </c>
      <c r="R92" s="86">
        <f>+SUM($F21:R21)+SUM($F68:R68)-SUM($E44:R44)</f>
        <v>0</v>
      </c>
      <c r="S92" s="86">
        <f>+SUM($F21:S21)+SUM($F68:S68)-SUM($E44:S44)</f>
        <v>0</v>
      </c>
      <c r="T92" s="86">
        <f>+SUM($F21:T21)+SUM($F68:T68)-SUM($E44:T44)</f>
        <v>0</v>
      </c>
      <c r="U92" s="86">
        <f>+SUM($F21:U21)+SUM($F68:U68)-SUM($E44:U44)</f>
        <v>0</v>
      </c>
      <c r="V92" s="86">
        <f>+SUM($F21:V21)+SUM($F68:V68)-SUM($E44:V44)</f>
        <v>0</v>
      </c>
      <c r="W92" s="86">
        <f>+SUM($F21:W21)+SUM($F68:W68)-SUM($E44:W44)</f>
        <v>0</v>
      </c>
      <c r="X92" s="86">
        <f>+SUM($F21:X21)+SUM($F68:X68)-SUM($E44:X44)</f>
        <v>0</v>
      </c>
      <c r="Y92" s="86">
        <f>+SUM($F21:Y21)+SUM($F68:Y68)-SUM($E44:Y44)</f>
        <v>0</v>
      </c>
      <c r="Z92" s="86">
        <f>+SUM($F21:Z21)+SUM($F68:Z68)-SUM($E44:Z44)</f>
        <v>0</v>
      </c>
      <c r="AA92" s="86">
        <f>+SUM($F21:AA21)+SUM($F68:AA68)-SUM($E44:AA44)</f>
        <v>0</v>
      </c>
      <c r="AB92" s="86">
        <f>+SUM($F21:AB21)+SUM($F68:AB68)-SUM($E44:AB44)</f>
        <v>0</v>
      </c>
      <c r="AC92" s="86">
        <f>+SUM($F21:AC21)+SUM($F68:AC68)-SUM($E44:AC44)</f>
        <v>0</v>
      </c>
      <c r="AD92" s="86">
        <f>+SUM($F21:AD21)+SUM($F68:AD68)-SUM($E44:AD44)</f>
        <v>0</v>
      </c>
      <c r="AE92" s="86">
        <f>+SUM($F21:AE21)+SUM($F68:AE68)-SUM($E44:AE44)</f>
        <v>0</v>
      </c>
      <c r="AF92" s="86">
        <f>+SUM($F21:AF21)+SUM($F68:AF68)-SUM($E44:AF44)</f>
        <v>0</v>
      </c>
      <c r="AG92" s="86">
        <f>+SUM($F21:AG21)+SUM($F68:AG68)-SUM($E44:AG44)</f>
        <v>0</v>
      </c>
      <c r="AH92" s="86">
        <f>+SUM($F21:AH21)+SUM($F68:AH68)-SUM($E44:AH44)</f>
        <v>0</v>
      </c>
      <c r="AI92" s="86">
        <f>+SUM($F21:AI21)+SUM($F68:AI68)-SUM($E44:AI44)</f>
        <v>0</v>
      </c>
      <c r="AJ92" s="86">
        <f>+SUM($F21:AJ21)+SUM($F68:AJ68)-SUM($E44:AJ44)</f>
        <v>0</v>
      </c>
      <c r="AK92" s="86">
        <f>+SUM($F21:AK21)+SUM($F68:AK68)-SUM($E44:AK44)</f>
        <v>0</v>
      </c>
      <c r="AL92" s="86">
        <f>+SUM($F21:AL21)+SUM($F68:AL68)-SUM($E44:AL44)</f>
        <v>0</v>
      </c>
      <c r="AM92" s="86">
        <f>+SUM($F21:AM21)+SUM($F68:AM68)-SUM($E44:AM44)</f>
        <v>0</v>
      </c>
      <c r="AN92" s="86">
        <f>+SUM($F21:AN21)+SUM($F68:AN68)-SUM($E44:AN44)</f>
        <v>0</v>
      </c>
      <c r="AO92" s="86">
        <f>+SUM($F21:AO21)+SUM($F68:AO68)-SUM($E44:AO44)</f>
        <v>0</v>
      </c>
    </row>
    <row r="93" spans="1:41" ht="16.5" thickTop="1" thickBot="1" x14ac:dyDescent="0.3">
      <c r="A93" s="57" t="str">
        <f t="shared" ref="A93:B93" si="58">+IF(A69=0,"",A69)</f>
        <v/>
      </c>
      <c r="B93" s="57" t="str">
        <f t="shared" si="58"/>
        <v/>
      </c>
      <c r="C93" s="57"/>
      <c r="D93" s="57"/>
      <c r="E93" s="57"/>
      <c r="F93" s="86">
        <f>+F22+F69-F45</f>
        <v>0</v>
      </c>
      <c r="G93" s="86">
        <f>+SUM($F22:G22)+SUM($F69:G69)-SUM($E45:G45)</f>
        <v>0</v>
      </c>
      <c r="H93" s="86">
        <f>+SUM($F22:H22)+SUM($F69:H69)-SUM($E45:H45)</f>
        <v>0</v>
      </c>
      <c r="I93" s="86">
        <f>+SUM($F22:I22)+SUM($F69:I69)-SUM($E45:I45)</f>
        <v>0</v>
      </c>
      <c r="J93" s="86">
        <f>+SUM($F22:J22)+SUM($F69:J69)-SUM($E45:J45)</f>
        <v>0</v>
      </c>
      <c r="K93" s="86">
        <f>+SUM($F22:K22)+SUM($F69:K69)-SUM($E45:K45)</f>
        <v>0</v>
      </c>
      <c r="L93" s="86">
        <f>+SUM($F22:L22)+SUM($F69:L69)-SUM($E45:L45)</f>
        <v>0</v>
      </c>
      <c r="M93" s="86">
        <f>+SUM($F22:M22)+SUM($F69:M69)-SUM($E45:M45)</f>
        <v>0</v>
      </c>
      <c r="N93" s="86">
        <f>+SUM($F22:N22)+SUM($F69:N69)-SUM($E45:N45)</f>
        <v>0</v>
      </c>
      <c r="O93" s="86">
        <f>+SUM($F22:O22)+SUM($F69:O69)-SUM($E45:O45)</f>
        <v>0</v>
      </c>
      <c r="P93" s="86">
        <f>+SUM($F22:P22)+SUM($F69:P69)-SUM($E45:P45)</f>
        <v>0</v>
      </c>
      <c r="Q93" s="86">
        <f>+SUM($F22:Q22)+SUM($F69:Q69)-SUM($E45:Q45)</f>
        <v>0</v>
      </c>
      <c r="R93" s="86">
        <f>+SUM($F22:R22)+SUM($F69:R69)-SUM($E45:R45)</f>
        <v>0</v>
      </c>
      <c r="S93" s="86">
        <f>+SUM($F22:S22)+SUM($F69:S69)-SUM($E45:S45)</f>
        <v>0</v>
      </c>
      <c r="T93" s="86">
        <f>+SUM($F22:T22)+SUM($F69:T69)-SUM($E45:T45)</f>
        <v>0</v>
      </c>
      <c r="U93" s="86">
        <f>+SUM($F22:U22)+SUM($F69:U69)-SUM($E45:U45)</f>
        <v>0</v>
      </c>
      <c r="V93" s="86">
        <f>+SUM($F22:V22)+SUM($F69:V69)-SUM($E45:V45)</f>
        <v>0</v>
      </c>
      <c r="W93" s="86">
        <f>+SUM($F22:W22)+SUM($F69:W69)-SUM($E45:W45)</f>
        <v>0</v>
      </c>
      <c r="X93" s="86">
        <f>+SUM($F22:X22)+SUM($F69:X69)-SUM($E45:X45)</f>
        <v>0</v>
      </c>
      <c r="Y93" s="86">
        <f>+SUM($F22:Y22)+SUM($F69:Y69)-SUM($E45:Y45)</f>
        <v>0</v>
      </c>
      <c r="Z93" s="86">
        <f>+SUM($F22:Z22)+SUM($F69:Z69)-SUM($E45:Z45)</f>
        <v>0</v>
      </c>
      <c r="AA93" s="86">
        <f>+SUM($F22:AA22)+SUM($F69:AA69)-SUM($E45:AA45)</f>
        <v>0</v>
      </c>
      <c r="AB93" s="86">
        <f>+SUM($F22:AB22)+SUM($F69:AB69)-SUM($E45:AB45)</f>
        <v>0</v>
      </c>
      <c r="AC93" s="86">
        <f>+SUM($F22:AC22)+SUM($F69:AC69)-SUM($E45:AC45)</f>
        <v>0</v>
      </c>
      <c r="AD93" s="86">
        <f>+SUM($F22:AD22)+SUM($F69:AD69)-SUM($E45:AD45)</f>
        <v>0</v>
      </c>
      <c r="AE93" s="86">
        <f>+SUM($F22:AE22)+SUM($F69:AE69)-SUM($E45:AE45)</f>
        <v>0</v>
      </c>
      <c r="AF93" s="86">
        <f>+SUM($F22:AF22)+SUM($F69:AF69)-SUM($E45:AF45)</f>
        <v>0</v>
      </c>
      <c r="AG93" s="86">
        <f>+SUM($F22:AG22)+SUM($F69:AG69)-SUM($E45:AG45)</f>
        <v>0</v>
      </c>
      <c r="AH93" s="86">
        <f>+SUM($F22:AH22)+SUM($F69:AH69)-SUM($E45:AH45)</f>
        <v>0</v>
      </c>
      <c r="AI93" s="86">
        <f>+SUM($F22:AI22)+SUM($F69:AI69)-SUM($E45:AI45)</f>
        <v>0</v>
      </c>
      <c r="AJ93" s="86">
        <f>+SUM($F22:AJ22)+SUM($F69:AJ69)-SUM($E45:AJ45)</f>
        <v>0</v>
      </c>
      <c r="AK93" s="86">
        <f>+SUM($F22:AK22)+SUM($F69:AK69)-SUM($E45:AK45)</f>
        <v>0</v>
      </c>
      <c r="AL93" s="86">
        <f>+SUM($F22:AL22)+SUM($F69:AL69)-SUM($E45:AL45)</f>
        <v>0</v>
      </c>
      <c r="AM93" s="86">
        <f>+SUM($F22:AM22)+SUM($F69:AM69)-SUM($E45:AM45)</f>
        <v>0</v>
      </c>
      <c r="AN93" s="86">
        <f>+SUM($F22:AN22)+SUM($F69:AN69)-SUM($E45:AN45)</f>
        <v>0</v>
      </c>
      <c r="AO93" s="86">
        <f>+SUM($F22:AO22)+SUM($F69:AO69)-SUM($E45:AO45)</f>
        <v>0</v>
      </c>
    </row>
    <row r="94" spans="1:41" ht="16.5" thickTop="1" thickBot="1" x14ac:dyDescent="0.3">
      <c r="A94" s="57"/>
      <c r="B94" s="57"/>
      <c r="C94" s="57"/>
      <c r="D94" s="57"/>
      <c r="E94" s="5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6.5" thickTop="1" thickBot="1" x14ac:dyDescent="0.3">
      <c r="A95" s="57"/>
      <c r="B95" s="57" t="s">
        <v>314</v>
      </c>
      <c r="C95" s="57"/>
      <c r="D95" s="57"/>
      <c r="E95" s="57"/>
      <c r="F95" s="63">
        <f t="shared" ref="F95:AO95" si="59">SUM(F75:F93)</f>
        <v>205700</v>
      </c>
      <c r="G95" s="63">
        <f t="shared" si="59"/>
        <v>206910</v>
      </c>
      <c r="H95" s="63">
        <f t="shared" si="59"/>
        <v>206910</v>
      </c>
      <c r="I95" s="63">
        <f t="shared" si="59"/>
        <v>206910</v>
      </c>
      <c r="J95" s="63">
        <f t="shared" si="59"/>
        <v>207700</v>
      </c>
      <c r="K95" s="63">
        <f t="shared" si="59"/>
        <v>210725</v>
      </c>
      <c r="L95" s="63">
        <f t="shared" si="59"/>
        <v>210725</v>
      </c>
      <c r="M95" s="63">
        <f t="shared" si="59"/>
        <v>210725</v>
      </c>
      <c r="N95" s="63">
        <f t="shared" si="59"/>
        <v>211935</v>
      </c>
      <c r="O95" s="63">
        <f t="shared" si="59"/>
        <v>211935</v>
      </c>
      <c r="P95" s="63">
        <f t="shared" si="59"/>
        <v>207700</v>
      </c>
      <c r="Q95" s="63">
        <f t="shared" si="59"/>
        <v>207700</v>
      </c>
      <c r="R95" s="63">
        <f t="shared" si="59"/>
        <v>207700</v>
      </c>
      <c r="S95" s="63">
        <f t="shared" si="59"/>
        <v>207700</v>
      </c>
      <c r="T95" s="63">
        <f t="shared" si="59"/>
        <v>207700</v>
      </c>
      <c r="U95" s="63">
        <f t="shared" si="59"/>
        <v>207700</v>
      </c>
      <c r="V95" s="63">
        <f t="shared" si="59"/>
        <v>207700</v>
      </c>
      <c r="W95" s="63">
        <f t="shared" si="59"/>
        <v>207700</v>
      </c>
      <c r="X95" s="63">
        <f t="shared" si="59"/>
        <v>207700</v>
      </c>
      <c r="Y95" s="63">
        <f t="shared" si="59"/>
        <v>207700</v>
      </c>
      <c r="Z95" s="63">
        <f t="shared" si="59"/>
        <v>207700</v>
      </c>
      <c r="AA95" s="63">
        <f t="shared" si="59"/>
        <v>207700</v>
      </c>
      <c r="AB95" s="63">
        <f t="shared" si="59"/>
        <v>207700</v>
      </c>
      <c r="AC95" s="63">
        <f t="shared" si="59"/>
        <v>207700</v>
      </c>
      <c r="AD95" s="63">
        <f t="shared" si="59"/>
        <v>207700</v>
      </c>
      <c r="AE95" s="63">
        <f t="shared" si="59"/>
        <v>207700</v>
      </c>
      <c r="AF95" s="63">
        <f t="shared" si="59"/>
        <v>207700</v>
      </c>
      <c r="AG95" s="63">
        <f t="shared" si="59"/>
        <v>207700</v>
      </c>
      <c r="AH95" s="63">
        <f t="shared" si="59"/>
        <v>207700</v>
      </c>
      <c r="AI95" s="63">
        <f t="shared" si="59"/>
        <v>207700</v>
      </c>
      <c r="AJ95" s="63">
        <f t="shared" si="59"/>
        <v>207700</v>
      </c>
      <c r="AK95" s="63">
        <f t="shared" si="59"/>
        <v>207700</v>
      </c>
      <c r="AL95" s="63">
        <f t="shared" si="59"/>
        <v>207700</v>
      </c>
      <c r="AM95" s="63">
        <f t="shared" si="59"/>
        <v>207700</v>
      </c>
      <c r="AN95" s="63">
        <f t="shared" si="59"/>
        <v>207700</v>
      </c>
      <c r="AO95" s="63">
        <f t="shared" si="59"/>
        <v>207700</v>
      </c>
    </row>
    <row r="96" spans="1:41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app!$C$70:$C$77</xm:f>
          </x14:formula1>
          <xm:sqref>B4:B22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I49"/>
  <sheetViews>
    <sheetView showGridLines="0" topLeftCell="A27" workbookViewId="0">
      <selection activeCell="F28" sqref="F28"/>
    </sheetView>
  </sheetViews>
  <sheetFormatPr defaultRowHeight="15" x14ac:dyDescent="0.25"/>
  <cols>
    <col min="1" max="1" width="21.5703125" bestFit="1" customWidth="1"/>
    <col min="2" max="2" width="35.140625" bestFit="1" customWidth="1"/>
    <col min="5" max="5" width="3.42578125" customWidth="1"/>
  </cols>
  <sheetData>
    <row r="1" spans="1:87" ht="16.5" thickTop="1" thickBot="1" x14ac:dyDescent="0.3">
      <c r="A1" s="25" t="s">
        <v>204</v>
      </c>
      <c r="B1" s="49" t="s">
        <v>228</v>
      </c>
    </row>
    <row r="2" spans="1:87" ht="15.75" thickTop="1" x14ac:dyDescent="0.25"/>
    <row r="3" spans="1:87" x14ac:dyDescent="0.25">
      <c r="A3" s="47" t="s">
        <v>362</v>
      </c>
      <c r="AY3" t="s">
        <v>383</v>
      </c>
    </row>
    <row r="4" spans="1:87" ht="15.75" thickBot="1" x14ac:dyDescent="0.3">
      <c r="A4" s="57" t="str">
        <f>+E_Investimenti!A3</f>
        <v>Descrizione</v>
      </c>
      <c r="B4" s="57" t="str">
        <f>+E_Investimenti!B3</f>
        <v>Tipologia</v>
      </c>
      <c r="C4" s="57"/>
      <c r="D4" s="57"/>
      <c r="E4" s="57"/>
      <c r="F4" s="202">
        <f>+SPm!B2</f>
        <v>41456</v>
      </c>
      <c r="G4" s="202">
        <f>+SPm!C2</f>
        <v>41517</v>
      </c>
      <c r="H4" s="202">
        <f>+SPm!D2</f>
        <v>41547</v>
      </c>
      <c r="I4" s="202">
        <f>+SPm!E2</f>
        <v>41578</v>
      </c>
      <c r="J4" s="202">
        <f>+SPm!F2</f>
        <v>41608</v>
      </c>
      <c r="K4" s="202">
        <f>+SPm!G2</f>
        <v>41639</v>
      </c>
      <c r="L4" s="202">
        <f>+SPm!H2</f>
        <v>41670</v>
      </c>
      <c r="M4" s="202">
        <f>+SPm!I2</f>
        <v>41698</v>
      </c>
      <c r="N4" s="202">
        <f>+SPm!J2</f>
        <v>41729</v>
      </c>
      <c r="O4" s="202">
        <f>+SPm!K2</f>
        <v>41759</v>
      </c>
      <c r="P4" s="202">
        <f>+SPm!L2</f>
        <v>41790</v>
      </c>
      <c r="Q4" s="202">
        <f>+SPm!M2</f>
        <v>41820</v>
      </c>
      <c r="R4" s="202">
        <f>+SPm!N2</f>
        <v>41851</v>
      </c>
      <c r="S4" s="202">
        <f>+SPm!O2</f>
        <v>41882</v>
      </c>
      <c r="T4" s="202">
        <f>+SPm!P2</f>
        <v>41912</v>
      </c>
      <c r="U4" s="202">
        <f>+SPm!Q2</f>
        <v>41943</v>
      </c>
      <c r="V4" s="202">
        <f>+SPm!R2</f>
        <v>41973</v>
      </c>
      <c r="W4" s="202">
        <f>+SPm!S2</f>
        <v>42004</v>
      </c>
      <c r="X4" s="202">
        <f>+SPm!T2</f>
        <v>42035</v>
      </c>
      <c r="Y4" s="202">
        <f>+SPm!U2</f>
        <v>42063</v>
      </c>
      <c r="Z4" s="202">
        <f>+SPm!V2</f>
        <v>42094</v>
      </c>
      <c r="AA4" s="202">
        <f>+SPm!W2</f>
        <v>42124</v>
      </c>
      <c r="AB4" s="202">
        <f>+SPm!X2</f>
        <v>42155</v>
      </c>
      <c r="AC4" s="202">
        <f>+SPm!Y2</f>
        <v>42185</v>
      </c>
      <c r="AD4" s="202">
        <f>+SPm!Z2</f>
        <v>42216</v>
      </c>
      <c r="AE4" s="202">
        <f>+SPm!AA2</f>
        <v>42247</v>
      </c>
      <c r="AF4" s="202">
        <f>+SPm!AB2</f>
        <v>42277</v>
      </c>
      <c r="AG4" s="202">
        <f>+SPm!AC2</f>
        <v>42308</v>
      </c>
      <c r="AH4" s="202">
        <f>+SPm!AD2</f>
        <v>42338</v>
      </c>
      <c r="AI4" s="202">
        <f>+SPm!AE2</f>
        <v>42369</v>
      </c>
      <c r="AJ4" s="202">
        <f>+SPm!AF2</f>
        <v>42400</v>
      </c>
      <c r="AK4" s="202">
        <f>+SPm!AG2</f>
        <v>42429</v>
      </c>
      <c r="AL4" s="202">
        <f>+SPm!AH2</f>
        <v>42460</v>
      </c>
      <c r="AM4" s="202">
        <f>+SPm!AI2</f>
        <v>42490</v>
      </c>
      <c r="AN4" s="202">
        <f>+SPm!AJ2</f>
        <v>42521</v>
      </c>
      <c r="AO4" s="202">
        <f>+SPm!AK2</f>
        <v>42551</v>
      </c>
      <c r="AY4" s="87">
        <v>1</v>
      </c>
      <c r="AZ4" s="87">
        <f>+AY4+1</f>
        <v>2</v>
      </c>
      <c r="BA4" s="87">
        <f t="shared" ref="BA4:CH4" si="0">+AZ4+1</f>
        <v>3</v>
      </c>
      <c r="BB4" s="87">
        <f t="shared" si="0"/>
        <v>4</v>
      </c>
      <c r="BC4" s="87">
        <f t="shared" si="0"/>
        <v>5</v>
      </c>
      <c r="BD4" s="87">
        <f t="shared" si="0"/>
        <v>6</v>
      </c>
      <c r="BE4" s="87">
        <f t="shared" si="0"/>
        <v>7</v>
      </c>
      <c r="BF4" s="87">
        <f t="shared" si="0"/>
        <v>8</v>
      </c>
      <c r="BG4" s="87">
        <f t="shared" si="0"/>
        <v>9</v>
      </c>
      <c r="BH4" s="87">
        <f t="shared" si="0"/>
        <v>10</v>
      </c>
      <c r="BI4" s="87">
        <f t="shared" si="0"/>
        <v>11</v>
      </c>
      <c r="BJ4" s="87">
        <f t="shared" si="0"/>
        <v>12</v>
      </c>
      <c r="BK4" s="87">
        <f t="shared" si="0"/>
        <v>13</v>
      </c>
      <c r="BL4" s="87">
        <f t="shared" si="0"/>
        <v>14</v>
      </c>
      <c r="BM4" s="87">
        <f t="shared" si="0"/>
        <v>15</v>
      </c>
      <c r="BN4" s="87">
        <f t="shared" si="0"/>
        <v>16</v>
      </c>
      <c r="BO4" s="87">
        <f t="shared" si="0"/>
        <v>17</v>
      </c>
      <c r="BP4" s="87">
        <f t="shared" si="0"/>
        <v>18</v>
      </c>
      <c r="BQ4" s="87">
        <f t="shared" si="0"/>
        <v>19</v>
      </c>
      <c r="BR4" s="87">
        <f t="shared" si="0"/>
        <v>20</v>
      </c>
      <c r="BS4" s="87">
        <f t="shared" si="0"/>
        <v>21</v>
      </c>
      <c r="BT4" s="87">
        <f t="shared" si="0"/>
        <v>22</v>
      </c>
      <c r="BU4" s="87">
        <f t="shared" si="0"/>
        <v>23</v>
      </c>
      <c r="BV4" s="87">
        <f t="shared" si="0"/>
        <v>24</v>
      </c>
      <c r="BW4" s="87">
        <f t="shared" si="0"/>
        <v>25</v>
      </c>
      <c r="BX4" s="87">
        <f t="shared" si="0"/>
        <v>26</v>
      </c>
      <c r="BY4" s="87">
        <f t="shared" si="0"/>
        <v>27</v>
      </c>
      <c r="BZ4" s="87">
        <f t="shared" si="0"/>
        <v>28</v>
      </c>
      <c r="CA4" s="87">
        <f t="shared" si="0"/>
        <v>29</v>
      </c>
      <c r="CB4" s="87">
        <f t="shared" si="0"/>
        <v>30</v>
      </c>
      <c r="CC4" s="87">
        <f t="shared" si="0"/>
        <v>31</v>
      </c>
      <c r="CD4" s="87">
        <f t="shared" si="0"/>
        <v>32</v>
      </c>
      <c r="CE4" s="87">
        <f t="shared" si="0"/>
        <v>33</v>
      </c>
      <c r="CF4" s="87">
        <f t="shared" si="0"/>
        <v>34</v>
      </c>
      <c r="CG4" s="87">
        <f t="shared" si="0"/>
        <v>35</v>
      </c>
      <c r="CH4" s="87">
        <f t="shared" si="0"/>
        <v>36</v>
      </c>
      <c r="CI4" s="87"/>
    </row>
    <row r="5" spans="1:87" ht="16.5" thickTop="1" thickBot="1" x14ac:dyDescent="0.3">
      <c r="A5" s="57" t="str">
        <f>+IF(E_Investimenti!A4=0,"",E_Investimenti!A4)</f>
        <v>Fabbricato 1</v>
      </c>
      <c r="B5" s="57" t="str">
        <f>+IF(E_Investimenti!B4=0,"",E_Investimenti!B4)</f>
        <v>Fabbricati</v>
      </c>
      <c r="C5" s="57">
        <f>+IF(E_Investimenti!C4=0,"",E_Investimenti!C4)</f>
        <v>0.21</v>
      </c>
      <c r="D5" s="57"/>
      <c r="E5" s="57"/>
      <c r="F5" s="65">
        <f>+IFERROR((E_Investimenti!F4/(E_Investimenti!D4*12)),0)</f>
        <v>166.66666666666666</v>
      </c>
      <c r="G5" s="65">
        <f>+IFERROR((SUM(E_Investimenti!$F4:G4)/(E_Investimenti!$D4*12)),0)*AY5</f>
        <v>166.66666666666666</v>
      </c>
      <c r="H5" s="65">
        <f>+IFERROR((SUM(E_Investimenti!$F4:H4)/(E_Investimenti!$D4*12)),0)*AZ5</f>
        <v>166.66666666666666</v>
      </c>
      <c r="I5" s="65">
        <f>+IFERROR((SUM(E_Investimenti!$F4:I4)/(E_Investimenti!$D4*12)),0)*BA5</f>
        <v>175</v>
      </c>
      <c r="J5" s="65">
        <f>+IFERROR((SUM(E_Investimenti!$F4:J4)/(E_Investimenti!$D4*12)),0)*BB5</f>
        <v>175</v>
      </c>
      <c r="K5" s="65">
        <f>+IFERROR((SUM(E_Investimenti!$F4:K4)/(E_Investimenti!$D4*12)),0)*BC5</f>
        <v>175</v>
      </c>
      <c r="L5" s="65">
        <f>+IFERROR((SUM(E_Investimenti!$F4:L4)/(E_Investimenti!$D4*12)),0)*BD5</f>
        <v>175</v>
      </c>
      <c r="M5" s="65">
        <f>+IFERROR((SUM(E_Investimenti!$F4:M4)/(E_Investimenti!$D4*12)),0)*BE5</f>
        <v>175</v>
      </c>
      <c r="N5" s="65">
        <f>+IFERROR((SUM(E_Investimenti!$F4:N4)/(E_Investimenti!$D4*12)),0)*BF5</f>
        <v>175</v>
      </c>
      <c r="O5" s="65">
        <f>+IFERROR((SUM(E_Investimenti!$F4:O4)/(E_Investimenti!$D4*12)),0)*BG5</f>
        <v>175</v>
      </c>
      <c r="P5" s="65">
        <f>+IFERROR((SUM(E_Investimenti!$F4:P4)/(E_Investimenti!$D4*12)),0)*BH5</f>
        <v>175</v>
      </c>
      <c r="Q5" s="65">
        <f>+IFERROR((SUM(E_Investimenti!$F4:Q4)/(E_Investimenti!$D4*12)),0)*BI5</f>
        <v>175</v>
      </c>
      <c r="R5" s="65">
        <f>+IFERROR((SUM(E_Investimenti!$F4:R4)/(E_Investimenti!$D4*12)),0)*BJ5</f>
        <v>175</v>
      </c>
      <c r="S5" s="65">
        <f>+IFERROR((SUM(E_Investimenti!$F4:S4)/(E_Investimenti!$D4*12)),0)*BK5</f>
        <v>175</v>
      </c>
      <c r="T5" s="65">
        <f>+IFERROR((SUM(E_Investimenti!$F4:T4)/(E_Investimenti!$D4*12)),0)*BL5</f>
        <v>175</v>
      </c>
      <c r="U5" s="65">
        <f>+IFERROR((SUM(E_Investimenti!$F4:U4)/(E_Investimenti!$D4*12)),0)*BM5</f>
        <v>175</v>
      </c>
      <c r="V5" s="65">
        <f>+IFERROR((SUM(E_Investimenti!$F4:V4)/(E_Investimenti!$D4*12)),0)*BN5</f>
        <v>175</v>
      </c>
      <c r="W5" s="65">
        <f>+IFERROR((SUM(E_Investimenti!$F4:W4)/(E_Investimenti!$D4*12)),0)*BO5</f>
        <v>175</v>
      </c>
      <c r="X5" s="65">
        <f>+IFERROR((SUM(E_Investimenti!$F4:X4)/(E_Investimenti!$D4*12)),0)*BP5</f>
        <v>175</v>
      </c>
      <c r="Y5" s="65">
        <f>+IFERROR((SUM(E_Investimenti!$F4:Y4)/(E_Investimenti!$D4*12)),0)*BQ5</f>
        <v>175</v>
      </c>
      <c r="Z5" s="65">
        <f>+IFERROR((SUM(E_Investimenti!$F4:Z4)/(E_Investimenti!$D4*12)),0)*BR5</f>
        <v>175</v>
      </c>
      <c r="AA5" s="65">
        <f>+IFERROR((SUM(E_Investimenti!$F4:AA4)/(E_Investimenti!$D4*12)),0)*BS5</f>
        <v>175</v>
      </c>
      <c r="AB5" s="65">
        <f>+IFERROR((SUM(E_Investimenti!$F4:AB4)/(E_Investimenti!$D4*12)),0)*BT5</f>
        <v>175</v>
      </c>
      <c r="AC5" s="65">
        <f>+IFERROR((SUM(E_Investimenti!$F4:AC4)/(E_Investimenti!$D4*12)),0)*BU5</f>
        <v>175</v>
      </c>
      <c r="AD5" s="65">
        <f>+IFERROR((SUM(E_Investimenti!$F4:AD4)/(E_Investimenti!$D4*12)),0)*BV5</f>
        <v>175</v>
      </c>
      <c r="AE5" s="65">
        <f>+IFERROR((SUM(E_Investimenti!$F4:AE4)/(E_Investimenti!$D4*12)),0)*BW5</f>
        <v>175</v>
      </c>
      <c r="AF5" s="65">
        <f>+IFERROR((SUM(E_Investimenti!$F4:AF4)/(E_Investimenti!$D4*12)),0)*BX5</f>
        <v>175</v>
      </c>
      <c r="AG5" s="65">
        <f>+IFERROR((SUM(E_Investimenti!$F4:AG4)/(E_Investimenti!$D4*12)),0)*BY5</f>
        <v>175</v>
      </c>
      <c r="AH5" s="65">
        <f>+IFERROR((SUM(E_Investimenti!$F4:AH4)/(E_Investimenti!$D4*12)),0)*BZ5</f>
        <v>175</v>
      </c>
      <c r="AI5" s="65">
        <f>+IFERROR((SUM(E_Investimenti!$F4:AI4)/(E_Investimenti!$D4*12)),0)*CA5</f>
        <v>175</v>
      </c>
      <c r="AJ5" s="65">
        <f>+IFERROR((SUM(E_Investimenti!$F4:AJ4)/(E_Investimenti!$D4*12)),0)*CB5</f>
        <v>175</v>
      </c>
      <c r="AK5" s="65">
        <f>+IFERROR((SUM(E_Investimenti!$F4:AK4)/(E_Investimenti!$D4*12)),0)*CC5</f>
        <v>175</v>
      </c>
      <c r="AL5" s="65">
        <f>+IFERROR((SUM(E_Investimenti!$F4:AL4)/(E_Investimenti!$D4*12)),0)*CD5</f>
        <v>175</v>
      </c>
      <c r="AM5" s="65">
        <f>+IFERROR((SUM(E_Investimenti!$F4:AM4)/(E_Investimenti!$D4*12)),0)*CE5</f>
        <v>175</v>
      </c>
      <c r="AN5" s="65">
        <f>+IFERROR((SUM(E_Investimenti!$F4:AN4)/(E_Investimenti!$D4*12)),0)*CF5</f>
        <v>175</v>
      </c>
      <c r="AO5" s="65">
        <f>+IFERROR((SUM(E_Investimenti!$F4:AO4)/(E_Investimenti!$D4*12)),0)*CG5</f>
        <v>175</v>
      </c>
      <c r="AY5" s="87">
        <f>+IF(F29=0,1,IF(F29=E_Investimenti!$AP4,0,1))</f>
        <v>1</v>
      </c>
      <c r="AZ5" s="87">
        <f>+IF(G29=0,1,IF(G29=E_Investimenti!$AP4,0,1))</f>
        <v>1</v>
      </c>
      <c r="BA5" s="87">
        <f>+IF(H29=0,1,IF(H29=E_Investimenti!$AP4,0,1))</f>
        <v>1</v>
      </c>
      <c r="BB5" s="87">
        <f>+IF(I29=0,1,IF(I29=E_Investimenti!$AP4,0,1))</f>
        <v>1</v>
      </c>
      <c r="BC5" s="87">
        <f>+IF(J29=0,1,IF(J29=E_Investimenti!$AP4,0,1))</f>
        <v>1</v>
      </c>
      <c r="BD5" s="87">
        <f>+IF(K29=0,1,IF(K29=E_Investimenti!$AP4,0,1))</f>
        <v>1</v>
      </c>
      <c r="BE5" s="87">
        <f>+IF(L29=0,1,IF(L29=E_Investimenti!$AP4,0,1))</f>
        <v>1</v>
      </c>
      <c r="BF5" s="87">
        <f>+IF(M29=0,1,IF(M29=E_Investimenti!$AP4,0,1))</f>
        <v>1</v>
      </c>
      <c r="BG5" s="87">
        <f>+IF(N29=0,1,IF(N29=E_Investimenti!$AP4,0,1))</f>
        <v>1</v>
      </c>
      <c r="BH5" s="87">
        <f>+IF(O29=0,1,IF(O29=E_Investimenti!$AP4,0,1))</f>
        <v>1</v>
      </c>
      <c r="BI5" s="87">
        <f>+IF(P29=0,1,IF(P29=E_Investimenti!$AP4,0,1))</f>
        <v>1</v>
      </c>
      <c r="BJ5" s="87">
        <f>+IF(Q29=0,1,IF(Q29=E_Investimenti!$AP4,0,1))</f>
        <v>1</v>
      </c>
      <c r="BK5" s="87">
        <f>+IF(R29=0,1,IF(R29=E_Investimenti!$AP4,0,1))</f>
        <v>1</v>
      </c>
      <c r="BL5" s="87">
        <f>+IF(S29=0,1,IF(S29=E_Investimenti!$AP4,0,1))</f>
        <v>1</v>
      </c>
      <c r="BM5" s="87">
        <f>+IF(T29=0,1,IF(T29=E_Investimenti!$AP4,0,1))</f>
        <v>1</v>
      </c>
      <c r="BN5" s="87">
        <f>+IF(U29=0,1,IF(U29=E_Investimenti!$AP4,0,1))</f>
        <v>1</v>
      </c>
      <c r="BO5" s="87">
        <f>+IF(V29=0,1,IF(V29=E_Investimenti!$AP4,0,1))</f>
        <v>1</v>
      </c>
      <c r="BP5" s="87">
        <f>+IF(W29=0,1,IF(W29=E_Investimenti!$AP4,0,1))</f>
        <v>1</v>
      </c>
      <c r="BQ5" s="87">
        <f>+IF(X29=0,1,IF(X29=E_Investimenti!$AP4,0,1))</f>
        <v>1</v>
      </c>
      <c r="BR5" s="87">
        <f>+IF(Y29=0,1,IF(Y29=E_Investimenti!$AP4,0,1))</f>
        <v>1</v>
      </c>
      <c r="BS5" s="87">
        <f>+IF(Z29=0,1,IF(Z29=E_Investimenti!$AP4,0,1))</f>
        <v>1</v>
      </c>
      <c r="BT5" s="87">
        <f>+IF(AA29=0,1,IF(AA29=E_Investimenti!$AP4,0,1))</f>
        <v>1</v>
      </c>
      <c r="BU5" s="87">
        <f>+IF(AB29=0,1,IF(AB29=E_Investimenti!$AP4,0,1))</f>
        <v>1</v>
      </c>
      <c r="BV5" s="87">
        <f>+IF(AC29=0,1,IF(AC29=E_Investimenti!$AP4,0,1))</f>
        <v>1</v>
      </c>
      <c r="BW5" s="87">
        <f>+IF(AD29=0,1,IF(AD29=E_Investimenti!$AP4,0,1))</f>
        <v>1</v>
      </c>
      <c r="BX5" s="87">
        <f>+IF(AE29=0,1,IF(AE29=E_Investimenti!$AP4,0,1))</f>
        <v>1</v>
      </c>
      <c r="BY5" s="87">
        <f>+IF(AF29=0,1,IF(AF29=E_Investimenti!$AP4,0,1))</f>
        <v>1</v>
      </c>
      <c r="BZ5" s="87">
        <f>+IF(AG29=0,1,IF(AG29=E_Investimenti!$AP4,0,1))</f>
        <v>1</v>
      </c>
      <c r="CA5" s="87">
        <f>+IF(AH29=0,1,IF(AH29=E_Investimenti!$AP4,0,1))</f>
        <v>1</v>
      </c>
      <c r="CB5" s="87">
        <f>+IF(AI29=0,1,IF(AI29=E_Investimenti!$AP4,0,1))</f>
        <v>1</v>
      </c>
      <c r="CC5" s="87">
        <f>+IF(AJ29=0,1,IF(AJ29=E_Investimenti!$AP4,0,1))</f>
        <v>1</v>
      </c>
      <c r="CD5" s="87">
        <f>+IF(AK29=0,1,IF(AK29=E_Investimenti!$AP4,0,1))</f>
        <v>1</v>
      </c>
      <c r="CE5" s="87">
        <f>+IF(AL29=0,1,IF(AL29=E_Investimenti!$AP4,0,1))</f>
        <v>1</v>
      </c>
      <c r="CF5" s="87">
        <f>+IF(AM29=0,1,IF(AM29=E_Investimenti!$AP4,0,1))</f>
        <v>1</v>
      </c>
      <c r="CG5" s="87">
        <f>+IF(AN29=0,1,IF(AN29=E_Investimenti!$AP4,0,1))</f>
        <v>1</v>
      </c>
      <c r="CH5" s="87">
        <f>+IF(AO29=0,1,IF(AO29=E_Investimenti!$AP4,0,1))</f>
        <v>1</v>
      </c>
    </row>
    <row r="6" spans="1:87" ht="16.5" thickTop="1" thickBot="1" x14ac:dyDescent="0.3">
      <c r="A6" s="57" t="str">
        <f>+IF(E_Investimenti!A5=0,"",E_Investimenti!A5)</f>
        <v>Impianti 1</v>
      </c>
      <c r="B6" s="57" t="str">
        <f>+IF(E_Investimenti!B5=0,"",E_Investimenti!B5)</f>
        <v>Impianti e Macchinari</v>
      </c>
      <c r="C6" s="57">
        <f>+IF(E_Investimenti!C5=0,"",E_Investimenti!C5)</f>
        <v>0.21</v>
      </c>
      <c r="D6" s="57"/>
      <c r="E6" s="57"/>
      <c r="F6" s="65">
        <f>+IFERROR((E_Investimenti!F5/(E_Investimenti!D5*12)),0)</f>
        <v>833.33333333333337</v>
      </c>
      <c r="G6" s="65">
        <f>+IFERROR((SUM(E_Investimenti!$F5:G5)/(E_Investimenti!$D5*12)),0)*AY6</f>
        <v>833.33333333333337</v>
      </c>
      <c r="H6" s="65">
        <f>+IFERROR((SUM(E_Investimenti!$F5:H5)/(E_Investimenti!$D5*12)),0)*AZ6</f>
        <v>833.33333333333337</v>
      </c>
      <c r="I6" s="65">
        <f>+IFERROR((SUM(E_Investimenti!$F5:I5)/(E_Investimenti!$D5*12)),0)*BA6</f>
        <v>833.33333333333337</v>
      </c>
      <c r="J6" s="65">
        <f>+IFERROR((SUM(E_Investimenti!$F5:J5)/(E_Investimenti!$D5*12)),0)*BB6</f>
        <v>833.33333333333337</v>
      </c>
      <c r="K6" s="65">
        <f>+IFERROR((SUM(E_Investimenti!$F5:K5)/(E_Investimenti!$D5*12)),0)*BC6</f>
        <v>875</v>
      </c>
      <c r="L6" s="65">
        <f>+IFERROR((SUM(E_Investimenti!$F5:L5)/(E_Investimenti!$D5*12)),0)*BD6</f>
        <v>875</v>
      </c>
      <c r="M6" s="65">
        <f>+IFERROR((SUM(E_Investimenti!$F5:M5)/(E_Investimenti!$D5*12)),0)*BE6</f>
        <v>875</v>
      </c>
      <c r="N6" s="65">
        <f>+IFERROR((SUM(E_Investimenti!$F5:N5)/(E_Investimenti!$D5*12)),0)*BF6</f>
        <v>875</v>
      </c>
      <c r="O6" s="65">
        <f>+IFERROR((SUM(E_Investimenti!$F5:O5)/(E_Investimenti!$D5*12)),0)*BG6</f>
        <v>875</v>
      </c>
      <c r="P6" s="65">
        <f>+IFERROR((SUM(E_Investimenti!$F5:P5)/(E_Investimenti!$D5*12)),0)*BH6</f>
        <v>875</v>
      </c>
      <c r="Q6" s="65">
        <f>+IFERROR((SUM(E_Investimenti!$F5:Q5)/(E_Investimenti!$D5*12)),0)*BI6</f>
        <v>875</v>
      </c>
      <c r="R6" s="65">
        <f>+IFERROR((SUM(E_Investimenti!$F5:R5)/(E_Investimenti!$D5*12)),0)*BJ6</f>
        <v>875</v>
      </c>
      <c r="S6" s="65">
        <f>+IFERROR((SUM(E_Investimenti!$F5:S5)/(E_Investimenti!$D5*12)),0)*BK6</f>
        <v>875</v>
      </c>
      <c r="T6" s="65">
        <f>+IFERROR((SUM(E_Investimenti!$F5:T5)/(E_Investimenti!$D5*12)),0)*BL6</f>
        <v>875</v>
      </c>
      <c r="U6" s="65">
        <f>+IFERROR((SUM(E_Investimenti!$F5:U5)/(E_Investimenti!$D5*12)),0)*BM6</f>
        <v>875</v>
      </c>
      <c r="V6" s="65">
        <f>+IFERROR((SUM(E_Investimenti!$F5:V5)/(E_Investimenti!$D5*12)),0)*BN6</f>
        <v>875</v>
      </c>
      <c r="W6" s="65">
        <f>+IFERROR((SUM(E_Investimenti!$F5:W5)/(E_Investimenti!$D5*12)),0)*BO6</f>
        <v>875</v>
      </c>
      <c r="X6" s="65">
        <f>+IFERROR((SUM(E_Investimenti!$F5:X5)/(E_Investimenti!$D5*12)),0)*BP6</f>
        <v>875</v>
      </c>
      <c r="Y6" s="65">
        <f>+IFERROR((SUM(E_Investimenti!$F5:Y5)/(E_Investimenti!$D5*12)),0)*BQ6</f>
        <v>875</v>
      </c>
      <c r="Z6" s="65">
        <f>+IFERROR((SUM(E_Investimenti!$F5:Z5)/(E_Investimenti!$D5*12)),0)*BR6</f>
        <v>875</v>
      </c>
      <c r="AA6" s="65">
        <f>+IFERROR((SUM(E_Investimenti!$F5:AA5)/(E_Investimenti!$D5*12)),0)*BS6</f>
        <v>875</v>
      </c>
      <c r="AB6" s="65">
        <f>+IFERROR((SUM(E_Investimenti!$F5:AB5)/(E_Investimenti!$D5*12)),0)*BT6</f>
        <v>875</v>
      </c>
      <c r="AC6" s="65">
        <f>+IFERROR((SUM(E_Investimenti!$F5:AC5)/(E_Investimenti!$D5*12)),0)*BU6</f>
        <v>875</v>
      </c>
      <c r="AD6" s="65">
        <f>+IFERROR((SUM(E_Investimenti!$F5:AD5)/(E_Investimenti!$D5*12)),0)*BV6</f>
        <v>875</v>
      </c>
      <c r="AE6" s="65">
        <f>+IFERROR((SUM(E_Investimenti!$F5:AE5)/(E_Investimenti!$D5*12)),0)*BW6</f>
        <v>875</v>
      </c>
      <c r="AF6" s="65">
        <f>+IFERROR((SUM(E_Investimenti!$F5:AF5)/(E_Investimenti!$D5*12)),0)*BX6</f>
        <v>875</v>
      </c>
      <c r="AG6" s="65">
        <f>+IFERROR((SUM(E_Investimenti!$F5:AG5)/(E_Investimenti!$D5*12)),0)*BY6</f>
        <v>875</v>
      </c>
      <c r="AH6" s="65">
        <f>+IFERROR((SUM(E_Investimenti!$F5:AH5)/(E_Investimenti!$D5*12)),0)*BZ6</f>
        <v>875</v>
      </c>
      <c r="AI6" s="65">
        <f>+IFERROR((SUM(E_Investimenti!$F5:AI5)/(E_Investimenti!$D5*12)),0)*CA6</f>
        <v>875</v>
      </c>
      <c r="AJ6" s="65">
        <f>+IFERROR((SUM(E_Investimenti!$F5:AJ5)/(E_Investimenti!$D5*12)),0)*CB6</f>
        <v>875</v>
      </c>
      <c r="AK6" s="65">
        <f>+IFERROR((SUM(E_Investimenti!$F5:AK5)/(E_Investimenti!$D5*12)),0)*CC6</f>
        <v>875</v>
      </c>
      <c r="AL6" s="65">
        <f>+IFERROR((SUM(E_Investimenti!$F5:AL5)/(E_Investimenti!$D5*12)),0)*CD6</f>
        <v>875</v>
      </c>
      <c r="AM6" s="65">
        <f>+IFERROR((SUM(E_Investimenti!$F5:AM5)/(E_Investimenti!$D5*12)),0)*CE6</f>
        <v>875</v>
      </c>
      <c r="AN6" s="65">
        <f>+IFERROR((SUM(E_Investimenti!$F5:AN5)/(E_Investimenti!$D5*12)),0)*CF6</f>
        <v>875</v>
      </c>
      <c r="AO6" s="65">
        <f>+IFERROR((SUM(E_Investimenti!$F5:AO5)/(E_Investimenti!$D5*12)),0)*CG6</f>
        <v>875</v>
      </c>
      <c r="AY6" s="87">
        <f>+IF(F30=0,1,IF(F30=E_Investimenti!$AP5,0,1))</f>
        <v>1</v>
      </c>
      <c r="AZ6" s="87">
        <f>+IF(G30=0,1,IF(G30=E_Investimenti!$AP5,0,1))</f>
        <v>1</v>
      </c>
      <c r="BA6" s="87">
        <f>+IF(H30=0,1,IF(H30=E_Investimenti!$AP5,0,1))</f>
        <v>1</v>
      </c>
      <c r="BB6" s="87">
        <f>+IF(I30=0,1,IF(I30=E_Investimenti!$AP5,0,1))</f>
        <v>1</v>
      </c>
      <c r="BC6" s="87">
        <f>+IF(J30=0,1,IF(J30=E_Investimenti!$AP5,0,1))</f>
        <v>1</v>
      </c>
      <c r="BD6" s="87">
        <f>+IF(K30=0,1,IF(K30=E_Investimenti!$AP5,0,1))</f>
        <v>1</v>
      </c>
      <c r="BE6" s="87">
        <f>+IF(L30=0,1,IF(L30=E_Investimenti!$AP5,0,1))</f>
        <v>1</v>
      </c>
      <c r="BF6" s="87">
        <f>+IF(M30=0,1,IF(M30=E_Investimenti!$AP5,0,1))</f>
        <v>1</v>
      </c>
      <c r="BG6" s="87">
        <f>+IF(N30=0,1,IF(N30=E_Investimenti!$AP5,0,1))</f>
        <v>1</v>
      </c>
      <c r="BH6" s="87">
        <f>+IF(O30=0,1,IF(O30=E_Investimenti!$AP5,0,1))</f>
        <v>1</v>
      </c>
      <c r="BI6" s="87">
        <f>+IF(P30=0,1,IF(P30=E_Investimenti!$AP5,0,1))</f>
        <v>1</v>
      </c>
      <c r="BJ6" s="87">
        <f>+IF(Q30=0,1,IF(Q30=E_Investimenti!$AP5,0,1))</f>
        <v>1</v>
      </c>
      <c r="BK6" s="87">
        <f>+IF(R30=0,1,IF(R30=E_Investimenti!$AP5,0,1))</f>
        <v>1</v>
      </c>
      <c r="BL6" s="87">
        <f>+IF(S30=0,1,IF(S30=E_Investimenti!$AP5,0,1))</f>
        <v>1</v>
      </c>
      <c r="BM6" s="87">
        <f>+IF(T30=0,1,IF(T30=E_Investimenti!$AP5,0,1))</f>
        <v>1</v>
      </c>
      <c r="BN6" s="87">
        <f>+IF(U30=0,1,IF(U30=E_Investimenti!$AP5,0,1))</f>
        <v>1</v>
      </c>
      <c r="BO6" s="87">
        <f>+IF(V30=0,1,IF(V30=E_Investimenti!$AP5,0,1))</f>
        <v>1</v>
      </c>
      <c r="BP6" s="87">
        <f>+IF(W30=0,1,IF(W30=E_Investimenti!$AP5,0,1))</f>
        <v>1</v>
      </c>
      <c r="BQ6" s="87">
        <f>+IF(X30=0,1,IF(X30=E_Investimenti!$AP5,0,1))</f>
        <v>1</v>
      </c>
      <c r="BR6" s="87">
        <f>+IF(Y30=0,1,IF(Y30=E_Investimenti!$AP5,0,1))</f>
        <v>1</v>
      </c>
      <c r="BS6" s="87">
        <f>+IF(Z30=0,1,IF(Z30=E_Investimenti!$AP5,0,1))</f>
        <v>1</v>
      </c>
      <c r="BT6" s="87">
        <f>+IF(AA30=0,1,IF(AA30=E_Investimenti!$AP5,0,1))</f>
        <v>1</v>
      </c>
      <c r="BU6" s="87">
        <f>+IF(AB30=0,1,IF(AB30=E_Investimenti!$AP5,0,1))</f>
        <v>1</v>
      </c>
      <c r="BV6" s="87">
        <f>+IF(AC30=0,1,IF(AC30=E_Investimenti!$AP5,0,1))</f>
        <v>1</v>
      </c>
      <c r="BW6" s="87">
        <f>+IF(AD30=0,1,IF(AD30=E_Investimenti!$AP5,0,1))</f>
        <v>1</v>
      </c>
      <c r="BX6" s="87">
        <f>+IF(AE30=0,1,IF(AE30=E_Investimenti!$AP5,0,1))</f>
        <v>1</v>
      </c>
      <c r="BY6" s="87">
        <f>+IF(AF30=0,1,IF(AF30=E_Investimenti!$AP5,0,1))</f>
        <v>1</v>
      </c>
      <c r="BZ6" s="87">
        <f>+IF(AG30=0,1,IF(AG30=E_Investimenti!$AP5,0,1))</f>
        <v>1</v>
      </c>
      <c r="CA6" s="87">
        <f>+IF(AH30=0,1,IF(AH30=E_Investimenti!$AP5,0,1))</f>
        <v>1</v>
      </c>
      <c r="CB6" s="87">
        <f>+IF(AI30=0,1,IF(AI30=E_Investimenti!$AP5,0,1))</f>
        <v>1</v>
      </c>
      <c r="CC6" s="87">
        <f>+IF(AJ30=0,1,IF(AJ30=E_Investimenti!$AP5,0,1))</f>
        <v>1</v>
      </c>
      <c r="CD6" s="87">
        <f>+IF(AK30=0,1,IF(AK30=E_Investimenti!$AP5,0,1))</f>
        <v>1</v>
      </c>
      <c r="CE6" s="87">
        <f>+IF(AL30=0,1,IF(AL30=E_Investimenti!$AP5,0,1))</f>
        <v>1</v>
      </c>
      <c r="CF6" s="87">
        <f>+IF(AM30=0,1,IF(AM30=E_Investimenti!$AP5,0,1))</f>
        <v>1</v>
      </c>
      <c r="CG6" s="87">
        <f>+IF(AN30=0,1,IF(AN30=E_Investimenti!$AP5,0,1))</f>
        <v>1</v>
      </c>
      <c r="CH6" s="87">
        <f>+IF(AO30=0,1,IF(AO30=E_Investimenti!$AP5,0,1))</f>
        <v>1</v>
      </c>
    </row>
    <row r="7" spans="1:87" ht="16.5" thickTop="1" thickBot="1" x14ac:dyDescent="0.3">
      <c r="A7" s="57" t="str">
        <f>+IF(E_Investimenti!A6=0,"",E_Investimenti!A6)</f>
        <v>Costi Impianto 1</v>
      </c>
      <c r="B7" s="57" t="str">
        <f>+IF(E_Investimenti!B6=0,"",E_Investimenti!B6)</f>
        <v>Costi d'impianto e ampliamento</v>
      </c>
      <c r="C7" s="57">
        <f>+IF(E_Investimenti!C6=0,"",E_Investimenti!C6)</f>
        <v>0.21</v>
      </c>
      <c r="D7" s="57"/>
      <c r="E7" s="57"/>
      <c r="F7" s="65">
        <f>+IFERROR((E_Investimenti!F6/(E_Investimenti!D6*12)),0)</f>
        <v>416.66666666666669</v>
      </c>
      <c r="G7" s="65">
        <f>+IFERROR((SUM(E_Investimenti!$F6:G6)/(E_Investimenti!$D6*12)),0)*AY7</f>
        <v>416.66666666666669</v>
      </c>
      <c r="H7" s="65">
        <f>+IFERROR((SUM(E_Investimenti!$F6:H6)/(E_Investimenti!$D6*12)),0)*AZ7</f>
        <v>416.66666666666669</v>
      </c>
      <c r="I7" s="65">
        <f>+IFERROR((SUM(E_Investimenti!$F6:I6)/(E_Investimenti!$D6*12)),0)*BA7</f>
        <v>416.66666666666669</v>
      </c>
      <c r="J7" s="65">
        <f>+IFERROR((SUM(E_Investimenti!$F6:J6)/(E_Investimenti!$D6*12)),0)*BB7</f>
        <v>416.66666666666669</v>
      </c>
      <c r="K7" s="65">
        <f>+IFERROR((SUM(E_Investimenti!$F6:K6)/(E_Investimenti!$D6*12)),0)*BC7</f>
        <v>416.66666666666669</v>
      </c>
      <c r="L7" s="65">
        <f>+IFERROR((SUM(E_Investimenti!$F6:L6)/(E_Investimenti!$D6*12)),0)*BD7</f>
        <v>416.66666666666669</v>
      </c>
      <c r="M7" s="65">
        <f>+IFERROR((SUM(E_Investimenti!$F6:M6)/(E_Investimenti!$D6*12)),0)*BE7</f>
        <v>416.66666666666669</v>
      </c>
      <c r="N7" s="65">
        <f>+IFERROR((SUM(E_Investimenti!$F6:N6)/(E_Investimenti!$D6*12)),0)*BF7</f>
        <v>466.66666666666669</v>
      </c>
      <c r="O7" s="65">
        <f>+IFERROR((SUM(E_Investimenti!$F6:O6)/(E_Investimenti!$D6*12)),0)*BG7</f>
        <v>466.66666666666669</v>
      </c>
      <c r="P7" s="65">
        <f>+IFERROR((SUM(E_Investimenti!$F6:P6)/(E_Investimenti!$D6*12)),0)*BH7</f>
        <v>466.66666666666669</v>
      </c>
      <c r="Q7" s="65">
        <f>+IFERROR((SUM(E_Investimenti!$F6:Q6)/(E_Investimenti!$D6*12)),0)*BI7</f>
        <v>466.66666666666669</v>
      </c>
      <c r="R7" s="65">
        <f>+IFERROR((SUM(E_Investimenti!$F6:R6)/(E_Investimenti!$D6*12)),0)*BJ7</f>
        <v>466.66666666666669</v>
      </c>
      <c r="S7" s="65">
        <f>+IFERROR((SUM(E_Investimenti!$F6:S6)/(E_Investimenti!$D6*12)),0)*BK7</f>
        <v>466.66666666666669</v>
      </c>
      <c r="T7" s="65">
        <f>+IFERROR((SUM(E_Investimenti!$F6:T6)/(E_Investimenti!$D6*12)),0)*BL7</f>
        <v>466.66666666666669</v>
      </c>
      <c r="U7" s="65">
        <f>+IFERROR((SUM(E_Investimenti!$F6:U6)/(E_Investimenti!$D6*12)),0)*BM7</f>
        <v>466.66666666666669</v>
      </c>
      <c r="V7" s="65">
        <f>+IFERROR((SUM(E_Investimenti!$F6:V6)/(E_Investimenti!$D6*12)),0)*BN7</f>
        <v>466.66666666666669</v>
      </c>
      <c r="W7" s="65">
        <f>+IFERROR((SUM(E_Investimenti!$F6:W6)/(E_Investimenti!$D6*12)),0)*BO7</f>
        <v>466.66666666666669</v>
      </c>
      <c r="X7" s="65">
        <f>+IFERROR((SUM(E_Investimenti!$F6:X6)/(E_Investimenti!$D6*12)),0)*BP7</f>
        <v>466.66666666666669</v>
      </c>
      <c r="Y7" s="65">
        <f>+IFERROR((SUM(E_Investimenti!$F6:Y6)/(E_Investimenti!$D6*12)),0)*BQ7</f>
        <v>466.66666666666669</v>
      </c>
      <c r="Z7" s="65">
        <f>+IFERROR((SUM(E_Investimenti!$F6:Z6)/(E_Investimenti!$D6*12)),0)*BR7</f>
        <v>466.66666666666669</v>
      </c>
      <c r="AA7" s="65">
        <f>+IFERROR((SUM(E_Investimenti!$F6:AA6)/(E_Investimenti!$D6*12)),0)*BS7</f>
        <v>466.66666666666669</v>
      </c>
      <c r="AB7" s="65">
        <f>+IFERROR((SUM(E_Investimenti!$F6:AB6)/(E_Investimenti!$D6*12)),0)*BT7</f>
        <v>466.66666666666669</v>
      </c>
      <c r="AC7" s="65">
        <f>+IFERROR((SUM(E_Investimenti!$F6:AC6)/(E_Investimenti!$D6*12)),0)*BU7</f>
        <v>466.66666666666669</v>
      </c>
      <c r="AD7" s="65">
        <f>+IFERROR((SUM(E_Investimenti!$F6:AD6)/(E_Investimenti!$D6*12)),0)*BV7</f>
        <v>466.66666666666669</v>
      </c>
      <c r="AE7" s="65">
        <f>+IFERROR((SUM(E_Investimenti!$F6:AE6)/(E_Investimenti!$D6*12)),0)*BW7</f>
        <v>466.66666666666669</v>
      </c>
      <c r="AF7" s="65">
        <f>+IFERROR((SUM(E_Investimenti!$F6:AF6)/(E_Investimenti!$D6*12)),0)*BX7</f>
        <v>466.66666666666669</v>
      </c>
      <c r="AG7" s="65">
        <f>+IFERROR((SUM(E_Investimenti!$F6:AG6)/(E_Investimenti!$D6*12)),0)*BY7</f>
        <v>466.66666666666669</v>
      </c>
      <c r="AH7" s="65">
        <f>+IFERROR((SUM(E_Investimenti!$F6:AH6)/(E_Investimenti!$D6*12)),0)*BZ7</f>
        <v>466.66666666666669</v>
      </c>
      <c r="AI7" s="65">
        <f>+IFERROR((SUM(E_Investimenti!$F6:AI6)/(E_Investimenti!$D6*12)),0)*CA7</f>
        <v>466.66666666666669</v>
      </c>
      <c r="AJ7" s="65">
        <f>+IFERROR((SUM(E_Investimenti!$F6:AJ6)/(E_Investimenti!$D6*12)),0)*CB7</f>
        <v>466.66666666666669</v>
      </c>
      <c r="AK7" s="65">
        <f>+IFERROR((SUM(E_Investimenti!$F6:AK6)/(E_Investimenti!$D6*12)),0)*CC7</f>
        <v>466.66666666666669</v>
      </c>
      <c r="AL7" s="65">
        <f>+IFERROR((SUM(E_Investimenti!$F6:AL6)/(E_Investimenti!$D6*12)),0)*CD7</f>
        <v>466.66666666666669</v>
      </c>
      <c r="AM7" s="65">
        <f>+IFERROR((SUM(E_Investimenti!$F6:AM6)/(E_Investimenti!$D6*12)),0)*CE7</f>
        <v>466.66666666666669</v>
      </c>
      <c r="AN7" s="65">
        <f>+IFERROR((SUM(E_Investimenti!$F6:AN6)/(E_Investimenti!$D6*12)),0)*CF7</f>
        <v>466.66666666666669</v>
      </c>
      <c r="AO7" s="65">
        <f>+IFERROR((SUM(E_Investimenti!$F6:AO6)/(E_Investimenti!$D6*12)),0)*CG7</f>
        <v>466.66666666666669</v>
      </c>
      <c r="AY7" s="87">
        <f>+IF(F31=0,1,IF(F31=E_Investimenti!$AP6,0,1))</f>
        <v>1</v>
      </c>
      <c r="AZ7" s="87">
        <f>+IF(G31=0,1,IF(G31=E_Investimenti!$AP6,0,1))</f>
        <v>1</v>
      </c>
      <c r="BA7" s="87">
        <f>+IF(H31=0,1,IF(H31=E_Investimenti!$AP6,0,1))</f>
        <v>1</v>
      </c>
      <c r="BB7" s="87">
        <f>+IF(I31=0,1,IF(I31=E_Investimenti!$AP6,0,1))</f>
        <v>1</v>
      </c>
      <c r="BC7" s="87">
        <f>+IF(J31=0,1,IF(J31=E_Investimenti!$AP6,0,1))</f>
        <v>1</v>
      </c>
      <c r="BD7" s="87">
        <f>+IF(K31=0,1,IF(K31=E_Investimenti!$AP6,0,1))</f>
        <v>1</v>
      </c>
      <c r="BE7" s="87">
        <f>+IF(L31=0,1,IF(L31=E_Investimenti!$AP6,0,1))</f>
        <v>1</v>
      </c>
      <c r="BF7" s="87">
        <f>+IF(M31=0,1,IF(M31=E_Investimenti!$AP6,0,1))</f>
        <v>1</v>
      </c>
      <c r="BG7" s="87">
        <f>+IF(N31=0,1,IF(N31=E_Investimenti!$AP6,0,1))</f>
        <v>1</v>
      </c>
      <c r="BH7" s="87">
        <f>+IF(O31=0,1,IF(O31=E_Investimenti!$AP6,0,1))</f>
        <v>1</v>
      </c>
      <c r="BI7" s="87">
        <f>+IF(P31=0,1,IF(P31=E_Investimenti!$AP6,0,1))</f>
        <v>1</v>
      </c>
      <c r="BJ7" s="87">
        <f>+IF(Q31=0,1,IF(Q31=E_Investimenti!$AP6,0,1))</f>
        <v>1</v>
      </c>
      <c r="BK7" s="87">
        <f>+IF(R31=0,1,IF(R31=E_Investimenti!$AP6,0,1))</f>
        <v>1</v>
      </c>
      <c r="BL7" s="87">
        <f>+IF(S31=0,1,IF(S31=E_Investimenti!$AP6,0,1))</f>
        <v>1</v>
      </c>
      <c r="BM7" s="87">
        <f>+IF(T31=0,1,IF(T31=E_Investimenti!$AP6,0,1))</f>
        <v>1</v>
      </c>
      <c r="BN7" s="87">
        <f>+IF(U31=0,1,IF(U31=E_Investimenti!$AP6,0,1))</f>
        <v>1</v>
      </c>
      <c r="BO7" s="87">
        <f>+IF(V31=0,1,IF(V31=E_Investimenti!$AP6,0,1))</f>
        <v>1</v>
      </c>
      <c r="BP7" s="87">
        <f>+IF(W31=0,1,IF(W31=E_Investimenti!$AP6,0,1))</f>
        <v>1</v>
      </c>
      <c r="BQ7" s="87">
        <f>+IF(X31=0,1,IF(X31=E_Investimenti!$AP6,0,1))</f>
        <v>1</v>
      </c>
      <c r="BR7" s="87">
        <f>+IF(Y31=0,1,IF(Y31=E_Investimenti!$AP6,0,1))</f>
        <v>1</v>
      </c>
      <c r="BS7" s="87">
        <f>+IF(Z31=0,1,IF(Z31=E_Investimenti!$AP6,0,1))</f>
        <v>1</v>
      </c>
      <c r="BT7" s="87">
        <f>+IF(AA31=0,1,IF(AA31=E_Investimenti!$AP6,0,1))</f>
        <v>1</v>
      </c>
      <c r="BU7" s="87">
        <f>+IF(AB31=0,1,IF(AB31=E_Investimenti!$AP6,0,1))</f>
        <v>1</v>
      </c>
      <c r="BV7" s="87">
        <f>+IF(AC31=0,1,IF(AC31=E_Investimenti!$AP6,0,1))</f>
        <v>1</v>
      </c>
      <c r="BW7" s="87">
        <f>+IF(AD31=0,1,IF(AD31=E_Investimenti!$AP6,0,1))</f>
        <v>1</v>
      </c>
      <c r="BX7" s="87">
        <f>+IF(AE31=0,1,IF(AE31=E_Investimenti!$AP6,0,1))</f>
        <v>1</v>
      </c>
      <c r="BY7" s="87">
        <f>+IF(AF31=0,1,IF(AF31=E_Investimenti!$AP6,0,1))</f>
        <v>1</v>
      </c>
      <c r="BZ7" s="87">
        <f>+IF(AG31=0,1,IF(AG31=E_Investimenti!$AP6,0,1))</f>
        <v>1</v>
      </c>
      <c r="CA7" s="87">
        <f>+IF(AH31=0,1,IF(AH31=E_Investimenti!$AP6,0,1))</f>
        <v>1</v>
      </c>
      <c r="CB7" s="87">
        <f>+IF(AI31=0,1,IF(AI31=E_Investimenti!$AP6,0,1))</f>
        <v>1</v>
      </c>
      <c r="CC7" s="87">
        <f>+IF(AJ31=0,1,IF(AJ31=E_Investimenti!$AP6,0,1))</f>
        <v>1</v>
      </c>
      <c r="CD7" s="87">
        <f>+IF(AK31=0,1,IF(AK31=E_Investimenti!$AP6,0,1))</f>
        <v>1</v>
      </c>
      <c r="CE7" s="87">
        <f>+IF(AL31=0,1,IF(AL31=E_Investimenti!$AP6,0,1))</f>
        <v>1</v>
      </c>
      <c r="CF7" s="87">
        <f>+IF(AM31=0,1,IF(AM31=E_Investimenti!$AP6,0,1))</f>
        <v>1</v>
      </c>
      <c r="CG7" s="87">
        <f>+IF(AN31=0,1,IF(AN31=E_Investimenti!$AP6,0,1))</f>
        <v>1</v>
      </c>
      <c r="CH7" s="87">
        <f>+IF(AO31=0,1,IF(AO31=E_Investimenti!$AP6,0,1))</f>
        <v>1</v>
      </c>
    </row>
    <row r="8" spans="1:87" ht="16.5" thickTop="1" thickBot="1" x14ac:dyDescent="0.3">
      <c r="A8" s="57" t="str">
        <f>+IF(E_Investimenti!A7=0,"",E_Investimenti!A7)</f>
        <v>Immateriali</v>
      </c>
      <c r="B8" s="57" t="str">
        <f>+IF(E_Investimenti!B7=0,"",E_Investimenti!B7)</f>
        <v>Altre immobilizzazioni immateriali</v>
      </c>
      <c r="C8" s="57">
        <f>+IF(E_Investimenti!C7=0,"",E_Investimenti!C7)</f>
        <v>0.21</v>
      </c>
      <c r="D8" s="57"/>
      <c r="E8" s="57"/>
      <c r="F8" s="65">
        <f>+IFERROR((E_Investimenti!F7/(E_Investimenti!D7*12)),0)</f>
        <v>0</v>
      </c>
      <c r="G8" s="65">
        <f>+IFERROR((SUM(E_Investimenti!$F7:G7)/(E_Investimenti!$D7*12)),0)*AY8</f>
        <v>83.333333333333329</v>
      </c>
      <c r="H8" s="65">
        <f>+IFERROR((SUM(E_Investimenti!$F7:H7)/(E_Investimenti!$D7*12)),0)*AZ8</f>
        <v>83.333333333333329</v>
      </c>
      <c r="I8" s="65">
        <f>+IFERROR((SUM(E_Investimenti!$F7:I7)/(E_Investimenti!$D7*12)),0)*BA8</f>
        <v>83.333333333333329</v>
      </c>
      <c r="J8" s="65">
        <f>+IFERROR((SUM(E_Investimenti!$F7:J7)/(E_Investimenti!$D7*12)),0)*BB8</f>
        <v>83.333333333333329</v>
      </c>
      <c r="K8" s="65">
        <f>+IFERROR((SUM(E_Investimenti!$F7:K7)/(E_Investimenti!$D7*12)),0)*BC8</f>
        <v>83.333333333333329</v>
      </c>
      <c r="L8" s="65">
        <f>+IFERROR((SUM(E_Investimenti!$F7:L7)/(E_Investimenti!$D7*12)),0)*BD8</f>
        <v>83.333333333333329</v>
      </c>
      <c r="M8" s="65">
        <f>+IFERROR((SUM(E_Investimenti!$F7:M7)/(E_Investimenti!$D7*12)),0)*BE8</f>
        <v>83.333333333333329</v>
      </c>
      <c r="N8" s="65">
        <f>+IFERROR((SUM(E_Investimenti!$F7:N7)/(E_Investimenti!$D7*12)),0)*BF8</f>
        <v>83.333333333333329</v>
      </c>
      <c r="O8" s="65">
        <f>+IFERROR((SUM(E_Investimenti!$F7:O7)/(E_Investimenti!$D7*12)),0)*BG8</f>
        <v>83.333333333333329</v>
      </c>
      <c r="P8" s="65">
        <f>+IFERROR((SUM(E_Investimenti!$F7:P7)/(E_Investimenti!$D7*12)),0)*BH8</f>
        <v>83.333333333333329</v>
      </c>
      <c r="Q8" s="65">
        <f>+IFERROR((SUM(E_Investimenti!$F7:Q7)/(E_Investimenti!$D7*12)),0)*BI8</f>
        <v>83.333333333333329</v>
      </c>
      <c r="R8" s="65">
        <f>+IFERROR((SUM(E_Investimenti!$F7:R7)/(E_Investimenti!$D7*12)),0)*BJ8</f>
        <v>83.333333333333329</v>
      </c>
      <c r="S8" s="65">
        <f>+IFERROR((SUM(E_Investimenti!$F7:S7)/(E_Investimenti!$D7*12)),0)*BK8</f>
        <v>83.333333333333329</v>
      </c>
      <c r="T8" s="65">
        <f>+IFERROR((SUM(E_Investimenti!$F7:T7)/(E_Investimenti!$D7*12)),0)*BL8</f>
        <v>83.333333333333329</v>
      </c>
      <c r="U8" s="65">
        <f>+IFERROR((SUM(E_Investimenti!$F7:U7)/(E_Investimenti!$D7*12)),0)*BM8</f>
        <v>83.333333333333329</v>
      </c>
      <c r="V8" s="65">
        <f>+IFERROR((SUM(E_Investimenti!$F7:V7)/(E_Investimenti!$D7*12)),0)*BN8</f>
        <v>83.333333333333329</v>
      </c>
      <c r="W8" s="65">
        <f>+IFERROR((SUM(E_Investimenti!$F7:W7)/(E_Investimenti!$D7*12)),0)*BO8</f>
        <v>83.333333333333329</v>
      </c>
      <c r="X8" s="65">
        <f>+IFERROR((SUM(E_Investimenti!$F7:X7)/(E_Investimenti!$D7*12)),0)*BP8</f>
        <v>83.333333333333329</v>
      </c>
      <c r="Y8" s="65">
        <f>+IFERROR((SUM(E_Investimenti!$F7:Y7)/(E_Investimenti!$D7*12)),0)*BQ8</f>
        <v>83.333333333333329</v>
      </c>
      <c r="Z8" s="65">
        <f>+IFERROR((SUM(E_Investimenti!$F7:Z7)/(E_Investimenti!$D7*12)),0)*BR8</f>
        <v>83.333333333333329</v>
      </c>
      <c r="AA8" s="65">
        <f>+IFERROR((SUM(E_Investimenti!$F7:AA7)/(E_Investimenti!$D7*12)),0)*BS8</f>
        <v>83.333333333333329</v>
      </c>
      <c r="AB8" s="65">
        <f>+IFERROR((SUM(E_Investimenti!$F7:AB7)/(E_Investimenti!$D7*12)),0)*BT8</f>
        <v>83.333333333333329</v>
      </c>
      <c r="AC8" s="65">
        <f>+IFERROR((SUM(E_Investimenti!$F7:AC7)/(E_Investimenti!$D7*12)),0)*BU8</f>
        <v>83.333333333333329</v>
      </c>
      <c r="AD8" s="65">
        <f>+IFERROR((SUM(E_Investimenti!$F7:AD7)/(E_Investimenti!$D7*12)),0)*BV8</f>
        <v>83.333333333333329</v>
      </c>
      <c r="AE8" s="65">
        <f>+IFERROR((SUM(E_Investimenti!$F7:AE7)/(E_Investimenti!$D7*12)),0)*BW8</f>
        <v>83.333333333333329</v>
      </c>
      <c r="AF8" s="65">
        <f>+IFERROR((SUM(E_Investimenti!$F7:AF7)/(E_Investimenti!$D7*12)),0)*BX8</f>
        <v>83.333333333333329</v>
      </c>
      <c r="AG8" s="65">
        <f>+IFERROR((SUM(E_Investimenti!$F7:AG7)/(E_Investimenti!$D7*12)),0)*BY8</f>
        <v>83.333333333333329</v>
      </c>
      <c r="AH8" s="65">
        <f>+IFERROR((SUM(E_Investimenti!$F7:AH7)/(E_Investimenti!$D7*12)),0)*BZ8</f>
        <v>83.333333333333329</v>
      </c>
      <c r="AI8" s="65">
        <f>+IFERROR((SUM(E_Investimenti!$F7:AI7)/(E_Investimenti!$D7*12)),0)*CA8</f>
        <v>83.333333333333329</v>
      </c>
      <c r="AJ8" s="65">
        <f>+IFERROR((SUM(E_Investimenti!$F7:AJ7)/(E_Investimenti!$D7*12)),0)*CB8</f>
        <v>83.333333333333329</v>
      </c>
      <c r="AK8" s="65">
        <f>+IFERROR((SUM(E_Investimenti!$F7:AK7)/(E_Investimenti!$D7*12)),0)*CC8</f>
        <v>83.333333333333329</v>
      </c>
      <c r="AL8" s="65">
        <f>+IFERROR((SUM(E_Investimenti!$F7:AL7)/(E_Investimenti!$D7*12)),0)*CD8</f>
        <v>83.333333333333329</v>
      </c>
      <c r="AM8" s="65">
        <f>+IFERROR((SUM(E_Investimenti!$F7:AM7)/(E_Investimenti!$D7*12)),0)*CE8</f>
        <v>83.333333333333329</v>
      </c>
      <c r="AN8" s="65">
        <f>+IFERROR((SUM(E_Investimenti!$F7:AN7)/(E_Investimenti!$D7*12)),0)*CF8</f>
        <v>83.333333333333329</v>
      </c>
      <c r="AO8" s="65">
        <f>+IFERROR((SUM(E_Investimenti!$F7:AO7)/(E_Investimenti!$D7*12)),0)*CG8</f>
        <v>83.333333333333329</v>
      </c>
      <c r="AY8" s="87">
        <f>+IF(F32=0,1,IF(F32=E_Investimenti!$AP7,0,1))</f>
        <v>1</v>
      </c>
      <c r="AZ8" s="87">
        <f>+IF(G32=0,1,IF(G32=E_Investimenti!$AP7,0,1))</f>
        <v>1</v>
      </c>
      <c r="BA8" s="87">
        <f>+IF(H32=0,1,IF(H32=E_Investimenti!$AP7,0,1))</f>
        <v>1</v>
      </c>
      <c r="BB8" s="87">
        <f>+IF(I32=0,1,IF(I32=E_Investimenti!$AP7,0,1))</f>
        <v>1</v>
      </c>
      <c r="BC8" s="87">
        <f>+IF(J32=0,1,IF(J32=E_Investimenti!$AP7,0,1))</f>
        <v>1</v>
      </c>
      <c r="BD8" s="87">
        <f>+IF(K32=0,1,IF(K32=E_Investimenti!$AP7,0,1))</f>
        <v>1</v>
      </c>
      <c r="BE8" s="87">
        <f>+IF(L32=0,1,IF(L32=E_Investimenti!$AP7,0,1))</f>
        <v>1</v>
      </c>
      <c r="BF8" s="87">
        <f>+IF(M32=0,1,IF(M32=E_Investimenti!$AP7,0,1))</f>
        <v>1</v>
      </c>
      <c r="BG8" s="87">
        <f>+IF(N32=0,1,IF(N32=E_Investimenti!$AP7,0,1))</f>
        <v>1</v>
      </c>
      <c r="BH8" s="87">
        <f>+IF(O32=0,1,IF(O32=E_Investimenti!$AP7,0,1))</f>
        <v>1</v>
      </c>
      <c r="BI8" s="87">
        <f>+IF(P32=0,1,IF(P32=E_Investimenti!$AP7,0,1))</f>
        <v>1</v>
      </c>
      <c r="BJ8" s="87">
        <f>+IF(Q32=0,1,IF(Q32=E_Investimenti!$AP7,0,1))</f>
        <v>1</v>
      </c>
      <c r="BK8" s="87">
        <f>+IF(R32=0,1,IF(R32=E_Investimenti!$AP7,0,1))</f>
        <v>1</v>
      </c>
      <c r="BL8" s="87">
        <f>+IF(S32=0,1,IF(S32=E_Investimenti!$AP7,0,1))</f>
        <v>1</v>
      </c>
      <c r="BM8" s="87">
        <f>+IF(T32=0,1,IF(T32=E_Investimenti!$AP7,0,1))</f>
        <v>1</v>
      </c>
      <c r="BN8" s="87">
        <f>+IF(U32=0,1,IF(U32=E_Investimenti!$AP7,0,1))</f>
        <v>1</v>
      </c>
      <c r="BO8" s="87">
        <f>+IF(V32=0,1,IF(V32=E_Investimenti!$AP7,0,1))</f>
        <v>1</v>
      </c>
      <c r="BP8" s="87">
        <f>+IF(W32=0,1,IF(W32=E_Investimenti!$AP7,0,1))</f>
        <v>1</v>
      </c>
      <c r="BQ8" s="87">
        <f>+IF(X32=0,1,IF(X32=E_Investimenti!$AP7,0,1))</f>
        <v>1</v>
      </c>
      <c r="BR8" s="87">
        <f>+IF(Y32=0,1,IF(Y32=E_Investimenti!$AP7,0,1))</f>
        <v>1</v>
      </c>
      <c r="BS8" s="87">
        <f>+IF(Z32=0,1,IF(Z32=E_Investimenti!$AP7,0,1))</f>
        <v>1</v>
      </c>
      <c r="BT8" s="87">
        <f>+IF(AA32=0,1,IF(AA32=E_Investimenti!$AP7,0,1))</f>
        <v>1</v>
      </c>
      <c r="BU8" s="87">
        <f>+IF(AB32=0,1,IF(AB32=E_Investimenti!$AP7,0,1))</f>
        <v>1</v>
      </c>
      <c r="BV8" s="87">
        <f>+IF(AC32=0,1,IF(AC32=E_Investimenti!$AP7,0,1))</f>
        <v>1</v>
      </c>
      <c r="BW8" s="87">
        <f>+IF(AD32=0,1,IF(AD32=E_Investimenti!$AP7,0,1))</f>
        <v>1</v>
      </c>
      <c r="BX8" s="87">
        <f>+IF(AE32=0,1,IF(AE32=E_Investimenti!$AP7,0,1))</f>
        <v>1</v>
      </c>
      <c r="BY8" s="87">
        <f>+IF(AF32=0,1,IF(AF32=E_Investimenti!$AP7,0,1))</f>
        <v>1</v>
      </c>
      <c r="BZ8" s="87">
        <f>+IF(AG32=0,1,IF(AG32=E_Investimenti!$AP7,0,1))</f>
        <v>1</v>
      </c>
      <c r="CA8" s="87">
        <f>+IF(AH32=0,1,IF(AH32=E_Investimenti!$AP7,0,1))</f>
        <v>1</v>
      </c>
      <c r="CB8" s="87">
        <f>+IF(AI32=0,1,IF(AI32=E_Investimenti!$AP7,0,1))</f>
        <v>1</v>
      </c>
      <c r="CC8" s="87">
        <f>+IF(AJ32=0,1,IF(AJ32=E_Investimenti!$AP7,0,1))</f>
        <v>1</v>
      </c>
      <c r="CD8" s="87">
        <f>+IF(AK32=0,1,IF(AK32=E_Investimenti!$AP7,0,1))</f>
        <v>1</v>
      </c>
      <c r="CE8" s="87">
        <f>+IF(AL32=0,1,IF(AL32=E_Investimenti!$AP7,0,1))</f>
        <v>1</v>
      </c>
      <c r="CF8" s="87">
        <f>+IF(AM32=0,1,IF(AM32=E_Investimenti!$AP7,0,1))</f>
        <v>1</v>
      </c>
      <c r="CG8" s="87">
        <f>+IF(AN32=0,1,IF(AN32=E_Investimenti!$AP7,0,1))</f>
        <v>1</v>
      </c>
      <c r="CH8" s="87">
        <f>+IF(AO32=0,1,IF(AO32=E_Investimenti!$AP7,0,1))</f>
        <v>1</v>
      </c>
    </row>
    <row r="9" spans="1:87" ht="16.5" thickTop="1" thickBot="1" x14ac:dyDescent="0.3">
      <c r="A9" s="57" t="str">
        <f>+IF(E_Investimenti!A8=0,"",E_Investimenti!A8)</f>
        <v>Arredamenti</v>
      </c>
      <c r="B9" s="57" t="str">
        <f>+IF(E_Investimenti!B8=0,"",E_Investimenti!B8)</f>
        <v>Attrezzature Industriali e commerciali</v>
      </c>
      <c r="C9" s="57">
        <f>+IF(E_Investimenti!C8=0,"",E_Investimenti!C8)</f>
        <v>0.21</v>
      </c>
      <c r="D9" s="57"/>
      <c r="E9" s="57"/>
      <c r="F9" s="65">
        <f>+IFERROR((E_Investimenti!F8/(E_Investimenti!D8*12)),0)</f>
        <v>0</v>
      </c>
      <c r="G9" s="65">
        <f>+IFERROR((SUM(E_Investimenti!$F8:G8)/(E_Investimenti!$D8*12)),0)*AY9</f>
        <v>0</v>
      </c>
      <c r="H9" s="65">
        <f>+IFERROR((SUM(E_Investimenti!$F8:H8)/(E_Investimenti!$D8*12)),0)*AZ9</f>
        <v>0</v>
      </c>
      <c r="I9" s="65">
        <f>+IFERROR((SUM(E_Investimenti!$F8:I8)/(E_Investimenti!$D8*12)),0)*BA9</f>
        <v>0</v>
      </c>
      <c r="J9" s="65">
        <f>+IFERROR((SUM(E_Investimenti!$F8:J8)/(E_Investimenti!$D8*12)),0)*BB9</f>
        <v>50</v>
      </c>
      <c r="K9" s="65">
        <f>+IFERROR((SUM(E_Investimenti!$F8:K8)/(E_Investimenti!$D8*12)),0)*BC9</f>
        <v>50</v>
      </c>
      <c r="L9" s="65">
        <f>+IFERROR((SUM(E_Investimenti!$F8:L8)/(E_Investimenti!$D8*12)),0)*BD9</f>
        <v>50</v>
      </c>
      <c r="M9" s="65">
        <f>+IFERROR((SUM(E_Investimenti!$F8:M8)/(E_Investimenti!$D8*12)),0)*BE9</f>
        <v>50</v>
      </c>
      <c r="N9" s="65">
        <f>+IFERROR((SUM(E_Investimenti!$F8:N8)/(E_Investimenti!$D8*12)),0)*BF9</f>
        <v>50</v>
      </c>
      <c r="O9" s="65">
        <f>+IFERROR((SUM(E_Investimenti!$F8:O8)/(E_Investimenti!$D8*12)),0)*BG9</f>
        <v>50</v>
      </c>
      <c r="P9" s="65">
        <f>+IFERROR((SUM(E_Investimenti!$F8:P8)/(E_Investimenti!$D8*12)),0)*BH9</f>
        <v>50</v>
      </c>
      <c r="Q9" s="65">
        <f>+IFERROR((SUM(E_Investimenti!$F8:Q8)/(E_Investimenti!$D8*12)),0)*BI9</f>
        <v>50</v>
      </c>
      <c r="R9" s="65">
        <f>+IFERROR((SUM(E_Investimenti!$F8:R8)/(E_Investimenti!$D8*12)),0)*BJ9</f>
        <v>50</v>
      </c>
      <c r="S9" s="65">
        <f>+IFERROR((SUM(E_Investimenti!$F8:S8)/(E_Investimenti!$D8*12)),0)*BK9</f>
        <v>50</v>
      </c>
      <c r="T9" s="65">
        <f>+IFERROR((SUM(E_Investimenti!$F8:T8)/(E_Investimenti!$D8*12)),0)*BL9</f>
        <v>50</v>
      </c>
      <c r="U9" s="65">
        <f>+IFERROR((SUM(E_Investimenti!$F8:U8)/(E_Investimenti!$D8*12)),0)*BM9</f>
        <v>50</v>
      </c>
      <c r="V9" s="65">
        <f>+IFERROR((SUM(E_Investimenti!$F8:V8)/(E_Investimenti!$D8*12)),0)*BN9</f>
        <v>50</v>
      </c>
      <c r="W9" s="65">
        <f>+IFERROR((SUM(E_Investimenti!$F8:W8)/(E_Investimenti!$D8*12)),0)*BO9</f>
        <v>50</v>
      </c>
      <c r="X9" s="65">
        <f>+IFERROR((SUM(E_Investimenti!$F8:X8)/(E_Investimenti!$D8*12)),0)*BP9</f>
        <v>50</v>
      </c>
      <c r="Y9" s="65">
        <f>+IFERROR((SUM(E_Investimenti!$F8:Y8)/(E_Investimenti!$D8*12)),0)*BQ9</f>
        <v>50</v>
      </c>
      <c r="Z9" s="65">
        <f>+IFERROR((SUM(E_Investimenti!$F8:Z8)/(E_Investimenti!$D8*12)),0)*BR9</f>
        <v>50</v>
      </c>
      <c r="AA9" s="65">
        <f>+IFERROR((SUM(E_Investimenti!$F8:AA8)/(E_Investimenti!$D8*12)),0)*BS9</f>
        <v>50</v>
      </c>
      <c r="AB9" s="65">
        <f>+IFERROR((SUM(E_Investimenti!$F8:AB8)/(E_Investimenti!$D8*12)),0)*BT9</f>
        <v>50</v>
      </c>
      <c r="AC9" s="65">
        <f>+IFERROR((SUM(E_Investimenti!$F8:AC8)/(E_Investimenti!$D8*12)),0)*BU9</f>
        <v>50</v>
      </c>
      <c r="AD9" s="65">
        <f>+IFERROR((SUM(E_Investimenti!$F8:AD8)/(E_Investimenti!$D8*12)),0)*BV9</f>
        <v>50</v>
      </c>
      <c r="AE9" s="65">
        <f>+IFERROR((SUM(E_Investimenti!$F8:AE8)/(E_Investimenti!$D8*12)),0)*BW9</f>
        <v>50</v>
      </c>
      <c r="AF9" s="65">
        <f>+IFERROR((SUM(E_Investimenti!$F8:AF8)/(E_Investimenti!$D8*12)),0)*BX9</f>
        <v>50</v>
      </c>
      <c r="AG9" s="65">
        <f>+IFERROR((SUM(E_Investimenti!$F8:AG8)/(E_Investimenti!$D8*12)),0)*BY9</f>
        <v>50</v>
      </c>
      <c r="AH9" s="65">
        <f>+IFERROR((SUM(E_Investimenti!$F8:AH8)/(E_Investimenti!$D8*12)),0)*BZ9</f>
        <v>50</v>
      </c>
      <c r="AI9" s="65">
        <f>+IFERROR((SUM(E_Investimenti!$F8:AI8)/(E_Investimenti!$D8*12)),0)*CA9</f>
        <v>50</v>
      </c>
      <c r="AJ9" s="65">
        <f>+IFERROR((SUM(E_Investimenti!$F8:AJ8)/(E_Investimenti!$D8*12)),0)*CB9</f>
        <v>50</v>
      </c>
      <c r="AK9" s="65">
        <f>+IFERROR((SUM(E_Investimenti!$F8:AK8)/(E_Investimenti!$D8*12)),0)*CC9</f>
        <v>50</v>
      </c>
      <c r="AL9" s="65">
        <f>+IFERROR((SUM(E_Investimenti!$F8:AL8)/(E_Investimenti!$D8*12)),0)*CD9</f>
        <v>50</v>
      </c>
      <c r="AM9" s="65">
        <f>+IFERROR((SUM(E_Investimenti!$F8:AM8)/(E_Investimenti!$D8*12)),0)*CE9</f>
        <v>50</v>
      </c>
      <c r="AN9" s="65">
        <f>+IFERROR((SUM(E_Investimenti!$F8:AN8)/(E_Investimenti!$D8*12)),0)*CF9</f>
        <v>50</v>
      </c>
      <c r="AO9" s="65">
        <f>+IFERROR((SUM(E_Investimenti!$F8:AO8)/(E_Investimenti!$D8*12)),0)*CG9</f>
        <v>50</v>
      </c>
      <c r="AY9" s="87">
        <f>+IF(F33=0,1,IF(F33=E_Investimenti!$AP8,0,1))</f>
        <v>1</v>
      </c>
      <c r="AZ9" s="87">
        <f>+IF(G33=0,1,IF(G33=E_Investimenti!$AP8,0,1))</f>
        <v>1</v>
      </c>
      <c r="BA9" s="87">
        <f>+IF(H33=0,1,IF(H33=E_Investimenti!$AP8,0,1))</f>
        <v>1</v>
      </c>
      <c r="BB9" s="87">
        <f>+IF(I33=0,1,IF(I33=E_Investimenti!$AP8,0,1))</f>
        <v>1</v>
      </c>
      <c r="BC9" s="87">
        <f>+IF(J33=0,1,IF(J33=E_Investimenti!$AP8,0,1))</f>
        <v>1</v>
      </c>
      <c r="BD9" s="87">
        <f>+IF(K33=0,1,IF(K33=E_Investimenti!$AP8,0,1))</f>
        <v>1</v>
      </c>
      <c r="BE9" s="87">
        <f>+IF(L33=0,1,IF(L33=E_Investimenti!$AP8,0,1))</f>
        <v>1</v>
      </c>
      <c r="BF9" s="87">
        <f>+IF(M33=0,1,IF(M33=E_Investimenti!$AP8,0,1))</f>
        <v>1</v>
      </c>
      <c r="BG9" s="87">
        <f>+IF(N33=0,1,IF(N33=E_Investimenti!$AP8,0,1))</f>
        <v>1</v>
      </c>
      <c r="BH9" s="87">
        <f>+IF(O33=0,1,IF(O33=E_Investimenti!$AP8,0,1))</f>
        <v>1</v>
      </c>
      <c r="BI9" s="87">
        <f>+IF(P33=0,1,IF(P33=E_Investimenti!$AP8,0,1))</f>
        <v>1</v>
      </c>
      <c r="BJ9" s="87">
        <f>+IF(Q33=0,1,IF(Q33=E_Investimenti!$AP8,0,1))</f>
        <v>1</v>
      </c>
      <c r="BK9" s="87">
        <f>+IF(R33=0,1,IF(R33=E_Investimenti!$AP8,0,1))</f>
        <v>1</v>
      </c>
      <c r="BL9" s="87">
        <f>+IF(S33=0,1,IF(S33=E_Investimenti!$AP8,0,1))</f>
        <v>1</v>
      </c>
      <c r="BM9" s="87">
        <f>+IF(T33=0,1,IF(T33=E_Investimenti!$AP8,0,1))</f>
        <v>1</v>
      </c>
      <c r="BN9" s="87">
        <f>+IF(U33=0,1,IF(U33=E_Investimenti!$AP8,0,1))</f>
        <v>1</v>
      </c>
      <c r="BO9" s="87">
        <f>+IF(V33=0,1,IF(V33=E_Investimenti!$AP8,0,1))</f>
        <v>1</v>
      </c>
      <c r="BP9" s="87">
        <f>+IF(W33=0,1,IF(W33=E_Investimenti!$AP8,0,1))</f>
        <v>1</v>
      </c>
      <c r="BQ9" s="87">
        <f>+IF(X33=0,1,IF(X33=E_Investimenti!$AP8,0,1))</f>
        <v>1</v>
      </c>
      <c r="BR9" s="87">
        <f>+IF(Y33=0,1,IF(Y33=E_Investimenti!$AP8,0,1))</f>
        <v>1</v>
      </c>
      <c r="BS9" s="87">
        <f>+IF(Z33=0,1,IF(Z33=E_Investimenti!$AP8,0,1))</f>
        <v>1</v>
      </c>
      <c r="BT9" s="87">
        <f>+IF(AA33=0,1,IF(AA33=E_Investimenti!$AP8,0,1))</f>
        <v>1</v>
      </c>
      <c r="BU9" s="87">
        <f>+IF(AB33=0,1,IF(AB33=E_Investimenti!$AP8,0,1))</f>
        <v>1</v>
      </c>
      <c r="BV9" s="87">
        <f>+IF(AC33=0,1,IF(AC33=E_Investimenti!$AP8,0,1))</f>
        <v>1</v>
      </c>
      <c r="BW9" s="87">
        <f>+IF(AD33=0,1,IF(AD33=E_Investimenti!$AP8,0,1))</f>
        <v>1</v>
      </c>
      <c r="BX9" s="87">
        <f>+IF(AE33=0,1,IF(AE33=E_Investimenti!$AP8,0,1))</f>
        <v>1</v>
      </c>
      <c r="BY9" s="87">
        <f>+IF(AF33=0,1,IF(AF33=E_Investimenti!$AP8,0,1))</f>
        <v>1</v>
      </c>
      <c r="BZ9" s="87">
        <f>+IF(AG33=0,1,IF(AG33=E_Investimenti!$AP8,0,1))</f>
        <v>1</v>
      </c>
      <c r="CA9" s="87">
        <f>+IF(AH33=0,1,IF(AH33=E_Investimenti!$AP8,0,1))</f>
        <v>1</v>
      </c>
      <c r="CB9" s="87">
        <f>+IF(AI33=0,1,IF(AI33=E_Investimenti!$AP8,0,1))</f>
        <v>1</v>
      </c>
      <c r="CC9" s="87">
        <f>+IF(AJ33=0,1,IF(AJ33=E_Investimenti!$AP8,0,1))</f>
        <v>1</v>
      </c>
      <c r="CD9" s="87">
        <f>+IF(AK33=0,1,IF(AK33=E_Investimenti!$AP8,0,1))</f>
        <v>1</v>
      </c>
      <c r="CE9" s="87">
        <f>+IF(AL33=0,1,IF(AL33=E_Investimenti!$AP8,0,1))</f>
        <v>1</v>
      </c>
      <c r="CF9" s="87">
        <f>+IF(AM33=0,1,IF(AM33=E_Investimenti!$AP8,0,1))</f>
        <v>1</v>
      </c>
      <c r="CG9" s="87">
        <f>+IF(AN33=0,1,IF(AN33=E_Investimenti!$AP8,0,1))</f>
        <v>1</v>
      </c>
      <c r="CH9" s="87">
        <f>+IF(AO33=0,1,IF(AO33=E_Investimenti!$AP8,0,1))</f>
        <v>1</v>
      </c>
    </row>
    <row r="10" spans="1:87" ht="16.5" thickTop="1" thickBot="1" x14ac:dyDescent="0.3">
      <c r="A10" s="57" t="str">
        <f>+IF(E_Investimenti!A9=0,"",E_Investimenti!A9)</f>
        <v>R&amp;S</v>
      </c>
      <c r="B10" s="57" t="str">
        <f>+IF(E_Investimenti!B9=0,"",E_Investimenti!B9)</f>
        <v>Ricerca&amp; Sviluppo</v>
      </c>
      <c r="C10" s="57">
        <f>+IF(E_Investimenti!C9=0,"",E_Investimenti!C9)</f>
        <v>0.21</v>
      </c>
      <c r="D10" s="57"/>
      <c r="E10" s="57"/>
      <c r="F10" s="65">
        <f>+IFERROR((E_Investimenti!F9/(E_Investimenti!D9*12)),0)</f>
        <v>0</v>
      </c>
      <c r="G10" s="65">
        <f>+IFERROR((SUM(E_Investimenti!$F9:G9)/(E_Investimenti!$D9*12)),0)*AY10</f>
        <v>55.555555555555557</v>
      </c>
      <c r="H10" s="65">
        <f>+IFERROR((SUM(E_Investimenti!$F9:H9)/(E_Investimenti!$D9*12)),0)*AZ10</f>
        <v>55.555555555555557</v>
      </c>
      <c r="I10" s="65">
        <f>+IFERROR((SUM(E_Investimenti!$F9:I9)/(E_Investimenti!$D9*12)),0)*BA10</f>
        <v>55.555555555555557</v>
      </c>
      <c r="J10" s="65">
        <f>+IFERROR((SUM(E_Investimenti!$F9:J9)/(E_Investimenti!$D9*12)),0)*BB10</f>
        <v>55.555555555555557</v>
      </c>
      <c r="K10" s="65">
        <f>+IFERROR((SUM(E_Investimenti!$F9:K9)/(E_Investimenti!$D9*12)),0)*BC10</f>
        <v>55.555555555555557</v>
      </c>
      <c r="L10" s="65">
        <f>+IFERROR((SUM(E_Investimenti!$F9:L9)/(E_Investimenti!$D9*12)),0)*BD10</f>
        <v>55.555555555555557</v>
      </c>
      <c r="M10" s="65">
        <f>+IFERROR((SUM(E_Investimenti!$F9:M9)/(E_Investimenti!$D9*12)),0)*BE10</f>
        <v>55.555555555555557</v>
      </c>
      <c r="N10" s="65">
        <f>+IFERROR((SUM(E_Investimenti!$F9:N9)/(E_Investimenti!$D9*12)),0)*BF10</f>
        <v>55.555555555555557</v>
      </c>
      <c r="O10" s="65">
        <f>+IFERROR((SUM(E_Investimenti!$F9:O9)/(E_Investimenti!$D9*12)),0)*BG10</f>
        <v>55.555555555555557</v>
      </c>
      <c r="P10" s="65">
        <f>+IFERROR((SUM(E_Investimenti!$F9:P9)/(E_Investimenti!$D9*12)),0)*BH10</f>
        <v>55.555555555555557</v>
      </c>
      <c r="Q10" s="65">
        <f>+IFERROR((SUM(E_Investimenti!$F9:Q9)/(E_Investimenti!$D9*12)),0)*BI10</f>
        <v>55.555555555555557</v>
      </c>
      <c r="R10" s="65">
        <f>+IFERROR((SUM(E_Investimenti!$F9:R9)/(E_Investimenti!$D9*12)),0)*BJ10</f>
        <v>55.555555555555557</v>
      </c>
      <c r="S10" s="65">
        <f>+IFERROR((SUM(E_Investimenti!$F9:S9)/(E_Investimenti!$D9*12)),0)*BK10</f>
        <v>55.555555555555557</v>
      </c>
      <c r="T10" s="65">
        <f>+IFERROR((SUM(E_Investimenti!$F9:T9)/(E_Investimenti!$D9*12)),0)*BL10</f>
        <v>55.555555555555557</v>
      </c>
      <c r="U10" s="65">
        <f>+IFERROR((SUM(E_Investimenti!$F9:U9)/(E_Investimenti!$D9*12)),0)*BM10</f>
        <v>55.555555555555557</v>
      </c>
      <c r="V10" s="65">
        <f>+IFERROR((SUM(E_Investimenti!$F9:V9)/(E_Investimenti!$D9*12)),0)*BN10</f>
        <v>55.555555555555557</v>
      </c>
      <c r="W10" s="65">
        <f>+IFERROR((SUM(E_Investimenti!$F9:W9)/(E_Investimenti!$D9*12)),0)*BO10</f>
        <v>55.555555555555557</v>
      </c>
      <c r="X10" s="65">
        <f>+IFERROR((SUM(E_Investimenti!$F9:X9)/(E_Investimenti!$D9*12)),0)*BP10</f>
        <v>55.555555555555557</v>
      </c>
      <c r="Y10" s="65">
        <f>+IFERROR((SUM(E_Investimenti!$F9:Y9)/(E_Investimenti!$D9*12)),0)*BQ10</f>
        <v>55.555555555555557</v>
      </c>
      <c r="Z10" s="65">
        <f>+IFERROR((SUM(E_Investimenti!$F9:Z9)/(E_Investimenti!$D9*12)),0)*BR10</f>
        <v>55.555555555555557</v>
      </c>
      <c r="AA10" s="65">
        <f>+IFERROR((SUM(E_Investimenti!$F9:AA9)/(E_Investimenti!$D9*12)),0)*BS10</f>
        <v>55.555555555555557</v>
      </c>
      <c r="AB10" s="65">
        <f>+IFERROR((SUM(E_Investimenti!$F9:AB9)/(E_Investimenti!$D9*12)),0)*BT10</f>
        <v>55.555555555555557</v>
      </c>
      <c r="AC10" s="65">
        <f>+IFERROR((SUM(E_Investimenti!$F9:AC9)/(E_Investimenti!$D9*12)),0)*BU10</f>
        <v>55.555555555555557</v>
      </c>
      <c r="AD10" s="65">
        <f>+IFERROR((SUM(E_Investimenti!$F9:AD9)/(E_Investimenti!$D9*12)),0)*BV10</f>
        <v>55.555555555555557</v>
      </c>
      <c r="AE10" s="65">
        <f>+IFERROR((SUM(E_Investimenti!$F9:AE9)/(E_Investimenti!$D9*12)),0)*BW10</f>
        <v>55.555555555555557</v>
      </c>
      <c r="AF10" s="65">
        <f>+IFERROR((SUM(E_Investimenti!$F9:AF9)/(E_Investimenti!$D9*12)),0)*BX10</f>
        <v>55.555555555555557</v>
      </c>
      <c r="AG10" s="65">
        <f>+IFERROR((SUM(E_Investimenti!$F9:AG9)/(E_Investimenti!$D9*12)),0)*BY10</f>
        <v>55.555555555555557</v>
      </c>
      <c r="AH10" s="65">
        <f>+IFERROR((SUM(E_Investimenti!$F9:AH9)/(E_Investimenti!$D9*12)),0)*BZ10</f>
        <v>55.555555555555557</v>
      </c>
      <c r="AI10" s="65">
        <f>+IFERROR((SUM(E_Investimenti!$F9:AI9)/(E_Investimenti!$D9*12)),0)*CA10</f>
        <v>55.555555555555557</v>
      </c>
      <c r="AJ10" s="65">
        <f>+IFERROR((SUM(E_Investimenti!$F9:AJ9)/(E_Investimenti!$D9*12)),0)*CB10</f>
        <v>55.555555555555557</v>
      </c>
      <c r="AK10" s="65">
        <f>+IFERROR((SUM(E_Investimenti!$F9:AK9)/(E_Investimenti!$D9*12)),0)*CC10</f>
        <v>55.555555555555557</v>
      </c>
      <c r="AL10" s="65">
        <f>+IFERROR((SUM(E_Investimenti!$F9:AL9)/(E_Investimenti!$D9*12)),0)*CD10</f>
        <v>55.555555555555557</v>
      </c>
      <c r="AM10" s="65">
        <f>+IFERROR((SUM(E_Investimenti!$F9:AM9)/(E_Investimenti!$D9*12)),0)*CE10</f>
        <v>55.555555555555557</v>
      </c>
      <c r="AN10" s="65">
        <f>+IFERROR((SUM(E_Investimenti!$F9:AN9)/(E_Investimenti!$D9*12)),0)*CF10</f>
        <v>55.555555555555557</v>
      </c>
      <c r="AO10" s="65">
        <f>+IFERROR((SUM(E_Investimenti!$F9:AO9)/(E_Investimenti!$D9*12)),0)*CG10</f>
        <v>55.555555555555557</v>
      </c>
      <c r="AY10" s="87">
        <f>+IF(F34=0,1,IF(F34=E_Investimenti!$AP9,0,1))</f>
        <v>1</v>
      </c>
      <c r="AZ10" s="87">
        <f>+IF(G34=0,1,IF(G34=E_Investimenti!$AP9,0,1))</f>
        <v>1</v>
      </c>
      <c r="BA10" s="87">
        <f>+IF(H34=0,1,IF(H34=E_Investimenti!$AP9,0,1))</f>
        <v>1</v>
      </c>
      <c r="BB10" s="87">
        <f>+IF(I34=0,1,IF(I34=E_Investimenti!$AP9,0,1))</f>
        <v>1</v>
      </c>
      <c r="BC10" s="87">
        <f>+IF(J34=0,1,IF(J34=E_Investimenti!$AP9,0,1))</f>
        <v>1</v>
      </c>
      <c r="BD10" s="87">
        <f>+IF(K34=0,1,IF(K34=E_Investimenti!$AP9,0,1))</f>
        <v>1</v>
      </c>
      <c r="BE10" s="87">
        <f>+IF(L34=0,1,IF(L34=E_Investimenti!$AP9,0,1))</f>
        <v>1</v>
      </c>
      <c r="BF10" s="87">
        <f>+IF(M34=0,1,IF(M34=E_Investimenti!$AP9,0,1))</f>
        <v>1</v>
      </c>
      <c r="BG10" s="87">
        <f>+IF(N34=0,1,IF(N34=E_Investimenti!$AP9,0,1))</f>
        <v>1</v>
      </c>
      <c r="BH10" s="87">
        <f>+IF(O34=0,1,IF(O34=E_Investimenti!$AP9,0,1))</f>
        <v>1</v>
      </c>
      <c r="BI10" s="87">
        <f>+IF(P34=0,1,IF(P34=E_Investimenti!$AP9,0,1))</f>
        <v>1</v>
      </c>
      <c r="BJ10" s="87">
        <f>+IF(Q34=0,1,IF(Q34=E_Investimenti!$AP9,0,1))</f>
        <v>1</v>
      </c>
      <c r="BK10" s="87">
        <f>+IF(R34=0,1,IF(R34=E_Investimenti!$AP9,0,1))</f>
        <v>1</v>
      </c>
      <c r="BL10" s="87">
        <f>+IF(S34=0,1,IF(S34=E_Investimenti!$AP9,0,1))</f>
        <v>1</v>
      </c>
      <c r="BM10" s="87">
        <f>+IF(T34=0,1,IF(T34=E_Investimenti!$AP9,0,1))</f>
        <v>1</v>
      </c>
      <c r="BN10" s="87">
        <f>+IF(U34=0,1,IF(U34=E_Investimenti!$AP9,0,1))</f>
        <v>1</v>
      </c>
      <c r="BO10" s="87">
        <f>+IF(V34=0,1,IF(V34=E_Investimenti!$AP9,0,1))</f>
        <v>1</v>
      </c>
      <c r="BP10" s="87">
        <f>+IF(W34=0,1,IF(W34=E_Investimenti!$AP9,0,1))</f>
        <v>1</v>
      </c>
      <c r="BQ10" s="87">
        <f>+IF(X34=0,1,IF(X34=E_Investimenti!$AP9,0,1))</f>
        <v>1</v>
      </c>
      <c r="BR10" s="87">
        <f>+IF(Y34=0,1,IF(Y34=E_Investimenti!$AP9,0,1))</f>
        <v>1</v>
      </c>
      <c r="BS10" s="87">
        <f>+IF(Z34=0,1,IF(Z34=E_Investimenti!$AP9,0,1))</f>
        <v>1</v>
      </c>
      <c r="BT10" s="87">
        <f>+IF(AA34=0,1,IF(AA34=E_Investimenti!$AP9,0,1))</f>
        <v>1</v>
      </c>
      <c r="BU10" s="87">
        <f>+IF(AB34=0,1,IF(AB34=E_Investimenti!$AP9,0,1))</f>
        <v>1</v>
      </c>
      <c r="BV10" s="87">
        <f>+IF(AC34=0,1,IF(AC34=E_Investimenti!$AP9,0,1))</f>
        <v>1</v>
      </c>
      <c r="BW10" s="87">
        <f>+IF(AD34=0,1,IF(AD34=E_Investimenti!$AP9,0,1))</f>
        <v>1</v>
      </c>
      <c r="BX10" s="87">
        <f>+IF(AE34=0,1,IF(AE34=E_Investimenti!$AP9,0,1))</f>
        <v>1</v>
      </c>
      <c r="BY10" s="87">
        <f>+IF(AF34=0,1,IF(AF34=E_Investimenti!$AP9,0,1))</f>
        <v>1</v>
      </c>
      <c r="BZ10" s="87">
        <f>+IF(AG34=0,1,IF(AG34=E_Investimenti!$AP9,0,1))</f>
        <v>1</v>
      </c>
      <c r="CA10" s="87">
        <f>+IF(AH34=0,1,IF(AH34=E_Investimenti!$AP9,0,1))</f>
        <v>1</v>
      </c>
      <c r="CB10" s="87">
        <f>+IF(AI34=0,1,IF(AI34=E_Investimenti!$AP9,0,1))</f>
        <v>1</v>
      </c>
      <c r="CC10" s="87">
        <f>+IF(AJ34=0,1,IF(AJ34=E_Investimenti!$AP9,0,1))</f>
        <v>1</v>
      </c>
      <c r="CD10" s="87">
        <f>+IF(AK34=0,1,IF(AK34=E_Investimenti!$AP9,0,1))</f>
        <v>1</v>
      </c>
      <c r="CE10" s="87">
        <f>+IF(AL34=0,1,IF(AL34=E_Investimenti!$AP9,0,1))</f>
        <v>1</v>
      </c>
      <c r="CF10" s="87">
        <f>+IF(AM34=0,1,IF(AM34=E_Investimenti!$AP9,0,1))</f>
        <v>1</v>
      </c>
      <c r="CG10" s="87">
        <f>+IF(AN34=0,1,IF(AN34=E_Investimenti!$AP9,0,1))</f>
        <v>1</v>
      </c>
      <c r="CH10" s="87">
        <f>+IF(AO34=0,1,IF(AO34=E_Investimenti!$AP9,0,1))</f>
        <v>1</v>
      </c>
    </row>
    <row r="11" spans="1:87" ht="16.5" thickTop="1" thickBot="1" x14ac:dyDescent="0.3">
      <c r="A11" s="57" t="str">
        <f>+IF(E_Investimenti!A10=0,"",E_Investimenti!A10)</f>
        <v>Brevetti</v>
      </c>
      <c r="B11" s="57" t="str">
        <f>+IF(E_Investimenti!B10=0,"",E_Investimenti!B10)</f>
        <v>Ricerca&amp; Sviluppo</v>
      </c>
      <c r="C11" s="57">
        <f>+IF(E_Investimenti!C10=0,"",E_Investimenti!C10)</f>
        <v>0.21</v>
      </c>
      <c r="D11" s="57"/>
      <c r="E11" s="57"/>
      <c r="F11" s="65">
        <f>+IFERROR((E_Investimenti!F10/(E_Investimenti!D10*12)),0)</f>
        <v>0</v>
      </c>
      <c r="G11" s="65">
        <f>+IFERROR((SUM(E_Investimenti!$F10:G10)/(E_Investimenti!$D10*12)),0)*AY11</f>
        <v>0</v>
      </c>
      <c r="H11" s="65">
        <f>+IFERROR((SUM(E_Investimenti!$F10:H10)/(E_Investimenti!$D10*12)),0)*AZ11</f>
        <v>33.333333333333336</v>
      </c>
      <c r="I11" s="65">
        <f>+IFERROR((SUM(E_Investimenti!$F10:I10)/(E_Investimenti!$D10*12)),0)*BA11</f>
        <v>33.333333333333336</v>
      </c>
      <c r="J11" s="65">
        <f>+IFERROR((SUM(E_Investimenti!$F10:J10)/(E_Investimenti!$D10*12)),0)*BB11</f>
        <v>33.333333333333336</v>
      </c>
      <c r="K11" s="65">
        <f>+IFERROR((SUM(E_Investimenti!$F10:K10)/(E_Investimenti!$D10*12)),0)*BC11</f>
        <v>33.333333333333336</v>
      </c>
      <c r="L11" s="65">
        <f>+IFERROR((SUM(E_Investimenti!$F10:L10)/(E_Investimenti!$D10*12)),0)*BD11</f>
        <v>33.333333333333336</v>
      </c>
      <c r="M11" s="65">
        <f>+IFERROR((SUM(E_Investimenti!$F10:M10)/(E_Investimenti!$D10*12)),0)*BE11</f>
        <v>33.333333333333336</v>
      </c>
      <c r="N11" s="65">
        <f>+IFERROR((SUM(E_Investimenti!$F10:N10)/(E_Investimenti!$D10*12)),0)*BF11</f>
        <v>33.333333333333336</v>
      </c>
      <c r="O11" s="65">
        <f>+IFERROR((SUM(E_Investimenti!$F10:O10)/(E_Investimenti!$D10*12)),0)*BG11</f>
        <v>33.333333333333336</v>
      </c>
      <c r="P11" s="65">
        <f>+IFERROR((SUM(E_Investimenti!$F10:P10)/(E_Investimenti!$D10*12)),0)*BH11</f>
        <v>33.333333333333336</v>
      </c>
      <c r="Q11" s="65">
        <f>+IFERROR((SUM(E_Investimenti!$F10:Q10)/(E_Investimenti!$D10*12)),0)*BI11</f>
        <v>33.333333333333336</v>
      </c>
      <c r="R11" s="65">
        <f>+IFERROR((SUM(E_Investimenti!$F10:R10)/(E_Investimenti!$D10*12)),0)*BJ11</f>
        <v>33.333333333333336</v>
      </c>
      <c r="S11" s="65">
        <f>+IFERROR((SUM(E_Investimenti!$F10:S10)/(E_Investimenti!$D10*12)),0)*BK11</f>
        <v>33.333333333333336</v>
      </c>
      <c r="T11" s="65">
        <f>+IFERROR((SUM(E_Investimenti!$F10:T10)/(E_Investimenti!$D10*12)),0)*BL11</f>
        <v>33.333333333333336</v>
      </c>
      <c r="U11" s="65">
        <f>+IFERROR((SUM(E_Investimenti!$F10:U10)/(E_Investimenti!$D10*12)),0)*BM11</f>
        <v>33.333333333333336</v>
      </c>
      <c r="V11" s="65">
        <f>+IFERROR((SUM(E_Investimenti!$F10:V10)/(E_Investimenti!$D10*12)),0)*BN11</f>
        <v>33.333333333333336</v>
      </c>
      <c r="W11" s="65">
        <f>+IFERROR((SUM(E_Investimenti!$F10:W10)/(E_Investimenti!$D10*12)),0)*BO11</f>
        <v>33.333333333333336</v>
      </c>
      <c r="X11" s="65">
        <f>+IFERROR((SUM(E_Investimenti!$F10:X10)/(E_Investimenti!$D10*12)),0)*BP11</f>
        <v>33.333333333333336</v>
      </c>
      <c r="Y11" s="65">
        <f>+IFERROR((SUM(E_Investimenti!$F10:Y10)/(E_Investimenti!$D10*12)),0)*BQ11</f>
        <v>33.333333333333336</v>
      </c>
      <c r="Z11" s="65">
        <f>+IFERROR((SUM(E_Investimenti!$F10:Z10)/(E_Investimenti!$D10*12)),0)*BR11</f>
        <v>33.333333333333336</v>
      </c>
      <c r="AA11" s="65">
        <f>+IFERROR((SUM(E_Investimenti!$F10:AA10)/(E_Investimenti!$D10*12)),0)*BS11</f>
        <v>33.333333333333336</v>
      </c>
      <c r="AB11" s="65">
        <f>+IFERROR((SUM(E_Investimenti!$F10:AB10)/(E_Investimenti!$D10*12)),0)*BT11</f>
        <v>33.333333333333336</v>
      </c>
      <c r="AC11" s="65">
        <f>+IFERROR((SUM(E_Investimenti!$F10:AC10)/(E_Investimenti!$D10*12)),0)*BU11</f>
        <v>33.333333333333336</v>
      </c>
      <c r="AD11" s="65">
        <f>+IFERROR((SUM(E_Investimenti!$F10:AD10)/(E_Investimenti!$D10*12)),0)*BV11</f>
        <v>33.333333333333336</v>
      </c>
      <c r="AE11" s="65">
        <f>+IFERROR((SUM(E_Investimenti!$F10:AE10)/(E_Investimenti!$D10*12)),0)*BW11</f>
        <v>33.333333333333336</v>
      </c>
      <c r="AF11" s="65">
        <f>+IFERROR((SUM(E_Investimenti!$F10:AF10)/(E_Investimenti!$D10*12)),0)*BX11</f>
        <v>33.333333333333336</v>
      </c>
      <c r="AG11" s="65">
        <f>+IFERROR((SUM(E_Investimenti!$F10:AG10)/(E_Investimenti!$D10*12)),0)*BY11</f>
        <v>33.333333333333336</v>
      </c>
      <c r="AH11" s="65">
        <f>+IFERROR((SUM(E_Investimenti!$F10:AH10)/(E_Investimenti!$D10*12)),0)*BZ11</f>
        <v>33.333333333333336</v>
      </c>
      <c r="AI11" s="65">
        <f>+IFERROR((SUM(E_Investimenti!$F10:AI10)/(E_Investimenti!$D10*12)),0)*CA11</f>
        <v>33.333333333333336</v>
      </c>
      <c r="AJ11" s="65">
        <f>+IFERROR((SUM(E_Investimenti!$F10:AJ10)/(E_Investimenti!$D10*12)),0)*CB11</f>
        <v>33.333333333333336</v>
      </c>
      <c r="AK11" s="65">
        <f>+IFERROR((SUM(E_Investimenti!$F10:AK10)/(E_Investimenti!$D10*12)),0)*CC11</f>
        <v>33.333333333333336</v>
      </c>
      <c r="AL11" s="65">
        <f>+IFERROR((SUM(E_Investimenti!$F10:AL10)/(E_Investimenti!$D10*12)),0)*CD11</f>
        <v>33.333333333333336</v>
      </c>
      <c r="AM11" s="65">
        <f>+IFERROR((SUM(E_Investimenti!$F10:AM10)/(E_Investimenti!$D10*12)),0)*CE11</f>
        <v>33.333333333333336</v>
      </c>
      <c r="AN11" s="65">
        <f>+IFERROR((SUM(E_Investimenti!$F10:AN10)/(E_Investimenti!$D10*12)),0)*CF11</f>
        <v>33.333333333333336</v>
      </c>
      <c r="AO11" s="65">
        <f>+IFERROR((SUM(E_Investimenti!$F10:AO10)/(E_Investimenti!$D10*12)),0)*CG11</f>
        <v>33.333333333333336</v>
      </c>
      <c r="AY11" s="87">
        <f>+IF(F35=0,1,IF(F35=E_Investimenti!$AP10,0,1))</f>
        <v>1</v>
      </c>
      <c r="AZ11" s="87">
        <f>+IF(G35=0,1,IF(G35=E_Investimenti!$AP10,0,1))</f>
        <v>1</v>
      </c>
      <c r="BA11" s="87">
        <f>+IF(H35=0,1,IF(H35=E_Investimenti!$AP10,0,1))</f>
        <v>1</v>
      </c>
      <c r="BB11" s="87">
        <f>+IF(I35=0,1,IF(I35=E_Investimenti!$AP10,0,1))</f>
        <v>1</v>
      </c>
      <c r="BC11" s="87">
        <f>+IF(J35=0,1,IF(J35=E_Investimenti!$AP10,0,1))</f>
        <v>1</v>
      </c>
      <c r="BD11" s="87">
        <f>+IF(K35=0,1,IF(K35=E_Investimenti!$AP10,0,1))</f>
        <v>1</v>
      </c>
      <c r="BE11" s="87">
        <f>+IF(L35=0,1,IF(L35=E_Investimenti!$AP10,0,1))</f>
        <v>1</v>
      </c>
      <c r="BF11" s="87">
        <f>+IF(M35=0,1,IF(M35=E_Investimenti!$AP10,0,1))</f>
        <v>1</v>
      </c>
      <c r="BG11" s="87">
        <f>+IF(N35=0,1,IF(N35=E_Investimenti!$AP10,0,1))</f>
        <v>1</v>
      </c>
      <c r="BH11" s="87">
        <f>+IF(O35=0,1,IF(O35=E_Investimenti!$AP10,0,1))</f>
        <v>1</v>
      </c>
      <c r="BI11" s="87">
        <f>+IF(P35=0,1,IF(P35=E_Investimenti!$AP10,0,1))</f>
        <v>1</v>
      </c>
      <c r="BJ11" s="87">
        <f>+IF(Q35=0,1,IF(Q35=E_Investimenti!$AP10,0,1))</f>
        <v>1</v>
      </c>
      <c r="BK11" s="87">
        <f>+IF(R35=0,1,IF(R35=E_Investimenti!$AP10,0,1))</f>
        <v>1</v>
      </c>
      <c r="BL11" s="87">
        <f>+IF(S35=0,1,IF(S35=E_Investimenti!$AP10,0,1))</f>
        <v>1</v>
      </c>
      <c r="BM11" s="87">
        <f>+IF(T35=0,1,IF(T35=E_Investimenti!$AP10,0,1))</f>
        <v>1</v>
      </c>
      <c r="BN11" s="87">
        <f>+IF(U35=0,1,IF(U35=E_Investimenti!$AP10,0,1))</f>
        <v>1</v>
      </c>
      <c r="BO11" s="87">
        <f>+IF(V35=0,1,IF(V35=E_Investimenti!$AP10,0,1))</f>
        <v>1</v>
      </c>
      <c r="BP11" s="87">
        <f>+IF(W35=0,1,IF(W35=E_Investimenti!$AP10,0,1))</f>
        <v>1</v>
      </c>
      <c r="BQ11" s="87">
        <f>+IF(X35=0,1,IF(X35=E_Investimenti!$AP10,0,1))</f>
        <v>1</v>
      </c>
      <c r="BR11" s="87">
        <f>+IF(Y35=0,1,IF(Y35=E_Investimenti!$AP10,0,1))</f>
        <v>1</v>
      </c>
      <c r="BS11" s="87">
        <f>+IF(Z35=0,1,IF(Z35=E_Investimenti!$AP10,0,1))</f>
        <v>1</v>
      </c>
      <c r="BT11" s="87">
        <f>+IF(AA35=0,1,IF(AA35=E_Investimenti!$AP10,0,1))</f>
        <v>1</v>
      </c>
      <c r="BU11" s="87">
        <f>+IF(AB35=0,1,IF(AB35=E_Investimenti!$AP10,0,1))</f>
        <v>1</v>
      </c>
      <c r="BV11" s="87">
        <f>+IF(AC35=0,1,IF(AC35=E_Investimenti!$AP10,0,1))</f>
        <v>1</v>
      </c>
      <c r="BW11" s="87">
        <f>+IF(AD35=0,1,IF(AD35=E_Investimenti!$AP10,0,1))</f>
        <v>1</v>
      </c>
      <c r="BX11" s="87">
        <f>+IF(AE35=0,1,IF(AE35=E_Investimenti!$AP10,0,1))</f>
        <v>1</v>
      </c>
      <c r="BY11" s="87">
        <f>+IF(AF35=0,1,IF(AF35=E_Investimenti!$AP10,0,1))</f>
        <v>1</v>
      </c>
      <c r="BZ11" s="87">
        <f>+IF(AG35=0,1,IF(AG35=E_Investimenti!$AP10,0,1))</f>
        <v>1</v>
      </c>
      <c r="CA11" s="87">
        <f>+IF(AH35=0,1,IF(AH35=E_Investimenti!$AP10,0,1))</f>
        <v>1</v>
      </c>
      <c r="CB11" s="87">
        <f>+IF(AI35=0,1,IF(AI35=E_Investimenti!$AP10,0,1))</f>
        <v>1</v>
      </c>
      <c r="CC11" s="87">
        <f>+IF(AJ35=0,1,IF(AJ35=E_Investimenti!$AP10,0,1))</f>
        <v>1</v>
      </c>
      <c r="CD11" s="87">
        <f>+IF(AK35=0,1,IF(AK35=E_Investimenti!$AP10,0,1))</f>
        <v>1</v>
      </c>
      <c r="CE11" s="87">
        <f>+IF(AL35=0,1,IF(AL35=E_Investimenti!$AP10,0,1))</f>
        <v>1</v>
      </c>
      <c r="CF11" s="87">
        <f>+IF(AM35=0,1,IF(AM35=E_Investimenti!$AP10,0,1))</f>
        <v>1</v>
      </c>
      <c r="CG11" s="87">
        <f>+IF(AN35=0,1,IF(AN35=E_Investimenti!$AP10,0,1))</f>
        <v>1</v>
      </c>
      <c r="CH11" s="87">
        <f>+IF(AO35=0,1,IF(AO35=E_Investimenti!$AP10,0,1))</f>
        <v>1</v>
      </c>
    </row>
    <row r="12" spans="1:87" ht="16.5" thickTop="1" thickBot="1" x14ac:dyDescent="0.3">
      <c r="A12" s="57" t="str">
        <f>+IF(E_Investimenti!A11=0,"",E_Investimenti!A11)</f>
        <v/>
      </c>
      <c r="B12" s="57" t="str">
        <f>+IF(E_Investimenti!B11=0,"",E_Investimenti!B11)</f>
        <v>Fabbricati</v>
      </c>
      <c r="C12" s="57" t="str">
        <f>+IF(E_Investimenti!C11=0,"",E_Investimenti!C11)</f>
        <v/>
      </c>
      <c r="D12" s="57"/>
      <c r="E12" s="57"/>
      <c r="F12" s="65">
        <f>+IFERROR((E_Investimenti!F11/(E_Investimenti!D11*12)),0)</f>
        <v>0</v>
      </c>
      <c r="G12" s="65">
        <f>+IFERROR((SUM(E_Investimenti!$F11:G11)/(E_Investimenti!$D11*12)),0)*AY12</f>
        <v>0</v>
      </c>
      <c r="H12" s="65">
        <f>+IFERROR((SUM(E_Investimenti!$F11:H11)/(E_Investimenti!$D11*12)),0)*AZ12</f>
        <v>0</v>
      </c>
      <c r="I12" s="65">
        <f>+IFERROR((SUM(E_Investimenti!$F11:I11)/(E_Investimenti!$D11*12)),0)*BA12</f>
        <v>0</v>
      </c>
      <c r="J12" s="65">
        <f>+IFERROR((SUM(E_Investimenti!$F11:J11)/(E_Investimenti!$D11*12)),0)*BB12</f>
        <v>0</v>
      </c>
      <c r="K12" s="65">
        <f>+IFERROR((SUM(E_Investimenti!$F11:K11)/(E_Investimenti!$D11*12)),0)*BC12</f>
        <v>0</v>
      </c>
      <c r="L12" s="65">
        <f>+IFERROR((SUM(E_Investimenti!$F11:L11)/(E_Investimenti!$D11*12)),0)*BD12</f>
        <v>0</v>
      </c>
      <c r="M12" s="65">
        <f>+IFERROR((SUM(E_Investimenti!$F11:M11)/(E_Investimenti!$D11*12)),0)*BE12</f>
        <v>0</v>
      </c>
      <c r="N12" s="65">
        <f>+IFERROR((SUM(E_Investimenti!$F11:N11)/(E_Investimenti!$D11*12)),0)*BF12</f>
        <v>0</v>
      </c>
      <c r="O12" s="65">
        <f>+IFERROR((SUM(E_Investimenti!$F11:O11)/(E_Investimenti!$D11*12)),0)*BG12</f>
        <v>0</v>
      </c>
      <c r="P12" s="65">
        <f>+IFERROR((SUM(E_Investimenti!$F11:P11)/(E_Investimenti!$D11*12)),0)*BH12</f>
        <v>0</v>
      </c>
      <c r="Q12" s="65">
        <f>+IFERROR((SUM(E_Investimenti!$F11:Q11)/(E_Investimenti!$D11*12)),0)*BI12</f>
        <v>0</v>
      </c>
      <c r="R12" s="65">
        <f>+IFERROR((SUM(E_Investimenti!$F11:R11)/(E_Investimenti!$D11*12)),0)*BJ12</f>
        <v>0</v>
      </c>
      <c r="S12" s="65">
        <f>+IFERROR((SUM(E_Investimenti!$F11:S11)/(E_Investimenti!$D11*12)),0)*BK12</f>
        <v>0</v>
      </c>
      <c r="T12" s="65">
        <f>+IFERROR((SUM(E_Investimenti!$F11:T11)/(E_Investimenti!$D11*12)),0)*BL12</f>
        <v>0</v>
      </c>
      <c r="U12" s="65">
        <f>+IFERROR((SUM(E_Investimenti!$F11:U11)/(E_Investimenti!$D11*12)),0)*BM12</f>
        <v>0</v>
      </c>
      <c r="V12" s="65">
        <f>+IFERROR((SUM(E_Investimenti!$F11:V11)/(E_Investimenti!$D11*12)),0)*BN12</f>
        <v>0</v>
      </c>
      <c r="W12" s="65">
        <f>+IFERROR((SUM(E_Investimenti!$F11:W11)/(E_Investimenti!$D11*12)),0)*BO12</f>
        <v>0</v>
      </c>
      <c r="X12" s="65">
        <f>+IFERROR((SUM(E_Investimenti!$F11:X11)/(E_Investimenti!$D11*12)),0)*BP12</f>
        <v>0</v>
      </c>
      <c r="Y12" s="65">
        <f>+IFERROR((SUM(E_Investimenti!$F11:Y11)/(E_Investimenti!$D11*12)),0)*BQ12</f>
        <v>0</v>
      </c>
      <c r="Z12" s="65">
        <f>+IFERROR((SUM(E_Investimenti!$F11:Z11)/(E_Investimenti!$D11*12)),0)*BR12</f>
        <v>0</v>
      </c>
      <c r="AA12" s="65">
        <f>+IFERROR((SUM(E_Investimenti!$F11:AA11)/(E_Investimenti!$D11*12)),0)*BS12</f>
        <v>0</v>
      </c>
      <c r="AB12" s="65">
        <f>+IFERROR((SUM(E_Investimenti!$F11:AB11)/(E_Investimenti!$D11*12)),0)*BT12</f>
        <v>0</v>
      </c>
      <c r="AC12" s="65">
        <f>+IFERROR((SUM(E_Investimenti!$F11:AC11)/(E_Investimenti!$D11*12)),0)*BU12</f>
        <v>0</v>
      </c>
      <c r="AD12" s="65">
        <f>+IFERROR((SUM(E_Investimenti!$F11:AD11)/(E_Investimenti!$D11*12)),0)*BV12</f>
        <v>0</v>
      </c>
      <c r="AE12" s="65">
        <f>+IFERROR((SUM(E_Investimenti!$F11:AE11)/(E_Investimenti!$D11*12)),0)*BW12</f>
        <v>0</v>
      </c>
      <c r="AF12" s="65">
        <f>+IFERROR((SUM(E_Investimenti!$F11:AF11)/(E_Investimenti!$D11*12)),0)*BX12</f>
        <v>0</v>
      </c>
      <c r="AG12" s="65">
        <f>+IFERROR((SUM(E_Investimenti!$F11:AG11)/(E_Investimenti!$D11*12)),0)*BY12</f>
        <v>0</v>
      </c>
      <c r="AH12" s="65">
        <f>+IFERROR((SUM(E_Investimenti!$F11:AH11)/(E_Investimenti!$D11*12)),0)*BZ12</f>
        <v>0</v>
      </c>
      <c r="AI12" s="65">
        <f>+IFERROR((SUM(E_Investimenti!$F11:AI11)/(E_Investimenti!$D11*12)),0)*CA12</f>
        <v>0</v>
      </c>
      <c r="AJ12" s="65">
        <f>+IFERROR((SUM(E_Investimenti!$F11:AJ11)/(E_Investimenti!$D11*12)),0)*CB12</f>
        <v>0</v>
      </c>
      <c r="AK12" s="65">
        <f>+IFERROR((SUM(E_Investimenti!$F11:AK11)/(E_Investimenti!$D11*12)),0)*CC12</f>
        <v>0</v>
      </c>
      <c r="AL12" s="65">
        <f>+IFERROR((SUM(E_Investimenti!$F11:AL11)/(E_Investimenti!$D11*12)),0)*CD12</f>
        <v>0</v>
      </c>
      <c r="AM12" s="65">
        <f>+IFERROR((SUM(E_Investimenti!$F11:AM11)/(E_Investimenti!$D11*12)),0)*CE12</f>
        <v>0</v>
      </c>
      <c r="AN12" s="65">
        <f>+IFERROR((SUM(E_Investimenti!$F11:AN11)/(E_Investimenti!$D11*12)),0)*CF12</f>
        <v>0</v>
      </c>
      <c r="AO12" s="65">
        <f>+IFERROR((SUM(E_Investimenti!$F11:AO11)/(E_Investimenti!$D11*12)),0)*CG12</f>
        <v>0</v>
      </c>
      <c r="AY12" s="87">
        <f>+IF(F36=0,1,IF(F36=E_Investimenti!$AP11,0,1))</f>
        <v>1</v>
      </c>
      <c r="AZ12" s="87">
        <f>+IF(G36=0,1,IF(G36=E_Investimenti!$AP11,0,1))</f>
        <v>1</v>
      </c>
      <c r="BA12" s="87">
        <f>+IF(H36=0,1,IF(H36=E_Investimenti!$AP11,0,1))</f>
        <v>1</v>
      </c>
      <c r="BB12" s="87">
        <f>+IF(I36=0,1,IF(I36=E_Investimenti!$AP11,0,1))</f>
        <v>1</v>
      </c>
      <c r="BC12" s="87">
        <f>+IF(J36=0,1,IF(J36=E_Investimenti!$AP11,0,1))</f>
        <v>1</v>
      </c>
      <c r="BD12" s="87">
        <f>+IF(K36=0,1,IF(K36=E_Investimenti!$AP11,0,1))</f>
        <v>1</v>
      </c>
      <c r="BE12" s="87">
        <f>+IF(L36=0,1,IF(L36=E_Investimenti!$AP11,0,1))</f>
        <v>1</v>
      </c>
      <c r="BF12" s="87">
        <f>+IF(M36=0,1,IF(M36=E_Investimenti!$AP11,0,1))</f>
        <v>1</v>
      </c>
      <c r="BG12" s="87">
        <f>+IF(N36=0,1,IF(N36=E_Investimenti!$AP11,0,1))</f>
        <v>1</v>
      </c>
      <c r="BH12" s="87">
        <f>+IF(O36=0,1,IF(O36=E_Investimenti!$AP11,0,1))</f>
        <v>1</v>
      </c>
      <c r="BI12" s="87">
        <f>+IF(P36=0,1,IF(P36=E_Investimenti!$AP11,0,1))</f>
        <v>1</v>
      </c>
      <c r="BJ12" s="87">
        <f>+IF(Q36=0,1,IF(Q36=E_Investimenti!$AP11,0,1))</f>
        <v>1</v>
      </c>
      <c r="BK12" s="87">
        <f>+IF(R36=0,1,IF(R36=E_Investimenti!$AP11,0,1))</f>
        <v>1</v>
      </c>
      <c r="BL12" s="87">
        <f>+IF(S36=0,1,IF(S36=E_Investimenti!$AP11,0,1))</f>
        <v>1</v>
      </c>
      <c r="BM12" s="87">
        <f>+IF(T36=0,1,IF(T36=E_Investimenti!$AP11,0,1))</f>
        <v>1</v>
      </c>
      <c r="BN12" s="87">
        <f>+IF(U36=0,1,IF(U36=E_Investimenti!$AP11,0,1))</f>
        <v>1</v>
      </c>
      <c r="BO12" s="87">
        <f>+IF(V36=0,1,IF(V36=E_Investimenti!$AP11,0,1))</f>
        <v>1</v>
      </c>
      <c r="BP12" s="87">
        <f>+IF(W36=0,1,IF(W36=E_Investimenti!$AP11,0,1))</f>
        <v>1</v>
      </c>
      <c r="BQ12" s="87">
        <f>+IF(X36=0,1,IF(X36=E_Investimenti!$AP11,0,1))</f>
        <v>1</v>
      </c>
      <c r="BR12" s="87">
        <f>+IF(Y36=0,1,IF(Y36=E_Investimenti!$AP11,0,1))</f>
        <v>1</v>
      </c>
      <c r="BS12" s="87">
        <f>+IF(Z36=0,1,IF(Z36=E_Investimenti!$AP11,0,1))</f>
        <v>1</v>
      </c>
      <c r="BT12" s="87">
        <f>+IF(AA36=0,1,IF(AA36=E_Investimenti!$AP11,0,1))</f>
        <v>1</v>
      </c>
      <c r="BU12" s="87">
        <f>+IF(AB36=0,1,IF(AB36=E_Investimenti!$AP11,0,1))</f>
        <v>1</v>
      </c>
      <c r="BV12" s="87">
        <f>+IF(AC36=0,1,IF(AC36=E_Investimenti!$AP11,0,1))</f>
        <v>1</v>
      </c>
      <c r="BW12" s="87">
        <f>+IF(AD36=0,1,IF(AD36=E_Investimenti!$AP11,0,1))</f>
        <v>1</v>
      </c>
      <c r="BX12" s="87">
        <f>+IF(AE36=0,1,IF(AE36=E_Investimenti!$AP11,0,1))</f>
        <v>1</v>
      </c>
      <c r="BY12" s="87">
        <f>+IF(AF36=0,1,IF(AF36=E_Investimenti!$AP11,0,1))</f>
        <v>1</v>
      </c>
      <c r="BZ12" s="87">
        <f>+IF(AG36=0,1,IF(AG36=E_Investimenti!$AP11,0,1))</f>
        <v>1</v>
      </c>
      <c r="CA12" s="87">
        <f>+IF(AH36=0,1,IF(AH36=E_Investimenti!$AP11,0,1))</f>
        <v>1</v>
      </c>
      <c r="CB12" s="87">
        <f>+IF(AI36=0,1,IF(AI36=E_Investimenti!$AP11,0,1))</f>
        <v>1</v>
      </c>
      <c r="CC12" s="87">
        <f>+IF(AJ36=0,1,IF(AJ36=E_Investimenti!$AP11,0,1))</f>
        <v>1</v>
      </c>
      <c r="CD12" s="87">
        <f>+IF(AK36=0,1,IF(AK36=E_Investimenti!$AP11,0,1))</f>
        <v>1</v>
      </c>
      <c r="CE12" s="87">
        <f>+IF(AL36=0,1,IF(AL36=E_Investimenti!$AP11,0,1))</f>
        <v>1</v>
      </c>
      <c r="CF12" s="87">
        <f>+IF(AM36=0,1,IF(AM36=E_Investimenti!$AP11,0,1))</f>
        <v>1</v>
      </c>
      <c r="CG12" s="87">
        <f>+IF(AN36=0,1,IF(AN36=E_Investimenti!$AP11,0,1))</f>
        <v>1</v>
      </c>
      <c r="CH12" s="87">
        <f>+IF(AO36=0,1,IF(AO36=E_Investimenti!$AP11,0,1))</f>
        <v>1</v>
      </c>
    </row>
    <row r="13" spans="1:87" ht="16.5" thickTop="1" thickBot="1" x14ac:dyDescent="0.3">
      <c r="A13" s="57" t="str">
        <f>+IF(E_Investimenti!A12=0,"",E_Investimenti!A12)</f>
        <v/>
      </c>
      <c r="B13" s="57" t="str">
        <f>+IF(E_Investimenti!B12=0,"",E_Investimenti!B12)</f>
        <v/>
      </c>
      <c r="C13" s="57" t="str">
        <f>+IF(E_Investimenti!C12=0,"",E_Investimenti!C12)</f>
        <v/>
      </c>
      <c r="D13" s="57"/>
      <c r="E13" s="57"/>
      <c r="F13" s="65">
        <f>+IFERROR((E_Investimenti!F12/(E_Investimenti!D12*12)),0)</f>
        <v>0</v>
      </c>
      <c r="G13" s="65">
        <f>+IFERROR((SUM(E_Investimenti!$F12:G12)/(E_Investimenti!$D12*12)),0)*AY13</f>
        <v>0</v>
      </c>
      <c r="H13" s="65">
        <f>+IFERROR((SUM(E_Investimenti!$F12:H12)/(E_Investimenti!$D12*12)),0)*AZ13</f>
        <v>0</v>
      </c>
      <c r="I13" s="65">
        <f>+IFERROR((SUM(E_Investimenti!$F12:I12)/(E_Investimenti!$D12*12)),0)*BA13</f>
        <v>0</v>
      </c>
      <c r="J13" s="65">
        <f>+IFERROR((SUM(E_Investimenti!$F12:J12)/(E_Investimenti!$D12*12)),0)*BB13</f>
        <v>0</v>
      </c>
      <c r="K13" s="65">
        <f>+IFERROR((SUM(E_Investimenti!$F12:K12)/(E_Investimenti!$D12*12)),0)*BC13</f>
        <v>0</v>
      </c>
      <c r="L13" s="65">
        <f>+IFERROR((SUM(E_Investimenti!$F12:L12)/(E_Investimenti!$D12*12)),0)*BD13</f>
        <v>0</v>
      </c>
      <c r="M13" s="65">
        <f>+IFERROR((SUM(E_Investimenti!$F12:M12)/(E_Investimenti!$D12*12)),0)*BE13</f>
        <v>0</v>
      </c>
      <c r="N13" s="65">
        <f>+IFERROR((SUM(E_Investimenti!$F12:N12)/(E_Investimenti!$D12*12)),0)*BF13</f>
        <v>0</v>
      </c>
      <c r="O13" s="65">
        <f>+IFERROR((SUM(E_Investimenti!$F12:O12)/(E_Investimenti!$D12*12)),0)*BG13</f>
        <v>0</v>
      </c>
      <c r="P13" s="65">
        <f>+IFERROR((SUM(E_Investimenti!$F12:P12)/(E_Investimenti!$D12*12)),0)*BH13</f>
        <v>0</v>
      </c>
      <c r="Q13" s="65">
        <f>+IFERROR((SUM(E_Investimenti!$F12:Q12)/(E_Investimenti!$D12*12)),0)*BI13</f>
        <v>0</v>
      </c>
      <c r="R13" s="65">
        <f>+IFERROR((SUM(E_Investimenti!$F12:R12)/(E_Investimenti!$D12*12)),0)*BJ13</f>
        <v>0</v>
      </c>
      <c r="S13" s="65">
        <f>+IFERROR((SUM(E_Investimenti!$F12:S12)/(E_Investimenti!$D12*12)),0)*BK13</f>
        <v>0</v>
      </c>
      <c r="T13" s="65">
        <f>+IFERROR((SUM(E_Investimenti!$F12:T12)/(E_Investimenti!$D12*12)),0)*BL13</f>
        <v>0</v>
      </c>
      <c r="U13" s="65">
        <f>+IFERROR((SUM(E_Investimenti!$F12:U12)/(E_Investimenti!$D12*12)),0)*BM13</f>
        <v>0</v>
      </c>
      <c r="V13" s="65">
        <f>+IFERROR((SUM(E_Investimenti!$F12:V12)/(E_Investimenti!$D12*12)),0)*BN13</f>
        <v>0</v>
      </c>
      <c r="W13" s="65">
        <f>+IFERROR((SUM(E_Investimenti!$F12:W12)/(E_Investimenti!$D12*12)),0)*BO13</f>
        <v>0</v>
      </c>
      <c r="X13" s="65">
        <f>+IFERROR((SUM(E_Investimenti!$F12:X12)/(E_Investimenti!$D12*12)),0)*BP13</f>
        <v>0</v>
      </c>
      <c r="Y13" s="65">
        <f>+IFERROR((SUM(E_Investimenti!$F12:Y12)/(E_Investimenti!$D12*12)),0)*BQ13</f>
        <v>0</v>
      </c>
      <c r="Z13" s="65">
        <f>+IFERROR((SUM(E_Investimenti!$F12:Z12)/(E_Investimenti!$D12*12)),0)*BR13</f>
        <v>0</v>
      </c>
      <c r="AA13" s="65">
        <f>+IFERROR((SUM(E_Investimenti!$F12:AA12)/(E_Investimenti!$D12*12)),0)*BS13</f>
        <v>0</v>
      </c>
      <c r="AB13" s="65">
        <f>+IFERROR((SUM(E_Investimenti!$F12:AB12)/(E_Investimenti!$D12*12)),0)*BT13</f>
        <v>0</v>
      </c>
      <c r="AC13" s="65">
        <f>+IFERROR((SUM(E_Investimenti!$F12:AC12)/(E_Investimenti!$D12*12)),0)*BU13</f>
        <v>0</v>
      </c>
      <c r="AD13" s="65">
        <f>+IFERROR((SUM(E_Investimenti!$F12:AD12)/(E_Investimenti!$D12*12)),0)*BV13</f>
        <v>0</v>
      </c>
      <c r="AE13" s="65">
        <f>+IFERROR((SUM(E_Investimenti!$F12:AE12)/(E_Investimenti!$D12*12)),0)*BW13</f>
        <v>0</v>
      </c>
      <c r="AF13" s="65">
        <f>+IFERROR((SUM(E_Investimenti!$F12:AF12)/(E_Investimenti!$D12*12)),0)*BX13</f>
        <v>0</v>
      </c>
      <c r="AG13" s="65">
        <f>+IFERROR((SUM(E_Investimenti!$F12:AG12)/(E_Investimenti!$D12*12)),0)*BY13</f>
        <v>0</v>
      </c>
      <c r="AH13" s="65">
        <f>+IFERROR((SUM(E_Investimenti!$F12:AH12)/(E_Investimenti!$D12*12)),0)*BZ13</f>
        <v>0</v>
      </c>
      <c r="AI13" s="65">
        <f>+IFERROR((SUM(E_Investimenti!$F12:AI12)/(E_Investimenti!$D12*12)),0)*CA13</f>
        <v>0</v>
      </c>
      <c r="AJ13" s="65">
        <f>+IFERROR((SUM(E_Investimenti!$F12:AJ12)/(E_Investimenti!$D12*12)),0)*CB13</f>
        <v>0</v>
      </c>
      <c r="AK13" s="65">
        <f>+IFERROR((SUM(E_Investimenti!$F12:AK12)/(E_Investimenti!$D12*12)),0)*CC13</f>
        <v>0</v>
      </c>
      <c r="AL13" s="65">
        <f>+IFERROR((SUM(E_Investimenti!$F12:AL12)/(E_Investimenti!$D12*12)),0)*CD13</f>
        <v>0</v>
      </c>
      <c r="AM13" s="65">
        <f>+IFERROR((SUM(E_Investimenti!$F12:AM12)/(E_Investimenti!$D12*12)),0)*CE13</f>
        <v>0</v>
      </c>
      <c r="AN13" s="65">
        <f>+IFERROR((SUM(E_Investimenti!$F12:AN12)/(E_Investimenti!$D12*12)),0)*CF13</f>
        <v>0</v>
      </c>
      <c r="AO13" s="65">
        <f>+IFERROR((SUM(E_Investimenti!$F12:AO12)/(E_Investimenti!$D12*12)),0)*CG13</f>
        <v>0</v>
      </c>
      <c r="AY13" s="87">
        <f>+IF(F37=0,1,IF(F37=E_Investimenti!$AP12,0,1))</f>
        <v>1</v>
      </c>
      <c r="AZ13" s="87">
        <f>+IF(G37=0,1,IF(G37=E_Investimenti!$AP12,0,1))</f>
        <v>1</v>
      </c>
      <c r="BA13" s="87">
        <f>+IF(H37=0,1,IF(H37=E_Investimenti!$AP12,0,1))</f>
        <v>1</v>
      </c>
      <c r="BB13" s="87">
        <f>+IF(I37=0,1,IF(I37=E_Investimenti!$AP12,0,1))</f>
        <v>1</v>
      </c>
      <c r="BC13" s="87">
        <f>+IF(J37=0,1,IF(J37=E_Investimenti!$AP12,0,1))</f>
        <v>1</v>
      </c>
      <c r="BD13" s="87">
        <f>+IF(K37=0,1,IF(K37=E_Investimenti!$AP12,0,1))</f>
        <v>1</v>
      </c>
      <c r="BE13" s="87">
        <f>+IF(L37=0,1,IF(L37=E_Investimenti!$AP12,0,1))</f>
        <v>1</v>
      </c>
      <c r="BF13" s="87">
        <f>+IF(M37=0,1,IF(M37=E_Investimenti!$AP12,0,1))</f>
        <v>1</v>
      </c>
      <c r="BG13" s="87">
        <f>+IF(N37=0,1,IF(N37=E_Investimenti!$AP12,0,1))</f>
        <v>1</v>
      </c>
      <c r="BH13" s="87">
        <f>+IF(O37=0,1,IF(O37=E_Investimenti!$AP12,0,1))</f>
        <v>1</v>
      </c>
      <c r="BI13" s="87">
        <f>+IF(P37=0,1,IF(P37=E_Investimenti!$AP12,0,1))</f>
        <v>1</v>
      </c>
      <c r="BJ13" s="87">
        <f>+IF(Q37=0,1,IF(Q37=E_Investimenti!$AP12,0,1))</f>
        <v>1</v>
      </c>
      <c r="BK13" s="87">
        <f>+IF(R37=0,1,IF(R37=E_Investimenti!$AP12,0,1))</f>
        <v>1</v>
      </c>
      <c r="BL13" s="87">
        <f>+IF(S37=0,1,IF(S37=E_Investimenti!$AP12,0,1))</f>
        <v>1</v>
      </c>
      <c r="BM13" s="87">
        <f>+IF(T37=0,1,IF(T37=E_Investimenti!$AP12,0,1))</f>
        <v>1</v>
      </c>
      <c r="BN13" s="87">
        <f>+IF(U37=0,1,IF(U37=E_Investimenti!$AP12,0,1))</f>
        <v>1</v>
      </c>
      <c r="BO13" s="87">
        <f>+IF(V37=0,1,IF(V37=E_Investimenti!$AP12,0,1))</f>
        <v>1</v>
      </c>
      <c r="BP13" s="87">
        <f>+IF(W37=0,1,IF(W37=E_Investimenti!$AP12,0,1))</f>
        <v>1</v>
      </c>
      <c r="BQ13" s="87">
        <f>+IF(X37=0,1,IF(X37=E_Investimenti!$AP12,0,1))</f>
        <v>1</v>
      </c>
      <c r="BR13" s="87">
        <f>+IF(Y37=0,1,IF(Y37=E_Investimenti!$AP12,0,1))</f>
        <v>1</v>
      </c>
      <c r="BS13" s="87">
        <f>+IF(Z37=0,1,IF(Z37=E_Investimenti!$AP12,0,1))</f>
        <v>1</v>
      </c>
      <c r="BT13" s="87">
        <f>+IF(AA37=0,1,IF(AA37=E_Investimenti!$AP12,0,1))</f>
        <v>1</v>
      </c>
      <c r="BU13" s="87">
        <f>+IF(AB37=0,1,IF(AB37=E_Investimenti!$AP12,0,1))</f>
        <v>1</v>
      </c>
      <c r="BV13" s="87">
        <f>+IF(AC37=0,1,IF(AC37=E_Investimenti!$AP12,0,1))</f>
        <v>1</v>
      </c>
      <c r="BW13" s="87">
        <f>+IF(AD37=0,1,IF(AD37=E_Investimenti!$AP12,0,1))</f>
        <v>1</v>
      </c>
      <c r="BX13" s="87">
        <f>+IF(AE37=0,1,IF(AE37=E_Investimenti!$AP12,0,1))</f>
        <v>1</v>
      </c>
      <c r="BY13" s="87">
        <f>+IF(AF37=0,1,IF(AF37=E_Investimenti!$AP12,0,1))</f>
        <v>1</v>
      </c>
      <c r="BZ13" s="87">
        <f>+IF(AG37=0,1,IF(AG37=E_Investimenti!$AP12,0,1))</f>
        <v>1</v>
      </c>
      <c r="CA13" s="87">
        <f>+IF(AH37=0,1,IF(AH37=E_Investimenti!$AP12,0,1))</f>
        <v>1</v>
      </c>
      <c r="CB13" s="87">
        <f>+IF(AI37=0,1,IF(AI37=E_Investimenti!$AP12,0,1))</f>
        <v>1</v>
      </c>
      <c r="CC13" s="87">
        <f>+IF(AJ37=0,1,IF(AJ37=E_Investimenti!$AP12,0,1))</f>
        <v>1</v>
      </c>
      <c r="CD13" s="87">
        <f>+IF(AK37=0,1,IF(AK37=E_Investimenti!$AP12,0,1))</f>
        <v>1</v>
      </c>
      <c r="CE13" s="87">
        <f>+IF(AL37=0,1,IF(AL37=E_Investimenti!$AP12,0,1))</f>
        <v>1</v>
      </c>
      <c r="CF13" s="87">
        <f>+IF(AM37=0,1,IF(AM37=E_Investimenti!$AP12,0,1))</f>
        <v>1</v>
      </c>
      <c r="CG13" s="87">
        <f>+IF(AN37=0,1,IF(AN37=E_Investimenti!$AP12,0,1))</f>
        <v>1</v>
      </c>
      <c r="CH13" s="87">
        <f>+IF(AO37=0,1,IF(AO37=E_Investimenti!$AP12,0,1))</f>
        <v>1</v>
      </c>
    </row>
    <row r="14" spans="1:87" ht="16.5" thickTop="1" thickBot="1" x14ac:dyDescent="0.3">
      <c r="A14" s="57" t="str">
        <f>+IF(E_Investimenti!A13=0,"",E_Investimenti!A13)</f>
        <v/>
      </c>
      <c r="B14" s="57" t="str">
        <f>+IF(E_Investimenti!B13=0,"",E_Investimenti!B13)</f>
        <v/>
      </c>
      <c r="C14" s="57" t="str">
        <f>+IF(E_Investimenti!C13=0,"",E_Investimenti!C13)</f>
        <v/>
      </c>
      <c r="D14" s="57"/>
      <c r="E14" s="57"/>
      <c r="F14" s="65">
        <f>+IFERROR((E_Investimenti!F13/(E_Investimenti!D13*12)),0)</f>
        <v>0</v>
      </c>
      <c r="G14" s="65">
        <f>+IFERROR((SUM(E_Investimenti!$F13:G13)/(E_Investimenti!$D13*12)),0)*AY14</f>
        <v>0</v>
      </c>
      <c r="H14" s="65">
        <f>+IFERROR((SUM(E_Investimenti!$F13:H13)/(E_Investimenti!$D13*12)),0)*AZ14</f>
        <v>0</v>
      </c>
      <c r="I14" s="65">
        <f>+IFERROR((SUM(E_Investimenti!$F13:I13)/(E_Investimenti!$D13*12)),0)*BA14</f>
        <v>0</v>
      </c>
      <c r="J14" s="65">
        <f>+IFERROR((SUM(E_Investimenti!$F13:J13)/(E_Investimenti!$D13*12)),0)*BB14</f>
        <v>0</v>
      </c>
      <c r="K14" s="65">
        <f>+IFERROR((SUM(E_Investimenti!$F13:K13)/(E_Investimenti!$D13*12)),0)*BC14</f>
        <v>0</v>
      </c>
      <c r="L14" s="65">
        <f>+IFERROR((SUM(E_Investimenti!$F13:L13)/(E_Investimenti!$D13*12)),0)*BD14</f>
        <v>0</v>
      </c>
      <c r="M14" s="65">
        <f>+IFERROR((SUM(E_Investimenti!$F13:M13)/(E_Investimenti!$D13*12)),0)*BE14</f>
        <v>0</v>
      </c>
      <c r="N14" s="65">
        <f>+IFERROR((SUM(E_Investimenti!$F13:N13)/(E_Investimenti!$D13*12)),0)*BF14</f>
        <v>0</v>
      </c>
      <c r="O14" s="65">
        <f>+IFERROR((SUM(E_Investimenti!$F13:O13)/(E_Investimenti!$D13*12)),0)*BG14</f>
        <v>0</v>
      </c>
      <c r="P14" s="65">
        <f>+IFERROR((SUM(E_Investimenti!$F13:P13)/(E_Investimenti!$D13*12)),0)*BH14</f>
        <v>0</v>
      </c>
      <c r="Q14" s="65">
        <f>+IFERROR((SUM(E_Investimenti!$F13:Q13)/(E_Investimenti!$D13*12)),0)*BI14</f>
        <v>0</v>
      </c>
      <c r="R14" s="65">
        <f>+IFERROR((SUM(E_Investimenti!$F13:R13)/(E_Investimenti!$D13*12)),0)*BJ14</f>
        <v>0</v>
      </c>
      <c r="S14" s="65">
        <f>+IFERROR((SUM(E_Investimenti!$F13:S13)/(E_Investimenti!$D13*12)),0)*BK14</f>
        <v>0</v>
      </c>
      <c r="T14" s="65">
        <f>+IFERROR((SUM(E_Investimenti!$F13:T13)/(E_Investimenti!$D13*12)),0)*BL14</f>
        <v>0</v>
      </c>
      <c r="U14" s="65">
        <f>+IFERROR((SUM(E_Investimenti!$F13:U13)/(E_Investimenti!$D13*12)),0)*BM14</f>
        <v>0</v>
      </c>
      <c r="V14" s="65">
        <f>+IFERROR((SUM(E_Investimenti!$F13:V13)/(E_Investimenti!$D13*12)),0)*BN14</f>
        <v>0</v>
      </c>
      <c r="W14" s="65">
        <f>+IFERROR((SUM(E_Investimenti!$F13:W13)/(E_Investimenti!$D13*12)),0)*BO14</f>
        <v>0</v>
      </c>
      <c r="X14" s="65">
        <f>+IFERROR((SUM(E_Investimenti!$F13:X13)/(E_Investimenti!$D13*12)),0)*BP14</f>
        <v>0</v>
      </c>
      <c r="Y14" s="65">
        <f>+IFERROR((SUM(E_Investimenti!$F13:Y13)/(E_Investimenti!$D13*12)),0)*BQ14</f>
        <v>0</v>
      </c>
      <c r="Z14" s="65">
        <f>+IFERROR((SUM(E_Investimenti!$F13:Z13)/(E_Investimenti!$D13*12)),0)*BR14</f>
        <v>0</v>
      </c>
      <c r="AA14" s="65">
        <f>+IFERROR((SUM(E_Investimenti!$F13:AA13)/(E_Investimenti!$D13*12)),0)*BS14</f>
        <v>0</v>
      </c>
      <c r="AB14" s="65">
        <f>+IFERROR((SUM(E_Investimenti!$F13:AB13)/(E_Investimenti!$D13*12)),0)*BT14</f>
        <v>0</v>
      </c>
      <c r="AC14" s="65">
        <f>+IFERROR((SUM(E_Investimenti!$F13:AC13)/(E_Investimenti!$D13*12)),0)*BU14</f>
        <v>0</v>
      </c>
      <c r="AD14" s="65">
        <f>+IFERROR((SUM(E_Investimenti!$F13:AD13)/(E_Investimenti!$D13*12)),0)*BV14</f>
        <v>0</v>
      </c>
      <c r="AE14" s="65">
        <f>+IFERROR((SUM(E_Investimenti!$F13:AE13)/(E_Investimenti!$D13*12)),0)*BW14</f>
        <v>0</v>
      </c>
      <c r="AF14" s="65">
        <f>+IFERROR((SUM(E_Investimenti!$F13:AF13)/(E_Investimenti!$D13*12)),0)*BX14</f>
        <v>0</v>
      </c>
      <c r="AG14" s="65">
        <f>+IFERROR((SUM(E_Investimenti!$F13:AG13)/(E_Investimenti!$D13*12)),0)*BY14</f>
        <v>0</v>
      </c>
      <c r="AH14" s="65">
        <f>+IFERROR((SUM(E_Investimenti!$F13:AH13)/(E_Investimenti!$D13*12)),0)*BZ14</f>
        <v>0</v>
      </c>
      <c r="AI14" s="65">
        <f>+IFERROR((SUM(E_Investimenti!$F13:AI13)/(E_Investimenti!$D13*12)),0)*CA14</f>
        <v>0</v>
      </c>
      <c r="AJ14" s="65">
        <f>+IFERROR((SUM(E_Investimenti!$F13:AJ13)/(E_Investimenti!$D13*12)),0)*CB14</f>
        <v>0</v>
      </c>
      <c r="AK14" s="65">
        <f>+IFERROR((SUM(E_Investimenti!$F13:AK13)/(E_Investimenti!$D13*12)),0)*CC14</f>
        <v>0</v>
      </c>
      <c r="AL14" s="65">
        <f>+IFERROR((SUM(E_Investimenti!$F13:AL13)/(E_Investimenti!$D13*12)),0)*CD14</f>
        <v>0</v>
      </c>
      <c r="AM14" s="65">
        <f>+IFERROR((SUM(E_Investimenti!$F13:AM13)/(E_Investimenti!$D13*12)),0)*CE14</f>
        <v>0</v>
      </c>
      <c r="AN14" s="65">
        <f>+IFERROR((SUM(E_Investimenti!$F13:AN13)/(E_Investimenti!$D13*12)),0)*CF14</f>
        <v>0</v>
      </c>
      <c r="AO14" s="65">
        <f>+IFERROR((SUM(E_Investimenti!$F13:AO13)/(E_Investimenti!$D13*12)),0)*CG14</f>
        <v>0</v>
      </c>
      <c r="AY14" s="87">
        <f>+IF(F38=0,1,IF(F38=E_Investimenti!$AP13,0,1))</f>
        <v>1</v>
      </c>
      <c r="AZ14" s="87">
        <f>+IF(G38=0,1,IF(G38=E_Investimenti!$AP13,0,1))</f>
        <v>1</v>
      </c>
      <c r="BA14" s="87">
        <f>+IF(H38=0,1,IF(H38=E_Investimenti!$AP13,0,1))</f>
        <v>1</v>
      </c>
      <c r="BB14" s="87">
        <f>+IF(I38=0,1,IF(I38=E_Investimenti!$AP13,0,1))</f>
        <v>1</v>
      </c>
      <c r="BC14" s="87">
        <f>+IF(J38=0,1,IF(J38=E_Investimenti!$AP13,0,1))</f>
        <v>1</v>
      </c>
      <c r="BD14" s="87">
        <f>+IF(K38=0,1,IF(K38=E_Investimenti!$AP13,0,1))</f>
        <v>1</v>
      </c>
      <c r="BE14" s="87">
        <f>+IF(L38=0,1,IF(L38=E_Investimenti!$AP13,0,1))</f>
        <v>1</v>
      </c>
      <c r="BF14" s="87">
        <f>+IF(M38=0,1,IF(M38=E_Investimenti!$AP13,0,1))</f>
        <v>1</v>
      </c>
      <c r="BG14" s="87">
        <f>+IF(N38=0,1,IF(N38=E_Investimenti!$AP13,0,1))</f>
        <v>1</v>
      </c>
      <c r="BH14" s="87">
        <f>+IF(O38=0,1,IF(O38=E_Investimenti!$AP13,0,1))</f>
        <v>1</v>
      </c>
      <c r="BI14" s="87">
        <f>+IF(P38=0,1,IF(P38=E_Investimenti!$AP13,0,1))</f>
        <v>1</v>
      </c>
      <c r="BJ14" s="87">
        <f>+IF(Q38=0,1,IF(Q38=E_Investimenti!$AP13,0,1))</f>
        <v>1</v>
      </c>
      <c r="BK14" s="87">
        <f>+IF(R38=0,1,IF(R38=E_Investimenti!$AP13,0,1))</f>
        <v>1</v>
      </c>
      <c r="BL14" s="87">
        <f>+IF(S38=0,1,IF(S38=E_Investimenti!$AP13,0,1))</f>
        <v>1</v>
      </c>
      <c r="BM14" s="87">
        <f>+IF(T38=0,1,IF(T38=E_Investimenti!$AP13,0,1))</f>
        <v>1</v>
      </c>
      <c r="BN14" s="87">
        <f>+IF(U38=0,1,IF(U38=E_Investimenti!$AP13,0,1))</f>
        <v>1</v>
      </c>
      <c r="BO14" s="87">
        <f>+IF(V38=0,1,IF(V38=E_Investimenti!$AP13,0,1))</f>
        <v>1</v>
      </c>
      <c r="BP14" s="87">
        <f>+IF(W38=0,1,IF(W38=E_Investimenti!$AP13,0,1))</f>
        <v>1</v>
      </c>
      <c r="BQ14" s="87">
        <f>+IF(X38=0,1,IF(X38=E_Investimenti!$AP13,0,1))</f>
        <v>1</v>
      </c>
      <c r="BR14" s="87">
        <f>+IF(Y38=0,1,IF(Y38=E_Investimenti!$AP13,0,1))</f>
        <v>1</v>
      </c>
      <c r="BS14" s="87">
        <f>+IF(Z38=0,1,IF(Z38=E_Investimenti!$AP13,0,1))</f>
        <v>1</v>
      </c>
      <c r="BT14" s="87">
        <f>+IF(AA38=0,1,IF(AA38=E_Investimenti!$AP13,0,1))</f>
        <v>1</v>
      </c>
      <c r="BU14" s="87">
        <f>+IF(AB38=0,1,IF(AB38=E_Investimenti!$AP13,0,1))</f>
        <v>1</v>
      </c>
      <c r="BV14" s="87">
        <f>+IF(AC38=0,1,IF(AC38=E_Investimenti!$AP13,0,1))</f>
        <v>1</v>
      </c>
      <c r="BW14" s="87">
        <f>+IF(AD38=0,1,IF(AD38=E_Investimenti!$AP13,0,1))</f>
        <v>1</v>
      </c>
      <c r="BX14" s="87">
        <f>+IF(AE38=0,1,IF(AE38=E_Investimenti!$AP13,0,1))</f>
        <v>1</v>
      </c>
      <c r="BY14" s="87">
        <f>+IF(AF38=0,1,IF(AF38=E_Investimenti!$AP13,0,1))</f>
        <v>1</v>
      </c>
      <c r="BZ14" s="87">
        <f>+IF(AG38=0,1,IF(AG38=E_Investimenti!$AP13,0,1))</f>
        <v>1</v>
      </c>
      <c r="CA14" s="87">
        <f>+IF(AH38=0,1,IF(AH38=E_Investimenti!$AP13,0,1))</f>
        <v>1</v>
      </c>
      <c r="CB14" s="87">
        <f>+IF(AI38=0,1,IF(AI38=E_Investimenti!$AP13,0,1))</f>
        <v>1</v>
      </c>
      <c r="CC14" s="87">
        <f>+IF(AJ38=0,1,IF(AJ38=E_Investimenti!$AP13,0,1))</f>
        <v>1</v>
      </c>
      <c r="CD14" s="87">
        <f>+IF(AK38=0,1,IF(AK38=E_Investimenti!$AP13,0,1))</f>
        <v>1</v>
      </c>
      <c r="CE14" s="87">
        <f>+IF(AL38=0,1,IF(AL38=E_Investimenti!$AP13,0,1))</f>
        <v>1</v>
      </c>
      <c r="CF14" s="87">
        <f>+IF(AM38=0,1,IF(AM38=E_Investimenti!$AP13,0,1))</f>
        <v>1</v>
      </c>
      <c r="CG14" s="87">
        <f>+IF(AN38=0,1,IF(AN38=E_Investimenti!$AP13,0,1))</f>
        <v>1</v>
      </c>
      <c r="CH14" s="87">
        <f>+IF(AO38=0,1,IF(AO38=E_Investimenti!$AP13,0,1))</f>
        <v>1</v>
      </c>
    </row>
    <row r="15" spans="1:87" ht="16.5" thickTop="1" thickBot="1" x14ac:dyDescent="0.3">
      <c r="A15" s="57" t="str">
        <f>+IF(E_Investimenti!A14=0,"",E_Investimenti!A14)</f>
        <v/>
      </c>
      <c r="B15" s="57" t="str">
        <f>+IF(E_Investimenti!B14=0,"",E_Investimenti!B14)</f>
        <v/>
      </c>
      <c r="C15" s="57" t="str">
        <f>+IF(E_Investimenti!C14=0,"",E_Investimenti!C14)</f>
        <v/>
      </c>
      <c r="D15" s="57"/>
      <c r="E15" s="57"/>
      <c r="F15" s="65">
        <f>+IFERROR((E_Investimenti!F14/(E_Investimenti!D14*12)),0)</f>
        <v>0</v>
      </c>
      <c r="G15" s="65">
        <f>+IFERROR((SUM(E_Investimenti!$F14:G14)/(E_Investimenti!$D14*12)),0)*AY15</f>
        <v>0</v>
      </c>
      <c r="H15" s="65">
        <f>+IFERROR((SUM(E_Investimenti!$F14:H14)/(E_Investimenti!$D14*12)),0)*AZ15</f>
        <v>0</v>
      </c>
      <c r="I15" s="65">
        <f>+IFERROR((SUM(E_Investimenti!$F14:I14)/(E_Investimenti!$D14*12)),0)*BA15</f>
        <v>0</v>
      </c>
      <c r="J15" s="65">
        <f>+IFERROR((SUM(E_Investimenti!$F14:J14)/(E_Investimenti!$D14*12)),0)*BB15</f>
        <v>0</v>
      </c>
      <c r="K15" s="65">
        <f>+IFERROR((SUM(E_Investimenti!$F14:K14)/(E_Investimenti!$D14*12)),0)*BC15</f>
        <v>0</v>
      </c>
      <c r="L15" s="65">
        <f>+IFERROR((SUM(E_Investimenti!$F14:L14)/(E_Investimenti!$D14*12)),0)*BD15</f>
        <v>0</v>
      </c>
      <c r="M15" s="65">
        <f>+IFERROR((SUM(E_Investimenti!$F14:M14)/(E_Investimenti!$D14*12)),0)*BE15</f>
        <v>0</v>
      </c>
      <c r="N15" s="65">
        <f>+IFERROR((SUM(E_Investimenti!$F14:N14)/(E_Investimenti!$D14*12)),0)*BF15</f>
        <v>0</v>
      </c>
      <c r="O15" s="65">
        <f>+IFERROR((SUM(E_Investimenti!$F14:O14)/(E_Investimenti!$D14*12)),0)*BG15</f>
        <v>0</v>
      </c>
      <c r="P15" s="65">
        <f>+IFERROR((SUM(E_Investimenti!$F14:P14)/(E_Investimenti!$D14*12)),0)*BH15</f>
        <v>0</v>
      </c>
      <c r="Q15" s="65">
        <f>+IFERROR((SUM(E_Investimenti!$F14:Q14)/(E_Investimenti!$D14*12)),0)*BI15</f>
        <v>0</v>
      </c>
      <c r="R15" s="65">
        <f>+IFERROR((SUM(E_Investimenti!$F14:R14)/(E_Investimenti!$D14*12)),0)*BJ15</f>
        <v>0</v>
      </c>
      <c r="S15" s="65">
        <f>+IFERROR((SUM(E_Investimenti!$F14:S14)/(E_Investimenti!$D14*12)),0)*BK15</f>
        <v>0</v>
      </c>
      <c r="T15" s="65">
        <f>+IFERROR((SUM(E_Investimenti!$F14:T14)/(E_Investimenti!$D14*12)),0)*BL15</f>
        <v>0</v>
      </c>
      <c r="U15" s="65">
        <f>+IFERROR((SUM(E_Investimenti!$F14:U14)/(E_Investimenti!$D14*12)),0)*BM15</f>
        <v>0</v>
      </c>
      <c r="V15" s="65">
        <f>+IFERROR((SUM(E_Investimenti!$F14:V14)/(E_Investimenti!$D14*12)),0)*BN15</f>
        <v>0</v>
      </c>
      <c r="W15" s="65">
        <f>+IFERROR((SUM(E_Investimenti!$F14:W14)/(E_Investimenti!$D14*12)),0)*BO15</f>
        <v>0</v>
      </c>
      <c r="X15" s="65">
        <f>+IFERROR((SUM(E_Investimenti!$F14:X14)/(E_Investimenti!$D14*12)),0)*BP15</f>
        <v>0</v>
      </c>
      <c r="Y15" s="65">
        <f>+IFERROR((SUM(E_Investimenti!$F14:Y14)/(E_Investimenti!$D14*12)),0)*BQ15</f>
        <v>0</v>
      </c>
      <c r="Z15" s="65">
        <f>+IFERROR((SUM(E_Investimenti!$F14:Z14)/(E_Investimenti!$D14*12)),0)*BR15</f>
        <v>0</v>
      </c>
      <c r="AA15" s="65">
        <f>+IFERROR((SUM(E_Investimenti!$F14:AA14)/(E_Investimenti!$D14*12)),0)*BS15</f>
        <v>0</v>
      </c>
      <c r="AB15" s="65">
        <f>+IFERROR((SUM(E_Investimenti!$F14:AB14)/(E_Investimenti!$D14*12)),0)*BT15</f>
        <v>0</v>
      </c>
      <c r="AC15" s="65">
        <f>+IFERROR((SUM(E_Investimenti!$F14:AC14)/(E_Investimenti!$D14*12)),0)*BU15</f>
        <v>0</v>
      </c>
      <c r="AD15" s="65">
        <f>+IFERROR((SUM(E_Investimenti!$F14:AD14)/(E_Investimenti!$D14*12)),0)*BV15</f>
        <v>0</v>
      </c>
      <c r="AE15" s="65">
        <f>+IFERROR((SUM(E_Investimenti!$F14:AE14)/(E_Investimenti!$D14*12)),0)*BW15</f>
        <v>0</v>
      </c>
      <c r="AF15" s="65">
        <f>+IFERROR((SUM(E_Investimenti!$F14:AF14)/(E_Investimenti!$D14*12)),0)*BX15</f>
        <v>0</v>
      </c>
      <c r="AG15" s="65">
        <f>+IFERROR((SUM(E_Investimenti!$F14:AG14)/(E_Investimenti!$D14*12)),0)*BY15</f>
        <v>0</v>
      </c>
      <c r="AH15" s="65">
        <f>+IFERROR((SUM(E_Investimenti!$F14:AH14)/(E_Investimenti!$D14*12)),0)*BZ15</f>
        <v>0</v>
      </c>
      <c r="AI15" s="65">
        <f>+IFERROR((SUM(E_Investimenti!$F14:AI14)/(E_Investimenti!$D14*12)),0)*CA15</f>
        <v>0</v>
      </c>
      <c r="AJ15" s="65">
        <f>+IFERROR((SUM(E_Investimenti!$F14:AJ14)/(E_Investimenti!$D14*12)),0)*CB15</f>
        <v>0</v>
      </c>
      <c r="AK15" s="65">
        <f>+IFERROR((SUM(E_Investimenti!$F14:AK14)/(E_Investimenti!$D14*12)),0)*CC15</f>
        <v>0</v>
      </c>
      <c r="AL15" s="65">
        <f>+IFERROR((SUM(E_Investimenti!$F14:AL14)/(E_Investimenti!$D14*12)),0)*CD15</f>
        <v>0</v>
      </c>
      <c r="AM15" s="65">
        <f>+IFERROR((SUM(E_Investimenti!$F14:AM14)/(E_Investimenti!$D14*12)),0)*CE15</f>
        <v>0</v>
      </c>
      <c r="AN15" s="65">
        <f>+IFERROR((SUM(E_Investimenti!$F14:AN14)/(E_Investimenti!$D14*12)),0)*CF15</f>
        <v>0</v>
      </c>
      <c r="AO15" s="65">
        <f>+IFERROR((SUM(E_Investimenti!$F14:AO14)/(E_Investimenti!$D14*12)),0)*CG15</f>
        <v>0</v>
      </c>
      <c r="AY15" s="87">
        <f>+IF(F39=0,1,IF(F39=E_Investimenti!$AP14,0,1))</f>
        <v>1</v>
      </c>
      <c r="AZ15" s="87">
        <f>+IF(G39=0,1,IF(G39=E_Investimenti!$AP14,0,1))</f>
        <v>1</v>
      </c>
      <c r="BA15" s="87">
        <f>+IF(H39=0,1,IF(H39=E_Investimenti!$AP14,0,1))</f>
        <v>1</v>
      </c>
      <c r="BB15" s="87">
        <f>+IF(I39=0,1,IF(I39=E_Investimenti!$AP14,0,1))</f>
        <v>1</v>
      </c>
      <c r="BC15" s="87">
        <f>+IF(J39=0,1,IF(J39=E_Investimenti!$AP14,0,1))</f>
        <v>1</v>
      </c>
      <c r="BD15" s="87">
        <f>+IF(K39=0,1,IF(K39=E_Investimenti!$AP14,0,1))</f>
        <v>1</v>
      </c>
      <c r="BE15" s="87">
        <f>+IF(L39=0,1,IF(L39=E_Investimenti!$AP14,0,1))</f>
        <v>1</v>
      </c>
      <c r="BF15" s="87">
        <f>+IF(M39=0,1,IF(M39=E_Investimenti!$AP14,0,1))</f>
        <v>1</v>
      </c>
      <c r="BG15" s="87">
        <f>+IF(N39=0,1,IF(N39=E_Investimenti!$AP14,0,1))</f>
        <v>1</v>
      </c>
      <c r="BH15" s="87">
        <f>+IF(O39=0,1,IF(O39=E_Investimenti!$AP14,0,1))</f>
        <v>1</v>
      </c>
      <c r="BI15" s="87">
        <f>+IF(P39=0,1,IF(P39=E_Investimenti!$AP14,0,1))</f>
        <v>1</v>
      </c>
      <c r="BJ15" s="87">
        <f>+IF(Q39=0,1,IF(Q39=E_Investimenti!$AP14,0,1))</f>
        <v>1</v>
      </c>
      <c r="BK15" s="87">
        <f>+IF(R39=0,1,IF(R39=E_Investimenti!$AP14,0,1))</f>
        <v>1</v>
      </c>
      <c r="BL15" s="87">
        <f>+IF(S39=0,1,IF(S39=E_Investimenti!$AP14,0,1))</f>
        <v>1</v>
      </c>
      <c r="BM15" s="87">
        <f>+IF(T39=0,1,IF(T39=E_Investimenti!$AP14,0,1))</f>
        <v>1</v>
      </c>
      <c r="BN15" s="87">
        <f>+IF(U39=0,1,IF(U39=E_Investimenti!$AP14,0,1))</f>
        <v>1</v>
      </c>
      <c r="BO15" s="87">
        <f>+IF(V39=0,1,IF(V39=E_Investimenti!$AP14,0,1))</f>
        <v>1</v>
      </c>
      <c r="BP15" s="87">
        <f>+IF(W39=0,1,IF(W39=E_Investimenti!$AP14,0,1))</f>
        <v>1</v>
      </c>
      <c r="BQ15" s="87">
        <f>+IF(X39=0,1,IF(X39=E_Investimenti!$AP14,0,1))</f>
        <v>1</v>
      </c>
      <c r="BR15" s="87">
        <f>+IF(Y39=0,1,IF(Y39=E_Investimenti!$AP14,0,1))</f>
        <v>1</v>
      </c>
      <c r="BS15" s="87">
        <f>+IF(Z39=0,1,IF(Z39=E_Investimenti!$AP14,0,1))</f>
        <v>1</v>
      </c>
      <c r="BT15" s="87">
        <f>+IF(AA39=0,1,IF(AA39=E_Investimenti!$AP14,0,1))</f>
        <v>1</v>
      </c>
      <c r="BU15" s="87">
        <f>+IF(AB39=0,1,IF(AB39=E_Investimenti!$AP14,0,1))</f>
        <v>1</v>
      </c>
      <c r="BV15" s="87">
        <f>+IF(AC39=0,1,IF(AC39=E_Investimenti!$AP14,0,1))</f>
        <v>1</v>
      </c>
      <c r="BW15" s="87">
        <f>+IF(AD39=0,1,IF(AD39=E_Investimenti!$AP14,0,1))</f>
        <v>1</v>
      </c>
      <c r="BX15" s="87">
        <f>+IF(AE39=0,1,IF(AE39=E_Investimenti!$AP14,0,1))</f>
        <v>1</v>
      </c>
      <c r="BY15" s="87">
        <f>+IF(AF39=0,1,IF(AF39=E_Investimenti!$AP14,0,1))</f>
        <v>1</v>
      </c>
      <c r="BZ15" s="87">
        <f>+IF(AG39=0,1,IF(AG39=E_Investimenti!$AP14,0,1))</f>
        <v>1</v>
      </c>
      <c r="CA15" s="87">
        <f>+IF(AH39=0,1,IF(AH39=E_Investimenti!$AP14,0,1))</f>
        <v>1</v>
      </c>
      <c r="CB15" s="87">
        <f>+IF(AI39=0,1,IF(AI39=E_Investimenti!$AP14,0,1))</f>
        <v>1</v>
      </c>
      <c r="CC15" s="87">
        <f>+IF(AJ39=0,1,IF(AJ39=E_Investimenti!$AP14,0,1))</f>
        <v>1</v>
      </c>
      <c r="CD15" s="87">
        <f>+IF(AK39=0,1,IF(AK39=E_Investimenti!$AP14,0,1))</f>
        <v>1</v>
      </c>
      <c r="CE15" s="87">
        <f>+IF(AL39=0,1,IF(AL39=E_Investimenti!$AP14,0,1))</f>
        <v>1</v>
      </c>
      <c r="CF15" s="87">
        <f>+IF(AM39=0,1,IF(AM39=E_Investimenti!$AP14,0,1))</f>
        <v>1</v>
      </c>
      <c r="CG15" s="87">
        <f>+IF(AN39=0,1,IF(AN39=E_Investimenti!$AP14,0,1))</f>
        <v>1</v>
      </c>
      <c r="CH15" s="87">
        <f>+IF(AO39=0,1,IF(AO39=E_Investimenti!$AP14,0,1))</f>
        <v>1</v>
      </c>
    </row>
    <row r="16" spans="1:87" ht="16.5" thickTop="1" thickBot="1" x14ac:dyDescent="0.3">
      <c r="A16" s="57" t="str">
        <f>+IF(E_Investimenti!A15=0,"",E_Investimenti!A15)</f>
        <v/>
      </c>
      <c r="B16" s="57" t="str">
        <f>+IF(E_Investimenti!B15=0,"",E_Investimenti!B15)</f>
        <v/>
      </c>
      <c r="C16" s="57" t="str">
        <f>+IF(E_Investimenti!C15=0,"",E_Investimenti!C15)</f>
        <v/>
      </c>
      <c r="D16" s="57"/>
      <c r="E16" s="57"/>
      <c r="F16" s="65">
        <f>+IFERROR((E_Investimenti!F15/(E_Investimenti!D15*12)),0)</f>
        <v>0</v>
      </c>
      <c r="G16" s="65">
        <f>+IFERROR((SUM(E_Investimenti!$F15:G15)/(E_Investimenti!$D15*12)),0)*AY16</f>
        <v>0</v>
      </c>
      <c r="H16" s="65">
        <f>+IFERROR((SUM(E_Investimenti!$F15:H15)/(E_Investimenti!$D15*12)),0)*AZ16</f>
        <v>0</v>
      </c>
      <c r="I16" s="65">
        <f>+IFERROR((SUM(E_Investimenti!$F15:I15)/(E_Investimenti!$D15*12)),0)*BA16</f>
        <v>0</v>
      </c>
      <c r="J16" s="65">
        <f>+IFERROR((SUM(E_Investimenti!$F15:J15)/(E_Investimenti!$D15*12)),0)*BB16</f>
        <v>0</v>
      </c>
      <c r="K16" s="65">
        <f>+IFERROR((SUM(E_Investimenti!$F15:K15)/(E_Investimenti!$D15*12)),0)*BC16</f>
        <v>0</v>
      </c>
      <c r="L16" s="65">
        <f>+IFERROR((SUM(E_Investimenti!$F15:L15)/(E_Investimenti!$D15*12)),0)*BD16</f>
        <v>0</v>
      </c>
      <c r="M16" s="65">
        <f>+IFERROR((SUM(E_Investimenti!$F15:M15)/(E_Investimenti!$D15*12)),0)*BE16</f>
        <v>0</v>
      </c>
      <c r="N16" s="65">
        <f>+IFERROR((SUM(E_Investimenti!$F15:N15)/(E_Investimenti!$D15*12)),0)*BF16</f>
        <v>0</v>
      </c>
      <c r="O16" s="65">
        <f>+IFERROR((SUM(E_Investimenti!$F15:O15)/(E_Investimenti!$D15*12)),0)*BG16</f>
        <v>0</v>
      </c>
      <c r="P16" s="65">
        <f>+IFERROR((SUM(E_Investimenti!$F15:P15)/(E_Investimenti!$D15*12)),0)*BH16</f>
        <v>0</v>
      </c>
      <c r="Q16" s="65">
        <f>+IFERROR((SUM(E_Investimenti!$F15:Q15)/(E_Investimenti!$D15*12)),0)*BI16</f>
        <v>0</v>
      </c>
      <c r="R16" s="65">
        <f>+IFERROR((SUM(E_Investimenti!$F15:R15)/(E_Investimenti!$D15*12)),0)*BJ16</f>
        <v>0</v>
      </c>
      <c r="S16" s="65">
        <f>+IFERROR((SUM(E_Investimenti!$F15:S15)/(E_Investimenti!$D15*12)),0)*BK16</f>
        <v>0</v>
      </c>
      <c r="T16" s="65">
        <f>+IFERROR((SUM(E_Investimenti!$F15:T15)/(E_Investimenti!$D15*12)),0)*BL16</f>
        <v>0</v>
      </c>
      <c r="U16" s="65">
        <f>+IFERROR((SUM(E_Investimenti!$F15:U15)/(E_Investimenti!$D15*12)),0)*BM16</f>
        <v>0</v>
      </c>
      <c r="V16" s="65">
        <f>+IFERROR((SUM(E_Investimenti!$F15:V15)/(E_Investimenti!$D15*12)),0)*BN16</f>
        <v>0</v>
      </c>
      <c r="W16" s="65">
        <f>+IFERROR((SUM(E_Investimenti!$F15:W15)/(E_Investimenti!$D15*12)),0)*BO16</f>
        <v>0</v>
      </c>
      <c r="X16" s="65">
        <f>+IFERROR((SUM(E_Investimenti!$F15:X15)/(E_Investimenti!$D15*12)),0)*BP16</f>
        <v>0</v>
      </c>
      <c r="Y16" s="65">
        <f>+IFERROR((SUM(E_Investimenti!$F15:Y15)/(E_Investimenti!$D15*12)),0)*BQ16</f>
        <v>0</v>
      </c>
      <c r="Z16" s="65">
        <f>+IFERROR((SUM(E_Investimenti!$F15:Z15)/(E_Investimenti!$D15*12)),0)*BR16</f>
        <v>0</v>
      </c>
      <c r="AA16" s="65">
        <f>+IFERROR((SUM(E_Investimenti!$F15:AA15)/(E_Investimenti!$D15*12)),0)*BS16</f>
        <v>0</v>
      </c>
      <c r="AB16" s="65">
        <f>+IFERROR((SUM(E_Investimenti!$F15:AB15)/(E_Investimenti!$D15*12)),0)*BT16</f>
        <v>0</v>
      </c>
      <c r="AC16" s="65">
        <f>+IFERROR((SUM(E_Investimenti!$F15:AC15)/(E_Investimenti!$D15*12)),0)*BU16</f>
        <v>0</v>
      </c>
      <c r="AD16" s="65">
        <f>+IFERROR((SUM(E_Investimenti!$F15:AD15)/(E_Investimenti!$D15*12)),0)*BV16</f>
        <v>0</v>
      </c>
      <c r="AE16" s="65">
        <f>+IFERROR((SUM(E_Investimenti!$F15:AE15)/(E_Investimenti!$D15*12)),0)*BW16</f>
        <v>0</v>
      </c>
      <c r="AF16" s="65">
        <f>+IFERROR((SUM(E_Investimenti!$F15:AF15)/(E_Investimenti!$D15*12)),0)*BX16</f>
        <v>0</v>
      </c>
      <c r="AG16" s="65">
        <f>+IFERROR((SUM(E_Investimenti!$F15:AG15)/(E_Investimenti!$D15*12)),0)*BY16</f>
        <v>0</v>
      </c>
      <c r="AH16" s="65">
        <f>+IFERROR((SUM(E_Investimenti!$F15:AH15)/(E_Investimenti!$D15*12)),0)*BZ16</f>
        <v>0</v>
      </c>
      <c r="AI16" s="65">
        <f>+IFERROR((SUM(E_Investimenti!$F15:AI15)/(E_Investimenti!$D15*12)),0)*CA16</f>
        <v>0</v>
      </c>
      <c r="AJ16" s="65">
        <f>+IFERROR((SUM(E_Investimenti!$F15:AJ15)/(E_Investimenti!$D15*12)),0)*CB16</f>
        <v>0</v>
      </c>
      <c r="AK16" s="65">
        <f>+IFERROR((SUM(E_Investimenti!$F15:AK15)/(E_Investimenti!$D15*12)),0)*CC16</f>
        <v>0</v>
      </c>
      <c r="AL16" s="65">
        <f>+IFERROR((SUM(E_Investimenti!$F15:AL15)/(E_Investimenti!$D15*12)),0)*CD16</f>
        <v>0</v>
      </c>
      <c r="AM16" s="65">
        <f>+IFERROR((SUM(E_Investimenti!$F15:AM15)/(E_Investimenti!$D15*12)),0)*CE16</f>
        <v>0</v>
      </c>
      <c r="AN16" s="65">
        <f>+IFERROR((SUM(E_Investimenti!$F15:AN15)/(E_Investimenti!$D15*12)),0)*CF16</f>
        <v>0</v>
      </c>
      <c r="AO16" s="65">
        <f>+IFERROR((SUM(E_Investimenti!$F15:AO15)/(E_Investimenti!$D15*12)),0)*CG16</f>
        <v>0</v>
      </c>
      <c r="AY16" s="87">
        <f>+IF(F40=0,1,IF(F40=E_Investimenti!$AP15,0,1))</f>
        <v>1</v>
      </c>
      <c r="AZ16" s="87">
        <f>+IF(G40=0,1,IF(G40=E_Investimenti!$AP15,0,1))</f>
        <v>1</v>
      </c>
      <c r="BA16" s="87">
        <f>+IF(H40=0,1,IF(H40=E_Investimenti!$AP15,0,1))</f>
        <v>1</v>
      </c>
      <c r="BB16" s="87">
        <f>+IF(I40=0,1,IF(I40=E_Investimenti!$AP15,0,1))</f>
        <v>1</v>
      </c>
      <c r="BC16" s="87">
        <f>+IF(J40=0,1,IF(J40=E_Investimenti!$AP15,0,1))</f>
        <v>1</v>
      </c>
      <c r="BD16" s="87">
        <f>+IF(K40=0,1,IF(K40=E_Investimenti!$AP15,0,1))</f>
        <v>1</v>
      </c>
      <c r="BE16" s="87">
        <f>+IF(L40=0,1,IF(L40=E_Investimenti!$AP15,0,1))</f>
        <v>1</v>
      </c>
      <c r="BF16" s="87">
        <f>+IF(M40=0,1,IF(M40=E_Investimenti!$AP15,0,1))</f>
        <v>1</v>
      </c>
      <c r="BG16" s="87">
        <f>+IF(N40=0,1,IF(N40=E_Investimenti!$AP15,0,1))</f>
        <v>1</v>
      </c>
      <c r="BH16" s="87">
        <f>+IF(O40=0,1,IF(O40=E_Investimenti!$AP15,0,1))</f>
        <v>1</v>
      </c>
      <c r="BI16" s="87">
        <f>+IF(P40=0,1,IF(P40=E_Investimenti!$AP15,0,1))</f>
        <v>1</v>
      </c>
      <c r="BJ16" s="87">
        <f>+IF(Q40=0,1,IF(Q40=E_Investimenti!$AP15,0,1))</f>
        <v>1</v>
      </c>
      <c r="BK16" s="87">
        <f>+IF(R40=0,1,IF(R40=E_Investimenti!$AP15,0,1))</f>
        <v>1</v>
      </c>
      <c r="BL16" s="87">
        <f>+IF(S40=0,1,IF(S40=E_Investimenti!$AP15,0,1))</f>
        <v>1</v>
      </c>
      <c r="BM16" s="87">
        <f>+IF(T40=0,1,IF(T40=E_Investimenti!$AP15,0,1))</f>
        <v>1</v>
      </c>
      <c r="BN16" s="87">
        <f>+IF(U40=0,1,IF(U40=E_Investimenti!$AP15,0,1))</f>
        <v>1</v>
      </c>
      <c r="BO16" s="87">
        <f>+IF(V40=0,1,IF(V40=E_Investimenti!$AP15,0,1))</f>
        <v>1</v>
      </c>
      <c r="BP16" s="87">
        <f>+IF(W40=0,1,IF(W40=E_Investimenti!$AP15,0,1))</f>
        <v>1</v>
      </c>
      <c r="BQ16" s="87">
        <f>+IF(X40=0,1,IF(X40=E_Investimenti!$AP15,0,1))</f>
        <v>1</v>
      </c>
      <c r="BR16" s="87">
        <f>+IF(Y40=0,1,IF(Y40=E_Investimenti!$AP15,0,1))</f>
        <v>1</v>
      </c>
      <c r="BS16" s="87">
        <f>+IF(Z40=0,1,IF(Z40=E_Investimenti!$AP15,0,1))</f>
        <v>1</v>
      </c>
      <c r="BT16" s="87">
        <f>+IF(AA40=0,1,IF(AA40=E_Investimenti!$AP15,0,1))</f>
        <v>1</v>
      </c>
      <c r="BU16" s="87">
        <f>+IF(AB40=0,1,IF(AB40=E_Investimenti!$AP15,0,1))</f>
        <v>1</v>
      </c>
      <c r="BV16" s="87">
        <f>+IF(AC40=0,1,IF(AC40=E_Investimenti!$AP15,0,1))</f>
        <v>1</v>
      </c>
      <c r="BW16" s="87">
        <f>+IF(AD40=0,1,IF(AD40=E_Investimenti!$AP15,0,1))</f>
        <v>1</v>
      </c>
      <c r="BX16" s="87">
        <f>+IF(AE40=0,1,IF(AE40=E_Investimenti!$AP15,0,1))</f>
        <v>1</v>
      </c>
      <c r="BY16" s="87">
        <f>+IF(AF40=0,1,IF(AF40=E_Investimenti!$AP15,0,1))</f>
        <v>1</v>
      </c>
      <c r="BZ16" s="87">
        <f>+IF(AG40=0,1,IF(AG40=E_Investimenti!$AP15,0,1))</f>
        <v>1</v>
      </c>
      <c r="CA16" s="87">
        <f>+IF(AH40=0,1,IF(AH40=E_Investimenti!$AP15,0,1))</f>
        <v>1</v>
      </c>
      <c r="CB16" s="87">
        <f>+IF(AI40=0,1,IF(AI40=E_Investimenti!$AP15,0,1))</f>
        <v>1</v>
      </c>
      <c r="CC16" s="87">
        <f>+IF(AJ40=0,1,IF(AJ40=E_Investimenti!$AP15,0,1))</f>
        <v>1</v>
      </c>
      <c r="CD16" s="87">
        <f>+IF(AK40=0,1,IF(AK40=E_Investimenti!$AP15,0,1))</f>
        <v>1</v>
      </c>
      <c r="CE16" s="87">
        <f>+IF(AL40=0,1,IF(AL40=E_Investimenti!$AP15,0,1))</f>
        <v>1</v>
      </c>
      <c r="CF16" s="87">
        <f>+IF(AM40=0,1,IF(AM40=E_Investimenti!$AP15,0,1))</f>
        <v>1</v>
      </c>
      <c r="CG16" s="87">
        <f>+IF(AN40=0,1,IF(AN40=E_Investimenti!$AP15,0,1))</f>
        <v>1</v>
      </c>
      <c r="CH16" s="87">
        <f>+IF(AO40=0,1,IF(AO40=E_Investimenti!$AP15,0,1))</f>
        <v>1</v>
      </c>
    </row>
    <row r="17" spans="1:87" ht="16.5" thickTop="1" thickBot="1" x14ac:dyDescent="0.3">
      <c r="A17" s="57" t="str">
        <f>+IF(E_Investimenti!A16=0,"",E_Investimenti!A16)</f>
        <v/>
      </c>
      <c r="B17" s="57" t="str">
        <f>+IF(E_Investimenti!B16=0,"",E_Investimenti!B16)</f>
        <v/>
      </c>
      <c r="C17" s="57" t="str">
        <f>+IF(E_Investimenti!C16=0,"",E_Investimenti!C16)</f>
        <v/>
      </c>
      <c r="D17" s="57"/>
      <c r="E17" s="57"/>
      <c r="F17" s="65">
        <f>+IFERROR((E_Investimenti!F16/(E_Investimenti!D16*12)),0)</f>
        <v>0</v>
      </c>
      <c r="G17" s="65">
        <f>+IFERROR((SUM(E_Investimenti!$F16:G16)/(E_Investimenti!$D16*12)),0)*AY17</f>
        <v>0</v>
      </c>
      <c r="H17" s="65">
        <f>+IFERROR((SUM(E_Investimenti!$F16:H16)/(E_Investimenti!$D16*12)),0)*AZ17</f>
        <v>0</v>
      </c>
      <c r="I17" s="65">
        <f>+IFERROR((SUM(E_Investimenti!$F16:I16)/(E_Investimenti!$D16*12)),0)*BA17</f>
        <v>0</v>
      </c>
      <c r="J17" s="65">
        <f>+IFERROR((SUM(E_Investimenti!$F16:J16)/(E_Investimenti!$D16*12)),0)*BB17</f>
        <v>0</v>
      </c>
      <c r="K17" s="65">
        <f>+IFERROR((SUM(E_Investimenti!$F16:K16)/(E_Investimenti!$D16*12)),0)*BC17</f>
        <v>0</v>
      </c>
      <c r="L17" s="65">
        <f>+IFERROR((SUM(E_Investimenti!$F16:L16)/(E_Investimenti!$D16*12)),0)*BD17</f>
        <v>0</v>
      </c>
      <c r="M17" s="65">
        <f>+IFERROR((SUM(E_Investimenti!$F16:M16)/(E_Investimenti!$D16*12)),0)*BE17</f>
        <v>0</v>
      </c>
      <c r="N17" s="65">
        <f>+IFERROR((SUM(E_Investimenti!$F16:N16)/(E_Investimenti!$D16*12)),0)*BF17</f>
        <v>0</v>
      </c>
      <c r="O17" s="65">
        <f>+IFERROR((SUM(E_Investimenti!$F16:O16)/(E_Investimenti!$D16*12)),0)*BG17</f>
        <v>0</v>
      </c>
      <c r="P17" s="65">
        <f>+IFERROR((SUM(E_Investimenti!$F16:P16)/(E_Investimenti!$D16*12)),0)*BH17</f>
        <v>0</v>
      </c>
      <c r="Q17" s="65">
        <f>+IFERROR((SUM(E_Investimenti!$F16:Q16)/(E_Investimenti!$D16*12)),0)*BI17</f>
        <v>0</v>
      </c>
      <c r="R17" s="65">
        <f>+IFERROR((SUM(E_Investimenti!$F16:R16)/(E_Investimenti!$D16*12)),0)*BJ17</f>
        <v>0</v>
      </c>
      <c r="S17" s="65">
        <f>+IFERROR((SUM(E_Investimenti!$F16:S16)/(E_Investimenti!$D16*12)),0)*BK17</f>
        <v>0</v>
      </c>
      <c r="T17" s="65">
        <f>+IFERROR((SUM(E_Investimenti!$F16:T16)/(E_Investimenti!$D16*12)),0)*BL17</f>
        <v>0</v>
      </c>
      <c r="U17" s="65">
        <f>+IFERROR((SUM(E_Investimenti!$F16:U16)/(E_Investimenti!$D16*12)),0)*BM17</f>
        <v>0</v>
      </c>
      <c r="V17" s="65">
        <f>+IFERROR((SUM(E_Investimenti!$F16:V16)/(E_Investimenti!$D16*12)),0)*BN17</f>
        <v>0</v>
      </c>
      <c r="W17" s="65">
        <f>+IFERROR((SUM(E_Investimenti!$F16:W16)/(E_Investimenti!$D16*12)),0)*BO17</f>
        <v>0</v>
      </c>
      <c r="X17" s="65">
        <f>+IFERROR((SUM(E_Investimenti!$F16:X16)/(E_Investimenti!$D16*12)),0)*BP17</f>
        <v>0</v>
      </c>
      <c r="Y17" s="65">
        <f>+IFERROR((SUM(E_Investimenti!$F16:Y16)/(E_Investimenti!$D16*12)),0)*BQ17</f>
        <v>0</v>
      </c>
      <c r="Z17" s="65">
        <f>+IFERROR((SUM(E_Investimenti!$F16:Z16)/(E_Investimenti!$D16*12)),0)*BR17</f>
        <v>0</v>
      </c>
      <c r="AA17" s="65">
        <f>+IFERROR((SUM(E_Investimenti!$F16:AA16)/(E_Investimenti!$D16*12)),0)*BS17</f>
        <v>0</v>
      </c>
      <c r="AB17" s="65">
        <f>+IFERROR((SUM(E_Investimenti!$F16:AB16)/(E_Investimenti!$D16*12)),0)*BT17</f>
        <v>0</v>
      </c>
      <c r="AC17" s="65">
        <f>+IFERROR((SUM(E_Investimenti!$F16:AC16)/(E_Investimenti!$D16*12)),0)*BU17</f>
        <v>0</v>
      </c>
      <c r="AD17" s="65">
        <f>+IFERROR((SUM(E_Investimenti!$F16:AD16)/(E_Investimenti!$D16*12)),0)*BV17</f>
        <v>0</v>
      </c>
      <c r="AE17" s="65">
        <f>+IFERROR((SUM(E_Investimenti!$F16:AE16)/(E_Investimenti!$D16*12)),0)*BW17</f>
        <v>0</v>
      </c>
      <c r="AF17" s="65">
        <f>+IFERROR((SUM(E_Investimenti!$F16:AF16)/(E_Investimenti!$D16*12)),0)*BX17</f>
        <v>0</v>
      </c>
      <c r="AG17" s="65">
        <f>+IFERROR((SUM(E_Investimenti!$F16:AG16)/(E_Investimenti!$D16*12)),0)*BY17</f>
        <v>0</v>
      </c>
      <c r="AH17" s="65">
        <f>+IFERROR((SUM(E_Investimenti!$F16:AH16)/(E_Investimenti!$D16*12)),0)*BZ17</f>
        <v>0</v>
      </c>
      <c r="AI17" s="65">
        <f>+IFERROR((SUM(E_Investimenti!$F16:AI16)/(E_Investimenti!$D16*12)),0)*CA17</f>
        <v>0</v>
      </c>
      <c r="AJ17" s="65">
        <f>+IFERROR((SUM(E_Investimenti!$F16:AJ16)/(E_Investimenti!$D16*12)),0)*CB17</f>
        <v>0</v>
      </c>
      <c r="AK17" s="65">
        <f>+IFERROR((SUM(E_Investimenti!$F16:AK16)/(E_Investimenti!$D16*12)),0)*CC17</f>
        <v>0</v>
      </c>
      <c r="AL17" s="65">
        <f>+IFERROR((SUM(E_Investimenti!$F16:AL16)/(E_Investimenti!$D16*12)),0)*CD17</f>
        <v>0</v>
      </c>
      <c r="AM17" s="65">
        <f>+IFERROR((SUM(E_Investimenti!$F16:AM16)/(E_Investimenti!$D16*12)),0)*CE17</f>
        <v>0</v>
      </c>
      <c r="AN17" s="65">
        <f>+IFERROR((SUM(E_Investimenti!$F16:AN16)/(E_Investimenti!$D16*12)),0)*CF17</f>
        <v>0</v>
      </c>
      <c r="AO17" s="65">
        <f>+IFERROR((SUM(E_Investimenti!$F16:AO16)/(E_Investimenti!$D16*12)),0)*CG17</f>
        <v>0</v>
      </c>
      <c r="AY17" s="87">
        <f>+IF(F41=0,1,IF(F41=E_Investimenti!$AP16,0,1))</f>
        <v>1</v>
      </c>
      <c r="AZ17" s="87">
        <f>+IF(G41=0,1,IF(G41=E_Investimenti!$AP16,0,1))</f>
        <v>1</v>
      </c>
      <c r="BA17" s="87">
        <f>+IF(H41=0,1,IF(H41=E_Investimenti!$AP16,0,1))</f>
        <v>1</v>
      </c>
      <c r="BB17" s="87">
        <f>+IF(I41=0,1,IF(I41=E_Investimenti!$AP16,0,1))</f>
        <v>1</v>
      </c>
      <c r="BC17" s="87">
        <f>+IF(J41=0,1,IF(J41=E_Investimenti!$AP16,0,1))</f>
        <v>1</v>
      </c>
      <c r="BD17" s="87">
        <f>+IF(K41=0,1,IF(K41=E_Investimenti!$AP16,0,1))</f>
        <v>1</v>
      </c>
      <c r="BE17" s="87">
        <f>+IF(L41=0,1,IF(L41=E_Investimenti!$AP16,0,1))</f>
        <v>1</v>
      </c>
      <c r="BF17" s="87">
        <f>+IF(M41=0,1,IF(M41=E_Investimenti!$AP16,0,1))</f>
        <v>1</v>
      </c>
      <c r="BG17" s="87">
        <f>+IF(N41=0,1,IF(N41=E_Investimenti!$AP16,0,1))</f>
        <v>1</v>
      </c>
      <c r="BH17" s="87">
        <f>+IF(O41=0,1,IF(O41=E_Investimenti!$AP16,0,1))</f>
        <v>1</v>
      </c>
      <c r="BI17" s="87">
        <f>+IF(P41=0,1,IF(P41=E_Investimenti!$AP16,0,1))</f>
        <v>1</v>
      </c>
      <c r="BJ17" s="87">
        <f>+IF(Q41=0,1,IF(Q41=E_Investimenti!$AP16,0,1))</f>
        <v>1</v>
      </c>
      <c r="BK17" s="87">
        <f>+IF(R41=0,1,IF(R41=E_Investimenti!$AP16,0,1))</f>
        <v>1</v>
      </c>
      <c r="BL17" s="87">
        <f>+IF(S41=0,1,IF(S41=E_Investimenti!$AP16,0,1))</f>
        <v>1</v>
      </c>
      <c r="BM17" s="87">
        <f>+IF(T41=0,1,IF(T41=E_Investimenti!$AP16,0,1))</f>
        <v>1</v>
      </c>
      <c r="BN17" s="87">
        <f>+IF(U41=0,1,IF(U41=E_Investimenti!$AP16,0,1))</f>
        <v>1</v>
      </c>
      <c r="BO17" s="87">
        <f>+IF(V41=0,1,IF(V41=E_Investimenti!$AP16,0,1))</f>
        <v>1</v>
      </c>
      <c r="BP17" s="87">
        <f>+IF(W41=0,1,IF(W41=E_Investimenti!$AP16,0,1))</f>
        <v>1</v>
      </c>
      <c r="BQ17" s="87">
        <f>+IF(X41=0,1,IF(X41=E_Investimenti!$AP16,0,1))</f>
        <v>1</v>
      </c>
      <c r="BR17" s="87">
        <f>+IF(Y41=0,1,IF(Y41=E_Investimenti!$AP16,0,1))</f>
        <v>1</v>
      </c>
      <c r="BS17" s="87">
        <f>+IF(Z41=0,1,IF(Z41=E_Investimenti!$AP16,0,1))</f>
        <v>1</v>
      </c>
      <c r="BT17" s="87">
        <f>+IF(AA41=0,1,IF(AA41=E_Investimenti!$AP16,0,1))</f>
        <v>1</v>
      </c>
      <c r="BU17" s="87">
        <f>+IF(AB41=0,1,IF(AB41=E_Investimenti!$AP16,0,1))</f>
        <v>1</v>
      </c>
      <c r="BV17" s="87">
        <f>+IF(AC41=0,1,IF(AC41=E_Investimenti!$AP16,0,1))</f>
        <v>1</v>
      </c>
      <c r="BW17" s="87">
        <f>+IF(AD41=0,1,IF(AD41=E_Investimenti!$AP16,0,1))</f>
        <v>1</v>
      </c>
      <c r="BX17" s="87">
        <f>+IF(AE41=0,1,IF(AE41=E_Investimenti!$AP16,0,1))</f>
        <v>1</v>
      </c>
      <c r="BY17" s="87">
        <f>+IF(AF41=0,1,IF(AF41=E_Investimenti!$AP16,0,1))</f>
        <v>1</v>
      </c>
      <c r="BZ17" s="87">
        <f>+IF(AG41=0,1,IF(AG41=E_Investimenti!$AP16,0,1))</f>
        <v>1</v>
      </c>
      <c r="CA17" s="87">
        <f>+IF(AH41=0,1,IF(AH41=E_Investimenti!$AP16,0,1))</f>
        <v>1</v>
      </c>
      <c r="CB17" s="87">
        <f>+IF(AI41=0,1,IF(AI41=E_Investimenti!$AP16,0,1))</f>
        <v>1</v>
      </c>
      <c r="CC17" s="87">
        <f>+IF(AJ41=0,1,IF(AJ41=E_Investimenti!$AP16,0,1))</f>
        <v>1</v>
      </c>
      <c r="CD17" s="87">
        <f>+IF(AK41=0,1,IF(AK41=E_Investimenti!$AP16,0,1))</f>
        <v>1</v>
      </c>
      <c r="CE17" s="87">
        <f>+IF(AL41=0,1,IF(AL41=E_Investimenti!$AP16,0,1))</f>
        <v>1</v>
      </c>
      <c r="CF17" s="87">
        <f>+IF(AM41=0,1,IF(AM41=E_Investimenti!$AP16,0,1))</f>
        <v>1</v>
      </c>
      <c r="CG17" s="87">
        <f>+IF(AN41=0,1,IF(AN41=E_Investimenti!$AP16,0,1))</f>
        <v>1</v>
      </c>
      <c r="CH17" s="87">
        <f>+IF(AO41=0,1,IF(AO41=E_Investimenti!$AP16,0,1))</f>
        <v>1</v>
      </c>
    </row>
    <row r="18" spans="1:87" ht="16.5" thickTop="1" thickBot="1" x14ac:dyDescent="0.3">
      <c r="A18" s="57" t="str">
        <f>+IF(E_Investimenti!A17=0,"",E_Investimenti!A17)</f>
        <v/>
      </c>
      <c r="B18" s="57" t="str">
        <f>+IF(E_Investimenti!B17=0,"",E_Investimenti!B17)</f>
        <v/>
      </c>
      <c r="C18" s="57" t="str">
        <f>+IF(E_Investimenti!C17=0,"",E_Investimenti!C17)</f>
        <v/>
      </c>
      <c r="D18" s="57"/>
      <c r="E18" s="57"/>
      <c r="F18" s="65">
        <f>+IFERROR((E_Investimenti!F17/(E_Investimenti!D17*12)),0)</f>
        <v>0</v>
      </c>
      <c r="G18" s="65">
        <f>+IFERROR((SUM(E_Investimenti!$F17:G17)/(E_Investimenti!$D17*12)),0)*AY18</f>
        <v>0</v>
      </c>
      <c r="H18" s="65">
        <f>+IFERROR((SUM(E_Investimenti!$F17:H17)/(E_Investimenti!$D17*12)),0)*AZ18</f>
        <v>0</v>
      </c>
      <c r="I18" s="65">
        <f>+IFERROR((SUM(E_Investimenti!$F17:I17)/(E_Investimenti!$D17*12)),0)*BA18</f>
        <v>0</v>
      </c>
      <c r="J18" s="65">
        <f>+IFERROR((SUM(E_Investimenti!$F17:J17)/(E_Investimenti!$D17*12)),0)*BB18</f>
        <v>0</v>
      </c>
      <c r="K18" s="65">
        <f>+IFERROR((SUM(E_Investimenti!$F17:K17)/(E_Investimenti!$D17*12)),0)*BC18</f>
        <v>0</v>
      </c>
      <c r="L18" s="65">
        <f>+IFERROR((SUM(E_Investimenti!$F17:L17)/(E_Investimenti!$D17*12)),0)*BD18</f>
        <v>0</v>
      </c>
      <c r="M18" s="65">
        <f>+IFERROR((SUM(E_Investimenti!$F17:M17)/(E_Investimenti!$D17*12)),0)*BE18</f>
        <v>0</v>
      </c>
      <c r="N18" s="65">
        <f>+IFERROR((SUM(E_Investimenti!$F17:N17)/(E_Investimenti!$D17*12)),0)*BF18</f>
        <v>0</v>
      </c>
      <c r="O18" s="65">
        <f>+IFERROR((SUM(E_Investimenti!$F17:O17)/(E_Investimenti!$D17*12)),0)*BG18</f>
        <v>0</v>
      </c>
      <c r="P18" s="65">
        <f>+IFERROR((SUM(E_Investimenti!$F17:P17)/(E_Investimenti!$D17*12)),0)*BH18</f>
        <v>0</v>
      </c>
      <c r="Q18" s="65">
        <f>+IFERROR((SUM(E_Investimenti!$F17:Q17)/(E_Investimenti!$D17*12)),0)*BI18</f>
        <v>0</v>
      </c>
      <c r="R18" s="65">
        <f>+IFERROR((SUM(E_Investimenti!$F17:R17)/(E_Investimenti!$D17*12)),0)*BJ18</f>
        <v>0</v>
      </c>
      <c r="S18" s="65">
        <f>+IFERROR((SUM(E_Investimenti!$F17:S17)/(E_Investimenti!$D17*12)),0)*BK18</f>
        <v>0</v>
      </c>
      <c r="T18" s="65">
        <f>+IFERROR((SUM(E_Investimenti!$F17:T17)/(E_Investimenti!$D17*12)),0)*BL18</f>
        <v>0</v>
      </c>
      <c r="U18" s="65">
        <f>+IFERROR((SUM(E_Investimenti!$F17:U17)/(E_Investimenti!$D17*12)),0)*BM18</f>
        <v>0</v>
      </c>
      <c r="V18" s="65">
        <f>+IFERROR((SUM(E_Investimenti!$F17:V17)/(E_Investimenti!$D17*12)),0)*BN18</f>
        <v>0</v>
      </c>
      <c r="W18" s="65">
        <f>+IFERROR((SUM(E_Investimenti!$F17:W17)/(E_Investimenti!$D17*12)),0)*BO18</f>
        <v>0</v>
      </c>
      <c r="X18" s="65">
        <f>+IFERROR((SUM(E_Investimenti!$F17:X17)/(E_Investimenti!$D17*12)),0)*BP18</f>
        <v>0</v>
      </c>
      <c r="Y18" s="65">
        <f>+IFERROR((SUM(E_Investimenti!$F17:Y17)/(E_Investimenti!$D17*12)),0)*BQ18</f>
        <v>0</v>
      </c>
      <c r="Z18" s="65">
        <f>+IFERROR((SUM(E_Investimenti!$F17:Z17)/(E_Investimenti!$D17*12)),0)*BR18</f>
        <v>0</v>
      </c>
      <c r="AA18" s="65">
        <f>+IFERROR((SUM(E_Investimenti!$F17:AA17)/(E_Investimenti!$D17*12)),0)*BS18</f>
        <v>0</v>
      </c>
      <c r="AB18" s="65">
        <f>+IFERROR((SUM(E_Investimenti!$F17:AB17)/(E_Investimenti!$D17*12)),0)*BT18</f>
        <v>0</v>
      </c>
      <c r="AC18" s="65">
        <f>+IFERROR((SUM(E_Investimenti!$F17:AC17)/(E_Investimenti!$D17*12)),0)*BU18</f>
        <v>0</v>
      </c>
      <c r="AD18" s="65">
        <f>+IFERROR((SUM(E_Investimenti!$F17:AD17)/(E_Investimenti!$D17*12)),0)*BV18</f>
        <v>0</v>
      </c>
      <c r="AE18" s="65">
        <f>+IFERROR((SUM(E_Investimenti!$F17:AE17)/(E_Investimenti!$D17*12)),0)*BW18</f>
        <v>0</v>
      </c>
      <c r="AF18" s="65">
        <f>+IFERROR((SUM(E_Investimenti!$F17:AF17)/(E_Investimenti!$D17*12)),0)*BX18</f>
        <v>0</v>
      </c>
      <c r="AG18" s="65">
        <f>+IFERROR((SUM(E_Investimenti!$F17:AG17)/(E_Investimenti!$D17*12)),0)*BY18</f>
        <v>0</v>
      </c>
      <c r="AH18" s="65">
        <f>+IFERROR((SUM(E_Investimenti!$F17:AH17)/(E_Investimenti!$D17*12)),0)*BZ18</f>
        <v>0</v>
      </c>
      <c r="AI18" s="65">
        <f>+IFERROR((SUM(E_Investimenti!$F17:AI17)/(E_Investimenti!$D17*12)),0)*CA18</f>
        <v>0</v>
      </c>
      <c r="AJ18" s="65">
        <f>+IFERROR((SUM(E_Investimenti!$F17:AJ17)/(E_Investimenti!$D17*12)),0)*CB18</f>
        <v>0</v>
      </c>
      <c r="AK18" s="65">
        <f>+IFERROR((SUM(E_Investimenti!$F17:AK17)/(E_Investimenti!$D17*12)),0)*CC18</f>
        <v>0</v>
      </c>
      <c r="AL18" s="65">
        <f>+IFERROR((SUM(E_Investimenti!$F17:AL17)/(E_Investimenti!$D17*12)),0)*CD18</f>
        <v>0</v>
      </c>
      <c r="AM18" s="65">
        <f>+IFERROR((SUM(E_Investimenti!$F17:AM17)/(E_Investimenti!$D17*12)),0)*CE18</f>
        <v>0</v>
      </c>
      <c r="AN18" s="65">
        <f>+IFERROR((SUM(E_Investimenti!$F17:AN17)/(E_Investimenti!$D17*12)),0)*CF18</f>
        <v>0</v>
      </c>
      <c r="AO18" s="65">
        <f>+IFERROR((SUM(E_Investimenti!$F17:AO17)/(E_Investimenti!$D17*12)),0)*CG18</f>
        <v>0</v>
      </c>
      <c r="AY18" s="87">
        <f>+IF(F42=0,1,IF(F42=E_Investimenti!$AP17,0,1))</f>
        <v>1</v>
      </c>
      <c r="AZ18" s="87">
        <f>+IF(G42=0,1,IF(G42=E_Investimenti!$AP17,0,1))</f>
        <v>1</v>
      </c>
      <c r="BA18" s="87">
        <f>+IF(H42=0,1,IF(H42=E_Investimenti!$AP17,0,1))</f>
        <v>1</v>
      </c>
      <c r="BB18" s="87">
        <f>+IF(I42=0,1,IF(I42=E_Investimenti!$AP17,0,1))</f>
        <v>1</v>
      </c>
      <c r="BC18" s="87">
        <f>+IF(J42=0,1,IF(J42=E_Investimenti!$AP17,0,1))</f>
        <v>1</v>
      </c>
      <c r="BD18" s="87">
        <f>+IF(K42=0,1,IF(K42=E_Investimenti!$AP17,0,1))</f>
        <v>1</v>
      </c>
      <c r="BE18" s="87">
        <f>+IF(L42=0,1,IF(L42=E_Investimenti!$AP17,0,1))</f>
        <v>1</v>
      </c>
      <c r="BF18" s="87">
        <f>+IF(M42=0,1,IF(M42=E_Investimenti!$AP17,0,1))</f>
        <v>1</v>
      </c>
      <c r="BG18" s="87">
        <f>+IF(N42=0,1,IF(N42=E_Investimenti!$AP17,0,1))</f>
        <v>1</v>
      </c>
      <c r="BH18" s="87">
        <f>+IF(O42=0,1,IF(O42=E_Investimenti!$AP17,0,1))</f>
        <v>1</v>
      </c>
      <c r="BI18" s="87">
        <f>+IF(P42=0,1,IF(P42=E_Investimenti!$AP17,0,1))</f>
        <v>1</v>
      </c>
      <c r="BJ18" s="87">
        <f>+IF(Q42=0,1,IF(Q42=E_Investimenti!$AP17,0,1))</f>
        <v>1</v>
      </c>
      <c r="BK18" s="87">
        <f>+IF(R42=0,1,IF(R42=E_Investimenti!$AP17,0,1))</f>
        <v>1</v>
      </c>
      <c r="BL18" s="87">
        <f>+IF(S42=0,1,IF(S42=E_Investimenti!$AP17,0,1))</f>
        <v>1</v>
      </c>
      <c r="BM18" s="87">
        <f>+IF(T42=0,1,IF(T42=E_Investimenti!$AP17,0,1))</f>
        <v>1</v>
      </c>
      <c r="BN18" s="87">
        <f>+IF(U42=0,1,IF(U42=E_Investimenti!$AP17,0,1))</f>
        <v>1</v>
      </c>
      <c r="BO18" s="87">
        <f>+IF(V42=0,1,IF(V42=E_Investimenti!$AP17,0,1))</f>
        <v>1</v>
      </c>
      <c r="BP18" s="87">
        <f>+IF(W42=0,1,IF(W42=E_Investimenti!$AP17,0,1))</f>
        <v>1</v>
      </c>
      <c r="BQ18" s="87">
        <f>+IF(X42=0,1,IF(X42=E_Investimenti!$AP17,0,1))</f>
        <v>1</v>
      </c>
      <c r="BR18" s="87">
        <f>+IF(Y42=0,1,IF(Y42=E_Investimenti!$AP17,0,1))</f>
        <v>1</v>
      </c>
      <c r="BS18" s="87">
        <f>+IF(Z42=0,1,IF(Z42=E_Investimenti!$AP17,0,1))</f>
        <v>1</v>
      </c>
      <c r="BT18" s="87">
        <f>+IF(AA42=0,1,IF(AA42=E_Investimenti!$AP17,0,1))</f>
        <v>1</v>
      </c>
      <c r="BU18" s="87">
        <f>+IF(AB42=0,1,IF(AB42=E_Investimenti!$AP17,0,1))</f>
        <v>1</v>
      </c>
      <c r="BV18" s="87">
        <f>+IF(AC42=0,1,IF(AC42=E_Investimenti!$AP17,0,1))</f>
        <v>1</v>
      </c>
      <c r="BW18" s="87">
        <f>+IF(AD42=0,1,IF(AD42=E_Investimenti!$AP17,0,1))</f>
        <v>1</v>
      </c>
      <c r="BX18" s="87">
        <f>+IF(AE42=0,1,IF(AE42=E_Investimenti!$AP17,0,1))</f>
        <v>1</v>
      </c>
      <c r="BY18" s="87">
        <f>+IF(AF42=0,1,IF(AF42=E_Investimenti!$AP17,0,1))</f>
        <v>1</v>
      </c>
      <c r="BZ18" s="87">
        <f>+IF(AG42=0,1,IF(AG42=E_Investimenti!$AP17,0,1))</f>
        <v>1</v>
      </c>
      <c r="CA18" s="87">
        <f>+IF(AH42=0,1,IF(AH42=E_Investimenti!$AP17,0,1))</f>
        <v>1</v>
      </c>
      <c r="CB18" s="87">
        <f>+IF(AI42=0,1,IF(AI42=E_Investimenti!$AP17,0,1))</f>
        <v>1</v>
      </c>
      <c r="CC18" s="87">
        <f>+IF(AJ42=0,1,IF(AJ42=E_Investimenti!$AP17,0,1))</f>
        <v>1</v>
      </c>
      <c r="CD18" s="87">
        <f>+IF(AK42=0,1,IF(AK42=E_Investimenti!$AP17,0,1))</f>
        <v>1</v>
      </c>
      <c r="CE18" s="87">
        <f>+IF(AL42=0,1,IF(AL42=E_Investimenti!$AP17,0,1))</f>
        <v>1</v>
      </c>
      <c r="CF18" s="87">
        <f>+IF(AM42=0,1,IF(AM42=E_Investimenti!$AP17,0,1))</f>
        <v>1</v>
      </c>
      <c r="CG18" s="87">
        <f>+IF(AN42=0,1,IF(AN42=E_Investimenti!$AP17,0,1))</f>
        <v>1</v>
      </c>
      <c r="CH18" s="87">
        <f>+IF(AO42=0,1,IF(AO42=E_Investimenti!$AP17,0,1))</f>
        <v>1</v>
      </c>
    </row>
    <row r="19" spans="1:87" ht="16.5" thickTop="1" thickBot="1" x14ac:dyDescent="0.3">
      <c r="A19" s="57" t="str">
        <f>+IF(E_Investimenti!A18=0,"",E_Investimenti!A18)</f>
        <v/>
      </c>
      <c r="B19" s="57" t="str">
        <f>+IF(E_Investimenti!B18=0,"",E_Investimenti!B18)</f>
        <v/>
      </c>
      <c r="C19" s="57" t="str">
        <f>+IF(E_Investimenti!C18=0,"",E_Investimenti!C18)</f>
        <v/>
      </c>
      <c r="D19" s="57"/>
      <c r="E19" s="57"/>
      <c r="F19" s="65">
        <f>+IFERROR((E_Investimenti!F18/(E_Investimenti!D18*12)),0)</f>
        <v>0</v>
      </c>
      <c r="G19" s="65">
        <f>+IFERROR((SUM(E_Investimenti!$F18:G18)/(E_Investimenti!$D18*12)),0)*AY19</f>
        <v>0</v>
      </c>
      <c r="H19" s="65">
        <f>+IFERROR((SUM(E_Investimenti!$F18:H18)/(E_Investimenti!$D18*12)),0)*AZ19</f>
        <v>0</v>
      </c>
      <c r="I19" s="65">
        <f>+IFERROR((SUM(E_Investimenti!$F18:I18)/(E_Investimenti!$D18*12)),0)*BA19</f>
        <v>0</v>
      </c>
      <c r="J19" s="65">
        <f>+IFERROR((SUM(E_Investimenti!$F18:J18)/(E_Investimenti!$D18*12)),0)*BB19</f>
        <v>0</v>
      </c>
      <c r="K19" s="65">
        <f>+IFERROR((SUM(E_Investimenti!$F18:K18)/(E_Investimenti!$D18*12)),0)*BC19</f>
        <v>0</v>
      </c>
      <c r="L19" s="65">
        <f>+IFERROR((SUM(E_Investimenti!$F18:L18)/(E_Investimenti!$D18*12)),0)*BD19</f>
        <v>0</v>
      </c>
      <c r="M19" s="65">
        <f>+IFERROR((SUM(E_Investimenti!$F18:M18)/(E_Investimenti!$D18*12)),0)*BE19</f>
        <v>0</v>
      </c>
      <c r="N19" s="65">
        <f>+IFERROR((SUM(E_Investimenti!$F18:N18)/(E_Investimenti!$D18*12)),0)*BF19</f>
        <v>0</v>
      </c>
      <c r="O19" s="65">
        <f>+IFERROR((SUM(E_Investimenti!$F18:O18)/(E_Investimenti!$D18*12)),0)*BG19</f>
        <v>0</v>
      </c>
      <c r="P19" s="65">
        <f>+IFERROR((SUM(E_Investimenti!$F18:P18)/(E_Investimenti!$D18*12)),0)*BH19</f>
        <v>0</v>
      </c>
      <c r="Q19" s="65">
        <f>+IFERROR((SUM(E_Investimenti!$F18:Q18)/(E_Investimenti!$D18*12)),0)*BI19</f>
        <v>0</v>
      </c>
      <c r="R19" s="65">
        <f>+IFERROR((SUM(E_Investimenti!$F18:R18)/(E_Investimenti!$D18*12)),0)*BJ19</f>
        <v>0</v>
      </c>
      <c r="S19" s="65">
        <f>+IFERROR((SUM(E_Investimenti!$F18:S18)/(E_Investimenti!$D18*12)),0)*BK19</f>
        <v>0</v>
      </c>
      <c r="T19" s="65">
        <f>+IFERROR((SUM(E_Investimenti!$F18:T18)/(E_Investimenti!$D18*12)),0)*BL19</f>
        <v>0</v>
      </c>
      <c r="U19" s="65">
        <f>+IFERROR((SUM(E_Investimenti!$F18:U18)/(E_Investimenti!$D18*12)),0)*BM19</f>
        <v>0</v>
      </c>
      <c r="V19" s="65">
        <f>+IFERROR((SUM(E_Investimenti!$F18:V18)/(E_Investimenti!$D18*12)),0)*BN19</f>
        <v>0</v>
      </c>
      <c r="W19" s="65">
        <f>+IFERROR((SUM(E_Investimenti!$F18:W18)/(E_Investimenti!$D18*12)),0)*BO19</f>
        <v>0</v>
      </c>
      <c r="X19" s="65">
        <f>+IFERROR((SUM(E_Investimenti!$F18:X18)/(E_Investimenti!$D18*12)),0)*BP19</f>
        <v>0</v>
      </c>
      <c r="Y19" s="65">
        <f>+IFERROR((SUM(E_Investimenti!$F18:Y18)/(E_Investimenti!$D18*12)),0)*BQ19</f>
        <v>0</v>
      </c>
      <c r="Z19" s="65">
        <f>+IFERROR((SUM(E_Investimenti!$F18:Z18)/(E_Investimenti!$D18*12)),0)*BR19</f>
        <v>0</v>
      </c>
      <c r="AA19" s="65">
        <f>+IFERROR((SUM(E_Investimenti!$F18:AA18)/(E_Investimenti!$D18*12)),0)*BS19</f>
        <v>0</v>
      </c>
      <c r="AB19" s="65">
        <f>+IFERROR((SUM(E_Investimenti!$F18:AB18)/(E_Investimenti!$D18*12)),0)*BT19</f>
        <v>0</v>
      </c>
      <c r="AC19" s="65">
        <f>+IFERROR((SUM(E_Investimenti!$F18:AC18)/(E_Investimenti!$D18*12)),0)*BU19</f>
        <v>0</v>
      </c>
      <c r="AD19" s="65">
        <f>+IFERROR((SUM(E_Investimenti!$F18:AD18)/(E_Investimenti!$D18*12)),0)*BV19</f>
        <v>0</v>
      </c>
      <c r="AE19" s="65">
        <f>+IFERROR((SUM(E_Investimenti!$F18:AE18)/(E_Investimenti!$D18*12)),0)*BW19</f>
        <v>0</v>
      </c>
      <c r="AF19" s="65">
        <f>+IFERROR((SUM(E_Investimenti!$F18:AF18)/(E_Investimenti!$D18*12)),0)*BX19</f>
        <v>0</v>
      </c>
      <c r="AG19" s="65">
        <f>+IFERROR((SUM(E_Investimenti!$F18:AG18)/(E_Investimenti!$D18*12)),0)*BY19</f>
        <v>0</v>
      </c>
      <c r="AH19" s="65">
        <f>+IFERROR((SUM(E_Investimenti!$F18:AH18)/(E_Investimenti!$D18*12)),0)*BZ19</f>
        <v>0</v>
      </c>
      <c r="AI19" s="65">
        <f>+IFERROR((SUM(E_Investimenti!$F18:AI18)/(E_Investimenti!$D18*12)),0)*CA19</f>
        <v>0</v>
      </c>
      <c r="AJ19" s="65">
        <f>+IFERROR((SUM(E_Investimenti!$F18:AJ18)/(E_Investimenti!$D18*12)),0)*CB19</f>
        <v>0</v>
      </c>
      <c r="AK19" s="65">
        <f>+IFERROR((SUM(E_Investimenti!$F18:AK18)/(E_Investimenti!$D18*12)),0)*CC19</f>
        <v>0</v>
      </c>
      <c r="AL19" s="65">
        <f>+IFERROR((SUM(E_Investimenti!$F18:AL18)/(E_Investimenti!$D18*12)),0)*CD19</f>
        <v>0</v>
      </c>
      <c r="AM19" s="65">
        <f>+IFERROR((SUM(E_Investimenti!$F18:AM18)/(E_Investimenti!$D18*12)),0)*CE19</f>
        <v>0</v>
      </c>
      <c r="AN19" s="65">
        <f>+IFERROR((SUM(E_Investimenti!$F18:AN18)/(E_Investimenti!$D18*12)),0)*CF19</f>
        <v>0</v>
      </c>
      <c r="AO19" s="65">
        <f>+IFERROR((SUM(E_Investimenti!$F18:AO18)/(E_Investimenti!$D18*12)),0)*CG19</f>
        <v>0</v>
      </c>
      <c r="AY19" s="87">
        <f>+IF(F43=0,1,IF(F43=E_Investimenti!$AP18,0,1))</f>
        <v>1</v>
      </c>
      <c r="AZ19" s="87">
        <f>+IF(G43=0,1,IF(G43=E_Investimenti!$AP18,0,1))</f>
        <v>1</v>
      </c>
      <c r="BA19" s="87">
        <f>+IF(H43=0,1,IF(H43=E_Investimenti!$AP18,0,1))</f>
        <v>1</v>
      </c>
      <c r="BB19" s="87">
        <f>+IF(I43=0,1,IF(I43=E_Investimenti!$AP18,0,1))</f>
        <v>1</v>
      </c>
      <c r="BC19" s="87">
        <f>+IF(J43=0,1,IF(J43=E_Investimenti!$AP18,0,1))</f>
        <v>1</v>
      </c>
      <c r="BD19" s="87">
        <f>+IF(K43=0,1,IF(K43=E_Investimenti!$AP18,0,1))</f>
        <v>1</v>
      </c>
      <c r="BE19" s="87">
        <f>+IF(L43=0,1,IF(L43=E_Investimenti!$AP18,0,1))</f>
        <v>1</v>
      </c>
      <c r="BF19" s="87">
        <f>+IF(M43=0,1,IF(M43=E_Investimenti!$AP18,0,1))</f>
        <v>1</v>
      </c>
      <c r="BG19" s="87">
        <f>+IF(N43=0,1,IF(N43=E_Investimenti!$AP18,0,1))</f>
        <v>1</v>
      </c>
      <c r="BH19" s="87">
        <f>+IF(O43=0,1,IF(O43=E_Investimenti!$AP18,0,1))</f>
        <v>1</v>
      </c>
      <c r="BI19" s="87">
        <f>+IF(P43=0,1,IF(P43=E_Investimenti!$AP18,0,1))</f>
        <v>1</v>
      </c>
      <c r="BJ19" s="87">
        <f>+IF(Q43=0,1,IF(Q43=E_Investimenti!$AP18,0,1))</f>
        <v>1</v>
      </c>
      <c r="BK19" s="87">
        <f>+IF(R43=0,1,IF(R43=E_Investimenti!$AP18,0,1))</f>
        <v>1</v>
      </c>
      <c r="BL19" s="87">
        <f>+IF(S43=0,1,IF(S43=E_Investimenti!$AP18,0,1))</f>
        <v>1</v>
      </c>
      <c r="BM19" s="87">
        <f>+IF(T43=0,1,IF(T43=E_Investimenti!$AP18,0,1))</f>
        <v>1</v>
      </c>
      <c r="BN19" s="87">
        <f>+IF(U43=0,1,IF(U43=E_Investimenti!$AP18,0,1))</f>
        <v>1</v>
      </c>
      <c r="BO19" s="87">
        <f>+IF(V43=0,1,IF(V43=E_Investimenti!$AP18,0,1))</f>
        <v>1</v>
      </c>
      <c r="BP19" s="87">
        <f>+IF(W43=0,1,IF(W43=E_Investimenti!$AP18,0,1))</f>
        <v>1</v>
      </c>
      <c r="BQ19" s="87">
        <f>+IF(X43=0,1,IF(X43=E_Investimenti!$AP18,0,1))</f>
        <v>1</v>
      </c>
      <c r="BR19" s="87">
        <f>+IF(Y43=0,1,IF(Y43=E_Investimenti!$AP18,0,1))</f>
        <v>1</v>
      </c>
      <c r="BS19" s="87">
        <f>+IF(Z43=0,1,IF(Z43=E_Investimenti!$AP18,0,1))</f>
        <v>1</v>
      </c>
      <c r="BT19" s="87">
        <f>+IF(AA43=0,1,IF(AA43=E_Investimenti!$AP18,0,1))</f>
        <v>1</v>
      </c>
      <c r="BU19" s="87">
        <f>+IF(AB43=0,1,IF(AB43=E_Investimenti!$AP18,0,1))</f>
        <v>1</v>
      </c>
      <c r="BV19" s="87">
        <f>+IF(AC43=0,1,IF(AC43=E_Investimenti!$AP18,0,1))</f>
        <v>1</v>
      </c>
      <c r="BW19" s="87">
        <f>+IF(AD43=0,1,IF(AD43=E_Investimenti!$AP18,0,1))</f>
        <v>1</v>
      </c>
      <c r="BX19" s="87">
        <f>+IF(AE43=0,1,IF(AE43=E_Investimenti!$AP18,0,1))</f>
        <v>1</v>
      </c>
      <c r="BY19" s="87">
        <f>+IF(AF43=0,1,IF(AF43=E_Investimenti!$AP18,0,1))</f>
        <v>1</v>
      </c>
      <c r="BZ19" s="87">
        <f>+IF(AG43=0,1,IF(AG43=E_Investimenti!$AP18,0,1))</f>
        <v>1</v>
      </c>
      <c r="CA19" s="87">
        <f>+IF(AH43=0,1,IF(AH43=E_Investimenti!$AP18,0,1))</f>
        <v>1</v>
      </c>
      <c r="CB19" s="87">
        <f>+IF(AI43=0,1,IF(AI43=E_Investimenti!$AP18,0,1))</f>
        <v>1</v>
      </c>
      <c r="CC19" s="87">
        <f>+IF(AJ43=0,1,IF(AJ43=E_Investimenti!$AP18,0,1))</f>
        <v>1</v>
      </c>
      <c r="CD19" s="87">
        <f>+IF(AK43=0,1,IF(AK43=E_Investimenti!$AP18,0,1))</f>
        <v>1</v>
      </c>
      <c r="CE19" s="87">
        <f>+IF(AL43=0,1,IF(AL43=E_Investimenti!$AP18,0,1))</f>
        <v>1</v>
      </c>
      <c r="CF19" s="87">
        <f>+IF(AM43=0,1,IF(AM43=E_Investimenti!$AP18,0,1))</f>
        <v>1</v>
      </c>
      <c r="CG19" s="87">
        <f>+IF(AN43=0,1,IF(AN43=E_Investimenti!$AP18,0,1))</f>
        <v>1</v>
      </c>
      <c r="CH19" s="87">
        <f>+IF(AO43=0,1,IF(AO43=E_Investimenti!$AP18,0,1))</f>
        <v>1</v>
      </c>
    </row>
    <row r="20" spans="1:87" ht="16.5" thickTop="1" thickBot="1" x14ac:dyDescent="0.3">
      <c r="A20" s="57" t="str">
        <f>+IF(E_Investimenti!A19=0,"",E_Investimenti!A19)</f>
        <v/>
      </c>
      <c r="B20" s="57" t="str">
        <f>+IF(E_Investimenti!B19=0,"",E_Investimenti!B19)</f>
        <v/>
      </c>
      <c r="C20" s="57" t="str">
        <f>+IF(E_Investimenti!C19=0,"",E_Investimenti!C19)</f>
        <v/>
      </c>
      <c r="D20" s="57"/>
      <c r="E20" s="57"/>
      <c r="F20" s="65">
        <f>+IFERROR((E_Investimenti!F19/(E_Investimenti!D19*12)),0)</f>
        <v>0</v>
      </c>
      <c r="G20" s="65">
        <f>+IFERROR((SUM(E_Investimenti!$F19:G19)/(E_Investimenti!$D19*12)),0)*AY20</f>
        <v>0</v>
      </c>
      <c r="H20" s="65">
        <f>+IFERROR((SUM(E_Investimenti!$F19:H19)/(E_Investimenti!$D19*12)),0)*AZ20</f>
        <v>0</v>
      </c>
      <c r="I20" s="65">
        <f>+IFERROR((SUM(E_Investimenti!$F19:I19)/(E_Investimenti!$D19*12)),0)*BA20</f>
        <v>0</v>
      </c>
      <c r="J20" s="65">
        <f>+IFERROR((SUM(E_Investimenti!$F19:J19)/(E_Investimenti!$D19*12)),0)*BB20</f>
        <v>0</v>
      </c>
      <c r="K20" s="65">
        <f>+IFERROR((SUM(E_Investimenti!$F19:K19)/(E_Investimenti!$D19*12)),0)*BC20</f>
        <v>0</v>
      </c>
      <c r="L20" s="65">
        <f>+IFERROR((SUM(E_Investimenti!$F19:L19)/(E_Investimenti!$D19*12)),0)*BD20</f>
        <v>0</v>
      </c>
      <c r="M20" s="65">
        <f>+IFERROR((SUM(E_Investimenti!$F19:M19)/(E_Investimenti!$D19*12)),0)*BE20</f>
        <v>0</v>
      </c>
      <c r="N20" s="65">
        <f>+IFERROR((SUM(E_Investimenti!$F19:N19)/(E_Investimenti!$D19*12)),0)*BF20</f>
        <v>0</v>
      </c>
      <c r="O20" s="65">
        <f>+IFERROR((SUM(E_Investimenti!$F19:O19)/(E_Investimenti!$D19*12)),0)*BG20</f>
        <v>0</v>
      </c>
      <c r="P20" s="65">
        <f>+IFERROR((SUM(E_Investimenti!$F19:P19)/(E_Investimenti!$D19*12)),0)*BH20</f>
        <v>0</v>
      </c>
      <c r="Q20" s="65">
        <f>+IFERROR((SUM(E_Investimenti!$F19:Q19)/(E_Investimenti!$D19*12)),0)*BI20</f>
        <v>0</v>
      </c>
      <c r="R20" s="65">
        <f>+IFERROR((SUM(E_Investimenti!$F19:R19)/(E_Investimenti!$D19*12)),0)*BJ20</f>
        <v>0</v>
      </c>
      <c r="S20" s="65">
        <f>+IFERROR((SUM(E_Investimenti!$F19:S19)/(E_Investimenti!$D19*12)),0)*BK20</f>
        <v>0</v>
      </c>
      <c r="T20" s="65">
        <f>+IFERROR((SUM(E_Investimenti!$F19:T19)/(E_Investimenti!$D19*12)),0)*BL20</f>
        <v>0</v>
      </c>
      <c r="U20" s="65">
        <f>+IFERROR((SUM(E_Investimenti!$F19:U19)/(E_Investimenti!$D19*12)),0)*BM20</f>
        <v>0</v>
      </c>
      <c r="V20" s="65">
        <f>+IFERROR((SUM(E_Investimenti!$F19:V19)/(E_Investimenti!$D19*12)),0)*BN20</f>
        <v>0</v>
      </c>
      <c r="W20" s="65">
        <f>+IFERROR((SUM(E_Investimenti!$F19:W19)/(E_Investimenti!$D19*12)),0)*BO20</f>
        <v>0</v>
      </c>
      <c r="X20" s="65">
        <f>+IFERROR((SUM(E_Investimenti!$F19:X19)/(E_Investimenti!$D19*12)),0)*BP20</f>
        <v>0</v>
      </c>
      <c r="Y20" s="65">
        <f>+IFERROR((SUM(E_Investimenti!$F19:Y19)/(E_Investimenti!$D19*12)),0)*BQ20</f>
        <v>0</v>
      </c>
      <c r="Z20" s="65">
        <f>+IFERROR((SUM(E_Investimenti!$F19:Z19)/(E_Investimenti!$D19*12)),0)*BR20</f>
        <v>0</v>
      </c>
      <c r="AA20" s="65">
        <f>+IFERROR((SUM(E_Investimenti!$F19:AA19)/(E_Investimenti!$D19*12)),0)*BS20</f>
        <v>0</v>
      </c>
      <c r="AB20" s="65">
        <f>+IFERROR((SUM(E_Investimenti!$F19:AB19)/(E_Investimenti!$D19*12)),0)*BT20</f>
        <v>0</v>
      </c>
      <c r="AC20" s="65">
        <f>+IFERROR((SUM(E_Investimenti!$F19:AC19)/(E_Investimenti!$D19*12)),0)*BU20</f>
        <v>0</v>
      </c>
      <c r="AD20" s="65">
        <f>+IFERROR((SUM(E_Investimenti!$F19:AD19)/(E_Investimenti!$D19*12)),0)*BV20</f>
        <v>0</v>
      </c>
      <c r="AE20" s="65">
        <f>+IFERROR((SUM(E_Investimenti!$F19:AE19)/(E_Investimenti!$D19*12)),0)*BW20</f>
        <v>0</v>
      </c>
      <c r="AF20" s="65">
        <f>+IFERROR((SUM(E_Investimenti!$F19:AF19)/(E_Investimenti!$D19*12)),0)*BX20</f>
        <v>0</v>
      </c>
      <c r="AG20" s="65">
        <f>+IFERROR((SUM(E_Investimenti!$F19:AG19)/(E_Investimenti!$D19*12)),0)*BY20</f>
        <v>0</v>
      </c>
      <c r="AH20" s="65">
        <f>+IFERROR((SUM(E_Investimenti!$F19:AH19)/(E_Investimenti!$D19*12)),0)*BZ20</f>
        <v>0</v>
      </c>
      <c r="AI20" s="65">
        <f>+IFERROR((SUM(E_Investimenti!$F19:AI19)/(E_Investimenti!$D19*12)),0)*CA20</f>
        <v>0</v>
      </c>
      <c r="AJ20" s="65">
        <f>+IFERROR((SUM(E_Investimenti!$F19:AJ19)/(E_Investimenti!$D19*12)),0)*CB20</f>
        <v>0</v>
      </c>
      <c r="AK20" s="65">
        <f>+IFERROR((SUM(E_Investimenti!$F19:AK19)/(E_Investimenti!$D19*12)),0)*CC20</f>
        <v>0</v>
      </c>
      <c r="AL20" s="65">
        <f>+IFERROR((SUM(E_Investimenti!$F19:AL19)/(E_Investimenti!$D19*12)),0)*CD20</f>
        <v>0</v>
      </c>
      <c r="AM20" s="65">
        <f>+IFERROR((SUM(E_Investimenti!$F19:AM19)/(E_Investimenti!$D19*12)),0)*CE20</f>
        <v>0</v>
      </c>
      <c r="AN20" s="65">
        <f>+IFERROR((SUM(E_Investimenti!$F19:AN19)/(E_Investimenti!$D19*12)),0)*CF20</f>
        <v>0</v>
      </c>
      <c r="AO20" s="65">
        <f>+IFERROR((SUM(E_Investimenti!$F19:AO19)/(E_Investimenti!$D19*12)),0)*CG20</f>
        <v>0</v>
      </c>
      <c r="AY20" s="87">
        <f>+IF(F44=0,1,IF(F44=E_Investimenti!$AP19,0,1))</f>
        <v>1</v>
      </c>
      <c r="AZ20" s="87">
        <f>+IF(G44=0,1,IF(G44=E_Investimenti!$AP19,0,1))</f>
        <v>1</v>
      </c>
      <c r="BA20" s="87">
        <f>+IF(H44=0,1,IF(H44=E_Investimenti!$AP19,0,1))</f>
        <v>1</v>
      </c>
      <c r="BB20" s="87">
        <f>+IF(I44=0,1,IF(I44=E_Investimenti!$AP19,0,1))</f>
        <v>1</v>
      </c>
      <c r="BC20" s="87">
        <f>+IF(J44=0,1,IF(J44=E_Investimenti!$AP19,0,1))</f>
        <v>1</v>
      </c>
      <c r="BD20" s="87">
        <f>+IF(K44=0,1,IF(K44=E_Investimenti!$AP19,0,1))</f>
        <v>1</v>
      </c>
      <c r="BE20" s="87">
        <f>+IF(L44=0,1,IF(L44=E_Investimenti!$AP19,0,1))</f>
        <v>1</v>
      </c>
      <c r="BF20" s="87">
        <f>+IF(M44=0,1,IF(M44=E_Investimenti!$AP19,0,1))</f>
        <v>1</v>
      </c>
      <c r="BG20" s="87">
        <f>+IF(N44=0,1,IF(N44=E_Investimenti!$AP19,0,1))</f>
        <v>1</v>
      </c>
      <c r="BH20" s="87">
        <f>+IF(O44=0,1,IF(O44=E_Investimenti!$AP19,0,1))</f>
        <v>1</v>
      </c>
      <c r="BI20" s="87">
        <f>+IF(P44=0,1,IF(P44=E_Investimenti!$AP19,0,1))</f>
        <v>1</v>
      </c>
      <c r="BJ20" s="87">
        <f>+IF(Q44=0,1,IF(Q44=E_Investimenti!$AP19,0,1))</f>
        <v>1</v>
      </c>
      <c r="BK20" s="87">
        <f>+IF(R44=0,1,IF(R44=E_Investimenti!$AP19,0,1))</f>
        <v>1</v>
      </c>
      <c r="BL20" s="87">
        <f>+IF(S44=0,1,IF(S44=E_Investimenti!$AP19,0,1))</f>
        <v>1</v>
      </c>
      <c r="BM20" s="87">
        <f>+IF(T44=0,1,IF(T44=E_Investimenti!$AP19,0,1))</f>
        <v>1</v>
      </c>
      <c r="BN20" s="87">
        <f>+IF(U44=0,1,IF(U44=E_Investimenti!$AP19,0,1))</f>
        <v>1</v>
      </c>
      <c r="BO20" s="87">
        <f>+IF(V44=0,1,IF(V44=E_Investimenti!$AP19,0,1))</f>
        <v>1</v>
      </c>
      <c r="BP20" s="87">
        <f>+IF(W44=0,1,IF(W44=E_Investimenti!$AP19,0,1))</f>
        <v>1</v>
      </c>
      <c r="BQ20" s="87">
        <f>+IF(X44=0,1,IF(X44=E_Investimenti!$AP19,0,1))</f>
        <v>1</v>
      </c>
      <c r="BR20" s="87">
        <f>+IF(Y44=0,1,IF(Y44=E_Investimenti!$AP19,0,1))</f>
        <v>1</v>
      </c>
      <c r="BS20" s="87">
        <f>+IF(Z44=0,1,IF(Z44=E_Investimenti!$AP19,0,1))</f>
        <v>1</v>
      </c>
      <c r="BT20" s="87">
        <f>+IF(AA44=0,1,IF(AA44=E_Investimenti!$AP19,0,1))</f>
        <v>1</v>
      </c>
      <c r="BU20" s="87">
        <f>+IF(AB44=0,1,IF(AB44=E_Investimenti!$AP19,0,1))</f>
        <v>1</v>
      </c>
      <c r="BV20" s="87">
        <f>+IF(AC44=0,1,IF(AC44=E_Investimenti!$AP19,0,1))</f>
        <v>1</v>
      </c>
      <c r="BW20" s="87">
        <f>+IF(AD44=0,1,IF(AD44=E_Investimenti!$AP19,0,1))</f>
        <v>1</v>
      </c>
      <c r="BX20" s="87">
        <f>+IF(AE44=0,1,IF(AE44=E_Investimenti!$AP19,0,1))</f>
        <v>1</v>
      </c>
      <c r="BY20" s="87">
        <f>+IF(AF44=0,1,IF(AF44=E_Investimenti!$AP19,0,1))</f>
        <v>1</v>
      </c>
      <c r="BZ20" s="87">
        <f>+IF(AG44=0,1,IF(AG44=E_Investimenti!$AP19,0,1))</f>
        <v>1</v>
      </c>
      <c r="CA20" s="87">
        <f>+IF(AH44=0,1,IF(AH44=E_Investimenti!$AP19,0,1))</f>
        <v>1</v>
      </c>
      <c r="CB20" s="87">
        <f>+IF(AI44=0,1,IF(AI44=E_Investimenti!$AP19,0,1))</f>
        <v>1</v>
      </c>
      <c r="CC20" s="87">
        <f>+IF(AJ44=0,1,IF(AJ44=E_Investimenti!$AP19,0,1))</f>
        <v>1</v>
      </c>
      <c r="CD20" s="87">
        <f>+IF(AK44=0,1,IF(AK44=E_Investimenti!$AP19,0,1))</f>
        <v>1</v>
      </c>
      <c r="CE20" s="87">
        <f>+IF(AL44=0,1,IF(AL44=E_Investimenti!$AP19,0,1))</f>
        <v>1</v>
      </c>
      <c r="CF20" s="87">
        <f>+IF(AM44=0,1,IF(AM44=E_Investimenti!$AP19,0,1))</f>
        <v>1</v>
      </c>
      <c r="CG20" s="87">
        <f>+IF(AN44=0,1,IF(AN44=E_Investimenti!$AP19,0,1))</f>
        <v>1</v>
      </c>
      <c r="CH20" s="87">
        <f>+IF(AO44=0,1,IF(AO44=E_Investimenti!$AP19,0,1))</f>
        <v>1</v>
      </c>
    </row>
    <row r="21" spans="1:87" ht="16.5" thickTop="1" thickBot="1" x14ac:dyDescent="0.3">
      <c r="A21" s="57" t="str">
        <f>+IF(E_Investimenti!A20=0,"",E_Investimenti!A20)</f>
        <v/>
      </c>
      <c r="B21" s="57" t="str">
        <f>+IF(E_Investimenti!B20=0,"",E_Investimenti!B20)</f>
        <v/>
      </c>
      <c r="C21" s="57" t="str">
        <f>+IF(E_Investimenti!C20=0,"",E_Investimenti!C20)</f>
        <v/>
      </c>
      <c r="D21" s="57"/>
      <c r="E21" s="57"/>
      <c r="F21" s="65">
        <f>+IFERROR((E_Investimenti!F20/(E_Investimenti!D20*12)),0)</f>
        <v>0</v>
      </c>
      <c r="G21" s="65">
        <f>+IFERROR((SUM(E_Investimenti!$F20:G20)/(E_Investimenti!$D20*12)),0)*AY21</f>
        <v>0</v>
      </c>
      <c r="H21" s="65">
        <f>+IFERROR((SUM(E_Investimenti!$F20:H20)/(E_Investimenti!$D20*12)),0)*AZ21</f>
        <v>0</v>
      </c>
      <c r="I21" s="65">
        <f>+IFERROR((SUM(E_Investimenti!$F20:I20)/(E_Investimenti!$D20*12)),0)*BA21</f>
        <v>0</v>
      </c>
      <c r="J21" s="65">
        <f>+IFERROR((SUM(E_Investimenti!$F20:J20)/(E_Investimenti!$D20*12)),0)*BB21</f>
        <v>0</v>
      </c>
      <c r="K21" s="65">
        <f>+IFERROR((SUM(E_Investimenti!$F20:K20)/(E_Investimenti!$D20*12)),0)*BC21</f>
        <v>0</v>
      </c>
      <c r="L21" s="65">
        <f>+IFERROR((SUM(E_Investimenti!$F20:L20)/(E_Investimenti!$D20*12)),0)*BD21</f>
        <v>0</v>
      </c>
      <c r="M21" s="65">
        <f>+IFERROR((SUM(E_Investimenti!$F20:M20)/(E_Investimenti!$D20*12)),0)*BE21</f>
        <v>0</v>
      </c>
      <c r="N21" s="65">
        <f>+IFERROR((SUM(E_Investimenti!$F20:N20)/(E_Investimenti!$D20*12)),0)*BF21</f>
        <v>0</v>
      </c>
      <c r="O21" s="65">
        <f>+IFERROR((SUM(E_Investimenti!$F20:O20)/(E_Investimenti!$D20*12)),0)*BG21</f>
        <v>0</v>
      </c>
      <c r="P21" s="65">
        <f>+IFERROR((SUM(E_Investimenti!$F20:P20)/(E_Investimenti!$D20*12)),0)*BH21</f>
        <v>0</v>
      </c>
      <c r="Q21" s="65">
        <f>+IFERROR((SUM(E_Investimenti!$F20:Q20)/(E_Investimenti!$D20*12)),0)*BI21</f>
        <v>0</v>
      </c>
      <c r="R21" s="65">
        <f>+IFERROR((SUM(E_Investimenti!$F20:R20)/(E_Investimenti!$D20*12)),0)*BJ21</f>
        <v>0</v>
      </c>
      <c r="S21" s="65">
        <f>+IFERROR((SUM(E_Investimenti!$F20:S20)/(E_Investimenti!$D20*12)),0)*BK21</f>
        <v>0</v>
      </c>
      <c r="T21" s="65">
        <f>+IFERROR((SUM(E_Investimenti!$F20:T20)/(E_Investimenti!$D20*12)),0)*BL21</f>
        <v>0</v>
      </c>
      <c r="U21" s="65">
        <f>+IFERROR((SUM(E_Investimenti!$F20:U20)/(E_Investimenti!$D20*12)),0)*BM21</f>
        <v>0</v>
      </c>
      <c r="V21" s="65">
        <f>+IFERROR((SUM(E_Investimenti!$F20:V20)/(E_Investimenti!$D20*12)),0)*BN21</f>
        <v>0</v>
      </c>
      <c r="W21" s="65">
        <f>+IFERROR((SUM(E_Investimenti!$F20:W20)/(E_Investimenti!$D20*12)),0)*BO21</f>
        <v>0</v>
      </c>
      <c r="X21" s="65">
        <f>+IFERROR((SUM(E_Investimenti!$F20:X20)/(E_Investimenti!$D20*12)),0)*BP21</f>
        <v>0</v>
      </c>
      <c r="Y21" s="65">
        <f>+IFERROR((SUM(E_Investimenti!$F20:Y20)/(E_Investimenti!$D20*12)),0)*BQ21</f>
        <v>0</v>
      </c>
      <c r="Z21" s="65">
        <f>+IFERROR((SUM(E_Investimenti!$F20:Z20)/(E_Investimenti!$D20*12)),0)*BR21</f>
        <v>0</v>
      </c>
      <c r="AA21" s="65">
        <f>+IFERROR((SUM(E_Investimenti!$F20:AA20)/(E_Investimenti!$D20*12)),0)*BS21</f>
        <v>0</v>
      </c>
      <c r="AB21" s="65">
        <f>+IFERROR((SUM(E_Investimenti!$F20:AB20)/(E_Investimenti!$D20*12)),0)*BT21</f>
        <v>0</v>
      </c>
      <c r="AC21" s="65">
        <f>+IFERROR((SUM(E_Investimenti!$F20:AC20)/(E_Investimenti!$D20*12)),0)*BU21</f>
        <v>0</v>
      </c>
      <c r="AD21" s="65">
        <f>+IFERROR((SUM(E_Investimenti!$F20:AD20)/(E_Investimenti!$D20*12)),0)*BV21</f>
        <v>0</v>
      </c>
      <c r="AE21" s="65">
        <f>+IFERROR((SUM(E_Investimenti!$F20:AE20)/(E_Investimenti!$D20*12)),0)*BW21</f>
        <v>0</v>
      </c>
      <c r="AF21" s="65">
        <f>+IFERROR((SUM(E_Investimenti!$F20:AF20)/(E_Investimenti!$D20*12)),0)*BX21</f>
        <v>0</v>
      </c>
      <c r="AG21" s="65">
        <f>+IFERROR((SUM(E_Investimenti!$F20:AG20)/(E_Investimenti!$D20*12)),0)*BY21</f>
        <v>0</v>
      </c>
      <c r="AH21" s="65">
        <f>+IFERROR((SUM(E_Investimenti!$F20:AH20)/(E_Investimenti!$D20*12)),0)*BZ21</f>
        <v>0</v>
      </c>
      <c r="AI21" s="65">
        <f>+IFERROR((SUM(E_Investimenti!$F20:AI20)/(E_Investimenti!$D20*12)),0)*CA21</f>
        <v>0</v>
      </c>
      <c r="AJ21" s="65">
        <f>+IFERROR((SUM(E_Investimenti!$F20:AJ20)/(E_Investimenti!$D20*12)),0)*CB21</f>
        <v>0</v>
      </c>
      <c r="AK21" s="65">
        <f>+IFERROR((SUM(E_Investimenti!$F20:AK20)/(E_Investimenti!$D20*12)),0)*CC21</f>
        <v>0</v>
      </c>
      <c r="AL21" s="65">
        <f>+IFERROR((SUM(E_Investimenti!$F20:AL20)/(E_Investimenti!$D20*12)),0)*CD21</f>
        <v>0</v>
      </c>
      <c r="AM21" s="65">
        <f>+IFERROR((SUM(E_Investimenti!$F20:AM20)/(E_Investimenti!$D20*12)),0)*CE21</f>
        <v>0</v>
      </c>
      <c r="AN21" s="65">
        <f>+IFERROR((SUM(E_Investimenti!$F20:AN20)/(E_Investimenti!$D20*12)),0)*CF21</f>
        <v>0</v>
      </c>
      <c r="AO21" s="65">
        <f>+IFERROR((SUM(E_Investimenti!$F20:AO20)/(E_Investimenti!$D20*12)),0)*CG21</f>
        <v>0</v>
      </c>
      <c r="AY21" s="87">
        <f>+IF(F45=0,1,IF(F45=E_Investimenti!$AP20,0,1))</f>
        <v>1</v>
      </c>
      <c r="AZ21" s="87">
        <f>+IF(G45=0,1,IF(G45=E_Investimenti!$AP20,0,1))</f>
        <v>1</v>
      </c>
      <c r="BA21" s="87">
        <f>+IF(H45=0,1,IF(H45=E_Investimenti!$AP20,0,1))</f>
        <v>1</v>
      </c>
      <c r="BB21" s="87">
        <f>+IF(I45=0,1,IF(I45=E_Investimenti!$AP20,0,1))</f>
        <v>1</v>
      </c>
      <c r="BC21" s="87">
        <f>+IF(J45=0,1,IF(J45=E_Investimenti!$AP20,0,1))</f>
        <v>1</v>
      </c>
      <c r="BD21" s="87">
        <f>+IF(K45=0,1,IF(K45=E_Investimenti!$AP20,0,1))</f>
        <v>1</v>
      </c>
      <c r="BE21" s="87">
        <f>+IF(L45=0,1,IF(L45=E_Investimenti!$AP20,0,1))</f>
        <v>1</v>
      </c>
      <c r="BF21" s="87">
        <f>+IF(M45=0,1,IF(M45=E_Investimenti!$AP20,0,1))</f>
        <v>1</v>
      </c>
      <c r="BG21" s="87">
        <f>+IF(N45=0,1,IF(N45=E_Investimenti!$AP20,0,1))</f>
        <v>1</v>
      </c>
      <c r="BH21" s="87">
        <f>+IF(O45=0,1,IF(O45=E_Investimenti!$AP20,0,1))</f>
        <v>1</v>
      </c>
      <c r="BI21" s="87">
        <f>+IF(P45=0,1,IF(P45=E_Investimenti!$AP20,0,1))</f>
        <v>1</v>
      </c>
      <c r="BJ21" s="87">
        <f>+IF(Q45=0,1,IF(Q45=E_Investimenti!$AP20,0,1))</f>
        <v>1</v>
      </c>
      <c r="BK21" s="87">
        <f>+IF(R45=0,1,IF(R45=E_Investimenti!$AP20,0,1))</f>
        <v>1</v>
      </c>
      <c r="BL21" s="87">
        <f>+IF(S45=0,1,IF(S45=E_Investimenti!$AP20,0,1))</f>
        <v>1</v>
      </c>
      <c r="BM21" s="87">
        <f>+IF(T45=0,1,IF(T45=E_Investimenti!$AP20,0,1))</f>
        <v>1</v>
      </c>
      <c r="BN21" s="87">
        <f>+IF(U45=0,1,IF(U45=E_Investimenti!$AP20,0,1))</f>
        <v>1</v>
      </c>
      <c r="BO21" s="87">
        <f>+IF(V45=0,1,IF(V45=E_Investimenti!$AP20,0,1))</f>
        <v>1</v>
      </c>
      <c r="BP21" s="87">
        <f>+IF(W45=0,1,IF(W45=E_Investimenti!$AP20,0,1))</f>
        <v>1</v>
      </c>
      <c r="BQ21" s="87">
        <f>+IF(X45=0,1,IF(X45=E_Investimenti!$AP20,0,1))</f>
        <v>1</v>
      </c>
      <c r="BR21" s="87">
        <f>+IF(Y45=0,1,IF(Y45=E_Investimenti!$AP20,0,1))</f>
        <v>1</v>
      </c>
      <c r="BS21" s="87">
        <f>+IF(Z45=0,1,IF(Z45=E_Investimenti!$AP20,0,1))</f>
        <v>1</v>
      </c>
      <c r="BT21" s="87">
        <f>+IF(AA45=0,1,IF(AA45=E_Investimenti!$AP20,0,1))</f>
        <v>1</v>
      </c>
      <c r="BU21" s="87">
        <f>+IF(AB45=0,1,IF(AB45=E_Investimenti!$AP20,0,1))</f>
        <v>1</v>
      </c>
      <c r="BV21" s="87">
        <f>+IF(AC45=0,1,IF(AC45=E_Investimenti!$AP20,0,1))</f>
        <v>1</v>
      </c>
      <c r="BW21" s="87">
        <f>+IF(AD45=0,1,IF(AD45=E_Investimenti!$AP20,0,1))</f>
        <v>1</v>
      </c>
      <c r="BX21" s="87">
        <f>+IF(AE45=0,1,IF(AE45=E_Investimenti!$AP20,0,1))</f>
        <v>1</v>
      </c>
      <c r="BY21" s="87">
        <f>+IF(AF45=0,1,IF(AF45=E_Investimenti!$AP20,0,1))</f>
        <v>1</v>
      </c>
      <c r="BZ21" s="87">
        <f>+IF(AG45=0,1,IF(AG45=E_Investimenti!$AP20,0,1))</f>
        <v>1</v>
      </c>
      <c r="CA21" s="87">
        <f>+IF(AH45=0,1,IF(AH45=E_Investimenti!$AP20,0,1))</f>
        <v>1</v>
      </c>
      <c r="CB21" s="87">
        <f>+IF(AI45=0,1,IF(AI45=E_Investimenti!$AP20,0,1))</f>
        <v>1</v>
      </c>
      <c r="CC21" s="87">
        <f>+IF(AJ45=0,1,IF(AJ45=E_Investimenti!$AP20,0,1))</f>
        <v>1</v>
      </c>
      <c r="CD21" s="87">
        <f>+IF(AK45=0,1,IF(AK45=E_Investimenti!$AP20,0,1))</f>
        <v>1</v>
      </c>
      <c r="CE21" s="87">
        <f>+IF(AL45=0,1,IF(AL45=E_Investimenti!$AP20,0,1))</f>
        <v>1</v>
      </c>
      <c r="CF21" s="87">
        <f>+IF(AM45=0,1,IF(AM45=E_Investimenti!$AP20,0,1))</f>
        <v>1</v>
      </c>
      <c r="CG21" s="87">
        <f>+IF(AN45=0,1,IF(AN45=E_Investimenti!$AP20,0,1))</f>
        <v>1</v>
      </c>
      <c r="CH21" s="87">
        <f>+IF(AO45=0,1,IF(AO45=E_Investimenti!$AP20,0,1))</f>
        <v>1</v>
      </c>
    </row>
    <row r="22" spans="1:87" ht="16.5" thickTop="1" thickBot="1" x14ac:dyDescent="0.3">
      <c r="A22" s="57" t="str">
        <f>+IF(E_Investimenti!A21=0,"",E_Investimenti!A21)</f>
        <v/>
      </c>
      <c r="B22" s="57" t="str">
        <f>+IF(E_Investimenti!B21=0,"",E_Investimenti!B21)</f>
        <v/>
      </c>
      <c r="C22" s="57" t="str">
        <f>+IF(E_Investimenti!C21=0,"",E_Investimenti!C21)</f>
        <v/>
      </c>
      <c r="D22" s="57"/>
      <c r="E22" s="57"/>
      <c r="F22" s="65">
        <f>+IFERROR((E_Investimenti!F21/(E_Investimenti!D21*12)),0)</f>
        <v>0</v>
      </c>
      <c r="G22" s="65">
        <f>+IFERROR((SUM(E_Investimenti!$F21:G21)/(E_Investimenti!$D21*12)),0)*AY22</f>
        <v>0</v>
      </c>
      <c r="H22" s="65">
        <f>+IFERROR((SUM(E_Investimenti!$F21:H21)/(E_Investimenti!$D21*12)),0)*AZ22</f>
        <v>0</v>
      </c>
      <c r="I22" s="65">
        <f>+IFERROR((SUM(E_Investimenti!$F21:I21)/(E_Investimenti!$D21*12)),0)*BA22</f>
        <v>0</v>
      </c>
      <c r="J22" s="65">
        <f>+IFERROR((SUM(E_Investimenti!$F21:J21)/(E_Investimenti!$D21*12)),0)*BB22</f>
        <v>0</v>
      </c>
      <c r="K22" s="65">
        <f>+IFERROR((SUM(E_Investimenti!$F21:K21)/(E_Investimenti!$D21*12)),0)*BC22</f>
        <v>0</v>
      </c>
      <c r="L22" s="65">
        <f>+IFERROR((SUM(E_Investimenti!$F21:L21)/(E_Investimenti!$D21*12)),0)*BD22</f>
        <v>0</v>
      </c>
      <c r="M22" s="65">
        <f>+IFERROR((SUM(E_Investimenti!$F21:M21)/(E_Investimenti!$D21*12)),0)*BE22</f>
        <v>0</v>
      </c>
      <c r="N22" s="65">
        <f>+IFERROR((SUM(E_Investimenti!$F21:N21)/(E_Investimenti!$D21*12)),0)*BF22</f>
        <v>0</v>
      </c>
      <c r="O22" s="65">
        <f>+IFERROR((SUM(E_Investimenti!$F21:O21)/(E_Investimenti!$D21*12)),0)*BG22</f>
        <v>0</v>
      </c>
      <c r="P22" s="65">
        <f>+IFERROR((SUM(E_Investimenti!$F21:P21)/(E_Investimenti!$D21*12)),0)*BH22</f>
        <v>0</v>
      </c>
      <c r="Q22" s="65">
        <f>+IFERROR((SUM(E_Investimenti!$F21:Q21)/(E_Investimenti!$D21*12)),0)*BI22</f>
        <v>0</v>
      </c>
      <c r="R22" s="65">
        <f>+IFERROR((SUM(E_Investimenti!$F21:R21)/(E_Investimenti!$D21*12)),0)*BJ22</f>
        <v>0</v>
      </c>
      <c r="S22" s="65">
        <f>+IFERROR((SUM(E_Investimenti!$F21:S21)/(E_Investimenti!$D21*12)),0)*BK22</f>
        <v>0</v>
      </c>
      <c r="T22" s="65">
        <f>+IFERROR((SUM(E_Investimenti!$F21:T21)/(E_Investimenti!$D21*12)),0)*BL22</f>
        <v>0</v>
      </c>
      <c r="U22" s="65">
        <f>+IFERROR((SUM(E_Investimenti!$F21:U21)/(E_Investimenti!$D21*12)),0)*BM22</f>
        <v>0</v>
      </c>
      <c r="V22" s="65">
        <f>+IFERROR((SUM(E_Investimenti!$F21:V21)/(E_Investimenti!$D21*12)),0)*BN22</f>
        <v>0</v>
      </c>
      <c r="W22" s="65">
        <f>+IFERROR((SUM(E_Investimenti!$F21:W21)/(E_Investimenti!$D21*12)),0)*BO22</f>
        <v>0</v>
      </c>
      <c r="X22" s="65">
        <f>+IFERROR((SUM(E_Investimenti!$F21:X21)/(E_Investimenti!$D21*12)),0)*BP22</f>
        <v>0</v>
      </c>
      <c r="Y22" s="65">
        <f>+IFERROR((SUM(E_Investimenti!$F21:Y21)/(E_Investimenti!$D21*12)),0)*BQ22</f>
        <v>0</v>
      </c>
      <c r="Z22" s="65">
        <f>+IFERROR((SUM(E_Investimenti!$F21:Z21)/(E_Investimenti!$D21*12)),0)*BR22</f>
        <v>0</v>
      </c>
      <c r="AA22" s="65">
        <f>+IFERROR((SUM(E_Investimenti!$F21:AA21)/(E_Investimenti!$D21*12)),0)*BS22</f>
        <v>0</v>
      </c>
      <c r="AB22" s="65">
        <f>+IFERROR((SUM(E_Investimenti!$F21:AB21)/(E_Investimenti!$D21*12)),0)*BT22</f>
        <v>0</v>
      </c>
      <c r="AC22" s="65">
        <f>+IFERROR((SUM(E_Investimenti!$F21:AC21)/(E_Investimenti!$D21*12)),0)*BU22</f>
        <v>0</v>
      </c>
      <c r="AD22" s="65">
        <f>+IFERROR((SUM(E_Investimenti!$F21:AD21)/(E_Investimenti!$D21*12)),0)*BV22</f>
        <v>0</v>
      </c>
      <c r="AE22" s="65">
        <f>+IFERROR((SUM(E_Investimenti!$F21:AE21)/(E_Investimenti!$D21*12)),0)*BW22</f>
        <v>0</v>
      </c>
      <c r="AF22" s="65">
        <f>+IFERROR((SUM(E_Investimenti!$F21:AF21)/(E_Investimenti!$D21*12)),0)*BX22</f>
        <v>0</v>
      </c>
      <c r="AG22" s="65">
        <f>+IFERROR((SUM(E_Investimenti!$F21:AG21)/(E_Investimenti!$D21*12)),0)*BY22</f>
        <v>0</v>
      </c>
      <c r="AH22" s="65">
        <f>+IFERROR((SUM(E_Investimenti!$F21:AH21)/(E_Investimenti!$D21*12)),0)*BZ22</f>
        <v>0</v>
      </c>
      <c r="AI22" s="65">
        <f>+IFERROR((SUM(E_Investimenti!$F21:AI21)/(E_Investimenti!$D21*12)),0)*CA22</f>
        <v>0</v>
      </c>
      <c r="AJ22" s="65">
        <f>+IFERROR((SUM(E_Investimenti!$F21:AJ21)/(E_Investimenti!$D21*12)),0)*CB22</f>
        <v>0</v>
      </c>
      <c r="AK22" s="65">
        <f>+IFERROR((SUM(E_Investimenti!$F21:AK21)/(E_Investimenti!$D21*12)),0)*CC22</f>
        <v>0</v>
      </c>
      <c r="AL22" s="65">
        <f>+IFERROR((SUM(E_Investimenti!$F21:AL21)/(E_Investimenti!$D21*12)),0)*CD22</f>
        <v>0</v>
      </c>
      <c r="AM22" s="65">
        <f>+IFERROR((SUM(E_Investimenti!$F21:AM21)/(E_Investimenti!$D21*12)),0)*CE22</f>
        <v>0</v>
      </c>
      <c r="AN22" s="65">
        <f>+IFERROR((SUM(E_Investimenti!$F21:AN21)/(E_Investimenti!$D21*12)),0)*CF22</f>
        <v>0</v>
      </c>
      <c r="AO22" s="65">
        <f>+IFERROR((SUM(E_Investimenti!$F21:AO21)/(E_Investimenti!$D21*12)),0)*CG22</f>
        <v>0</v>
      </c>
      <c r="AY22" s="87">
        <f>+IF(F46=0,1,IF(F46=E_Investimenti!$AP21,0,1))</f>
        <v>1</v>
      </c>
      <c r="AZ22" s="87">
        <f>+IF(G46=0,1,IF(G46=E_Investimenti!$AP21,0,1))</f>
        <v>1</v>
      </c>
      <c r="BA22" s="87">
        <f>+IF(H46=0,1,IF(H46=E_Investimenti!$AP21,0,1))</f>
        <v>1</v>
      </c>
      <c r="BB22" s="87">
        <f>+IF(I46=0,1,IF(I46=E_Investimenti!$AP21,0,1))</f>
        <v>1</v>
      </c>
      <c r="BC22" s="87">
        <f>+IF(J46=0,1,IF(J46=E_Investimenti!$AP21,0,1))</f>
        <v>1</v>
      </c>
      <c r="BD22" s="87">
        <f>+IF(K46=0,1,IF(K46=E_Investimenti!$AP21,0,1))</f>
        <v>1</v>
      </c>
      <c r="BE22" s="87">
        <f>+IF(L46=0,1,IF(L46=E_Investimenti!$AP21,0,1))</f>
        <v>1</v>
      </c>
      <c r="BF22" s="87">
        <f>+IF(M46=0,1,IF(M46=E_Investimenti!$AP21,0,1))</f>
        <v>1</v>
      </c>
      <c r="BG22" s="87">
        <f>+IF(N46=0,1,IF(N46=E_Investimenti!$AP21,0,1))</f>
        <v>1</v>
      </c>
      <c r="BH22" s="87">
        <f>+IF(O46=0,1,IF(O46=E_Investimenti!$AP21,0,1))</f>
        <v>1</v>
      </c>
      <c r="BI22" s="87">
        <f>+IF(P46=0,1,IF(P46=E_Investimenti!$AP21,0,1))</f>
        <v>1</v>
      </c>
      <c r="BJ22" s="87">
        <f>+IF(Q46=0,1,IF(Q46=E_Investimenti!$AP21,0,1))</f>
        <v>1</v>
      </c>
      <c r="BK22" s="87">
        <f>+IF(R46=0,1,IF(R46=E_Investimenti!$AP21,0,1))</f>
        <v>1</v>
      </c>
      <c r="BL22" s="87">
        <f>+IF(S46=0,1,IF(S46=E_Investimenti!$AP21,0,1))</f>
        <v>1</v>
      </c>
      <c r="BM22" s="87">
        <f>+IF(T46=0,1,IF(T46=E_Investimenti!$AP21,0,1))</f>
        <v>1</v>
      </c>
      <c r="BN22" s="87">
        <f>+IF(U46=0,1,IF(U46=E_Investimenti!$AP21,0,1))</f>
        <v>1</v>
      </c>
      <c r="BO22" s="87">
        <f>+IF(V46=0,1,IF(V46=E_Investimenti!$AP21,0,1))</f>
        <v>1</v>
      </c>
      <c r="BP22" s="87">
        <f>+IF(W46=0,1,IF(W46=E_Investimenti!$AP21,0,1))</f>
        <v>1</v>
      </c>
      <c r="BQ22" s="87">
        <f>+IF(X46=0,1,IF(X46=E_Investimenti!$AP21,0,1))</f>
        <v>1</v>
      </c>
      <c r="BR22" s="87">
        <f>+IF(Y46=0,1,IF(Y46=E_Investimenti!$AP21,0,1))</f>
        <v>1</v>
      </c>
      <c r="BS22" s="87">
        <f>+IF(Z46=0,1,IF(Z46=E_Investimenti!$AP21,0,1))</f>
        <v>1</v>
      </c>
      <c r="BT22" s="87">
        <f>+IF(AA46=0,1,IF(AA46=E_Investimenti!$AP21,0,1))</f>
        <v>1</v>
      </c>
      <c r="BU22" s="87">
        <f>+IF(AB46=0,1,IF(AB46=E_Investimenti!$AP21,0,1))</f>
        <v>1</v>
      </c>
      <c r="BV22" s="87">
        <f>+IF(AC46=0,1,IF(AC46=E_Investimenti!$AP21,0,1))</f>
        <v>1</v>
      </c>
      <c r="BW22" s="87">
        <f>+IF(AD46=0,1,IF(AD46=E_Investimenti!$AP21,0,1))</f>
        <v>1</v>
      </c>
      <c r="BX22" s="87">
        <f>+IF(AE46=0,1,IF(AE46=E_Investimenti!$AP21,0,1))</f>
        <v>1</v>
      </c>
      <c r="BY22" s="87">
        <f>+IF(AF46=0,1,IF(AF46=E_Investimenti!$AP21,0,1))</f>
        <v>1</v>
      </c>
      <c r="BZ22" s="87">
        <f>+IF(AG46=0,1,IF(AG46=E_Investimenti!$AP21,0,1))</f>
        <v>1</v>
      </c>
      <c r="CA22" s="87">
        <f>+IF(AH46=0,1,IF(AH46=E_Investimenti!$AP21,0,1))</f>
        <v>1</v>
      </c>
      <c r="CB22" s="87">
        <f>+IF(AI46=0,1,IF(AI46=E_Investimenti!$AP21,0,1))</f>
        <v>1</v>
      </c>
      <c r="CC22" s="87">
        <f>+IF(AJ46=0,1,IF(AJ46=E_Investimenti!$AP21,0,1))</f>
        <v>1</v>
      </c>
      <c r="CD22" s="87">
        <f>+IF(AK46=0,1,IF(AK46=E_Investimenti!$AP21,0,1))</f>
        <v>1</v>
      </c>
      <c r="CE22" s="87">
        <f>+IF(AL46=0,1,IF(AL46=E_Investimenti!$AP21,0,1))</f>
        <v>1</v>
      </c>
      <c r="CF22" s="87">
        <f>+IF(AM46=0,1,IF(AM46=E_Investimenti!$AP21,0,1))</f>
        <v>1</v>
      </c>
      <c r="CG22" s="87">
        <f>+IF(AN46=0,1,IF(AN46=E_Investimenti!$AP21,0,1))</f>
        <v>1</v>
      </c>
      <c r="CH22" s="87">
        <f>+IF(AO46=0,1,IF(AO46=E_Investimenti!$AP21,0,1))</f>
        <v>1</v>
      </c>
    </row>
    <row r="23" spans="1:87" ht="16.5" thickTop="1" thickBot="1" x14ac:dyDescent="0.3">
      <c r="A23" s="57"/>
      <c r="B23" s="57"/>
      <c r="C23" s="57"/>
      <c r="D23" s="57"/>
      <c r="E23" s="5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87" ht="16.5" thickTop="1" thickBot="1" x14ac:dyDescent="0.3">
      <c r="A24" s="57"/>
      <c r="B24" s="57" t="s">
        <v>314</v>
      </c>
      <c r="C24" s="57"/>
      <c r="D24" s="57"/>
      <c r="E24" s="57"/>
      <c r="F24" s="63">
        <f>SUM(F4:F22)</f>
        <v>42872.666666666664</v>
      </c>
      <c r="G24" s="63">
        <f t="shared" ref="G24:AO24" si="1">SUM(G4:G22)</f>
        <v>43072.555555555555</v>
      </c>
      <c r="H24" s="63">
        <f t="shared" si="1"/>
        <v>43135.888888888891</v>
      </c>
      <c r="I24" s="63">
        <f t="shared" si="1"/>
        <v>43175.222222222226</v>
      </c>
      <c r="J24" s="63">
        <f t="shared" si="1"/>
        <v>43255.222222222226</v>
      </c>
      <c r="K24" s="63">
        <f t="shared" si="1"/>
        <v>43327.888888888891</v>
      </c>
      <c r="L24" s="63">
        <f t="shared" si="1"/>
        <v>43358.888888888891</v>
      </c>
      <c r="M24" s="63">
        <f t="shared" si="1"/>
        <v>43386.888888888891</v>
      </c>
      <c r="N24" s="63">
        <f t="shared" si="1"/>
        <v>43467.888888888891</v>
      </c>
      <c r="O24" s="63">
        <f t="shared" si="1"/>
        <v>43497.888888888891</v>
      </c>
      <c r="P24" s="63">
        <f t="shared" si="1"/>
        <v>43528.888888888891</v>
      </c>
      <c r="Q24" s="63">
        <f t="shared" si="1"/>
        <v>43558.888888888891</v>
      </c>
      <c r="R24" s="63">
        <f t="shared" si="1"/>
        <v>43589.888888888891</v>
      </c>
      <c r="S24" s="63">
        <f t="shared" si="1"/>
        <v>43620.888888888891</v>
      </c>
      <c r="T24" s="63">
        <f t="shared" si="1"/>
        <v>43650.888888888891</v>
      </c>
      <c r="U24" s="63">
        <f t="shared" si="1"/>
        <v>43681.888888888891</v>
      </c>
      <c r="V24" s="63">
        <f t="shared" si="1"/>
        <v>43711.888888888891</v>
      </c>
      <c r="W24" s="63">
        <f t="shared" si="1"/>
        <v>43742.888888888891</v>
      </c>
      <c r="X24" s="63">
        <f t="shared" si="1"/>
        <v>43773.888888888891</v>
      </c>
      <c r="Y24" s="63">
        <f t="shared" si="1"/>
        <v>43801.888888888891</v>
      </c>
      <c r="Z24" s="63">
        <f t="shared" si="1"/>
        <v>43832.888888888891</v>
      </c>
      <c r="AA24" s="63">
        <f t="shared" si="1"/>
        <v>43862.888888888891</v>
      </c>
      <c r="AB24" s="63">
        <f t="shared" si="1"/>
        <v>43893.888888888891</v>
      </c>
      <c r="AC24" s="63">
        <f t="shared" si="1"/>
        <v>43923.888888888891</v>
      </c>
      <c r="AD24" s="63">
        <f t="shared" si="1"/>
        <v>43954.888888888891</v>
      </c>
      <c r="AE24" s="63">
        <f t="shared" si="1"/>
        <v>43985.888888888891</v>
      </c>
      <c r="AF24" s="63">
        <f t="shared" si="1"/>
        <v>44015.888888888891</v>
      </c>
      <c r="AG24" s="63">
        <f t="shared" si="1"/>
        <v>44046.888888888891</v>
      </c>
      <c r="AH24" s="63">
        <f t="shared" si="1"/>
        <v>44076.888888888891</v>
      </c>
      <c r="AI24" s="63">
        <f t="shared" si="1"/>
        <v>44107.888888888891</v>
      </c>
      <c r="AJ24" s="63">
        <f t="shared" si="1"/>
        <v>44138.888888888891</v>
      </c>
      <c r="AK24" s="63">
        <f t="shared" si="1"/>
        <v>44167.888888888891</v>
      </c>
      <c r="AL24" s="63">
        <f t="shared" si="1"/>
        <v>44198.888888888891</v>
      </c>
      <c r="AM24" s="63">
        <f t="shared" si="1"/>
        <v>44228.888888888891</v>
      </c>
      <c r="AN24" s="63">
        <f t="shared" si="1"/>
        <v>44259.888888888891</v>
      </c>
      <c r="AO24" s="63">
        <f t="shared" si="1"/>
        <v>44289.888888888891</v>
      </c>
    </row>
    <row r="25" spans="1:87" ht="15.75" thickTop="1" x14ac:dyDescent="0.25"/>
    <row r="27" spans="1:87" x14ac:dyDescent="0.25">
      <c r="A27" s="47" t="s">
        <v>381</v>
      </c>
    </row>
    <row r="28" spans="1:87" ht="15.75" thickBot="1" x14ac:dyDescent="0.3">
      <c r="A28" s="57" t="str">
        <f>+A4</f>
        <v>Descrizione</v>
      </c>
      <c r="B28" s="57" t="str">
        <f>+B4</f>
        <v>Tipologia</v>
      </c>
      <c r="C28" s="57"/>
      <c r="D28" s="57"/>
      <c r="E28" s="57"/>
      <c r="F28" s="202">
        <f>+SPm!B2</f>
        <v>41456</v>
      </c>
      <c r="G28" s="202">
        <f>+SPm!C2</f>
        <v>41517</v>
      </c>
      <c r="H28" s="202">
        <f>+SPm!D2</f>
        <v>41547</v>
      </c>
      <c r="I28" s="202">
        <f>+SPm!E2</f>
        <v>41578</v>
      </c>
      <c r="J28" s="202">
        <f>+SPm!F2</f>
        <v>41608</v>
      </c>
      <c r="K28" s="202">
        <f>+SPm!G2</f>
        <v>41639</v>
      </c>
      <c r="L28" s="202">
        <f>+SPm!H2</f>
        <v>41670</v>
      </c>
      <c r="M28" s="202">
        <f>+SPm!I2</f>
        <v>41698</v>
      </c>
      <c r="N28" s="202">
        <f>+SPm!J2</f>
        <v>41729</v>
      </c>
      <c r="O28" s="202">
        <f>+SPm!K2</f>
        <v>41759</v>
      </c>
      <c r="P28" s="202">
        <f>+SPm!L2</f>
        <v>41790</v>
      </c>
      <c r="Q28" s="202">
        <f>+SPm!M2</f>
        <v>41820</v>
      </c>
      <c r="R28" s="202">
        <f>+SPm!N2</f>
        <v>41851</v>
      </c>
      <c r="S28" s="202">
        <f>+SPm!O2</f>
        <v>41882</v>
      </c>
      <c r="T28" s="202">
        <f>+SPm!P2</f>
        <v>41912</v>
      </c>
      <c r="U28" s="202">
        <f>+SPm!Q2</f>
        <v>41943</v>
      </c>
      <c r="V28" s="202">
        <f>+SPm!R2</f>
        <v>41973</v>
      </c>
      <c r="W28" s="202">
        <f>+SPm!S2</f>
        <v>42004</v>
      </c>
      <c r="X28" s="202">
        <f>+SPm!T2</f>
        <v>42035</v>
      </c>
      <c r="Y28" s="202">
        <f>+SPm!U2</f>
        <v>42063</v>
      </c>
      <c r="Z28" s="202">
        <f>+SPm!V2</f>
        <v>42094</v>
      </c>
      <c r="AA28" s="202">
        <f>+SPm!W2</f>
        <v>42124</v>
      </c>
      <c r="AB28" s="202">
        <f>+SPm!X2</f>
        <v>42155</v>
      </c>
      <c r="AC28" s="202">
        <f>+SPm!Y2</f>
        <v>42185</v>
      </c>
      <c r="AD28" s="202">
        <f>+SPm!Z2</f>
        <v>42216</v>
      </c>
      <c r="AE28" s="202">
        <f>+SPm!AA2</f>
        <v>42247</v>
      </c>
      <c r="AF28" s="202">
        <f>+SPm!AB2</f>
        <v>42277</v>
      </c>
      <c r="AG28" s="202">
        <f>+SPm!AC2</f>
        <v>42308</v>
      </c>
      <c r="AH28" s="202">
        <f>+SPm!AD2</f>
        <v>42338</v>
      </c>
      <c r="AI28" s="202">
        <f>+SPm!AE2</f>
        <v>42369</v>
      </c>
      <c r="AJ28" s="202">
        <f>+SPm!AF2</f>
        <v>42400</v>
      </c>
      <c r="AK28" s="202">
        <f>+SPm!AG2</f>
        <v>42429</v>
      </c>
      <c r="AL28" s="202">
        <f>+SPm!AH2</f>
        <v>42460</v>
      </c>
      <c r="AM28" s="202">
        <f>+SPm!AI2</f>
        <v>42490</v>
      </c>
      <c r="AN28" s="202">
        <f>+SPm!AJ2</f>
        <v>42521</v>
      </c>
      <c r="AO28" s="202">
        <f>+SPm!AK2</f>
        <v>42551</v>
      </c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</row>
    <row r="29" spans="1:87" ht="16.5" thickTop="1" thickBot="1" x14ac:dyDescent="0.3">
      <c r="A29" s="57" t="str">
        <f>+A5</f>
        <v>Fabbricato 1</v>
      </c>
      <c r="B29" s="57" t="str">
        <f>+B5</f>
        <v>Fabbricati</v>
      </c>
      <c r="C29" s="57"/>
      <c r="D29" s="57"/>
      <c r="E29" s="57"/>
      <c r="F29" s="65">
        <f>+F5</f>
        <v>166.66666666666666</v>
      </c>
      <c r="G29" s="65">
        <f>+F29+G5</f>
        <v>333.33333333333331</v>
      </c>
      <c r="H29" s="65">
        <f>+G29+H5</f>
        <v>500</v>
      </c>
      <c r="I29" s="65">
        <f t="shared" ref="I29:AO29" si="2">+H29+I5</f>
        <v>675</v>
      </c>
      <c r="J29" s="65">
        <f t="shared" si="2"/>
        <v>850</v>
      </c>
      <c r="K29" s="65">
        <f t="shared" si="2"/>
        <v>1025</v>
      </c>
      <c r="L29" s="65">
        <f t="shared" si="2"/>
        <v>1200</v>
      </c>
      <c r="M29" s="65">
        <f t="shared" si="2"/>
        <v>1375</v>
      </c>
      <c r="N29" s="65">
        <f t="shared" si="2"/>
        <v>1550</v>
      </c>
      <c r="O29" s="65">
        <f t="shared" si="2"/>
        <v>1725</v>
      </c>
      <c r="P29" s="65">
        <f t="shared" si="2"/>
        <v>1900</v>
      </c>
      <c r="Q29" s="65">
        <f t="shared" si="2"/>
        <v>2075</v>
      </c>
      <c r="R29" s="65">
        <f t="shared" si="2"/>
        <v>2250</v>
      </c>
      <c r="S29" s="65">
        <f t="shared" si="2"/>
        <v>2425</v>
      </c>
      <c r="T29" s="65">
        <f t="shared" si="2"/>
        <v>2600</v>
      </c>
      <c r="U29" s="65">
        <f t="shared" si="2"/>
        <v>2775</v>
      </c>
      <c r="V29" s="65">
        <f t="shared" si="2"/>
        <v>2950</v>
      </c>
      <c r="W29" s="65">
        <f t="shared" si="2"/>
        <v>3125</v>
      </c>
      <c r="X29" s="65">
        <f t="shared" si="2"/>
        <v>3300</v>
      </c>
      <c r="Y29" s="65">
        <f t="shared" si="2"/>
        <v>3475</v>
      </c>
      <c r="Z29" s="65">
        <f t="shared" si="2"/>
        <v>3650</v>
      </c>
      <c r="AA29" s="65">
        <f t="shared" si="2"/>
        <v>3825</v>
      </c>
      <c r="AB29" s="65">
        <f t="shared" si="2"/>
        <v>4000</v>
      </c>
      <c r="AC29" s="65">
        <f t="shared" si="2"/>
        <v>4175</v>
      </c>
      <c r="AD29" s="65">
        <f t="shared" si="2"/>
        <v>4350</v>
      </c>
      <c r="AE29" s="65">
        <f t="shared" si="2"/>
        <v>4525</v>
      </c>
      <c r="AF29" s="65">
        <f t="shared" si="2"/>
        <v>4700</v>
      </c>
      <c r="AG29" s="65">
        <f t="shared" si="2"/>
        <v>4875</v>
      </c>
      <c r="AH29" s="65">
        <f t="shared" si="2"/>
        <v>5050</v>
      </c>
      <c r="AI29" s="65">
        <f t="shared" si="2"/>
        <v>5225</v>
      </c>
      <c r="AJ29" s="65">
        <f t="shared" si="2"/>
        <v>5400</v>
      </c>
      <c r="AK29" s="65">
        <f t="shared" si="2"/>
        <v>5575</v>
      </c>
      <c r="AL29" s="65">
        <f t="shared" si="2"/>
        <v>5750</v>
      </c>
      <c r="AM29" s="65">
        <f t="shared" si="2"/>
        <v>5925</v>
      </c>
      <c r="AN29" s="65">
        <f t="shared" si="2"/>
        <v>6100</v>
      </c>
      <c r="AO29" s="65">
        <f t="shared" si="2"/>
        <v>6275</v>
      </c>
    </row>
    <row r="30" spans="1:87" ht="16.5" thickTop="1" thickBot="1" x14ac:dyDescent="0.3">
      <c r="A30" s="57" t="str">
        <f t="shared" ref="A30:B46" si="3">+A6</f>
        <v>Impianti 1</v>
      </c>
      <c r="B30" s="57" t="str">
        <f t="shared" si="3"/>
        <v>Impianti e Macchinari</v>
      </c>
      <c r="C30" s="57"/>
      <c r="D30" s="57"/>
      <c r="E30" s="57"/>
      <c r="F30" s="65">
        <f t="shared" ref="F30:F46" si="4">+F6</f>
        <v>833.33333333333337</v>
      </c>
      <c r="G30" s="65">
        <f t="shared" ref="G30:H46" si="5">+F30+G6</f>
        <v>1666.6666666666667</v>
      </c>
      <c r="H30" s="65">
        <f t="shared" si="5"/>
        <v>2500</v>
      </c>
      <c r="I30" s="65">
        <f t="shared" ref="I30:AO30" si="6">+H30+I6</f>
        <v>3333.3333333333335</v>
      </c>
      <c r="J30" s="65">
        <f t="shared" si="6"/>
        <v>4166.666666666667</v>
      </c>
      <c r="K30" s="65">
        <f t="shared" si="6"/>
        <v>5041.666666666667</v>
      </c>
      <c r="L30" s="65">
        <f t="shared" si="6"/>
        <v>5916.666666666667</v>
      </c>
      <c r="M30" s="65">
        <f t="shared" si="6"/>
        <v>6791.666666666667</v>
      </c>
      <c r="N30" s="65">
        <f t="shared" si="6"/>
        <v>7666.666666666667</v>
      </c>
      <c r="O30" s="65">
        <f t="shared" si="6"/>
        <v>8541.6666666666679</v>
      </c>
      <c r="P30" s="65">
        <f t="shared" si="6"/>
        <v>9416.6666666666679</v>
      </c>
      <c r="Q30" s="65">
        <f t="shared" si="6"/>
        <v>10291.666666666668</v>
      </c>
      <c r="R30" s="65">
        <f t="shared" si="6"/>
        <v>11166.666666666668</v>
      </c>
      <c r="S30" s="65">
        <f t="shared" si="6"/>
        <v>12041.666666666668</v>
      </c>
      <c r="T30" s="65">
        <f t="shared" si="6"/>
        <v>12916.666666666668</v>
      </c>
      <c r="U30" s="65">
        <f t="shared" si="6"/>
        <v>13791.666666666668</v>
      </c>
      <c r="V30" s="65">
        <f t="shared" si="6"/>
        <v>14666.666666666668</v>
      </c>
      <c r="W30" s="65">
        <f t="shared" si="6"/>
        <v>15541.666666666668</v>
      </c>
      <c r="X30" s="65">
        <f t="shared" si="6"/>
        <v>16416.666666666668</v>
      </c>
      <c r="Y30" s="65">
        <f t="shared" si="6"/>
        <v>17291.666666666668</v>
      </c>
      <c r="Z30" s="65">
        <f t="shared" si="6"/>
        <v>18166.666666666668</v>
      </c>
      <c r="AA30" s="65">
        <f t="shared" si="6"/>
        <v>19041.666666666668</v>
      </c>
      <c r="AB30" s="65">
        <f t="shared" si="6"/>
        <v>19916.666666666668</v>
      </c>
      <c r="AC30" s="65">
        <f t="shared" si="6"/>
        <v>20791.666666666668</v>
      </c>
      <c r="AD30" s="65">
        <f t="shared" si="6"/>
        <v>21666.666666666668</v>
      </c>
      <c r="AE30" s="65">
        <f t="shared" si="6"/>
        <v>22541.666666666668</v>
      </c>
      <c r="AF30" s="65">
        <f t="shared" si="6"/>
        <v>23416.666666666668</v>
      </c>
      <c r="AG30" s="65">
        <f t="shared" si="6"/>
        <v>24291.666666666668</v>
      </c>
      <c r="AH30" s="65">
        <f t="shared" si="6"/>
        <v>25166.666666666668</v>
      </c>
      <c r="AI30" s="65">
        <f t="shared" si="6"/>
        <v>26041.666666666668</v>
      </c>
      <c r="AJ30" s="65">
        <f t="shared" si="6"/>
        <v>26916.666666666668</v>
      </c>
      <c r="AK30" s="65">
        <f t="shared" si="6"/>
        <v>27791.666666666668</v>
      </c>
      <c r="AL30" s="65">
        <f t="shared" si="6"/>
        <v>28666.666666666668</v>
      </c>
      <c r="AM30" s="65">
        <f t="shared" si="6"/>
        <v>29541.666666666668</v>
      </c>
      <c r="AN30" s="65">
        <f t="shared" si="6"/>
        <v>30416.666666666668</v>
      </c>
      <c r="AO30" s="65">
        <f t="shared" si="6"/>
        <v>31291.666666666668</v>
      </c>
    </row>
    <row r="31" spans="1:87" ht="16.5" thickTop="1" thickBot="1" x14ac:dyDescent="0.3">
      <c r="A31" s="57" t="str">
        <f t="shared" si="3"/>
        <v>Costi Impianto 1</v>
      </c>
      <c r="B31" s="57" t="str">
        <f t="shared" si="3"/>
        <v>Costi d'impianto e ampliamento</v>
      </c>
      <c r="C31" s="57"/>
      <c r="D31" s="57"/>
      <c r="E31" s="57"/>
      <c r="F31" s="65">
        <f t="shared" si="4"/>
        <v>416.66666666666669</v>
      </c>
      <c r="G31" s="65">
        <f t="shared" si="5"/>
        <v>833.33333333333337</v>
      </c>
      <c r="H31" s="65">
        <f t="shared" si="5"/>
        <v>1250</v>
      </c>
      <c r="I31" s="65">
        <f t="shared" ref="I31:AO31" si="7">+H31+I7</f>
        <v>1666.6666666666667</v>
      </c>
      <c r="J31" s="65">
        <f t="shared" si="7"/>
        <v>2083.3333333333335</v>
      </c>
      <c r="K31" s="65">
        <f t="shared" si="7"/>
        <v>2500</v>
      </c>
      <c r="L31" s="65">
        <f t="shared" si="7"/>
        <v>2916.6666666666665</v>
      </c>
      <c r="M31" s="65">
        <f t="shared" si="7"/>
        <v>3333.333333333333</v>
      </c>
      <c r="N31" s="65">
        <f t="shared" si="7"/>
        <v>3799.9999999999995</v>
      </c>
      <c r="O31" s="65">
        <f t="shared" si="7"/>
        <v>4266.6666666666661</v>
      </c>
      <c r="P31" s="65">
        <f t="shared" si="7"/>
        <v>4733.333333333333</v>
      </c>
      <c r="Q31" s="65">
        <f t="shared" si="7"/>
        <v>5200</v>
      </c>
      <c r="R31" s="65">
        <f t="shared" si="7"/>
        <v>5666.666666666667</v>
      </c>
      <c r="S31" s="65">
        <f t="shared" si="7"/>
        <v>6133.3333333333339</v>
      </c>
      <c r="T31" s="65">
        <f t="shared" si="7"/>
        <v>6600.0000000000009</v>
      </c>
      <c r="U31" s="65">
        <f t="shared" si="7"/>
        <v>7066.6666666666679</v>
      </c>
      <c r="V31" s="65">
        <f t="shared" si="7"/>
        <v>7533.3333333333348</v>
      </c>
      <c r="W31" s="65">
        <f t="shared" si="7"/>
        <v>8000.0000000000018</v>
      </c>
      <c r="X31" s="65">
        <f t="shared" si="7"/>
        <v>8466.6666666666679</v>
      </c>
      <c r="Y31" s="65">
        <f t="shared" si="7"/>
        <v>8933.3333333333339</v>
      </c>
      <c r="Z31" s="65">
        <f t="shared" si="7"/>
        <v>9400</v>
      </c>
      <c r="AA31" s="65">
        <f t="shared" si="7"/>
        <v>9866.6666666666661</v>
      </c>
      <c r="AB31" s="65">
        <f t="shared" si="7"/>
        <v>10333.333333333332</v>
      </c>
      <c r="AC31" s="65">
        <f t="shared" si="7"/>
        <v>10799.999999999998</v>
      </c>
      <c r="AD31" s="65">
        <f t="shared" si="7"/>
        <v>11266.666666666664</v>
      </c>
      <c r="AE31" s="65">
        <f t="shared" si="7"/>
        <v>11733.33333333333</v>
      </c>
      <c r="AF31" s="65">
        <f t="shared" si="7"/>
        <v>12199.999999999996</v>
      </c>
      <c r="AG31" s="65">
        <f t="shared" si="7"/>
        <v>12666.666666666662</v>
      </c>
      <c r="AH31" s="65">
        <f t="shared" si="7"/>
        <v>13133.333333333328</v>
      </c>
      <c r="AI31" s="65">
        <f t="shared" si="7"/>
        <v>13599.999999999995</v>
      </c>
      <c r="AJ31" s="65">
        <f t="shared" si="7"/>
        <v>14066.666666666661</v>
      </c>
      <c r="AK31" s="65">
        <f t="shared" si="7"/>
        <v>14533.333333333327</v>
      </c>
      <c r="AL31" s="65">
        <f t="shared" si="7"/>
        <v>14999.999999999993</v>
      </c>
      <c r="AM31" s="65">
        <f t="shared" si="7"/>
        <v>15466.666666666659</v>
      </c>
      <c r="AN31" s="65">
        <f t="shared" si="7"/>
        <v>15933.333333333325</v>
      </c>
      <c r="AO31" s="65">
        <f t="shared" si="7"/>
        <v>16399.999999999993</v>
      </c>
    </row>
    <row r="32" spans="1:87" ht="16.5" thickTop="1" thickBot="1" x14ac:dyDescent="0.3">
      <c r="A32" s="57" t="str">
        <f t="shared" si="3"/>
        <v>Immateriali</v>
      </c>
      <c r="B32" s="57" t="str">
        <f t="shared" si="3"/>
        <v>Altre immobilizzazioni immateriali</v>
      </c>
      <c r="C32" s="57"/>
      <c r="D32" s="57"/>
      <c r="E32" s="57"/>
      <c r="F32" s="65">
        <f t="shared" si="4"/>
        <v>0</v>
      </c>
      <c r="G32" s="65">
        <f t="shared" si="5"/>
        <v>83.333333333333329</v>
      </c>
      <c r="H32" s="65">
        <f t="shared" si="5"/>
        <v>166.66666666666666</v>
      </c>
      <c r="I32" s="65">
        <f t="shared" ref="I32:AO32" si="8">+H32+I8</f>
        <v>250</v>
      </c>
      <c r="J32" s="65">
        <f t="shared" si="8"/>
        <v>333.33333333333331</v>
      </c>
      <c r="K32" s="65">
        <f t="shared" si="8"/>
        <v>416.66666666666663</v>
      </c>
      <c r="L32" s="65">
        <f t="shared" si="8"/>
        <v>499.99999999999994</v>
      </c>
      <c r="M32" s="65">
        <f t="shared" si="8"/>
        <v>583.33333333333326</v>
      </c>
      <c r="N32" s="65">
        <f t="shared" si="8"/>
        <v>666.66666666666663</v>
      </c>
      <c r="O32" s="65">
        <f t="shared" si="8"/>
        <v>750</v>
      </c>
      <c r="P32" s="65">
        <f t="shared" si="8"/>
        <v>833.33333333333337</v>
      </c>
      <c r="Q32" s="65">
        <f t="shared" si="8"/>
        <v>916.66666666666674</v>
      </c>
      <c r="R32" s="65">
        <f t="shared" si="8"/>
        <v>1000.0000000000001</v>
      </c>
      <c r="S32" s="65">
        <f t="shared" si="8"/>
        <v>1083.3333333333335</v>
      </c>
      <c r="T32" s="65">
        <f t="shared" si="8"/>
        <v>1166.6666666666667</v>
      </c>
      <c r="U32" s="65">
        <f t="shared" si="8"/>
        <v>1250</v>
      </c>
      <c r="V32" s="65">
        <f t="shared" si="8"/>
        <v>1333.3333333333333</v>
      </c>
      <c r="W32" s="65">
        <f t="shared" si="8"/>
        <v>1416.6666666666665</v>
      </c>
      <c r="X32" s="65">
        <f t="shared" si="8"/>
        <v>1499.9999999999998</v>
      </c>
      <c r="Y32" s="65">
        <f t="shared" si="8"/>
        <v>1583.333333333333</v>
      </c>
      <c r="Z32" s="65">
        <f t="shared" si="8"/>
        <v>1666.6666666666663</v>
      </c>
      <c r="AA32" s="65">
        <f t="shared" si="8"/>
        <v>1749.9999999999995</v>
      </c>
      <c r="AB32" s="65">
        <f t="shared" si="8"/>
        <v>1833.3333333333328</v>
      </c>
      <c r="AC32" s="65">
        <f t="shared" si="8"/>
        <v>1916.6666666666661</v>
      </c>
      <c r="AD32" s="65">
        <f t="shared" si="8"/>
        <v>1999.9999999999993</v>
      </c>
      <c r="AE32" s="65">
        <f t="shared" si="8"/>
        <v>2083.3333333333326</v>
      </c>
      <c r="AF32" s="65">
        <f t="shared" si="8"/>
        <v>2166.6666666666661</v>
      </c>
      <c r="AG32" s="65">
        <f t="shared" si="8"/>
        <v>2249.9999999999995</v>
      </c>
      <c r="AH32" s="65">
        <f t="shared" si="8"/>
        <v>2333.333333333333</v>
      </c>
      <c r="AI32" s="65">
        <f t="shared" si="8"/>
        <v>2416.6666666666665</v>
      </c>
      <c r="AJ32" s="65">
        <f t="shared" si="8"/>
        <v>2500</v>
      </c>
      <c r="AK32" s="65">
        <f t="shared" si="8"/>
        <v>2583.3333333333335</v>
      </c>
      <c r="AL32" s="65">
        <f t="shared" si="8"/>
        <v>2666.666666666667</v>
      </c>
      <c r="AM32" s="65">
        <f t="shared" si="8"/>
        <v>2750.0000000000005</v>
      </c>
      <c r="AN32" s="65">
        <f t="shared" si="8"/>
        <v>2833.3333333333339</v>
      </c>
      <c r="AO32" s="65">
        <f t="shared" si="8"/>
        <v>2916.6666666666674</v>
      </c>
    </row>
    <row r="33" spans="1:41" ht="16.5" thickTop="1" thickBot="1" x14ac:dyDescent="0.3">
      <c r="A33" s="57" t="str">
        <f t="shared" si="3"/>
        <v>Arredamenti</v>
      </c>
      <c r="B33" s="57" t="str">
        <f t="shared" si="3"/>
        <v>Attrezzature Industriali e commerciali</v>
      </c>
      <c r="C33" s="57"/>
      <c r="D33" s="57"/>
      <c r="E33" s="57"/>
      <c r="F33" s="65">
        <f t="shared" si="4"/>
        <v>0</v>
      </c>
      <c r="G33" s="65">
        <f t="shared" si="5"/>
        <v>0</v>
      </c>
      <c r="H33" s="65">
        <f t="shared" si="5"/>
        <v>0</v>
      </c>
      <c r="I33" s="65">
        <f t="shared" ref="I33:AO33" si="9">+H33+I9</f>
        <v>0</v>
      </c>
      <c r="J33" s="65">
        <f t="shared" si="9"/>
        <v>50</v>
      </c>
      <c r="K33" s="65">
        <f t="shared" si="9"/>
        <v>100</v>
      </c>
      <c r="L33" s="65">
        <f t="shared" si="9"/>
        <v>150</v>
      </c>
      <c r="M33" s="65">
        <f t="shared" si="9"/>
        <v>200</v>
      </c>
      <c r="N33" s="65">
        <f t="shared" si="9"/>
        <v>250</v>
      </c>
      <c r="O33" s="65">
        <f t="shared" si="9"/>
        <v>300</v>
      </c>
      <c r="P33" s="65">
        <f t="shared" si="9"/>
        <v>350</v>
      </c>
      <c r="Q33" s="65">
        <f t="shared" si="9"/>
        <v>400</v>
      </c>
      <c r="R33" s="65">
        <f t="shared" si="9"/>
        <v>450</v>
      </c>
      <c r="S33" s="65">
        <f t="shared" si="9"/>
        <v>500</v>
      </c>
      <c r="T33" s="65">
        <f t="shared" si="9"/>
        <v>550</v>
      </c>
      <c r="U33" s="65">
        <f t="shared" si="9"/>
        <v>600</v>
      </c>
      <c r="V33" s="65">
        <f t="shared" si="9"/>
        <v>650</v>
      </c>
      <c r="W33" s="65">
        <f t="shared" si="9"/>
        <v>700</v>
      </c>
      <c r="X33" s="65">
        <f t="shared" si="9"/>
        <v>750</v>
      </c>
      <c r="Y33" s="65">
        <f t="shared" si="9"/>
        <v>800</v>
      </c>
      <c r="Z33" s="65">
        <f t="shared" si="9"/>
        <v>850</v>
      </c>
      <c r="AA33" s="65">
        <f t="shared" si="9"/>
        <v>900</v>
      </c>
      <c r="AB33" s="65">
        <f t="shared" si="9"/>
        <v>950</v>
      </c>
      <c r="AC33" s="65">
        <f t="shared" si="9"/>
        <v>1000</v>
      </c>
      <c r="AD33" s="65">
        <f t="shared" si="9"/>
        <v>1050</v>
      </c>
      <c r="AE33" s="65">
        <f t="shared" si="9"/>
        <v>1100</v>
      </c>
      <c r="AF33" s="65">
        <f t="shared" si="9"/>
        <v>1150</v>
      </c>
      <c r="AG33" s="65">
        <f t="shared" si="9"/>
        <v>1200</v>
      </c>
      <c r="AH33" s="65">
        <f t="shared" si="9"/>
        <v>1250</v>
      </c>
      <c r="AI33" s="65">
        <f t="shared" si="9"/>
        <v>1300</v>
      </c>
      <c r="AJ33" s="65">
        <f t="shared" si="9"/>
        <v>1350</v>
      </c>
      <c r="AK33" s="65">
        <f t="shared" si="9"/>
        <v>1400</v>
      </c>
      <c r="AL33" s="65">
        <f t="shared" si="9"/>
        <v>1450</v>
      </c>
      <c r="AM33" s="65">
        <f t="shared" si="9"/>
        <v>1500</v>
      </c>
      <c r="AN33" s="65">
        <f t="shared" si="9"/>
        <v>1550</v>
      </c>
      <c r="AO33" s="65">
        <f t="shared" si="9"/>
        <v>1600</v>
      </c>
    </row>
    <row r="34" spans="1:41" ht="16.5" thickTop="1" thickBot="1" x14ac:dyDescent="0.3">
      <c r="A34" s="57" t="str">
        <f t="shared" si="3"/>
        <v>R&amp;S</v>
      </c>
      <c r="B34" s="57" t="str">
        <f t="shared" si="3"/>
        <v>Ricerca&amp; Sviluppo</v>
      </c>
      <c r="C34" s="57"/>
      <c r="D34" s="57"/>
      <c r="E34" s="57"/>
      <c r="F34" s="65">
        <f t="shared" si="4"/>
        <v>0</v>
      </c>
      <c r="G34" s="65">
        <f t="shared" si="5"/>
        <v>55.555555555555557</v>
      </c>
      <c r="H34" s="65">
        <f t="shared" si="5"/>
        <v>111.11111111111111</v>
      </c>
      <c r="I34" s="65">
        <f t="shared" ref="I34:AO34" si="10">+H34+I10</f>
        <v>166.66666666666669</v>
      </c>
      <c r="J34" s="65">
        <f t="shared" si="10"/>
        <v>222.22222222222223</v>
      </c>
      <c r="K34" s="65">
        <f t="shared" si="10"/>
        <v>277.77777777777777</v>
      </c>
      <c r="L34" s="65">
        <f t="shared" si="10"/>
        <v>333.33333333333331</v>
      </c>
      <c r="M34" s="65">
        <f t="shared" si="10"/>
        <v>388.88888888888886</v>
      </c>
      <c r="N34" s="65">
        <f t="shared" si="10"/>
        <v>444.4444444444444</v>
      </c>
      <c r="O34" s="65">
        <f t="shared" si="10"/>
        <v>499.99999999999994</v>
      </c>
      <c r="P34" s="65">
        <f t="shared" si="10"/>
        <v>555.55555555555554</v>
      </c>
      <c r="Q34" s="65">
        <f t="shared" si="10"/>
        <v>611.11111111111109</v>
      </c>
      <c r="R34" s="65">
        <f t="shared" si="10"/>
        <v>666.66666666666663</v>
      </c>
      <c r="S34" s="65">
        <f t="shared" si="10"/>
        <v>722.22222222222217</v>
      </c>
      <c r="T34" s="65">
        <f t="shared" si="10"/>
        <v>777.77777777777771</v>
      </c>
      <c r="U34" s="65">
        <f t="shared" si="10"/>
        <v>833.33333333333326</v>
      </c>
      <c r="V34" s="65">
        <f t="shared" si="10"/>
        <v>888.8888888888888</v>
      </c>
      <c r="W34" s="65">
        <f t="shared" si="10"/>
        <v>944.44444444444434</v>
      </c>
      <c r="X34" s="65">
        <f t="shared" si="10"/>
        <v>999.99999999999989</v>
      </c>
      <c r="Y34" s="65">
        <f t="shared" si="10"/>
        <v>1055.5555555555554</v>
      </c>
      <c r="Z34" s="65">
        <f t="shared" si="10"/>
        <v>1111.1111111111111</v>
      </c>
      <c r="AA34" s="65">
        <f t="shared" si="10"/>
        <v>1166.6666666666667</v>
      </c>
      <c r="AB34" s="65">
        <f t="shared" si="10"/>
        <v>1222.2222222222224</v>
      </c>
      <c r="AC34" s="65">
        <f t="shared" si="10"/>
        <v>1277.7777777777781</v>
      </c>
      <c r="AD34" s="65">
        <f t="shared" si="10"/>
        <v>1333.3333333333337</v>
      </c>
      <c r="AE34" s="65">
        <f t="shared" si="10"/>
        <v>1388.8888888888894</v>
      </c>
      <c r="AF34" s="65">
        <f t="shared" si="10"/>
        <v>1444.444444444445</v>
      </c>
      <c r="AG34" s="65">
        <f t="shared" si="10"/>
        <v>1500.0000000000007</v>
      </c>
      <c r="AH34" s="65">
        <f t="shared" si="10"/>
        <v>1555.5555555555563</v>
      </c>
      <c r="AI34" s="65">
        <f t="shared" si="10"/>
        <v>1611.111111111112</v>
      </c>
      <c r="AJ34" s="65">
        <f t="shared" si="10"/>
        <v>1666.6666666666677</v>
      </c>
      <c r="AK34" s="65">
        <f t="shared" si="10"/>
        <v>1722.2222222222233</v>
      </c>
      <c r="AL34" s="65">
        <f t="shared" si="10"/>
        <v>1777.777777777779</v>
      </c>
      <c r="AM34" s="65">
        <f t="shared" si="10"/>
        <v>1833.3333333333346</v>
      </c>
      <c r="AN34" s="65">
        <f t="shared" si="10"/>
        <v>1888.8888888888903</v>
      </c>
      <c r="AO34" s="65">
        <f t="shared" si="10"/>
        <v>1944.4444444444459</v>
      </c>
    </row>
    <row r="35" spans="1:41" ht="16.5" thickTop="1" thickBot="1" x14ac:dyDescent="0.3">
      <c r="A35" s="57" t="str">
        <f t="shared" si="3"/>
        <v>Brevetti</v>
      </c>
      <c r="B35" s="57" t="str">
        <f t="shared" si="3"/>
        <v>Ricerca&amp; Sviluppo</v>
      </c>
      <c r="C35" s="57"/>
      <c r="D35" s="57"/>
      <c r="E35" s="57"/>
      <c r="F35" s="65">
        <f t="shared" si="4"/>
        <v>0</v>
      </c>
      <c r="G35" s="65">
        <f t="shared" si="5"/>
        <v>0</v>
      </c>
      <c r="H35" s="65">
        <f t="shared" si="5"/>
        <v>33.333333333333336</v>
      </c>
      <c r="I35" s="65">
        <f t="shared" ref="I35:AO35" si="11">+H35+I11</f>
        <v>66.666666666666671</v>
      </c>
      <c r="J35" s="65">
        <f t="shared" si="11"/>
        <v>100</v>
      </c>
      <c r="K35" s="65">
        <f t="shared" si="11"/>
        <v>133.33333333333334</v>
      </c>
      <c r="L35" s="65">
        <f t="shared" si="11"/>
        <v>166.66666666666669</v>
      </c>
      <c r="M35" s="65">
        <f t="shared" si="11"/>
        <v>200.00000000000003</v>
      </c>
      <c r="N35" s="65">
        <f t="shared" si="11"/>
        <v>233.33333333333337</v>
      </c>
      <c r="O35" s="65">
        <f t="shared" si="11"/>
        <v>266.66666666666669</v>
      </c>
      <c r="P35" s="65">
        <f t="shared" si="11"/>
        <v>300</v>
      </c>
      <c r="Q35" s="65">
        <f t="shared" si="11"/>
        <v>333.33333333333331</v>
      </c>
      <c r="R35" s="65">
        <f t="shared" si="11"/>
        <v>366.66666666666663</v>
      </c>
      <c r="S35" s="65">
        <f t="shared" si="11"/>
        <v>399.99999999999994</v>
      </c>
      <c r="T35" s="65">
        <f t="shared" si="11"/>
        <v>433.33333333333326</v>
      </c>
      <c r="U35" s="65">
        <f t="shared" si="11"/>
        <v>466.66666666666657</v>
      </c>
      <c r="V35" s="65">
        <f t="shared" si="11"/>
        <v>499.99999999999989</v>
      </c>
      <c r="W35" s="65">
        <f t="shared" si="11"/>
        <v>533.33333333333326</v>
      </c>
      <c r="X35" s="65">
        <f t="shared" si="11"/>
        <v>566.66666666666663</v>
      </c>
      <c r="Y35" s="65">
        <f t="shared" si="11"/>
        <v>600</v>
      </c>
      <c r="Z35" s="65">
        <f t="shared" si="11"/>
        <v>633.33333333333337</v>
      </c>
      <c r="AA35" s="65">
        <f t="shared" si="11"/>
        <v>666.66666666666674</v>
      </c>
      <c r="AB35" s="65">
        <f t="shared" si="11"/>
        <v>700.00000000000011</v>
      </c>
      <c r="AC35" s="65">
        <f t="shared" si="11"/>
        <v>733.33333333333348</v>
      </c>
      <c r="AD35" s="65">
        <f t="shared" si="11"/>
        <v>766.66666666666686</v>
      </c>
      <c r="AE35" s="65">
        <f t="shared" si="11"/>
        <v>800.00000000000023</v>
      </c>
      <c r="AF35" s="65">
        <f t="shared" si="11"/>
        <v>833.3333333333336</v>
      </c>
      <c r="AG35" s="65">
        <f t="shared" si="11"/>
        <v>866.66666666666697</v>
      </c>
      <c r="AH35" s="65">
        <f t="shared" si="11"/>
        <v>900.00000000000034</v>
      </c>
      <c r="AI35" s="65">
        <f t="shared" si="11"/>
        <v>933.33333333333371</v>
      </c>
      <c r="AJ35" s="65">
        <f t="shared" si="11"/>
        <v>966.66666666666708</v>
      </c>
      <c r="AK35" s="65">
        <f t="shared" si="11"/>
        <v>1000.0000000000005</v>
      </c>
      <c r="AL35" s="65">
        <f t="shared" si="11"/>
        <v>1033.3333333333337</v>
      </c>
      <c r="AM35" s="65">
        <f t="shared" si="11"/>
        <v>1066.666666666667</v>
      </c>
      <c r="AN35" s="65">
        <f t="shared" si="11"/>
        <v>1100.0000000000002</v>
      </c>
      <c r="AO35" s="65">
        <f t="shared" si="11"/>
        <v>1133.3333333333335</v>
      </c>
    </row>
    <row r="36" spans="1:41" ht="16.5" thickTop="1" thickBot="1" x14ac:dyDescent="0.3">
      <c r="A36" s="57" t="str">
        <f t="shared" si="3"/>
        <v/>
      </c>
      <c r="B36" s="57" t="str">
        <f t="shared" si="3"/>
        <v>Fabbricati</v>
      </c>
      <c r="C36" s="57"/>
      <c r="D36" s="57"/>
      <c r="E36" s="57"/>
      <c r="F36" s="65">
        <f t="shared" si="4"/>
        <v>0</v>
      </c>
      <c r="G36" s="65">
        <f t="shared" si="5"/>
        <v>0</v>
      </c>
      <c r="H36" s="65">
        <f t="shared" si="5"/>
        <v>0</v>
      </c>
      <c r="I36" s="65">
        <f t="shared" ref="I36:AO36" si="12">+H36+I12</f>
        <v>0</v>
      </c>
      <c r="J36" s="65">
        <f t="shared" si="12"/>
        <v>0</v>
      </c>
      <c r="K36" s="65">
        <f t="shared" si="12"/>
        <v>0</v>
      </c>
      <c r="L36" s="65">
        <f t="shared" si="12"/>
        <v>0</v>
      </c>
      <c r="M36" s="65">
        <f t="shared" si="12"/>
        <v>0</v>
      </c>
      <c r="N36" s="65">
        <f t="shared" si="12"/>
        <v>0</v>
      </c>
      <c r="O36" s="65">
        <f t="shared" si="12"/>
        <v>0</v>
      </c>
      <c r="P36" s="65">
        <f t="shared" si="12"/>
        <v>0</v>
      </c>
      <c r="Q36" s="65">
        <f t="shared" si="12"/>
        <v>0</v>
      </c>
      <c r="R36" s="65">
        <f t="shared" si="12"/>
        <v>0</v>
      </c>
      <c r="S36" s="65">
        <f t="shared" si="12"/>
        <v>0</v>
      </c>
      <c r="T36" s="65">
        <f t="shared" si="12"/>
        <v>0</v>
      </c>
      <c r="U36" s="65">
        <f t="shared" si="12"/>
        <v>0</v>
      </c>
      <c r="V36" s="65">
        <f t="shared" si="12"/>
        <v>0</v>
      </c>
      <c r="W36" s="65">
        <f t="shared" si="12"/>
        <v>0</v>
      </c>
      <c r="X36" s="65">
        <f t="shared" si="12"/>
        <v>0</v>
      </c>
      <c r="Y36" s="65">
        <f t="shared" si="12"/>
        <v>0</v>
      </c>
      <c r="Z36" s="65">
        <f t="shared" si="12"/>
        <v>0</v>
      </c>
      <c r="AA36" s="65">
        <f t="shared" si="12"/>
        <v>0</v>
      </c>
      <c r="AB36" s="65">
        <f t="shared" si="12"/>
        <v>0</v>
      </c>
      <c r="AC36" s="65">
        <f t="shared" si="12"/>
        <v>0</v>
      </c>
      <c r="AD36" s="65">
        <f t="shared" si="12"/>
        <v>0</v>
      </c>
      <c r="AE36" s="65">
        <f t="shared" si="12"/>
        <v>0</v>
      </c>
      <c r="AF36" s="65">
        <f t="shared" si="12"/>
        <v>0</v>
      </c>
      <c r="AG36" s="65">
        <f t="shared" si="12"/>
        <v>0</v>
      </c>
      <c r="AH36" s="65">
        <f t="shared" si="12"/>
        <v>0</v>
      </c>
      <c r="AI36" s="65">
        <f t="shared" si="12"/>
        <v>0</v>
      </c>
      <c r="AJ36" s="65">
        <f t="shared" si="12"/>
        <v>0</v>
      </c>
      <c r="AK36" s="65">
        <f t="shared" si="12"/>
        <v>0</v>
      </c>
      <c r="AL36" s="65">
        <f t="shared" si="12"/>
        <v>0</v>
      </c>
      <c r="AM36" s="65">
        <f t="shared" si="12"/>
        <v>0</v>
      </c>
      <c r="AN36" s="65">
        <f t="shared" si="12"/>
        <v>0</v>
      </c>
      <c r="AO36" s="65">
        <f t="shared" si="12"/>
        <v>0</v>
      </c>
    </row>
    <row r="37" spans="1:41" ht="16.5" thickTop="1" thickBot="1" x14ac:dyDescent="0.3">
      <c r="A37" s="57" t="str">
        <f t="shared" si="3"/>
        <v/>
      </c>
      <c r="B37" s="57" t="str">
        <f t="shared" si="3"/>
        <v/>
      </c>
      <c r="C37" s="57"/>
      <c r="D37" s="57"/>
      <c r="E37" s="57"/>
      <c r="F37" s="65">
        <f t="shared" si="4"/>
        <v>0</v>
      </c>
      <c r="G37" s="65">
        <f t="shared" si="5"/>
        <v>0</v>
      </c>
      <c r="H37" s="65">
        <f t="shared" si="5"/>
        <v>0</v>
      </c>
      <c r="I37" s="65">
        <f t="shared" ref="I37:AO37" si="13">+H37+I13</f>
        <v>0</v>
      </c>
      <c r="J37" s="65">
        <f t="shared" si="13"/>
        <v>0</v>
      </c>
      <c r="K37" s="65">
        <f t="shared" si="13"/>
        <v>0</v>
      </c>
      <c r="L37" s="65">
        <f t="shared" si="13"/>
        <v>0</v>
      </c>
      <c r="M37" s="65">
        <f t="shared" si="13"/>
        <v>0</v>
      </c>
      <c r="N37" s="65">
        <f t="shared" si="13"/>
        <v>0</v>
      </c>
      <c r="O37" s="65">
        <f t="shared" si="13"/>
        <v>0</v>
      </c>
      <c r="P37" s="65">
        <f t="shared" si="13"/>
        <v>0</v>
      </c>
      <c r="Q37" s="65">
        <f t="shared" si="13"/>
        <v>0</v>
      </c>
      <c r="R37" s="65">
        <f t="shared" si="13"/>
        <v>0</v>
      </c>
      <c r="S37" s="65">
        <f t="shared" si="13"/>
        <v>0</v>
      </c>
      <c r="T37" s="65">
        <f t="shared" si="13"/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  <c r="AF37" s="65">
        <f t="shared" si="13"/>
        <v>0</v>
      </c>
      <c r="AG37" s="65">
        <f t="shared" si="13"/>
        <v>0</v>
      </c>
      <c r="AH37" s="65">
        <f t="shared" si="13"/>
        <v>0</v>
      </c>
      <c r="AI37" s="65">
        <f t="shared" si="13"/>
        <v>0</v>
      </c>
      <c r="AJ37" s="65">
        <f t="shared" si="13"/>
        <v>0</v>
      </c>
      <c r="AK37" s="65">
        <f t="shared" si="13"/>
        <v>0</v>
      </c>
      <c r="AL37" s="65">
        <f t="shared" si="13"/>
        <v>0</v>
      </c>
      <c r="AM37" s="65">
        <f t="shared" si="13"/>
        <v>0</v>
      </c>
      <c r="AN37" s="65">
        <f t="shared" si="13"/>
        <v>0</v>
      </c>
      <c r="AO37" s="65">
        <f t="shared" si="13"/>
        <v>0</v>
      </c>
    </row>
    <row r="38" spans="1:41" ht="16.5" thickTop="1" thickBot="1" x14ac:dyDescent="0.3">
      <c r="A38" s="57" t="str">
        <f t="shared" si="3"/>
        <v/>
      </c>
      <c r="B38" s="57" t="str">
        <f t="shared" si="3"/>
        <v/>
      </c>
      <c r="C38" s="57"/>
      <c r="D38" s="57"/>
      <c r="E38" s="57"/>
      <c r="F38" s="65">
        <f t="shared" si="4"/>
        <v>0</v>
      </c>
      <c r="G38" s="65">
        <f t="shared" si="5"/>
        <v>0</v>
      </c>
      <c r="H38" s="65">
        <f t="shared" si="5"/>
        <v>0</v>
      </c>
      <c r="I38" s="65">
        <f t="shared" ref="I38:AO38" si="14">+H38+I14</f>
        <v>0</v>
      </c>
      <c r="J38" s="65">
        <f t="shared" si="14"/>
        <v>0</v>
      </c>
      <c r="K38" s="65">
        <f t="shared" si="14"/>
        <v>0</v>
      </c>
      <c r="L38" s="65">
        <f t="shared" si="14"/>
        <v>0</v>
      </c>
      <c r="M38" s="65">
        <f t="shared" si="14"/>
        <v>0</v>
      </c>
      <c r="N38" s="65">
        <f t="shared" si="14"/>
        <v>0</v>
      </c>
      <c r="O38" s="65">
        <f t="shared" si="14"/>
        <v>0</v>
      </c>
      <c r="P38" s="65">
        <f t="shared" si="14"/>
        <v>0</v>
      </c>
      <c r="Q38" s="65">
        <f t="shared" si="14"/>
        <v>0</v>
      </c>
      <c r="R38" s="65">
        <f t="shared" si="14"/>
        <v>0</v>
      </c>
      <c r="S38" s="65">
        <f t="shared" si="14"/>
        <v>0</v>
      </c>
      <c r="T38" s="65">
        <f t="shared" si="14"/>
        <v>0</v>
      </c>
      <c r="U38" s="65">
        <f t="shared" si="14"/>
        <v>0</v>
      </c>
      <c r="V38" s="65">
        <f t="shared" si="14"/>
        <v>0</v>
      </c>
      <c r="W38" s="65">
        <f t="shared" si="14"/>
        <v>0</v>
      </c>
      <c r="X38" s="65">
        <f t="shared" si="14"/>
        <v>0</v>
      </c>
      <c r="Y38" s="65">
        <f t="shared" si="14"/>
        <v>0</v>
      </c>
      <c r="Z38" s="65">
        <f t="shared" si="14"/>
        <v>0</v>
      </c>
      <c r="AA38" s="65">
        <f t="shared" si="14"/>
        <v>0</v>
      </c>
      <c r="AB38" s="65">
        <f t="shared" si="14"/>
        <v>0</v>
      </c>
      <c r="AC38" s="65">
        <f t="shared" si="14"/>
        <v>0</v>
      </c>
      <c r="AD38" s="65">
        <f t="shared" si="14"/>
        <v>0</v>
      </c>
      <c r="AE38" s="65">
        <f t="shared" si="14"/>
        <v>0</v>
      </c>
      <c r="AF38" s="65">
        <f t="shared" si="14"/>
        <v>0</v>
      </c>
      <c r="AG38" s="65">
        <f t="shared" si="14"/>
        <v>0</v>
      </c>
      <c r="AH38" s="65">
        <f t="shared" si="14"/>
        <v>0</v>
      </c>
      <c r="AI38" s="65">
        <f t="shared" si="14"/>
        <v>0</v>
      </c>
      <c r="AJ38" s="65">
        <f t="shared" si="14"/>
        <v>0</v>
      </c>
      <c r="AK38" s="65">
        <f t="shared" si="14"/>
        <v>0</v>
      </c>
      <c r="AL38" s="65">
        <f t="shared" si="14"/>
        <v>0</v>
      </c>
      <c r="AM38" s="65">
        <f t="shared" si="14"/>
        <v>0</v>
      </c>
      <c r="AN38" s="65">
        <f t="shared" si="14"/>
        <v>0</v>
      </c>
      <c r="AO38" s="65">
        <f t="shared" si="14"/>
        <v>0</v>
      </c>
    </row>
    <row r="39" spans="1:41" ht="16.5" thickTop="1" thickBot="1" x14ac:dyDescent="0.3">
      <c r="A39" s="57" t="str">
        <f t="shared" si="3"/>
        <v/>
      </c>
      <c r="B39" s="57" t="str">
        <f t="shared" si="3"/>
        <v/>
      </c>
      <c r="C39" s="57"/>
      <c r="D39" s="57"/>
      <c r="E39" s="57"/>
      <c r="F39" s="65">
        <f t="shared" si="4"/>
        <v>0</v>
      </c>
      <c r="G39" s="65">
        <f t="shared" si="5"/>
        <v>0</v>
      </c>
      <c r="H39" s="65">
        <f t="shared" si="5"/>
        <v>0</v>
      </c>
      <c r="I39" s="65">
        <f t="shared" ref="I39:AO39" si="15">+H39+I15</f>
        <v>0</v>
      </c>
      <c r="J39" s="65">
        <f t="shared" si="15"/>
        <v>0</v>
      </c>
      <c r="K39" s="65">
        <f t="shared" si="15"/>
        <v>0</v>
      </c>
      <c r="L39" s="65">
        <f t="shared" si="15"/>
        <v>0</v>
      </c>
      <c r="M39" s="65">
        <f t="shared" si="15"/>
        <v>0</v>
      </c>
      <c r="N39" s="65">
        <f t="shared" si="15"/>
        <v>0</v>
      </c>
      <c r="O39" s="65">
        <f t="shared" si="15"/>
        <v>0</v>
      </c>
      <c r="P39" s="65">
        <f t="shared" si="15"/>
        <v>0</v>
      </c>
      <c r="Q39" s="65">
        <f t="shared" si="15"/>
        <v>0</v>
      </c>
      <c r="R39" s="65">
        <f t="shared" si="15"/>
        <v>0</v>
      </c>
      <c r="S39" s="65">
        <f t="shared" si="15"/>
        <v>0</v>
      </c>
      <c r="T39" s="65">
        <f t="shared" si="15"/>
        <v>0</v>
      </c>
      <c r="U39" s="65">
        <f t="shared" si="15"/>
        <v>0</v>
      </c>
      <c r="V39" s="65">
        <f t="shared" si="15"/>
        <v>0</v>
      </c>
      <c r="W39" s="65">
        <f t="shared" si="15"/>
        <v>0</v>
      </c>
      <c r="X39" s="65">
        <f t="shared" si="15"/>
        <v>0</v>
      </c>
      <c r="Y39" s="65">
        <f t="shared" si="15"/>
        <v>0</v>
      </c>
      <c r="Z39" s="65">
        <f t="shared" si="15"/>
        <v>0</v>
      </c>
      <c r="AA39" s="65">
        <f t="shared" si="15"/>
        <v>0</v>
      </c>
      <c r="AB39" s="65">
        <f t="shared" si="15"/>
        <v>0</v>
      </c>
      <c r="AC39" s="65">
        <f t="shared" si="15"/>
        <v>0</v>
      </c>
      <c r="AD39" s="65">
        <f t="shared" si="15"/>
        <v>0</v>
      </c>
      <c r="AE39" s="65">
        <f t="shared" si="15"/>
        <v>0</v>
      </c>
      <c r="AF39" s="65">
        <f t="shared" si="15"/>
        <v>0</v>
      </c>
      <c r="AG39" s="65">
        <f t="shared" si="15"/>
        <v>0</v>
      </c>
      <c r="AH39" s="65">
        <f t="shared" si="15"/>
        <v>0</v>
      </c>
      <c r="AI39" s="65">
        <f t="shared" si="15"/>
        <v>0</v>
      </c>
      <c r="AJ39" s="65">
        <f t="shared" si="15"/>
        <v>0</v>
      </c>
      <c r="AK39" s="65">
        <f t="shared" si="15"/>
        <v>0</v>
      </c>
      <c r="AL39" s="65">
        <f t="shared" si="15"/>
        <v>0</v>
      </c>
      <c r="AM39" s="65">
        <f t="shared" si="15"/>
        <v>0</v>
      </c>
      <c r="AN39" s="65">
        <f t="shared" si="15"/>
        <v>0</v>
      </c>
      <c r="AO39" s="65">
        <f t="shared" si="15"/>
        <v>0</v>
      </c>
    </row>
    <row r="40" spans="1:41" ht="16.5" thickTop="1" thickBot="1" x14ac:dyDescent="0.3">
      <c r="A40" s="57" t="str">
        <f t="shared" si="3"/>
        <v/>
      </c>
      <c r="B40" s="57" t="str">
        <f t="shared" si="3"/>
        <v/>
      </c>
      <c r="C40" s="57"/>
      <c r="D40" s="57"/>
      <c r="E40" s="57"/>
      <c r="F40" s="65">
        <f t="shared" si="4"/>
        <v>0</v>
      </c>
      <c r="G40" s="65">
        <f t="shared" si="5"/>
        <v>0</v>
      </c>
      <c r="H40" s="65">
        <f t="shared" si="5"/>
        <v>0</v>
      </c>
      <c r="I40" s="65">
        <f t="shared" ref="I40:AO40" si="16">+H40+I16</f>
        <v>0</v>
      </c>
      <c r="J40" s="65">
        <f t="shared" si="16"/>
        <v>0</v>
      </c>
      <c r="K40" s="65">
        <f t="shared" si="16"/>
        <v>0</v>
      </c>
      <c r="L40" s="65">
        <f t="shared" si="16"/>
        <v>0</v>
      </c>
      <c r="M40" s="65">
        <f t="shared" si="16"/>
        <v>0</v>
      </c>
      <c r="N40" s="65">
        <f t="shared" si="16"/>
        <v>0</v>
      </c>
      <c r="O40" s="65">
        <f t="shared" si="16"/>
        <v>0</v>
      </c>
      <c r="P40" s="65">
        <f t="shared" si="16"/>
        <v>0</v>
      </c>
      <c r="Q40" s="65">
        <f t="shared" si="16"/>
        <v>0</v>
      </c>
      <c r="R40" s="65">
        <f t="shared" si="16"/>
        <v>0</v>
      </c>
      <c r="S40" s="65">
        <f t="shared" si="16"/>
        <v>0</v>
      </c>
      <c r="T40" s="65">
        <f t="shared" si="16"/>
        <v>0</v>
      </c>
      <c r="U40" s="65">
        <f t="shared" si="16"/>
        <v>0</v>
      </c>
      <c r="V40" s="65">
        <f t="shared" si="16"/>
        <v>0</v>
      </c>
      <c r="W40" s="65">
        <f t="shared" si="16"/>
        <v>0</v>
      </c>
      <c r="X40" s="65">
        <f t="shared" si="16"/>
        <v>0</v>
      </c>
      <c r="Y40" s="65">
        <f t="shared" si="16"/>
        <v>0</v>
      </c>
      <c r="Z40" s="65">
        <f t="shared" si="16"/>
        <v>0</v>
      </c>
      <c r="AA40" s="65">
        <f t="shared" si="16"/>
        <v>0</v>
      </c>
      <c r="AB40" s="65">
        <f t="shared" si="16"/>
        <v>0</v>
      </c>
      <c r="AC40" s="65">
        <f t="shared" si="16"/>
        <v>0</v>
      </c>
      <c r="AD40" s="65">
        <f t="shared" si="16"/>
        <v>0</v>
      </c>
      <c r="AE40" s="65">
        <f t="shared" si="16"/>
        <v>0</v>
      </c>
      <c r="AF40" s="65">
        <f t="shared" si="16"/>
        <v>0</v>
      </c>
      <c r="AG40" s="65">
        <f t="shared" si="16"/>
        <v>0</v>
      </c>
      <c r="AH40" s="65">
        <f t="shared" si="16"/>
        <v>0</v>
      </c>
      <c r="AI40" s="65">
        <f t="shared" si="16"/>
        <v>0</v>
      </c>
      <c r="AJ40" s="65">
        <f t="shared" si="16"/>
        <v>0</v>
      </c>
      <c r="AK40" s="65">
        <f t="shared" si="16"/>
        <v>0</v>
      </c>
      <c r="AL40" s="65">
        <f t="shared" si="16"/>
        <v>0</v>
      </c>
      <c r="AM40" s="65">
        <f t="shared" si="16"/>
        <v>0</v>
      </c>
      <c r="AN40" s="65">
        <f t="shared" si="16"/>
        <v>0</v>
      </c>
      <c r="AO40" s="65">
        <f t="shared" si="16"/>
        <v>0</v>
      </c>
    </row>
    <row r="41" spans="1:41" ht="16.5" thickTop="1" thickBot="1" x14ac:dyDescent="0.3">
      <c r="A41" s="57" t="str">
        <f t="shared" si="3"/>
        <v/>
      </c>
      <c r="B41" s="57" t="str">
        <f t="shared" si="3"/>
        <v/>
      </c>
      <c r="C41" s="57"/>
      <c r="D41" s="57"/>
      <c r="E41" s="57"/>
      <c r="F41" s="65">
        <f t="shared" si="4"/>
        <v>0</v>
      </c>
      <c r="G41" s="65">
        <f t="shared" si="5"/>
        <v>0</v>
      </c>
      <c r="H41" s="65">
        <f t="shared" si="5"/>
        <v>0</v>
      </c>
      <c r="I41" s="65">
        <f t="shared" ref="I41:AO41" si="17">+H41+I17</f>
        <v>0</v>
      </c>
      <c r="J41" s="65">
        <f t="shared" si="17"/>
        <v>0</v>
      </c>
      <c r="K41" s="65">
        <f t="shared" si="17"/>
        <v>0</v>
      </c>
      <c r="L41" s="65">
        <f t="shared" si="17"/>
        <v>0</v>
      </c>
      <c r="M41" s="65">
        <f t="shared" si="17"/>
        <v>0</v>
      </c>
      <c r="N41" s="65">
        <f t="shared" si="17"/>
        <v>0</v>
      </c>
      <c r="O41" s="65">
        <f t="shared" si="17"/>
        <v>0</v>
      </c>
      <c r="P41" s="65">
        <f t="shared" si="17"/>
        <v>0</v>
      </c>
      <c r="Q41" s="65">
        <f t="shared" si="17"/>
        <v>0</v>
      </c>
      <c r="R41" s="65">
        <f t="shared" si="17"/>
        <v>0</v>
      </c>
      <c r="S41" s="65">
        <f t="shared" si="17"/>
        <v>0</v>
      </c>
      <c r="T41" s="65">
        <f t="shared" si="17"/>
        <v>0</v>
      </c>
      <c r="U41" s="65">
        <f t="shared" si="17"/>
        <v>0</v>
      </c>
      <c r="V41" s="65">
        <f t="shared" si="17"/>
        <v>0</v>
      </c>
      <c r="W41" s="65">
        <f t="shared" si="17"/>
        <v>0</v>
      </c>
      <c r="X41" s="65">
        <f t="shared" si="17"/>
        <v>0</v>
      </c>
      <c r="Y41" s="65">
        <f t="shared" si="17"/>
        <v>0</v>
      </c>
      <c r="Z41" s="65">
        <f t="shared" si="17"/>
        <v>0</v>
      </c>
      <c r="AA41" s="65">
        <f t="shared" si="17"/>
        <v>0</v>
      </c>
      <c r="AB41" s="65">
        <f t="shared" si="17"/>
        <v>0</v>
      </c>
      <c r="AC41" s="65">
        <f t="shared" si="17"/>
        <v>0</v>
      </c>
      <c r="AD41" s="65">
        <f t="shared" si="17"/>
        <v>0</v>
      </c>
      <c r="AE41" s="65">
        <f t="shared" si="17"/>
        <v>0</v>
      </c>
      <c r="AF41" s="65">
        <f t="shared" si="17"/>
        <v>0</v>
      </c>
      <c r="AG41" s="65">
        <f t="shared" si="17"/>
        <v>0</v>
      </c>
      <c r="AH41" s="65">
        <f t="shared" si="17"/>
        <v>0</v>
      </c>
      <c r="AI41" s="65">
        <f t="shared" si="17"/>
        <v>0</v>
      </c>
      <c r="AJ41" s="65">
        <f t="shared" si="17"/>
        <v>0</v>
      </c>
      <c r="AK41" s="65">
        <f t="shared" si="17"/>
        <v>0</v>
      </c>
      <c r="AL41" s="65">
        <f t="shared" si="17"/>
        <v>0</v>
      </c>
      <c r="AM41" s="65">
        <f t="shared" si="17"/>
        <v>0</v>
      </c>
      <c r="AN41" s="65">
        <f t="shared" si="17"/>
        <v>0</v>
      </c>
      <c r="AO41" s="65">
        <f t="shared" si="17"/>
        <v>0</v>
      </c>
    </row>
    <row r="42" spans="1:41" ht="16.5" thickTop="1" thickBot="1" x14ac:dyDescent="0.3">
      <c r="A42" s="57" t="str">
        <f t="shared" si="3"/>
        <v/>
      </c>
      <c r="B42" s="57" t="str">
        <f t="shared" si="3"/>
        <v/>
      </c>
      <c r="C42" s="57"/>
      <c r="D42" s="57"/>
      <c r="E42" s="57"/>
      <c r="F42" s="65">
        <f t="shared" si="4"/>
        <v>0</v>
      </c>
      <c r="G42" s="65">
        <f t="shared" si="5"/>
        <v>0</v>
      </c>
      <c r="H42" s="65">
        <f t="shared" si="5"/>
        <v>0</v>
      </c>
      <c r="I42" s="65">
        <f t="shared" ref="I42:AO42" si="18">+H42+I18</f>
        <v>0</v>
      </c>
      <c r="J42" s="65">
        <f t="shared" si="18"/>
        <v>0</v>
      </c>
      <c r="K42" s="65">
        <f t="shared" si="18"/>
        <v>0</v>
      </c>
      <c r="L42" s="65">
        <f t="shared" si="18"/>
        <v>0</v>
      </c>
      <c r="M42" s="65">
        <f t="shared" si="18"/>
        <v>0</v>
      </c>
      <c r="N42" s="65">
        <f t="shared" si="18"/>
        <v>0</v>
      </c>
      <c r="O42" s="65">
        <f t="shared" si="18"/>
        <v>0</v>
      </c>
      <c r="P42" s="65">
        <f t="shared" si="18"/>
        <v>0</v>
      </c>
      <c r="Q42" s="65">
        <f t="shared" si="18"/>
        <v>0</v>
      </c>
      <c r="R42" s="65">
        <f t="shared" si="18"/>
        <v>0</v>
      </c>
      <c r="S42" s="65">
        <f t="shared" si="18"/>
        <v>0</v>
      </c>
      <c r="T42" s="65">
        <f t="shared" si="18"/>
        <v>0</v>
      </c>
      <c r="U42" s="65">
        <f t="shared" si="18"/>
        <v>0</v>
      </c>
      <c r="V42" s="65">
        <f t="shared" si="18"/>
        <v>0</v>
      </c>
      <c r="W42" s="65">
        <f t="shared" si="18"/>
        <v>0</v>
      </c>
      <c r="X42" s="65">
        <f t="shared" si="18"/>
        <v>0</v>
      </c>
      <c r="Y42" s="65">
        <f t="shared" si="18"/>
        <v>0</v>
      </c>
      <c r="Z42" s="65">
        <f t="shared" si="18"/>
        <v>0</v>
      </c>
      <c r="AA42" s="65">
        <f t="shared" si="18"/>
        <v>0</v>
      </c>
      <c r="AB42" s="65">
        <f t="shared" si="18"/>
        <v>0</v>
      </c>
      <c r="AC42" s="65">
        <f t="shared" si="18"/>
        <v>0</v>
      </c>
      <c r="AD42" s="65">
        <f t="shared" si="18"/>
        <v>0</v>
      </c>
      <c r="AE42" s="65">
        <f t="shared" si="18"/>
        <v>0</v>
      </c>
      <c r="AF42" s="65">
        <f t="shared" si="18"/>
        <v>0</v>
      </c>
      <c r="AG42" s="65">
        <f t="shared" si="18"/>
        <v>0</v>
      </c>
      <c r="AH42" s="65">
        <f t="shared" si="18"/>
        <v>0</v>
      </c>
      <c r="AI42" s="65">
        <f t="shared" si="18"/>
        <v>0</v>
      </c>
      <c r="AJ42" s="65">
        <f t="shared" si="18"/>
        <v>0</v>
      </c>
      <c r="AK42" s="65">
        <f t="shared" si="18"/>
        <v>0</v>
      </c>
      <c r="AL42" s="65">
        <f t="shared" si="18"/>
        <v>0</v>
      </c>
      <c r="AM42" s="65">
        <f t="shared" si="18"/>
        <v>0</v>
      </c>
      <c r="AN42" s="65">
        <f t="shared" si="18"/>
        <v>0</v>
      </c>
      <c r="AO42" s="65">
        <f t="shared" si="18"/>
        <v>0</v>
      </c>
    </row>
    <row r="43" spans="1:41" ht="16.5" thickTop="1" thickBot="1" x14ac:dyDescent="0.3">
      <c r="A43" s="57" t="str">
        <f t="shared" si="3"/>
        <v/>
      </c>
      <c r="B43" s="57" t="str">
        <f t="shared" si="3"/>
        <v/>
      </c>
      <c r="C43" s="57"/>
      <c r="D43" s="57"/>
      <c r="E43" s="57"/>
      <c r="F43" s="65">
        <f t="shared" si="4"/>
        <v>0</v>
      </c>
      <c r="G43" s="65">
        <f t="shared" si="5"/>
        <v>0</v>
      </c>
      <c r="H43" s="65">
        <f t="shared" si="5"/>
        <v>0</v>
      </c>
      <c r="I43" s="65">
        <f t="shared" ref="I43:AO43" si="19">+H43+I19</f>
        <v>0</v>
      </c>
      <c r="J43" s="65">
        <f t="shared" si="19"/>
        <v>0</v>
      </c>
      <c r="K43" s="65">
        <f t="shared" si="19"/>
        <v>0</v>
      </c>
      <c r="L43" s="65">
        <f t="shared" si="19"/>
        <v>0</v>
      </c>
      <c r="M43" s="65">
        <f t="shared" si="19"/>
        <v>0</v>
      </c>
      <c r="N43" s="65">
        <f t="shared" si="19"/>
        <v>0</v>
      </c>
      <c r="O43" s="65">
        <f t="shared" si="19"/>
        <v>0</v>
      </c>
      <c r="P43" s="65">
        <f t="shared" si="19"/>
        <v>0</v>
      </c>
      <c r="Q43" s="65">
        <f t="shared" si="19"/>
        <v>0</v>
      </c>
      <c r="R43" s="65">
        <f t="shared" si="19"/>
        <v>0</v>
      </c>
      <c r="S43" s="65">
        <f t="shared" si="19"/>
        <v>0</v>
      </c>
      <c r="T43" s="65">
        <f t="shared" si="19"/>
        <v>0</v>
      </c>
      <c r="U43" s="65">
        <f t="shared" si="19"/>
        <v>0</v>
      </c>
      <c r="V43" s="65">
        <f t="shared" si="19"/>
        <v>0</v>
      </c>
      <c r="W43" s="65">
        <f t="shared" si="19"/>
        <v>0</v>
      </c>
      <c r="X43" s="65">
        <f t="shared" si="19"/>
        <v>0</v>
      </c>
      <c r="Y43" s="65">
        <f t="shared" si="19"/>
        <v>0</v>
      </c>
      <c r="Z43" s="65">
        <f t="shared" si="19"/>
        <v>0</v>
      </c>
      <c r="AA43" s="65">
        <f t="shared" si="19"/>
        <v>0</v>
      </c>
      <c r="AB43" s="65">
        <f t="shared" si="19"/>
        <v>0</v>
      </c>
      <c r="AC43" s="65">
        <f t="shared" si="19"/>
        <v>0</v>
      </c>
      <c r="AD43" s="65">
        <f t="shared" si="19"/>
        <v>0</v>
      </c>
      <c r="AE43" s="65">
        <f t="shared" si="19"/>
        <v>0</v>
      </c>
      <c r="AF43" s="65">
        <f t="shared" si="19"/>
        <v>0</v>
      </c>
      <c r="AG43" s="65">
        <f t="shared" si="19"/>
        <v>0</v>
      </c>
      <c r="AH43" s="65">
        <f t="shared" si="19"/>
        <v>0</v>
      </c>
      <c r="AI43" s="65">
        <f t="shared" si="19"/>
        <v>0</v>
      </c>
      <c r="AJ43" s="65">
        <f t="shared" si="19"/>
        <v>0</v>
      </c>
      <c r="AK43" s="65">
        <f t="shared" si="19"/>
        <v>0</v>
      </c>
      <c r="AL43" s="65">
        <f t="shared" si="19"/>
        <v>0</v>
      </c>
      <c r="AM43" s="65">
        <f t="shared" si="19"/>
        <v>0</v>
      </c>
      <c r="AN43" s="65">
        <f t="shared" si="19"/>
        <v>0</v>
      </c>
      <c r="AO43" s="65">
        <f t="shared" si="19"/>
        <v>0</v>
      </c>
    </row>
    <row r="44" spans="1:41" ht="16.5" thickTop="1" thickBot="1" x14ac:dyDescent="0.3">
      <c r="A44" s="57" t="str">
        <f t="shared" si="3"/>
        <v/>
      </c>
      <c r="B44" s="57" t="str">
        <f t="shared" si="3"/>
        <v/>
      </c>
      <c r="C44" s="57"/>
      <c r="D44" s="57"/>
      <c r="E44" s="57"/>
      <c r="F44" s="65">
        <f t="shared" si="4"/>
        <v>0</v>
      </c>
      <c r="G44" s="65">
        <f t="shared" si="5"/>
        <v>0</v>
      </c>
      <c r="H44" s="65">
        <f t="shared" si="5"/>
        <v>0</v>
      </c>
      <c r="I44" s="65">
        <f t="shared" ref="I44:AO44" si="20">+H44+I20</f>
        <v>0</v>
      </c>
      <c r="J44" s="65">
        <f t="shared" si="20"/>
        <v>0</v>
      </c>
      <c r="K44" s="65">
        <f t="shared" si="20"/>
        <v>0</v>
      </c>
      <c r="L44" s="65">
        <f t="shared" si="20"/>
        <v>0</v>
      </c>
      <c r="M44" s="65">
        <f t="shared" si="20"/>
        <v>0</v>
      </c>
      <c r="N44" s="65">
        <f t="shared" si="20"/>
        <v>0</v>
      </c>
      <c r="O44" s="65">
        <f t="shared" si="20"/>
        <v>0</v>
      </c>
      <c r="P44" s="65">
        <f t="shared" si="20"/>
        <v>0</v>
      </c>
      <c r="Q44" s="65">
        <f t="shared" si="20"/>
        <v>0</v>
      </c>
      <c r="R44" s="65">
        <f t="shared" si="20"/>
        <v>0</v>
      </c>
      <c r="S44" s="65">
        <f t="shared" si="20"/>
        <v>0</v>
      </c>
      <c r="T44" s="65">
        <f t="shared" si="20"/>
        <v>0</v>
      </c>
      <c r="U44" s="65">
        <f t="shared" si="20"/>
        <v>0</v>
      </c>
      <c r="V44" s="65">
        <f t="shared" si="20"/>
        <v>0</v>
      </c>
      <c r="W44" s="65">
        <f t="shared" si="20"/>
        <v>0</v>
      </c>
      <c r="X44" s="65">
        <f t="shared" si="20"/>
        <v>0</v>
      </c>
      <c r="Y44" s="65">
        <f t="shared" si="20"/>
        <v>0</v>
      </c>
      <c r="Z44" s="65">
        <f t="shared" si="20"/>
        <v>0</v>
      </c>
      <c r="AA44" s="65">
        <f t="shared" si="20"/>
        <v>0</v>
      </c>
      <c r="AB44" s="65">
        <f t="shared" si="20"/>
        <v>0</v>
      </c>
      <c r="AC44" s="65">
        <f t="shared" si="20"/>
        <v>0</v>
      </c>
      <c r="AD44" s="65">
        <f t="shared" si="20"/>
        <v>0</v>
      </c>
      <c r="AE44" s="65">
        <f t="shared" si="20"/>
        <v>0</v>
      </c>
      <c r="AF44" s="65">
        <f t="shared" si="20"/>
        <v>0</v>
      </c>
      <c r="AG44" s="65">
        <f t="shared" si="20"/>
        <v>0</v>
      </c>
      <c r="AH44" s="65">
        <f t="shared" si="20"/>
        <v>0</v>
      </c>
      <c r="AI44" s="65">
        <f t="shared" si="20"/>
        <v>0</v>
      </c>
      <c r="AJ44" s="65">
        <f t="shared" si="20"/>
        <v>0</v>
      </c>
      <c r="AK44" s="65">
        <f t="shared" si="20"/>
        <v>0</v>
      </c>
      <c r="AL44" s="65">
        <f t="shared" si="20"/>
        <v>0</v>
      </c>
      <c r="AM44" s="65">
        <f t="shared" si="20"/>
        <v>0</v>
      </c>
      <c r="AN44" s="65">
        <f t="shared" si="20"/>
        <v>0</v>
      </c>
      <c r="AO44" s="65">
        <f t="shared" si="20"/>
        <v>0</v>
      </c>
    </row>
    <row r="45" spans="1:41" ht="16.5" thickTop="1" thickBot="1" x14ac:dyDescent="0.3">
      <c r="A45" s="57" t="str">
        <f t="shared" si="3"/>
        <v/>
      </c>
      <c r="B45" s="57" t="str">
        <f t="shared" si="3"/>
        <v/>
      </c>
      <c r="C45" s="57"/>
      <c r="D45" s="57"/>
      <c r="E45" s="57"/>
      <c r="F45" s="65">
        <f t="shared" si="4"/>
        <v>0</v>
      </c>
      <c r="G45" s="65">
        <f t="shared" si="5"/>
        <v>0</v>
      </c>
      <c r="H45" s="65">
        <f t="shared" si="5"/>
        <v>0</v>
      </c>
      <c r="I45" s="65">
        <f t="shared" ref="I45:AO45" si="21">+H45+I21</f>
        <v>0</v>
      </c>
      <c r="J45" s="65">
        <f t="shared" si="21"/>
        <v>0</v>
      </c>
      <c r="K45" s="65">
        <f t="shared" si="21"/>
        <v>0</v>
      </c>
      <c r="L45" s="65">
        <f t="shared" si="21"/>
        <v>0</v>
      </c>
      <c r="M45" s="65">
        <f t="shared" si="21"/>
        <v>0</v>
      </c>
      <c r="N45" s="65">
        <f t="shared" si="21"/>
        <v>0</v>
      </c>
      <c r="O45" s="65">
        <f t="shared" si="21"/>
        <v>0</v>
      </c>
      <c r="P45" s="65">
        <f t="shared" si="21"/>
        <v>0</v>
      </c>
      <c r="Q45" s="65">
        <f t="shared" si="21"/>
        <v>0</v>
      </c>
      <c r="R45" s="65">
        <f t="shared" si="21"/>
        <v>0</v>
      </c>
      <c r="S45" s="65">
        <f t="shared" si="21"/>
        <v>0</v>
      </c>
      <c r="T45" s="65">
        <f t="shared" si="21"/>
        <v>0</v>
      </c>
      <c r="U45" s="65">
        <f t="shared" si="21"/>
        <v>0</v>
      </c>
      <c r="V45" s="65">
        <f t="shared" si="21"/>
        <v>0</v>
      </c>
      <c r="W45" s="65">
        <f t="shared" si="21"/>
        <v>0</v>
      </c>
      <c r="X45" s="65">
        <f t="shared" si="21"/>
        <v>0</v>
      </c>
      <c r="Y45" s="65">
        <f t="shared" si="21"/>
        <v>0</v>
      </c>
      <c r="Z45" s="65">
        <f t="shared" si="21"/>
        <v>0</v>
      </c>
      <c r="AA45" s="65">
        <f t="shared" si="21"/>
        <v>0</v>
      </c>
      <c r="AB45" s="65">
        <f t="shared" si="21"/>
        <v>0</v>
      </c>
      <c r="AC45" s="65">
        <f t="shared" si="21"/>
        <v>0</v>
      </c>
      <c r="AD45" s="65">
        <f t="shared" si="21"/>
        <v>0</v>
      </c>
      <c r="AE45" s="65">
        <f t="shared" si="21"/>
        <v>0</v>
      </c>
      <c r="AF45" s="65">
        <f t="shared" si="21"/>
        <v>0</v>
      </c>
      <c r="AG45" s="65">
        <f t="shared" si="21"/>
        <v>0</v>
      </c>
      <c r="AH45" s="65">
        <f t="shared" si="21"/>
        <v>0</v>
      </c>
      <c r="AI45" s="65">
        <f t="shared" si="21"/>
        <v>0</v>
      </c>
      <c r="AJ45" s="65">
        <f t="shared" si="21"/>
        <v>0</v>
      </c>
      <c r="AK45" s="65">
        <f t="shared" si="21"/>
        <v>0</v>
      </c>
      <c r="AL45" s="65">
        <f t="shared" si="21"/>
        <v>0</v>
      </c>
      <c r="AM45" s="65">
        <f t="shared" si="21"/>
        <v>0</v>
      </c>
      <c r="AN45" s="65">
        <f t="shared" si="21"/>
        <v>0</v>
      </c>
      <c r="AO45" s="65">
        <f t="shared" si="21"/>
        <v>0</v>
      </c>
    </row>
    <row r="46" spans="1:41" ht="16.5" thickTop="1" thickBot="1" x14ac:dyDescent="0.3">
      <c r="A46" s="57" t="str">
        <f t="shared" si="3"/>
        <v/>
      </c>
      <c r="B46" s="57" t="str">
        <f t="shared" si="3"/>
        <v/>
      </c>
      <c r="C46" s="57"/>
      <c r="D46" s="57"/>
      <c r="E46" s="57"/>
      <c r="F46" s="65">
        <f t="shared" si="4"/>
        <v>0</v>
      </c>
      <c r="G46" s="65">
        <f t="shared" si="5"/>
        <v>0</v>
      </c>
      <c r="H46" s="65">
        <f t="shared" si="5"/>
        <v>0</v>
      </c>
      <c r="I46" s="65">
        <f t="shared" ref="I46:AO46" si="22">+H46+I22</f>
        <v>0</v>
      </c>
      <c r="J46" s="65">
        <f t="shared" si="22"/>
        <v>0</v>
      </c>
      <c r="K46" s="65">
        <f t="shared" si="22"/>
        <v>0</v>
      </c>
      <c r="L46" s="65">
        <f t="shared" si="22"/>
        <v>0</v>
      </c>
      <c r="M46" s="65">
        <f t="shared" si="22"/>
        <v>0</v>
      </c>
      <c r="N46" s="65">
        <f t="shared" si="22"/>
        <v>0</v>
      </c>
      <c r="O46" s="65">
        <f t="shared" si="22"/>
        <v>0</v>
      </c>
      <c r="P46" s="65">
        <f t="shared" si="22"/>
        <v>0</v>
      </c>
      <c r="Q46" s="65">
        <f t="shared" si="22"/>
        <v>0</v>
      </c>
      <c r="R46" s="65">
        <f t="shared" si="22"/>
        <v>0</v>
      </c>
      <c r="S46" s="65">
        <f t="shared" si="22"/>
        <v>0</v>
      </c>
      <c r="T46" s="65">
        <f t="shared" si="22"/>
        <v>0</v>
      </c>
      <c r="U46" s="65">
        <f t="shared" si="22"/>
        <v>0</v>
      </c>
      <c r="V46" s="65">
        <f t="shared" si="22"/>
        <v>0</v>
      </c>
      <c r="W46" s="65">
        <f t="shared" si="22"/>
        <v>0</v>
      </c>
      <c r="X46" s="65">
        <f t="shared" si="22"/>
        <v>0</v>
      </c>
      <c r="Y46" s="65">
        <f t="shared" si="22"/>
        <v>0</v>
      </c>
      <c r="Z46" s="65">
        <f t="shared" si="22"/>
        <v>0</v>
      </c>
      <c r="AA46" s="65">
        <f t="shared" si="22"/>
        <v>0</v>
      </c>
      <c r="AB46" s="65">
        <f t="shared" si="22"/>
        <v>0</v>
      </c>
      <c r="AC46" s="65">
        <f t="shared" si="22"/>
        <v>0</v>
      </c>
      <c r="AD46" s="65">
        <f t="shared" si="22"/>
        <v>0</v>
      </c>
      <c r="AE46" s="65">
        <f t="shared" si="22"/>
        <v>0</v>
      </c>
      <c r="AF46" s="65">
        <f t="shared" si="22"/>
        <v>0</v>
      </c>
      <c r="AG46" s="65">
        <f t="shared" si="22"/>
        <v>0</v>
      </c>
      <c r="AH46" s="65">
        <f t="shared" si="22"/>
        <v>0</v>
      </c>
      <c r="AI46" s="65">
        <f t="shared" si="22"/>
        <v>0</v>
      </c>
      <c r="AJ46" s="65">
        <f t="shared" si="22"/>
        <v>0</v>
      </c>
      <c r="AK46" s="65">
        <f t="shared" si="22"/>
        <v>0</v>
      </c>
      <c r="AL46" s="65">
        <f t="shared" si="22"/>
        <v>0</v>
      </c>
      <c r="AM46" s="65">
        <f t="shared" si="22"/>
        <v>0</v>
      </c>
      <c r="AN46" s="65">
        <f t="shared" si="22"/>
        <v>0</v>
      </c>
      <c r="AO46" s="65">
        <f t="shared" si="22"/>
        <v>0</v>
      </c>
    </row>
    <row r="47" spans="1:41" ht="16.5" thickTop="1" thickBot="1" x14ac:dyDescent="0.3">
      <c r="A47" s="57"/>
      <c r="B47" s="57"/>
      <c r="C47" s="57"/>
      <c r="D47" s="57"/>
      <c r="E47" s="5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ht="16.5" thickTop="1" thickBot="1" x14ac:dyDescent="0.3">
      <c r="A48" s="57"/>
      <c r="B48" s="57" t="s">
        <v>314</v>
      </c>
      <c r="C48" s="57"/>
      <c r="D48" s="57"/>
      <c r="E48" s="57"/>
      <c r="F48" s="63">
        <f>SUM(F28:F46)</f>
        <v>42872.666666666664</v>
      </c>
      <c r="G48" s="63">
        <f t="shared" ref="G48:AO48" si="23">SUM(G28:G46)</f>
        <v>44489.222222222226</v>
      </c>
      <c r="H48" s="63">
        <f t="shared" si="23"/>
        <v>46108.111111111109</v>
      </c>
      <c r="I48" s="63">
        <f t="shared" si="23"/>
        <v>47736.333333333328</v>
      </c>
      <c r="J48" s="63">
        <f t="shared" si="23"/>
        <v>49413.555555555555</v>
      </c>
      <c r="K48" s="63">
        <f t="shared" si="23"/>
        <v>51133.444444444445</v>
      </c>
      <c r="L48" s="63">
        <f t="shared" si="23"/>
        <v>52853.333333333328</v>
      </c>
      <c r="M48" s="63">
        <f t="shared" si="23"/>
        <v>54570.222222222226</v>
      </c>
      <c r="N48" s="63">
        <f t="shared" si="23"/>
        <v>56340.111111111109</v>
      </c>
      <c r="O48" s="63">
        <f t="shared" si="23"/>
        <v>58109</v>
      </c>
      <c r="P48" s="63">
        <f t="shared" si="23"/>
        <v>59878.888888888898</v>
      </c>
      <c r="Q48" s="63">
        <f t="shared" si="23"/>
        <v>61647.777777777781</v>
      </c>
      <c r="R48" s="63">
        <f t="shared" si="23"/>
        <v>63417.666666666664</v>
      </c>
      <c r="S48" s="63">
        <f t="shared" si="23"/>
        <v>65187.555555555562</v>
      </c>
      <c r="T48" s="63">
        <f t="shared" si="23"/>
        <v>66956.444444444453</v>
      </c>
      <c r="U48" s="63">
        <f t="shared" si="23"/>
        <v>68726.333333333343</v>
      </c>
      <c r="V48" s="63">
        <f t="shared" si="23"/>
        <v>70495.222222222219</v>
      </c>
      <c r="W48" s="63">
        <f t="shared" si="23"/>
        <v>72265.111111111109</v>
      </c>
      <c r="X48" s="63">
        <f t="shared" si="23"/>
        <v>74035.000000000015</v>
      </c>
      <c r="Y48" s="63">
        <f t="shared" si="23"/>
        <v>75801.888888888891</v>
      </c>
      <c r="Z48" s="63">
        <f t="shared" si="23"/>
        <v>77571.777777777781</v>
      </c>
      <c r="AA48" s="63">
        <f t="shared" si="23"/>
        <v>79340.666666666686</v>
      </c>
      <c r="AB48" s="63">
        <f t="shared" si="23"/>
        <v>81110.555555555547</v>
      </c>
      <c r="AC48" s="63">
        <f t="shared" si="23"/>
        <v>82879.444444444453</v>
      </c>
      <c r="AD48" s="63">
        <f t="shared" si="23"/>
        <v>84649.333333333343</v>
      </c>
      <c r="AE48" s="63">
        <f t="shared" si="23"/>
        <v>86419.222222222219</v>
      </c>
      <c r="AF48" s="63">
        <f t="shared" si="23"/>
        <v>88188.111111111109</v>
      </c>
      <c r="AG48" s="63">
        <f t="shared" si="23"/>
        <v>89958</v>
      </c>
      <c r="AH48" s="63">
        <f t="shared" si="23"/>
        <v>91726.888888888891</v>
      </c>
      <c r="AI48" s="63">
        <f t="shared" si="23"/>
        <v>93496.777777777781</v>
      </c>
      <c r="AJ48" s="63">
        <f t="shared" si="23"/>
        <v>95266.666666666672</v>
      </c>
      <c r="AK48" s="63">
        <f t="shared" si="23"/>
        <v>97034.555555555547</v>
      </c>
      <c r="AL48" s="63">
        <f t="shared" si="23"/>
        <v>98804.444444444438</v>
      </c>
      <c r="AM48" s="63">
        <f t="shared" si="23"/>
        <v>100573.33333333333</v>
      </c>
      <c r="AN48" s="63">
        <f t="shared" si="23"/>
        <v>102343.22222222222</v>
      </c>
      <c r="AO48" s="63">
        <f t="shared" si="23"/>
        <v>104112.11111111111</v>
      </c>
    </row>
    <row r="4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183"/>
  <sheetViews>
    <sheetView showGridLines="0" topLeftCell="A160" workbookViewId="0">
      <selection activeCell="C163" sqref="C163"/>
    </sheetView>
  </sheetViews>
  <sheetFormatPr defaultRowHeight="15" x14ac:dyDescent="0.25"/>
  <cols>
    <col min="1" max="1" width="33.140625" bestFit="1" customWidth="1"/>
    <col min="3" max="3" width="10.140625" bestFit="1" customWidth="1"/>
  </cols>
  <sheetData>
    <row r="1" spans="1:38" ht="16.5" thickTop="1" thickBot="1" x14ac:dyDescent="0.3">
      <c r="A1" s="25" t="s">
        <v>204</v>
      </c>
      <c r="B1" s="49" t="s">
        <v>228</v>
      </c>
    </row>
    <row r="2" spans="1:38" ht="15.75" thickTop="1" x14ac:dyDescent="0.25"/>
    <row r="3" spans="1:38" ht="15.75" thickBot="1" x14ac:dyDescent="0.3">
      <c r="A3" s="113" t="s">
        <v>447</v>
      </c>
      <c r="B3" s="105" t="str">
        <f>+Personale!B3</f>
        <v>Figura 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</row>
    <row r="4" spans="1:38" ht="16.5" thickTop="1" thickBot="1" x14ac:dyDescent="0.3">
      <c r="A4" s="113" t="s">
        <v>392</v>
      </c>
      <c r="B4" s="114">
        <f>+Personale!B4</f>
        <v>1800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38" ht="16.5" thickTop="1" thickBot="1" x14ac:dyDescent="0.3">
      <c r="A5" s="113" t="s">
        <v>393</v>
      </c>
      <c r="B5" s="115">
        <f>+Personale!B5</f>
        <v>0.25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6.5" thickTop="1" thickBot="1" x14ac:dyDescent="0.3">
      <c r="A6" s="113" t="s">
        <v>394</v>
      </c>
      <c r="B6" s="115">
        <f>+Personale!B6</f>
        <v>0.01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</row>
    <row r="7" spans="1:38" ht="16.5" thickTop="1" thickBot="1" x14ac:dyDescent="0.3">
      <c r="A7" s="113" t="s">
        <v>395</v>
      </c>
      <c r="B7" s="115">
        <f>+Personale!B7</f>
        <v>0.08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</row>
    <row r="8" spans="1:38" ht="15.75" thickTop="1" x14ac:dyDescent="0.25">
      <c r="A8" s="91"/>
      <c r="B8" s="102"/>
      <c r="C8" s="93"/>
      <c r="D8" s="93"/>
      <c r="E8" s="93"/>
      <c r="F8" s="93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</row>
    <row r="9" spans="1:38" ht="45.75" thickBot="1" x14ac:dyDescent="0.3">
      <c r="A9" s="91"/>
      <c r="B9" s="102"/>
      <c r="C9" s="101" t="str">
        <f>+Personale!D9</f>
        <v>13 ° mensilita</v>
      </c>
      <c r="D9" s="101" t="str">
        <f>+Personale!E9</f>
        <v>14 ° mensilita</v>
      </c>
      <c r="E9" s="101" t="str">
        <f>+Personale!F9</f>
        <v>15 ° mensilita</v>
      </c>
      <c r="F9" s="101" t="str">
        <f>+Personale!G9</f>
        <v>16 ° mensilita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38" ht="15.75" thickTop="1" x14ac:dyDescent="0.25">
      <c r="A10" s="97" t="s">
        <v>400</v>
      </c>
      <c r="B10" s="105">
        <f>+Personale!B9</f>
        <v>13</v>
      </c>
      <c r="C10" s="116" t="str">
        <f>+Personale!D10</f>
        <v>M12</v>
      </c>
      <c r="D10" s="116">
        <f>+Personale!E10</f>
        <v>0</v>
      </c>
      <c r="E10" s="116">
        <f>+Personale!F10</f>
        <v>0</v>
      </c>
      <c r="F10" s="116">
        <f>+Personale!G10</f>
        <v>0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</row>
    <row r="11" spans="1:38" x14ac:dyDescent="0.25">
      <c r="A11" s="91"/>
      <c r="B11" s="103"/>
      <c r="C11" s="116">
        <f>+Personale!D11</f>
        <v>1</v>
      </c>
      <c r="D11" s="116">
        <f>+Personale!E11</f>
        <v>0</v>
      </c>
      <c r="E11" s="116">
        <f>+Personale!F11</f>
        <v>0</v>
      </c>
      <c r="F11" s="116">
        <f>+Personale!G11</f>
        <v>0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8" x14ac:dyDescent="0.25">
      <c r="A12" s="97" t="s">
        <v>403</v>
      </c>
      <c r="B12" s="103">
        <f>+Personale!B11</f>
        <v>0.02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</row>
    <row r="13" spans="1:38" x14ac:dyDescent="0.25">
      <c r="A13" s="97" t="s">
        <v>404</v>
      </c>
      <c r="B13" s="118">
        <f>+Personale!B12</f>
        <v>15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</row>
    <row r="14" spans="1:38" x14ac:dyDescent="0.25">
      <c r="A14" s="91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</row>
    <row r="15" spans="1:38" x14ac:dyDescent="0.25">
      <c r="A15" s="91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</row>
    <row r="16" spans="1:38" x14ac:dyDescent="0.25">
      <c r="A16" s="89"/>
      <c r="B16" s="89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x14ac:dyDescent="0.25">
      <c r="A17" s="96" t="s">
        <v>423</v>
      </c>
      <c r="B17" s="89"/>
      <c r="C17" s="202">
        <f>+SPm!B2</f>
        <v>41456</v>
      </c>
      <c r="D17" s="202">
        <f>+SPm!C2</f>
        <v>41517</v>
      </c>
      <c r="E17" s="202">
        <f>+SPm!D2</f>
        <v>41547</v>
      </c>
      <c r="F17" s="202">
        <f>+SPm!E2</f>
        <v>41578</v>
      </c>
      <c r="G17" s="202">
        <f>+SPm!F2</f>
        <v>41608</v>
      </c>
      <c r="H17" s="202">
        <f>+SPm!G2</f>
        <v>41639</v>
      </c>
      <c r="I17" s="202">
        <f>+SPm!H2</f>
        <v>41670</v>
      </c>
      <c r="J17" s="202">
        <f>+SPm!I2</f>
        <v>41698</v>
      </c>
      <c r="K17" s="202">
        <f>+SPm!J2</f>
        <v>41729</v>
      </c>
      <c r="L17" s="202">
        <f>+SPm!K2</f>
        <v>41759</v>
      </c>
      <c r="M17" s="202">
        <f>+SPm!L2</f>
        <v>41790</v>
      </c>
      <c r="N17" s="202">
        <f>+SPm!M2</f>
        <v>41820</v>
      </c>
      <c r="O17" s="202">
        <f>+SPm!N2</f>
        <v>41851</v>
      </c>
      <c r="P17" s="202">
        <f>+SPm!O2</f>
        <v>41882</v>
      </c>
      <c r="Q17" s="202">
        <f>+SPm!P2</f>
        <v>41912</v>
      </c>
      <c r="R17" s="202">
        <f>+SPm!Q2</f>
        <v>41943</v>
      </c>
      <c r="S17" s="202">
        <f>+SPm!R2</f>
        <v>41973</v>
      </c>
      <c r="T17" s="202">
        <f>+SPm!S2</f>
        <v>42004</v>
      </c>
      <c r="U17" s="202">
        <f>+SPm!T2</f>
        <v>42035</v>
      </c>
      <c r="V17" s="202">
        <f>+SPm!U2</f>
        <v>42063</v>
      </c>
      <c r="W17" s="202">
        <f>+SPm!V2</f>
        <v>42094</v>
      </c>
      <c r="X17" s="202">
        <f>+SPm!W2</f>
        <v>42124</v>
      </c>
      <c r="Y17" s="202">
        <f>+SPm!X2</f>
        <v>42155</v>
      </c>
      <c r="Z17" s="202">
        <f>+SPm!Y2</f>
        <v>42185</v>
      </c>
      <c r="AA17" s="202">
        <f>+SPm!Z2</f>
        <v>42216</v>
      </c>
      <c r="AB17" s="202">
        <f>+SPm!AA2</f>
        <v>42247</v>
      </c>
      <c r="AC17" s="202">
        <f>+SPm!AB2</f>
        <v>42277</v>
      </c>
      <c r="AD17" s="202">
        <f>+SPm!AC2</f>
        <v>42308</v>
      </c>
      <c r="AE17" s="202">
        <f>+SPm!AD2</f>
        <v>42338</v>
      </c>
      <c r="AF17" s="202">
        <f>+SPm!AE2</f>
        <v>42369</v>
      </c>
      <c r="AG17" s="202">
        <f>+SPm!AF2</f>
        <v>42400</v>
      </c>
      <c r="AH17" s="202">
        <f>+SPm!AG2</f>
        <v>42429</v>
      </c>
      <c r="AI17" s="202">
        <f>+SPm!AH2</f>
        <v>42460</v>
      </c>
      <c r="AJ17" s="202">
        <f>+SPm!AI2</f>
        <v>42490</v>
      </c>
      <c r="AK17" s="202">
        <f>+SPm!AJ2</f>
        <v>42521</v>
      </c>
      <c r="AL17" s="202">
        <f>+SPm!AK2</f>
        <v>42551</v>
      </c>
    </row>
    <row r="18" spans="1:38" x14ac:dyDescent="0.25">
      <c r="A18" s="97" t="s">
        <v>424</v>
      </c>
      <c r="B18" s="89"/>
      <c r="C18" s="92">
        <f>+Personale!B16</f>
        <v>0</v>
      </c>
      <c r="D18" s="92">
        <f>+Personale!C16</f>
        <v>0</v>
      </c>
      <c r="E18" s="92">
        <f>+Personale!D16</f>
        <v>0</v>
      </c>
      <c r="F18" s="92">
        <f>+Personale!E16</f>
        <v>0</v>
      </c>
      <c r="G18" s="92">
        <f>+Personale!F16</f>
        <v>0</v>
      </c>
      <c r="H18" s="92">
        <f>+Personale!G16</f>
        <v>0</v>
      </c>
      <c r="I18" s="92">
        <f>+Personale!H16</f>
        <v>0</v>
      </c>
      <c r="J18" s="92">
        <f>+Personale!I16</f>
        <v>0</v>
      </c>
      <c r="K18" s="92">
        <f>+Personale!J16</f>
        <v>0</v>
      </c>
      <c r="L18" s="92">
        <f>+Personale!K16</f>
        <v>0</v>
      </c>
      <c r="M18" s="92">
        <f>+Personale!L16</f>
        <v>0</v>
      </c>
      <c r="N18" s="92">
        <f>+Personale!M16</f>
        <v>0</v>
      </c>
      <c r="O18" s="92">
        <f>+Personale!N16</f>
        <v>0</v>
      </c>
      <c r="P18" s="92">
        <f>+Personale!O16</f>
        <v>0</v>
      </c>
      <c r="Q18" s="92">
        <f>+Personale!P16</f>
        <v>0</v>
      </c>
      <c r="R18" s="92">
        <f>+Personale!Q16</f>
        <v>0</v>
      </c>
      <c r="S18" s="92">
        <f>+Personale!R16</f>
        <v>0</v>
      </c>
      <c r="T18" s="92">
        <f>+Personale!S16</f>
        <v>0</v>
      </c>
      <c r="U18" s="92">
        <f>+Personale!T16</f>
        <v>0</v>
      </c>
      <c r="V18" s="92">
        <f>+Personale!U16</f>
        <v>0</v>
      </c>
      <c r="W18" s="92">
        <f>+Personale!V16</f>
        <v>0</v>
      </c>
      <c r="X18" s="92">
        <f>+Personale!W16</f>
        <v>0</v>
      </c>
      <c r="Y18" s="92">
        <f>+Personale!X16</f>
        <v>0</v>
      </c>
      <c r="Z18" s="92">
        <f>+Personale!Y16</f>
        <v>0</v>
      </c>
      <c r="AA18" s="92">
        <f>+Personale!Z16</f>
        <v>0</v>
      </c>
      <c r="AB18" s="92">
        <f>+Personale!AA16</f>
        <v>0</v>
      </c>
      <c r="AC18" s="92">
        <f>+Personale!AB16</f>
        <v>0</v>
      </c>
      <c r="AD18" s="92">
        <f>+Personale!AC16</f>
        <v>0</v>
      </c>
      <c r="AE18" s="92">
        <f>+Personale!AD16</f>
        <v>0</v>
      </c>
      <c r="AF18" s="92">
        <f>+Personale!AE16</f>
        <v>0</v>
      </c>
      <c r="AG18" s="92">
        <f>+Personale!AF16</f>
        <v>0</v>
      </c>
      <c r="AH18" s="92">
        <f>+Personale!AG16</f>
        <v>0</v>
      </c>
      <c r="AI18" s="92">
        <f>+Personale!AH16</f>
        <v>0</v>
      </c>
      <c r="AJ18" s="92">
        <f>+Personale!AI16</f>
        <v>0</v>
      </c>
      <c r="AK18" s="92">
        <f>+Personale!AJ16</f>
        <v>0</v>
      </c>
      <c r="AL18" s="92">
        <f>+Personale!AK16</f>
        <v>0</v>
      </c>
    </row>
    <row r="19" spans="1:38" x14ac:dyDescent="0.25">
      <c r="A19" s="91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</row>
    <row r="20" spans="1:38" x14ac:dyDescent="0.25">
      <c r="A20" s="91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</row>
    <row r="21" spans="1:38" x14ac:dyDescent="0.25">
      <c r="A21" s="91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1:38" x14ac:dyDescent="0.25">
      <c r="A22" s="91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</row>
    <row r="23" spans="1:38" x14ac:dyDescent="0.25">
      <c r="A23" s="104" t="s">
        <v>425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>
        <v>1</v>
      </c>
      <c r="P23" s="105">
        <v>1</v>
      </c>
      <c r="Q23" s="105">
        <v>1</v>
      </c>
      <c r="R23" s="105">
        <v>1</v>
      </c>
      <c r="S23" s="105">
        <v>1</v>
      </c>
      <c r="T23" s="105">
        <v>1</v>
      </c>
      <c r="U23" s="105">
        <v>1</v>
      </c>
      <c r="V23" s="105">
        <v>1</v>
      </c>
      <c r="W23" s="105">
        <v>1</v>
      </c>
      <c r="X23" s="105">
        <v>1</v>
      </c>
      <c r="Y23" s="105">
        <v>1</v>
      </c>
      <c r="Z23" s="105">
        <v>1</v>
      </c>
      <c r="AA23" s="105">
        <v>2</v>
      </c>
      <c r="AB23" s="105">
        <v>2</v>
      </c>
      <c r="AC23" s="105">
        <v>2</v>
      </c>
      <c r="AD23" s="105">
        <v>2</v>
      </c>
      <c r="AE23" s="105">
        <v>2</v>
      </c>
      <c r="AF23" s="105">
        <v>2</v>
      </c>
      <c r="AG23" s="105">
        <v>2</v>
      </c>
      <c r="AH23" s="105">
        <v>2</v>
      </c>
      <c r="AI23" s="105">
        <v>2</v>
      </c>
      <c r="AJ23" s="105">
        <v>2</v>
      </c>
      <c r="AK23" s="105">
        <v>2</v>
      </c>
      <c r="AL23" s="105">
        <v>2</v>
      </c>
    </row>
    <row r="24" spans="1:38" x14ac:dyDescent="0.25">
      <c r="A24" s="96" t="s">
        <v>426</v>
      </c>
      <c r="B24" s="89"/>
      <c r="C24" s="202">
        <f>+SPm!B2</f>
        <v>41456</v>
      </c>
      <c r="D24" s="202">
        <f>+SPm!C2</f>
        <v>41517</v>
      </c>
      <c r="E24" s="202">
        <f>+SPm!D2</f>
        <v>41547</v>
      </c>
      <c r="F24" s="202">
        <f>+SPm!E2</f>
        <v>41578</v>
      </c>
      <c r="G24" s="202">
        <f>+SPm!F2</f>
        <v>41608</v>
      </c>
      <c r="H24" s="202">
        <f>+SPm!G2</f>
        <v>41639</v>
      </c>
      <c r="I24" s="202">
        <f>+SPm!H2</f>
        <v>41670</v>
      </c>
      <c r="J24" s="202">
        <f>+SPm!I2</f>
        <v>41698</v>
      </c>
      <c r="K24" s="202">
        <f>+SPm!J2</f>
        <v>41729</v>
      </c>
      <c r="L24" s="202">
        <f>+SPm!K2</f>
        <v>41759</v>
      </c>
      <c r="M24" s="202">
        <f>+SPm!L2</f>
        <v>41790</v>
      </c>
      <c r="N24" s="202">
        <f>+SPm!M2</f>
        <v>41820</v>
      </c>
      <c r="O24" s="202">
        <f>+SPm!N2</f>
        <v>41851</v>
      </c>
      <c r="P24" s="202">
        <f>+SPm!O2</f>
        <v>41882</v>
      </c>
      <c r="Q24" s="202">
        <f>+SPm!P2</f>
        <v>41912</v>
      </c>
      <c r="R24" s="202">
        <f>+SPm!Q2</f>
        <v>41943</v>
      </c>
      <c r="S24" s="202">
        <f>+SPm!R2</f>
        <v>41973</v>
      </c>
      <c r="T24" s="202">
        <f>+SPm!S2</f>
        <v>42004</v>
      </c>
      <c r="U24" s="202">
        <f>+SPm!T2</f>
        <v>42035</v>
      </c>
      <c r="V24" s="202">
        <f>+SPm!U2</f>
        <v>42063</v>
      </c>
      <c r="W24" s="202">
        <f>+SPm!V2</f>
        <v>42094</v>
      </c>
      <c r="X24" s="202">
        <f>+SPm!W2</f>
        <v>42124</v>
      </c>
      <c r="Y24" s="202">
        <f>+SPm!X2</f>
        <v>42155</v>
      </c>
      <c r="Z24" s="202">
        <f>+SPm!Y2</f>
        <v>42185</v>
      </c>
      <c r="AA24" s="202">
        <f>+SPm!Z2</f>
        <v>42216</v>
      </c>
      <c r="AB24" s="202">
        <f>+SPm!AA2</f>
        <v>42247</v>
      </c>
      <c r="AC24" s="202">
        <f>+SPm!AB2</f>
        <v>42277</v>
      </c>
      <c r="AD24" s="202">
        <f>+SPm!AC2</f>
        <v>42308</v>
      </c>
      <c r="AE24" s="202">
        <f>+SPm!AD2</f>
        <v>42338</v>
      </c>
      <c r="AF24" s="202">
        <f>+SPm!AE2</f>
        <v>42369</v>
      </c>
      <c r="AG24" s="202">
        <f>+SPm!AF2</f>
        <v>42400</v>
      </c>
      <c r="AH24" s="202">
        <f>+SPm!AG2</f>
        <v>42429</v>
      </c>
      <c r="AI24" s="202">
        <f>+SPm!AH2</f>
        <v>42460</v>
      </c>
      <c r="AJ24" s="202">
        <f>+SPm!AI2</f>
        <v>42490</v>
      </c>
      <c r="AK24" s="202">
        <f>+SPm!AJ2</f>
        <v>42521</v>
      </c>
      <c r="AL24" s="202">
        <f>+SPm!AK2</f>
        <v>42551</v>
      </c>
    </row>
    <row r="25" spans="1:38" ht="15.75" thickBot="1" x14ac:dyDescent="0.3">
      <c r="A25" s="113" t="s">
        <v>427</v>
      </c>
      <c r="B25" s="107"/>
      <c r="C25" s="107">
        <f>+(($B4+((($B10-12)*$B4)/12))*C18)*((1+$B12)^C23)</f>
        <v>0</v>
      </c>
      <c r="D25" s="107">
        <f>+(($B4+((($B10-12)*$B4)/12))*D18)*((1+$B12)^D23)</f>
        <v>0</v>
      </c>
      <c r="E25" s="107">
        <f t="shared" ref="E25:AL25" si="0">+(($B$4+((($B$10-12)*$B$4)/12))*E18)*((1+$B$12)^E23)</f>
        <v>0</v>
      </c>
      <c r="F25" s="107">
        <f t="shared" si="0"/>
        <v>0</v>
      </c>
      <c r="G25" s="107">
        <f t="shared" si="0"/>
        <v>0</v>
      </c>
      <c r="H25" s="107">
        <f t="shared" si="0"/>
        <v>0</v>
      </c>
      <c r="I25" s="107">
        <f t="shared" si="0"/>
        <v>0</v>
      </c>
      <c r="J25" s="107">
        <f t="shared" si="0"/>
        <v>0</v>
      </c>
      <c r="K25" s="107">
        <f t="shared" si="0"/>
        <v>0</v>
      </c>
      <c r="L25" s="107">
        <f t="shared" si="0"/>
        <v>0</v>
      </c>
      <c r="M25" s="107">
        <f t="shared" si="0"/>
        <v>0</v>
      </c>
      <c r="N25" s="107">
        <f t="shared" si="0"/>
        <v>0</v>
      </c>
      <c r="O25" s="107">
        <f t="shared" si="0"/>
        <v>0</v>
      </c>
      <c r="P25" s="107">
        <f t="shared" si="0"/>
        <v>0</v>
      </c>
      <c r="Q25" s="107">
        <f t="shared" si="0"/>
        <v>0</v>
      </c>
      <c r="R25" s="107">
        <f t="shared" si="0"/>
        <v>0</v>
      </c>
      <c r="S25" s="107">
        <f t="shared" si="0"/>
        <v>0</v>
      </c>
      <c r="T25" s="107">
        <f t="shared" si="0"/>
        <v>0</v>
      </c>
      <c r="U25" s="107">
        <f t="shared" si="0"/>
        <v>0</v>
      </c>
      <c r="V25" s="107">
        <f t="shared" si="0"/>
        <v>0</v>
      </c>
      <c r="W25" s="107">
        <f t="shared" si="0"/>
        <v>0</v>
      </c>
      <c r="X25" s="107">
        <f t="shared" si="0"/>
        <v>0</v>
      </c>
      <c r="Y25" s="107">
        <f t="shared" si="0"/>
        <v>0</v>
      </c>
      <c r="Z25" s="107">
        <f t="shared" si="0"/>
        <v>0</v>
      </c>
      <c r="AA25" s="107">
        <f t="shared" si="0"/>
        <v>0</v>
      </c>
      <c r="AB25" s="107">
        <f t="shared" si="0"/>
        <v>0</v>
      </c>
      <c r="AC25" s="107">
        <f t="shared" si="0"/>
        <v>0</v>
      </c>
      <c r="AD25" s="107">
        <f t="shared" si="0"/>
        <v>0</v>
      </c>
      <c r="AE25" s="107">
        <f t="shared" si="0"/>
        <v>0</v>
      </c>
      <c r="AF25" s="107">
        <f t="shared" si="0"/>
        <v>0</v>
      </c>
      <c r="AG25" s="107">
        <f t="shared" si="0"/>
        <v>0</v>
      </c>
      <c r="AH25" s="107">
        <f t="shared" si="0"/>
        <v>0</v>
      </c>
      <c r="AI25" s="107">
        <f t="shared" si="0"/>
        <v>0</v>
      </c>
      <c r="AJ25" s="107">
        <f t="shared" si="0"/>
        <v>0</v>
      </c>
      <c r="AK25" s="107">
        <f t="shared" si="0"/>
        <v>0</v>
      </c>
      <c r="AL25" s="107">
        <f t="shared" si="0"/>
        <v>0</v>
      </c>
    </row>
    <row r="26" spans="1:38" ht="16.5" hidden="1" thickTop="1" thickBot="1" x14ac:dyDescent="0.3">
      <c r="A26" s="113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</row>
    <row r="27" spans="1:38" ht="16.5" thickTop="1" thickBot="1" x14ac:dyDescent="0.3">
      <c r="A27" s="113" t="s">
        <v>428</v>
      </c>
      <c r="B27" s="107"/>
      <c r="C27" s="107">
        <f>+SUM(C25:C26)*$B5</f>
        <v>0</v>
      </c>
      <c r="D27" s="107">
        <f>+SUM(D25:D26)*$B5</f>
        <v>0</v>
      </c>
      <c r="E27" s="107">
        <f t="shared" ref="E27:AL27" si="1">+SUM(E25:E26)*$B$5</f>
        <v>0</v>
      </c>
      <c r="F27" s="107">
        <f t="shared" si="1"/>
        <v>0</v>
      </c>
      <c r="G27" s="107">
        <f t="shared" si="1"/>
        <v>0</v>
      </c>
      <c r="H27" s="107">
        <f t="shared" si="1"/>
        <v>0</v>
      </c>
      <c r="I27" s="107">
        <f t="shared" si="1"/>
        <v>0</v>
      </c>
      <c r="J27" s="107">
        <f t="shared" si="1"/>
        <v>0</v>
      </c>
      <c r="K27" s="107">
        <f t="shared" si="1"/>
        <v>0</v>
      </c>
      <c r="L27" s="107">
        <f t="shared" si="1"/>
        <v>0</v>
      </c>
      <c r="M27" s="107">
        <f t="shared" si="1"/>
        <v>0</v>
      </c>
      <c r="N27" s="107">
        <f t="shared" si="1"/>
        <v>0</v>
      </c>
      <c r="O27" s="107">
        <f t="shared" si="1"/>
        <v>0</v>
      </c>
      <c r="P27" s="107">
        <f t="shared" si="1"/>
        <v>0</v>
      </c>
      <c r="Q27" s="107">
        <f t="shared" si="1"/>
        <v>0</v>
      </c>
      <c r="R27" s="107">
        <f t="shared" si="1"/>
        <v>0</v>
      </c>
      <c r="S27" s="107">
        <f t="shared" si="1"/>
        <v>0</v>
      </c>
      <c r="T27" s="107">
        <f t="shared" si="1"/>
        <v>0</v>
      </c>
      <c r="U27" s="107">
        <f t="shared" si="1"/>
        <v>0</v>
      </c>
      <c r="V27" s="107">
        <f t="shared" si="1"/>
        <v>0</v>
      </c>
      <c r="W27" s="107">
        <f t="shared" si="1"/>
        <v>0</v>
      </c>
      <c r="X27" s="107">
        <f t="shared" si="1"/>
        <v>0</v>
      </c>
      <c r="Y27" s="107">
        <f t="shared" si="1"/>
        <v>0</v>
      </c>
      <c r="Z27" s="107">
        <f t="shared" si="1"/>
        <v>0</v>
      </c>
      <c r="AA27" s="107">
        <f t="shared" si="1"/>
        <v>0</v>
      </c>
      <c r="AB27" s="107">
        <f t="shared" si="1"/>
        <v>0</v>
      </c>
      <c r="AC27" s="107">
        <f t="shared" si="1"/>
        <v>0</v>
      </c>
      <c r="AD27" s="107">
        <f t="shared" si="1"/>
        <v>0</v>
      </c>
      <c r="AE27" s="107">
        <f t="shared" si="1"/>
        <v>0</v>
      </c>
      <c r="AF27" s="107">
        <f t="shared" si="1"/>
        <v>0</v>
      </c>
      <c r="AG27" s="107">
        <f t="shared" si="1"/>
        <v>0</v>
      </c>
      <c r="AH27" s="107">
        <f t="shared" si="1"/>
        <v>0</v>
      </c>
      <c r="AI27" s="107">
        <f t="shared" si="1"/>
        <v>0</v>
      </c>
      <c r="AJ27" s="107">
        <f t="shared" si="1"/>
        <v>0</v>
      </c>
      <c r="AK27" s="107">
        <f t="shared" si="1"/>
        <v>0</v>
      </c>
      <c r="AL27" s="107">
        <f t="shared" si="1"/>
        <v>0</v>
      </c>
    </row>
    <row r="28" spans="1:38" ht="16.5" thickTop="1" thickBot="1" x14ac:dyDescent="0.3">
      <c r="A28" s="113" t="s">
        <v>429</v>
      </c>
      <c r="B28" s="107"/>
      <c r="C28" s="107">
        <f>+SUM(C25:C26)*$B6</f>
        <v>0</v>
      </c>
      <c r="D28" s="107">
        <f>+SUM(D25:D26)*$B6</f>
        <v>0</v>
      </c>
      <c r="E28" s="107">
        <f t="shared" ref="E28:AL28" si="2">+SUM(E25:E26)*$B$6</f>
        <v>0</v>
      </c>
      <c r="F28" s="107">
        <f t="shared" si="2"/>
        <v>0</v>
      </c>
      <c r="G28" s="107">
        <f t="shared" si="2"/>
        <v>0</v>
      </c>
      <c r="H28" s="107">
        <f t="shared" si="2"/>
        <v>0</v>
      </c>
      <c r="I28" s="107">
        <f t="shared" si="2"/>
        <v>0</v>
      </c>
      <c r="J28" s="107">
        <f t="shared" si="2"/>
        <v>0</v>
      </c>
      <c r="K28" s="107">
        <f t="shared" si="2"/>
        <v>0</v>
      </c>
      <c r="L28" s="107">
        <f t="shared" si="2"/>
        <v>0</v>
      </c>
      <c r="M28" s="107">
        <f t="shared" si="2"/>
        <v>0</v>
      </c>
      <c r="N28" s="107">
        <f t="shared" si="2"/>
        <v>0</v>
      </c>
      <c r="O28" s="107">
        <f t="shared" si="2"/>
        <v>0</v>
      </c>
      <c r="P28" s="107">
        <f t="shared" si="2"/>
        <v>0</v>
      </c>
      <c r="Q28" s="107">
        <f t="shared" si="2"/>
        <v>0</v>
      </c>
      <c r="R28" s="107">
        <f t="shared" si="2"/>
        <v>0</v>
      </c>
      <c r="S28" s="107">
        <f t="shared" si="2"/>
        <v>0</v>
      </c>
      <c r="T28" s="107">
        <f t="shared" si="2"/>
        <v>0</v>
      </c>
      <c r="U28" s="107">
        <f t="shared" si="2"/>
        <v>0</v>
      </c>
      <c r="V28" s="107">
        <f t="shared" si="2"/>
        <v>0</v>
      </c>
      <c r="W28" s="107">
        <f t="shared" si="2"/>
        <v>0</v>
      </c>
      <c r="X28" s="107">
        <f t="shared" si="2"/>
        <v>0</v>
      </c>
      <c r="Y28" s="107">
        <f t="shared" si="2"/>
        <v>0</v>
      </c>
      <c r="Z28" s="107">
        <f t="shared" si="2"/>
        <v>0</v>
      </c>
      <c r="AA28" s="107">
        <f t="shared" si="2"/>
        <v>0</v>
      </c>
      <c r="AB28" s="107">
        <f t="shared" si="2"/>
        <v>0</v>
      </c>
      <c r="AC28" s="107">
        <f t="shared" si="2"/>
        <v>0</v>
      </c>
      <c r="AD28" s="107">
        <f t="shared" si="2"/>
        <v>0</v>
      </c>
      <c r="AE28" s="107">
        <f t="shared" si="2"/>
        <v>0</v>
      </c>
      <c r="AF28" s="107">
        <f t="shared" si="2"/>
        <v>0</v>
      </c>
      <c r="AG28" s="107">
        <f t="shared" si="2"/>
        <v>0</v>
      </c>
      <c r="AH28" s="107">
        <f t="shared" si="2"/>
        <v>0</v>
      </c>
      <c r="AI28" s="107">
        <f t="shared" si="2"/>
        <v>0</v>
      </c>
      <c r="AJ28" s="107">
        <f t="shared" si="2"/>
        <v>0</v>
      </c>
      <c r="AK28" s="107">
        <f t="shared" si="2"/>
        <v>0</v>
      </c>
      <c r="AL28" s="107">
        <f t="shared" si="2"/>
        <v>0</v>
      </c>
    </row>
    <row r="29" spans="1:38" ht="16.5" thickTop="1" thickBot="1" x14ac:dyDescent="0.3">
      <c r="A29" s="113" t="s">
        <v>430</v>
      </c>
      <c r="B29" s="107"/>
      <c r="C29" s="107">
        <f>+SUM(C25:C26)*$B7</f>
        <v>0</v>
      </c>
      <c r="D29" s="107">
        <f>+SUM(D25:D26)*$B7</f>
        <v>0</v>
      </c>
      <c r="E29" s="107">
        <f t="shared" ref="E29:AL29" si="3">+SUM(E25:E26)*$B$7</f>
        <v>0</v>
      </c>
      <c r="F29" s="107">
        <f t="shared" si="3"/>
        <v>0</v>
      </c>
      <c r="G29" s="107">
        <f t="shared" si="3"/>
        <v>0</v>
      </c>
      <c r="H29" s="107">
        <f t="shared" si="3"/>
        <v>0</v>
      </c>
      <c r="I29" s="107">
        <f t="shared" si="3"/>
        <v>0</v>
      </c>
      <c r="J29" s="107">
        <f t="shared" si="3"/>
        <v>0</v>
      </c>
      <c r="K29" s="107">
        <f t="shared" si="3"/>
        <v>0</v>
      </c>
      <c r="L29" s="107">
        <f t="shared" si="3"/>
        <v>0</v>
      </c>
      <c r="M29" s="107">
        <f t="shared" si="3"/>
        <v>0</v>
      </c>
      <c r="N29" s="107">
        <f t="shared" si="3"/>
        <v>0</v>
      </c>
      <c r="O29" s="107">
        <f t="shared" si="3"/>
        <v>0</v>
      </c>
      <c r="P29" s="107">
        <f t="shared" si="3"/>
        <v>0</v>
      </c>
      <c r="Q29" s="107">
        <f t="shared" si="3"/>
        <v>0</v>
      </c>
      <c r="R29" s="107">
        <f t="shared" si="3"/>
        <v>0</v>
      </c>
      <c r="S29" s="107">
        <f t="shared" si="3"/>
        <v>0</v>
      </c>
      <c r="T29" s="107">
        <f t="shared" si="3"/>
        <v>0</v>
      </c>
      <c r="U29" s="107">
        <f t="shared" si="3"/>
        <v>0</v>
      </c>
      <c r="V29" s="107">
        <f t="shared" si="3"/>
        <v>0</v>
      </c>
      <c r="W29" s="107">
        <f t="shared" si="3"/>
        <v>0</v>
      </c>
      <c r="X29" s="107">
        <f t="shared" si="3"/>
        <v>0</v>
      </c>
      <c r="Y29" s="107">
        <f t="shared" si="3"/>
        <v>0</v>
      </c>
      <c r="Z29" s="107">
        <f t="shared" si="3"/>
        <v>0</v>
      </c>
      <c r="AA29" s="107">
        <f t="shared" si="3"/>
        <v>0</v>
      </c>
      <c r="AB29" s="107">
        <f t="shared" si="3"/>
        <v>0</v>
      </c>
      <c r="AC29" s="107">
        <f t="shared" si="3"/>
        <v>0</v>
      </c>
      <c r="AD29" s="107">
        <f t="shared" si="3"/>
        <v>0</v>
      </c>
      <c r="AE29" s="107">
        <f t="shared" si="3"/>
        <v>0</v>
      </c>
      <c r="AF29" s="107">
        <f t="shared" si="3"/>
        <v>0</v>
      </c>
      <c r="AG29" s="107">
        <f t="shared" si="3"/>
        <v>0</v>
      </c>
      <c r="AH29" s="107">
        <f t="shared" si="3"/>
        <v>0</v>
      </c>
      <c r="AI29" s="107">
        <f t="shared" si="3"/>
        <v>0</v>
      </c>
      <c r="AJ29" s="107">
        <f t="shared" si="3"/>
        <v>0</v>
      </c>
      <c r="AK29" s="107">
        <f t="shared" si="3"/>
        <v>0</v>
      </c>
      <c r="AL29" s="107">
        <f t="shared" si="3"/>
        <v>0</v>
      </c>
    </row>
    <row r="30" spans="1:38" ht="16.5" thickTop="1" thickBot="1" x14ac:dyDescent="0.3">
      <c r="A30" s="57" t="s">
        <v>431</v>
      </c>
      <c r="B30" s="89"/>
      <c r="C30" s="89">
        <f>SUM(C25:C29)</f>
        <v>0</v>
      </c>
      <c r="D30" s="89">
        <f t="shared" ref="D30:AL30" si="4">SUM(D25:D29)</f>
        <v>0</v>
      </c>
      <c r="E30" s="89">
        <f t="shared" si="4"/>
        <v>0</v>
      </c>
      <c r="F30" s="89">
        <f t="shared" si="4"/>
        <v>0</v>
      </c>
      <c r="G30" s="89">
        <f t="shared" si="4"/>
        <v>0</v>
      </c>
      <c r="H30" s="89">
        <f t="shared" si="4"/>
        <v>0</v>
      </c>
      <c r="I30" s="89">
        <f t="shared" si="4"/>
        <v>0</v>
      </c>
      <c r="J30" s="89">
        <f t="shared" si="4"/>
        <v>0</v>
      </c>
      <c r="K30" s="89">
        <f t="shared" si="4"/>
        <v>0</v>
      </c>
      <c r="L30" s="89">
        <f t="shared" si="4"/>
        <v>0</v>
      </c>
      <c r="M30" s="89">
        <f t="shared" si="4"/>
        <v>0</v>
      </c>
      <c r="N30" s="89">
        <f t="shared" si="4"/>
        <v>0</v>
      </c>
      <c r="O30" s="89">
        <f t="shared" si="4"/>
        <v>0</v>
      </c>
      <c r="P30" s="89">
        <f t="shared" si="4"/>
        <v>0</v>
      </c>
      <c r="Q30" s="89">
        <f t="shared" si="4"/>
        <v>0</v>
      </c>
      <c r="R30" s="89">
        <f t="shared" si="4"/>
        <v>0</v>
      </c>
      <c r="S30" s="89">
        <f t="shared" si="4"/>
        <v>0</v>
      </c>
      <c r="T30" s="89">
        <f t="shared" si="4"/>
        <v>0</v>
      </c>
      <c r="U30" s="89">
        <f t="shared" si="4"/>
        <v>0</v>
      </c>
      <c r="V30" s="89">
        <f t="shared" si="4"/>
        <v>0</v>
      </c>
      <c r="W30" s="89">
        <f t="shared" si="4"/>
        <v>0</v>
      </c>
      <c r="X30" s="89">
        <f t="shared" si="4"/>
        <v>0</v>
      </c>
      <c r="Y30" s="89">
        <f t="shared" si="4"/>
        <v>0</v>
      </c>
      <c r="Z30" s="89">
        <f t="shared" si="4"/>
        <v>0</v>
      </c>
      <c r="AA30" s="89">
        <f t="shared" si="4"/>
        <v>0</v>
      </c>
      <c r="AB30" s="89">
        <f t="shared" si="4"/>
        <v>0</v>
      </c>
      <c r="AC30" s="89">
        <f t="shared" si="4"/>
        <v>0</v>
      </c>
      <c r="AD30" s="89">
        <f t="shared" si="4"/>
        <v>0</v>
      </c>
      <c r="AE30" s="89">
        <f t="shared" si="4"/>
        <v>0</v>
      </c>
      <c r="AF30" s="89">
        <f t="shared" si="4"/>
        <v>0</v>
      </c>
      <c r="AG30" s="89">
        <f t="shared" si="4"/>
        <v>0</v>
      </c>
      <c r="AH30" s="89">
        <f t="shared" si="4"/>
        <v>0</v>
      </c>
      <c r="AI30" s="89">
        <f t="shared" si="4"/>
        <v>0</v>
      </c>
      <c r="AJ30" s="89">
        <f t="shared" si="4"/>
        <v>0</v>
      </c>
      <c r="AK30" s="89">
        <f t="shared" si="4"/>
        <v>0</v>
      </c>
      <c r="AL30" s="89">
        <f t="shared" si="4"/>
        <v>0</v>
      </c>
    </row>
    <row r="31" spans="1:38" ht="15.75" thickTop="1" x14ac:dyDescent="0.25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</row>
    <row r="32" spans="1:38" x14ac:dyDescent="0.25">
      <c r="A32" s="108"/>
      <c r="B32" s="109"/>
      <c r="C32" s="110" t="s">
        <v>432</v>
      </c>
      <c r="D32" s="110" t="s">
        <v>433</v>
      </c>
      <c r="E32" s="110" t="s">
        <v>434</v>
      </c>
      <c r="F32" s="110" t="s">
        <v>435</v>
      </c>
      <c r="G32" s="110" t="s">
        <v>401</v>
      </c>
      <c r="H32" s="110" t="s">
        <v>402</v>
      </c>
      <c r="I32" s="110" t="s">
        <v>420</v>
      </c>
      <c r="J32" s="110" t="s">
        <v>421</v>
      </c>
      <c r="K32" s="110" t="s">
        <v>436</v>
      </c>
      <c r="L32" s="110" t="s">
        <v>437</v>
      </c>
      <c r="M32" s="110" t="s">
        <v>438</v>
      </c>
      <c r="N32" s="111" t="s">
        <v>439</v>
      </c>
      <c r="O32" s="111" t="s">
        <v>432</v>
      </c>
      <c r="P32" s="111" t="s">
        <v>433</v>
      </c>
      <c r="Q32" s="111" t="s">
        <v>434</v>
      </c>
      <c r="R32" s="111" t="s">
        <v>435</v>
      </c>
      <c r="S32" s="111" t="s">
        <v>401</v>
      </c>
      <c r="T32" s="111" t="s">
        <v>402</v>
      </c>
      <c r="U32" s="111" t="s">
        <v>420</v>
      </c>
      <c r="V32" s="111" t="s">
        <v>421</v>
      </c>
      <c r="W32" s="111" t="s">
        <v>436</v>
      </c>
      <c r="X32" s="111" t="s">
        <v>437</v>
      </c>
      <c r="Y32" s="111" t="s">
        <v>438</v>
      </c>
      <c r="Z32" s="111" t="s">
        <v>439</v>
      </c>
      <c r="AA32" s="111" t="s">
        <v>432</v>
      </c>
      <c r="AB32" s="111" t="s">
        <v>433</v>
      </c>
      <c r="AC32" s="111" t="s">
        <v>434</v>
      </c>
      <c r="AD32" s="111" t="s">
        <v>435</v>
      </c>
      <c r="AE32" s="111" t="s">
        <v>401</v>
      </c>
      <c r="AF32" s="111" t="s">
        <v>402</v>
      </c>
      <c r="AG32" s="111" t="s">
        <v>420</v>
      </c>
      <c r="AH32" s="111" t="s">
        <v>421</v>
      </c>
      <c r="AI32" s="111" t="s">
        <v>436</v>
      </c>
      <c r="AJ32" s="111" t="s">
        <v>437</v>
      </c>
      <c r="AK32" s="111" t="s">
        <v>438</v>
      </c>
      <c r="AL32" s="111" t="s">
        <v>439</v>
      </c>
    </row>
    <row r="33" spans="1:38" x14ac:dyDescent="0.25">
      <c r="A33" s="106"/>
      <c r="B33" s="107"/>
      <c r="C33" s="110">
        <f>IF(ISERROR(HLOOKUP(C32,$C10:$F11,2,0)),0,1)</f>
        <v>0</v>
      </c>
      <c r="D33" s="110">
        <f t="shared" ref="D33:AL33" si="5">IF(ISERROR(HLOOKUP(D32,$C10:$F11,2,0)),0,1)</f>
        <v>0</v>
      </c>
      <c r="E33" s="110">
        <f t="shared" si="5"/>
        <v>0</v>
      </c>
      <c r="F33" s="110">
        <f t="shared" si="5"/>
        <v>0</v>
      </c>
      <c r="G33" s="110">
        <f t="shared" si="5"/>
        <v>0</v>
      </c>
      <c r="H33" s="110">
        <f t="shared" si="5"/>
        <v>0</v>
      </c>
      <c r="I33" s="110">
        <f t="shared" si="5"/>
        <v>0</v>
      </c>
      <c r="J33" s="110">
        <f t="shared" si="5"/>
        <v>0</v>
      </c>
      <c r="K33" s="110">
        <f t="shared" si="5"/>
        <v>0</v>
      </c>
      <c r="L33" s="110">
        <f t="shared" si="5"/>
        <v>0</v>
      </c>
      <c r="M33" s="110">
        <f t="shared" si="5"/>
        <v>0</v>
      </c>
      <c r="N33" s="110">
        <f t="shared" si="5"/>
        <v>1</v>
      </c>
      <c r="O33" s="110">
        <f t="shared" si="5"/>
        <v>0</v>
      </c>
      <c r="P33" s="110">
        <f t="shared" si="5"/>
        <v>0</v>
      </c>
      <c r="Q33" s="110">
        <f t="shared" si="5"/>
        <v>0</v>
      </c>
      <c r="R33" s="110">
        <f t="shared" si="5"/>
        <v>0</v>
      </c>
      <c r="S33" s="110">
        <f t="shared" si="5"/>
        <v>0</v>
      </c>
      <c r="T33" s="110">
        <f t="shared" si="5"/>
        <v>0</v>
      </c>
      <c r="U33" s="110">
        <f t="shared" si="5"/>
        <v>0</v>
      </c>
      <c r="V33" s="110">
        <f t="shared" si="5"/>
        <v>0</v>
      </c>
      <c r="W33" s="110">
        <f t="shared" si="5"/>
        <v>0</v>
      </c>
      <c r="X33" s="110">
        <f t="shared" si="5"/>
        <v>0</v>
      </c>
      <c r="Y33" s="110">
        <f t="shared" si="5"/>
        <v>0</v>
      </c>
      <c r="Z33" s="110">
        <f t="shared" si="5"/>
        <v>1</v>
      </c>
      <c r="AA33" s="110">
        <f t="shared" si="5"/>
        <v>0</v>
      </c>
      <c r="AB33" s="110">
        <f t="shared" si="5"/>
        <v>0</v>
      </c>
      <c r="AC33" s="110">
        <f t="shared" si="5"/>
        <v>0</v>
      </c>
      <c r="AD33" s="110">
        <f t="shared" si="5"/>
        <v>0</v>
      </c>
      <c r="AE33" s="110">
        <f t="shared" si="5"/>
        <v>0</v>
      </c>
      <c r="AF33" s="110">
        <f t="shared" si="5"/>
        <v>0</v>
      </c>
      <c r="AG33" s="110">
        <f t="shared" si="5"/>
        <v>0</v>
      </c>
      <c r="AH33" s="110">
        <f t="shared" si="5"/>
        <v>0</v>
      </c>
      <c r="AI33" s="110">
        <f t="shared" si="5"/>
        <v>0</v>
      </c>
      <c r="AJ33" s="110">
        <f t="shared" si="5"/>
        <v>0</v>
      </c>
      <c r="AK33" s="110">
        <f t="shared" si="5"/>
        <v>0</v>
      </c>
      <c r="AL33" s="110">
        <f t="shared" si="5"/>
        <v>1</v>
      </c>
    </row>
    <row r="34" spans="1:38" x14ac:dyDescent="0.25">
      <c r="A34" s="96" t="s">
        <v>440</v>
      </c>
      <c r="B34" s="89"/>
      <c r="C34" s="202">
        <f>+SPm!B2</f>
        <v>41456</v>
      </c>
      <c r="D34" s="202">
        <f>+SPm!C2</f>
        <v>41517</v>
      </c>
      <c r="E34" s="202">
        <f>+SPm!D2</f>
        <v>41547</v>
      </c>
      <c r="F34" s="202">
        <f>+SPm!E2</f>
        <v>41578</v>
      </c>
      <c r="G34" s="202">
        <f>+SPm!F2</f>
        <v>41608</v>
      </c>
      <c r="H34" s="202">
        <f>+SPm!G2</f>
        <v>41639</v>
      </c>
      <c r="I34" s="202">
        <f>+SPm!H2</f>
        <v>41670</v>
      </c>
      <c r="J34" s="202">
        <f>+SPm!I2</f>
        <v>41698</v>
      </c>
      <c r="K34" s="202">
        <f>+SPm!J2</f>
        <v>41729</v>
      </c>
      <c r="L34" s="202">
        <f>+SPm!K2</f>
        <v>41759</v>
      </c>
      <c r="M34" s="202">
        <f>+SPm!L2</f>
        <v>41790</v>
      </c>
      <c r="N34" s="202">
        <f>+SPm!M2</f>
        <v>41820</v>
      </c>
      <c r="O34" s="202">
        <f>+SPm!N2</f>
        <v>41851</v>
      </c>
      <c r="P34" s="202">
        <f>+SPm!O2</f>
        <v>41882</v>
      </c>
      <c r="Q34" s="202">
        <f>+SPm!P2</f>
        <v>41912</v>
      </c>
      <c r="R34" s="202">
        <f>+SPm!Q2</f>
        <v>41943</v>
      </c>
      <c r="S34" s="202">
        <f>+SPm!R2</f>
        <v>41973</v>
      </c>
      <c r="T34" s="202">
        <f>+SPm!S2</f>
        <v>42004</v>
      </c>
      <c r="U34" s="202">
        <f>+SPm!T2</f>
        <v>42035</v>
      </c>
      <c r="V34" s="202">
        <f>+SPm!U2</f>
        <v>42063</v>
      </c>
      <c r="W34" s="202">
        <f>+SPm!V2</f>
        <v>42094</v>
      </c>
      <c r="X34" s="202">
        <f>+SPm!W2</f>
        <v>42124</v>
      </c>
      <c r="Y34" s="202">
        <f>+SPm!X2</f>
        <v>42155</v>
      </c>
      <c r="Z34" s="202">
        <f>+SPm!Y2</f>
        <v>42185</v>
      </c>
      <c r="AA34" s="202">
        <f>+SPm!Z2</f>
        <v>42216</v>
      </c>
      <c r="AB34" s="202">
        <f>+SPm!AA2</f>
        <v>42247</v>
      </c>
      <c r="AC34" s="202">
        <f>+SPm!AB2</f>
        <v>42277</v>
      </c>
      <c r="AD34" s="202">
        <f>+SPm!AC2</f>
        <v>42308</v>
      </c>
      <c r="AE34" s="202">
        <f>+SPm!AD2</f>
        <v>42338</v>
      </c>
      <c r="AF34" s="202">
        <f>+SPm!AE2</f>
        <v>42369</v>
      </c>
      <c r="AG34" s="202">
        <f>+SPm!AF2</f>
        <v>42400</v>
      </c>
      <c r="AH34" s="202">
        <f>+SPm!AG2</f>
        <v>42429</v>
      </c>
      <c r="AI34" s="202">
        <f>+SPm!AH2</f>
        <v>42460</v>
      </c>
      <c r="AJ34" s="202">
        <f>+SPm!AI2</f>
        <v>42490</v>
      </c>
      <c r="AK34" s="202">
        <f>+SPm!AJ2</f>
        <v>42521</v>
      </c>
      <c r="AL34" s="202">
        <f>+SPm!AK2</f>
        <v>42551</v>
      </c>
    </row>
    <row r="35" spans="1:38" ht="15.75" thickBot="1" x14ac:dyDescent="0.3">
      <c r="A35" s="113" t="s">
        <v>427</v>
      </c>
      <c r="B35" s="107"/>
      <c r="C35" s="107">
        <f>+C18*$B4</f>
        <v>0</v>
      </c>
      <c r="D35" s="107">
        <f t="shared" ref="D35:N35" si="6">+D18*$B$4</f>
        <v>0</v>
      </c>
      <c r="E35" s="107">
        <f t="shared" si="6"/>
        <v>0</v>
      </c>
      <c r="F35" s="107">
        <f t="shared" si="6"/>
        <v>0</v>
      </c>
      <c r="G35" s="107">
        <f t="shared" si="6"/>
        <v>0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0</v>
      </c>
      <c r="N35" s="107">
        <f t="shared" si="6"/>
        <v>0</v>
      </c>
      <c r="O35" s="107">
        <f>+(O18*$B$4)*(1+$B$12^O23)</f>
        <v>0</v>
      </c>
      <c r="P35" s="107">
        <f t="shared" ref="P35:Z35" si="7">+(P18*$B$4)*(1+$B$12^P23)</f>
        <v>0</v>
      </c>
      <c r="Q35" s="107">
        <f t="shared" si="7"/>
        <v>0</v>
      </c>
      <c r="R35" s="107">
        <f t="shared" si="7"/>
        <v>0</v>
      </c>
      <c r="S35" s="107">
        <f t="shared" si="7"/>
        <v>0</v>
      </c>
      <c r="T35" s="107">
        <f t="shared" si="7"/>
        <v>0</v>
      </c>
      <c r="U35" s="107">
        <f t="shared" si="7"/>
        <v>0</v>
      </c>
      <c r="V35" s="107">
        <f t="shared" si="7"/>
        <v>0</v>
      </c>
      <c r="W35" s="107">
        <f t="shared" si="7"/>
        <v>0</v>
      </c>
      <c r="X35" s="107">
        <f t="shared" si="7"/>
        <v>0</v>
      </c>
      <c r="Y35" s="107">
        <f t="shared" si="7"/>
        <v>0</v>
      </c>
      <c r="Z35" s="107">
        <f t="shared" si="7"/>
        <v>0</v>
      </c>
      <c r="AA35" s="107">
        <f>+(AA18*$B$4)*((1+$B$12)^AA23)</f>
        <v>0</v>
      </c>
      <c r="AB35" s="107">
        <f t="shared" ref="AB35:AL35" si="8">+(AB18*$B$4)*((1+$B$12)^AB23)</f>
        <v>0</v>
      </c>
      <c r="AC35" s="107">
        <f t="shared" si="8"/>
        <v>0</v>
      </c>
      <c r="AD35" s="107">
        <f t="shared" si="8"/>
        <v>0</v>
      </c>
      <c r="AE35" s="107">
        <f t="shared" si="8"/>
        <v>0</v>
      </c>
      <c r="AF35" s="107">
        <f t="shared" si="8"/>
        <v>0</v>
      </c>
      <c r="AG35" s="107">
        <f t="shared" si="8"/>
        <v>0</v>
      </c>
      <c r="AH35" s="107">
        <f t="shared" si="8"/>
        <v>0</v>
      </c>
      <c r="AI35" s="107">
        <f t="shared" si="8"/>
        <v>0</v>
      </c>
      <c r="AJ35" s="107">
        <f t="shared" si="8"/>
        <v>0</v>
      </c>
      <c r="AK35" s="107">
        <f t="shared" si="8"/>
        <v>0</v>
      </c>
      <c r="AL35" s="107">
        <f t="shared" si="8"/>
        <v>0</v>
      </c>
    </row>
    <row r="36" spans="1:38" ht="16.5" hidden="1" thickTop="1" thickBot="1" x14ac:dyDescent="0.3">
      <c r="A36" s="113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</row>
    <row r="37" spans="1:38" ht="16.5" thickTop="1" thickBot="1" x14ac:dyDescent="0.3">
      <c r="A37" s="113" t="s">
        <v>441</v>
      </c>
      <c r="B37" s="107"/>
      <c r="C37" s="107">
        <f>C35*C33*((1+$B12)^C23)</f>
        <v>0</v>
      </c>
      <c r="D37" s="107">
        <f t="shared" ref="D37:AL37" si="9">D35*D33*((1+$B12)^D23)</f>
        <v>0</v>
      </c>
      <c r="E37" s="107">
        <f t="shared" si="9"/>
        <v>0</v>
      </c>
      <c r="F37" s="107">
        <f t="shared" si="9"/>
        <v>0</v>
      </c>
      <c r="G37" s="107">
        <f t="shared" si="9"/>
        <v>0</v>
      </c>
      <c r="H37" s="107">
        <f t="shared" si="9"/>
        <v>0</v>
      </c>
      <c r="I37" s="107">
        <f t="shared" si="9"/>
        <v>0</v>
      </c>
      <c r="J37" s="107">
        <f t="shared" si="9"/>
        <v>0</v>
      </c>
      <c r="K37" s="107">
        <f t="shared" si="9"/>
        <v>0</v>
      </c>
      <c r="L37" s="107">
        <f t="shared" si="9"/>
        <v>0</v>
      </c>
      <c r="M37" s="107">
        <f t="shared" si="9"/>
        <v>0</v>
      </c>
      <c r="N37" s="107">
        <f t="shared" si="9"/>
        <v>0</v>
      </c>
      <c r="O37" s="107">
        <f t="shared" si="9"/>
        <v>0</v>
      </c>
      <c r="P37" s="107">
        <f t="shared" si="9"/>
        <v>0</v>
      </c>
      <c r="Q37" s="107">
        <f t="shared" si="9"/>
        <v>0</v>
      </c>
      <c r="R37" s="107">
        <f t="shared" si="9"/>
        <v>0</v>
      </c>
      <c r="S37" s="107">
        <f t="shared" si="9"/>
        <v>0</v>
      </c>
      <c r="T37" s="107">
        <f t="shared" si="9"/>
        <v>0</v>
      </c>
      <c r="U37" s="107">
        <f t="shared" si="9"/>
        <v>0</v>
      </c>
      <c r="V37" s="107">
        <f t="shared" si="9"/>
        <v>0</v>
      </c>
      <c r="W37" s="107">
        <f t="shared" si="9"/>
        <v>0</v>
      </c>
      <c r="X37" s="107">
        <f t="shared" si="9"/>
        <v>0</v>
      </c>
      <c r="Y37" s="107">
        <f t="shared" si="9"/>
        <v>0</v>
      </c>
      <c r="Z37" s="107">
        <f t="shared" si="9"/>
        <v>0</v>
      </c>
      <c r="AA37" s="107">
        <f t="shared" si="9"/>
        <v>0</v>
      </c>
      <c r="AB37" s="107">
        <f t="shared" si="9"/>
        <v>0</v>
      </c>
      <c r="AC37" s="107">
        <f t="shared" si="9"/>
        <v>0</v>
      </c>
      <c r="AD37" s="107">
        <f t="shared" si="9"/>
        <v>0</v>
      </c>
      <c r="AE37" s="107">
        <f t="shared" si="9"/>
        <v>0</v>
      </c>
      <c r="AF37" s="107">
        <f t="shared" si="9"/>
        <v>0</v>
      </c>
      <c r="AG37" s="107">
        <f t="shared" si="9"/>
        <v>0</v>
      </c>
      <c r="AH37" s="107">
        <f t="shared" si="9"/>
        <v>0</v>
      </c>
      <c r="AI37" s="107">
        <f t="shared" si="9"/>
        <v>0</v>
      </c>
      <c r="AJ37" s="107">
        <f t="shared" si="9"/>
        <v>0</v>
      </c>
      <c r="AK37" s="107">
        <f t="shared" si="9"/>
        <v>0</v>
      </c>
      <c r="AL37" s="107">
        <f t="shared" si="9"/>
        <v>0</v>
      </c>
    </row>
    <row r="38" spans="1:38" ht="16.5" thickTop="1" thickBot="1" x14ac:dyDescent="0.3">
      <c r="A38" s="113" t="s">
        <v>428</v>
      </c>
      <c r="B38" s="107"/>
      <c r="C38" s="107">
        <f>IF($B13=0,C27,IF($B13=15,(C27/2),0))</f>
        <v>0</v>
      </c>
      <c r="D38" s="107">
        <f>IF($B13=0,D27,IF($B13=15,(D27/2)+(C27/2),IF($B13=30,C27,IF($B13=45,C27/2,0))))</f>
        <v>0</v>
      </c>
      <c r="E38" s="107">
        <f>IF($B13=0,E27,IF($B13=15,(E27/2)+(D27/2),IF($B13=30,D27,IF($B13=45,(D27/2)+(C29/2),IF($B13=60,C27,IF($B13=75,C27/2,0))))))</f>
        <v>0</v>
      </c>
      <c r="F38" s="107">
        <f t="shared" ref="F38:AL38" si="10">IF($B13=0,F27,IF($B13=15,(F27/2)+(E27/2),IF($B13=30,E27,IF($B13=45,(E27/2)+(D27/2),IF($B13=60,D27,IF($B13=75,D27/2,0))))))</f>
        <v>0</v>
      </c>
      <c r="G38" s="107">
        <f t="shared" si="10"/>
        <v>0</v>
      </c>
      <c r="H38" s="107">
        <f t="shared" si="10"/>
        <v>0</v>
      </c>
      <c r="I38" s="107">
        <f t="shared" si="10"/>
        <v>0</v>
      </c>
      <c r="J38" s="107">
        <f t="shared" si="10"/>
        <v>0</v>
      </c>
      <c r="K38" s="107">
        <f t="shared" si="10"/>
        <v>0</v>
      </c>
      <c r="L38" s="107">
        <f t="shared" si="10"/>
        <v>0</v>
      </c>
      <c r="M38" s="107">
        <f t="shared" si="10"/>
        <v>0</v>
      </c>
      <c r="N38" s="107">
        <f t="shared" si="10"/>
        <v>0</v>
      </c>
      <c r="O38" s="107">
        <f t="shared" si="10"/>
        <v>0</v>
      </c>
      <c r="P38" s="107">
        <f t="shared" si="10"/>
        <v>0</v>
      </c>
      <c r="Q38" s="107">
        <f t="shared" si="10"/>
        <v>0</v>
      </c>
      <c r="R38" s="107">
        <f t="shared" si="10"/>
        <v>0</v>
      </c>
      <c r="S38" s="107">
        <f t="shared" si="10"/>
        <v>0</v>
      </c>
      <c r="T38" s="107">
        <f t="shared" si="10"/>
        <v>0</v>
      </c>
      <c r="U38" s="107">
        <f t="shared" si="10"/>
        <v>0</v>
      </c>
      <c r="V38" s="107">
        <f t="shared" si="10"/>
        <v>0</v>
      </c>
      <c r="W38" s="107">
        <f t="shared" si="10"/>
        <v>0</v>
      </c>
      <c r="X38" s="107">
        <f t="shared" si="10"/>
        <v>0</v>
      </c>
      <c r="Y38" s="107">
        <f t="shared" si="10"/>
        <v>0</v>
      </c>
      <c r="Z38" s="107">
        <f t="shared" si="10"/>
        <v>0</v>
      </c>
      <c r="AA38" s="107">
        <f t="shared" si="10"/>
        <v>0</v>
      </c>
      <c r="AB38" s="107">
        <f t="shared" si="10"/>
        <v>0</v>
      </c>
      <c r="AC38" s="107">
        <f t="shared" si="10"/>
        <v>0</v>
      </c>
      <c r="AD38" s="107">
        <f t="shared" si="10"/>
        <v>0</v>
      </c>
      <c r="AE38" s="107">
        <f t="shared" si="10"/>
        <v>0</v>
      </c>
      <c r="AF38" s="107">
        <f t="shared" si="10"/>
        <v>0</v>
      </c>
      <c r="AG38" s="107">
        <f t="shared" si="10"/>
        <v>0</v>
      </c>
      <c r="AH38" s="107">
        <f t="shared" si="10"/>
        <v>0</v>
      </c>
      <c r="AI38" s="107">
        <f t="shared" si="10"/>
        <v>0</v>
      </c>
      <c r="AJ38" s="107">
        <f t="shared" si="10"/>
        <v>0</v>
      </c>
      <c r="AK38" s="107">
        <f t="shared" si="10"/>
        <v>0</v>
      </c>
      <c r="AL38" s="107">
        <f t="shared" si="10"/>
        <v>0</v>
      </c>
    </row>
    <row r="39" spans="1:38" ht="16.5" thickTop="1" thickBot="1" x14ac:dyDescent="0.3">
      <c r="A39" s="113" t="s">
        <v>429</v>
      </c>
      <c r="B39" s="107"/>
      <c r="C39" s="107">
        <f>IF($B13=0,C28,IF($B13=15,(C28/2),0))</f>
        <v>0</v>
      </c>
      <c r="D39" s="107">
        <f>IF($B13=0,D28,IF($B13=15,(D28/2)+(C28/2),IF($B13=30,C28,IF($B13=45,C28/2,0))))</f>
        <v>0</v>
      </c>
      <c r="E39" s="107">
        <f>IF($B13=0,E28,IF($B13=15,(E28/2)+(D28/2),IF($B13=30,D28,IF($B13=45,(D28/2)+(C30/2),IF($B13=60,C28,IF($B13=75,C28/2,0))))))</f>
        <v>0</v>
      </c>
      <c r="F39" s="107">
        <f t="shared" ref="F39:AL39" si="11">IF($B13=0,F28,IF($B13=15,(F28/2)+(E28/2),IF($B13=30,E28,IF($B13=45,(E28/2)+(D28/2),IF($B13=60,D28,IF($B13=75,D28/2,0))))))</f>
        <v>0</v>
      </c>
      <c r="G39" s="107">
        <f t="shared" si="11"/>
        <v>0</v>
      </c>
      <c r="H39" s="107">
        <f t="shared" si="11"/>
        <v>0</v>
      </c>
      <c r="I39" s="107">
        <f t="shared" si="11"/>
        <v>0</v>
      </c>
      <c r="J39" s="107">
        <f t="shared" si="11"/>
        <v>0</v>
      </c>
      <c r="K39" s="107">
        <f t="shared" si="11"/>
        <v>0</v>
      </c>
      <c r="L39" s="107">
        <f t="shared" si="11"/>
        <v>0</v>
      </c>
      <c r="M39" s="107">
        <f t="shared" si="11"/>
        <v>0</v>
      </c>
      <c r="N39" s="107">
        <f t="shared" si="11"/>
        <v>0</v>
      </c>
      <c r="O39" s="107">
        <f t="shared" si="11"/>
        <v>0</v>
      </c>
      <c r="P39" s="107">
        <f t="shared" si="11"/>
        <v>0</v>
      </c>
      <c r="Q39" s="107">
        <f t="shared" si="11"/>
        <v>0</v>
      </c>
      <c r="R39" s="107">
        <f t="shared" si="11"/>
        <v>0</v>
      </c>
      <c r="S39" s="107">
        <f t="shared" si="11"/>
        <v>0</v>
      </c>
      <c r="T39" s="107">
        <f t="shared" si="11"/>
        <v>0</v>
      </c>
      <c r="U39" s="107">
        <f t="shared" si="11"/>
        <v>0</v>
      </c>
      <c r="V39" s="107">
        <f t="shared" si="11"/>
        <v>0</v>
      </c>
      <c r="W39" s="107">
        <f t="shared" si="11"/>
        <v>0</v>
      </c>
      <c r="X39" s="107">
        <f t="shared" si="11"/>
        <v>0</v>
      </c>
      <c r="Y39" s="107">
        <f t="shared" si="11"/>
        <v>0</v>
      </c>
      <c r="Z39" s="107">
        <f t="shared" si="11"/>
        <v>0</v>
      </c>
      <c r="AA39" s="107">
        <f t="shared" si="11"/>
        <v>0</v>
      </c>
      <c r="AB39" s="107">
        <f t="shared" si="11"/>
        <v>0</v>
      </c>
      <c r="AC39" s="107">
        <f t="shared" si="11"/>
        <v>0</v>
      </c>
      <c r="AD39" s="107">
        <f t="shared" si="11"/>
        <v>0</v>
      </c>
      <c r="AE39" s="107">
        <f t="shared" si="11"/>
        <v>0</v>
      </c>
      <c r="AF39" s="107">
        <f t="shared" si="11"/>
        <v>0</v>
      </c>
      <c r="AG39" s="107">
        <f t="shared" si="11"/>
        <v>0</v>
      </c>
      <c r="AH39" s="107">
        <f t="shared" si="11"/>
        <v>0</v>
      </c>
      <c r="AI39" s="107">
        <f t="shared" si="11"/>
        <v>0</v>
      </c>
      <c r="AJ39" s="107">
        <f t="shared" si="11"/>
        <v>0</v>
      </c>
      <c r="AK39" s="107">
        <f t="shared" si="11"/>
        <v>0</v>
      </c>
      <c r="AL39" s="107">
        <f t="shared" si="11"/>
        <v>0</v>
      </c>
    </row>
    <row r="40" spans="1:38" ht="16.5" thickTop="1" thickBot="1" x14ac:dyDescent="0.3">
      <c r="A40" s="113" t="s">
        <v>442</v>
      </c>
      <c r="B40" s="107"/>
      <c r="C40" s="107">
        <f>IF(C18-B18&lt;0,((B44/B18)*(B18-C18)),0)</f>
        <v>0</v>
      </c>
      <c r="D40" s="107">
        <f t="shared" ref="D40:AL40" si="12">IF(D18-C18&lt;0,((C44/C18)*(C18-D18)),0)</f>
        <v>0</v>
      </c>
      <c r="E40" s="107">
        <f t="shared" si="12"/>
        <v>0</v>
      </c>
      <c r="F40" s="107">
        <f t="shared" si="12"/>
        <v>0</v>
      </c>
      <c r="G40" s="107">
        <f t="shared" si="12"/>
        <v>0</v>
      </c>
      <c r="H40" s="107">
        <f t="shared" si="12"/>
        <v>0</v>
      </c>
      <c r="I40" s="107">
        <f t="shared" si="12"/>
        <v>0</v>
      </c>
      <c r="J40" s="107">
        <f t="shared" si="12"/>
        <v>0</v>
      </c>
      <c r="K40" s="107">
        <f t="shared" si="12"/>
        <v>0</v>
      </c>
      <c r="L40" s="107">
        <f t="shared" si="12"/>
        <v>0</v>
      </c>
      <c r="M40" s="107">
        <f t="shared" si="12"/>
        <v>0</v>
      </c>
      <c r="N40" s="107">
        <f t="shared" si="12"/>
        <v>0</v>
      </c>
      <c r="O40" s="107">
        <f>IF(O18-N18&lt;0,((N44/N18)*(N18-O18)),0)</f>
        <v>0</v>
      </c>
      <c r="P40" s="107">
        <f t="shared" si="12"/>
        <v>0</v>
      </c>
      <c r="Q40" s="107">
        <f t="shared" si="12"/>
        <v>0</v>
      </c>
      <c r="R40" s="107">
        <f t="shared" si="12"/>
        <v>0</v>
      </c>
      <c r="S40" s="107">
        <f t="shared" si="12"/>
        <v>0</v>
      </c>
      <c r="T40" s="107">
        <f t="shared" si="12"/>
        <v>0</v>
      </c>
      <c r="U40" s="107">
        <f t="shared" si="12"/>
        <v>0</v>
      </c>
      <c r="V40" s="107">
        <f t="shared" si="12"/>
        <v>0</v>
      </c>
      <c r="W40" s="107">
        <f t="shared" si="12"/>
        <v>0</v>
      </c>
      <c r="X40" s="107">
        <f t="shared" si="12"/>
        <v>0</v>
      </c>
      <c r="Y40" s="107">
        <f t="shared" si="12"/>
        <v>0</v>
      </c>
      <c r="Z40" s="107">
        <f t="shared" si="12"/>
        <v>0</v>
      </c>
      <c r="AA40" s="107">
        <f>IF(AA18-Z18&lt;0,((Z44/Z18)*(Z18-AA18)),0)</f>
        <v>0</v>
      </c>
      <c r="AB40" s="107">
        <f t="shared" si="12"/>
        <v>0</v>
      </c>
      <c r="AC40" s="107">
        <f t="shared" si="12"/>
        <v>0</v>
      </c>
      <c r="AD40" s="107">
        <f t="shared" si="12"/>
        <v>0</v>
      </c>
      <c r="AE40" s="107">
        <f t="shared" si="12"/>
        <v>0</v>
      </c>
      <c r="AF40" s="107">
        <f t="shared" si="12"/>
        <v>0</v>
      </c>
      <c r="AG40" s="107">
        <f t="shared" si="12"/>
        <v>0</v>
      </c>
      <c r="AH40" s="107">
        <f t="shared" si="12"/>
        <v>0</v>
      </c>
      <c r="AI40" s="107">
        <f t="shared" si="12"/>
        <v>0</v>
      </c>
      <c r="AJ40" s="107">
        <f t="shared" si="12"/>
        <v>0</v>
      </c>
      <c r="AK40" s="107">
        <f t="shared" si="12"/>
        <v>0</v>
      </c>
      <c r="AL40" s="107">
        <f t="shared" si="12"/>
        <v>0</v>
      </c>
    </row>
    <row r="41" spans="1:38" ht="16.5" thickTop="1" thickBot="1" x14ac:dyDescent="0.3">
      <c r="A41" s="57" t="s">
        <v>431</v>
      </c>
      <c r="B41" s="89"/>
      <c r="C41" s="89">
        <f>SUM(C35:C40)</f>
        <v>0</v>
      </c>
      <c r="D41" s="89">
        <f t="shared" ref="D41:AL41" si="13">SUM(D35:D40)</f>
        <v>0</v>
      </c>
      <c r="E41" s="89">
        <f t="shared" si="13"/>
        <v>0</v>
      </c>
      <c r="F41" s="89">
        <f t="shared" si="13"/>
        <v>0</v>
      </c>
      <c r="G41" s="89">
        <f t="shared" si="13"/>
        <v>0</v>
      </c>
      <c r="H41" s="89">
        <f t="shared" si="13"/>
        <v>0</v>
      </c>
      <c r="I41" s="89">
        <f t="shared" si="13"/>
        <v>0</v>
      </c>
      <c r="J41" s="89">
        <f t="shared" si="13"/>
        <v>0</v>
      </c>
      <c r="K41" s="89">
        <f t="shared" si="13"/>
        <v>0</v>
      </c>
      <c r="L41" s="89">
        <f t="shared" si="13"/>
        <v>0</v>
      </c>
      <c r="M41" s="89">
        <f t="shared" si="13"/>
        <v>0</v>
      </c>
      <c r="N41" s="89">
        <f t="shared" si="13"/>
        <v>0</v>
      </c>
      <c r="O41" s="89">
        <f t="shared" si="13"/>
        <v>0</v>
      </c>
      <c r="P41" s="89">
        <f t="shared" si="13"/>
        <v>0</v>
      </c>
      <c r="Q41" s="89">
        <f t="shared" si="13"/>
        <v>0</v>
      </c>
      <c r="R41" s="89">
        <f t="shared" si="13"/>
        <v>0</v>
      </c>
      <c r="S41" s="89">
        <f t="shared" si="13"/>
        <v>0</v>
      </c>
      <c r="T41" s="89">
        <f t="shared" si="13"/>
        <v>0</v>
      </c>
      <c r="U41" s="89">
        <f t="shared" si="13"/>
        <v>0</v>
      </c>
      <c r="V41" s="89">
        <f t="shared" si="13"/>
        <v>0</v>
      </c>
      <c r="W41" s="89">
        <f t="shared" si="13"/>
        <v>0</v>
      </c>
      <c r="X41" s="89">
        <f t="shared" si="13"/>
        <v>0</v>
      </c>
      <c r="Y41" s="89">
        <f t="shared" si="13"/>
        <v>0</v>
      </c>
      <c r="Z41" s="89">
        <f t="shared" si="13"/>
        <v>0</v>
      </c>
      <c r="AA41" s="89">
        <f t="shared" si="13"/>
        <v>0</v>
      </c>
      <c r="AB41" s="89">
        <f t="shared" si="13"/>
        <v>0</v>
      </c>
      <c r="AC41" s="89">
        <f t="shared" si="13"/>
        <v>0</v>
      </c>
      <c r="AD41" s="89">
        <f t="shared" si="13"/>
        <v>0</v>
      </c>
      <c r="AE41" s="89">
        <f t="shared" si="13"/>
        <v>0</v>
      </c>
      <c r="AF41" s="89">
        <f t="shared" si="13"/>
        <v>0</v>
      </c>
      <c r="AG41" s="89">
        <f t="shared" si="13"/>
        <v>0</v>
      </c>
      <c r="AH41" s="89">
        <f t="shared" si="13"/>
        <v>0</v>
      </c>
      <c r="AI41" s="89">
        <f t="shared" si="13"/>
        <v>0</v>
      </c>
      <c r="AJ41" s="89">
        <f t="shared" si="13"/>
        <v>0</v>
      </c>
      <c r="AK41" s="89">
        <f t="shared" si="13"/>
        <v>0</v>
      </c>
      <c r="AL41" s="89">
        <f t="shared" si="13"/>
        <v>0</v>
      </c>
    </row>
    <row r="42" spans="1:38" ht="15.75" thickTop="1" x14ac:dyDescent="0.25">
      <c r="A42" s="112" t="s">
        <v>334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</row>
    <row r="43" spans="1:38" x14ac:dyDescent="0.25">
      <c r="A43" s="96" t="s">
        <v>443</v>
      </c>
      <c r="B43" s="89"/>
      <c r="C43" s="202">
        <f>+SPm!B2</f>
        <v>41456</v>
      </c>
      <c r="D43" s="202">
        <f>+SPm!C2</f>
        <v>41517</v>
      </c>
      <c r="E43" s="202">
        <f>+SPm!D2</f>
        <v>41547</v>
      </c>
      <c r="F43" s="202">
        <f>+SPm!E2</f>
        <v>41578</v>
      </c>
      <c r="G43" s="202">
        <f>+SPm!F2</f>
        <v>41608</v>
      </c>
      <c r="H43" s="202">
        <f>+SPm!G2</f>
        <v>41639</v>
      </c>
      <c r="I43" s="202">
        <f>+SPm!H2</f>
        <v>41670</v>
      </c>
      <c r="J43" s="202">
        <f>+SPm!I2</f>
        <v>41698</v>
      </c>
      <c r="K43" s="202">
        <f>+SPm!J2</f>
        <v>41729</v>
      </c>
      <c r="L43" s="202">
        <f>+SPm!K2</f>
        <v>41759</v>
      </c>
      <c r="M43" s="202">
        <f>+SPm!L2</f>
        <v>41790</v>
      </c>
      <c r="N43" s="202">
        <f>+SPm!M2</f>
        <v>41820</v>
      </c>
      <c r="O43" s="202">
        <f>+SPm!N2</f>
        <v>41851</v>
      </c>
      <c r="P43" s="202">
        <f>+SPm!O2</f>
        <v>41882</v>
      </c>
      <c r="Q43" s="202">
        <f>+SPm!P2</f>
        <v>41912</v>
      </c>
      <c r="R43" s="202">
        <f>+SPm!Q2</f>
        <v>41943</v>
      </c>
      <c r="S43" s="202">
        <f>+SPm!R2</f>
        <v>41973</v>
      </c>
      <c r="T43" s="202">
        <f>+SPm!S2</f>
        <v>42004</v>
      </c>
      <c r="U43" s="202">
        <f>+SPm!T2</f>
        <v>42035</v>
      </c>
      <c r="V43" s="202">
        <f>+SPm!U2</f>
        <v>42063</v>
      </c>
      <c r="W43" s="202">
        <f>+SPm!V2</f>
        <v>42094</v>
      </c>
      <c r="X43" s="202">
        <f>+SPm!W2</f>
        <v>42124</v>
      </c>
      <c r="Y43" s="202">
        <f>+SPm!X2</f>
        <v>42155</v>
      </c>
      <c r="Z43" s="202">
        <f>+SPm!Y2</f>
        <v>42185</v>
      </c>
      <c r="AA43" s="202">
        <f>+SPm!Z2</f>
        <v>42216</v>
      </c>
      <c r="AB43" s="202">
        <f>+SPm!AA2</f>
        <v>42247</v>
      </c>
      <c r="AC43" s="202">
        <f>+SPm!AB2</f>
        <v>42277</v>
      </c>
      <c r="AD43" s="202">
        <f>+SPm!AC2</f>
        <v>42308</v>
      </c>
      <c r="AE43" s="202">
        <f>+SPm!AD2</f>
        <v>42338</v>
      </c>
      <c r="AF43" s="202">
        <f>+SPm!AE2</f>
        <v>42369</v>
      </c>
      <c r="AG43" s="202">
        <f>+SPm!AF2</f>
        <v>42400</v>
      </c>
      <c r="AH43" s="202">
        <f>+SPm!AG2</f>
        <v>42429</v>
      </c>
      <c r="AI43" s="202">
        <f>+SPm!AH2</f>
        <v>42460</v>
      </c>
      <c r="AJ43" s="202">
        <f>+SPm!AI2</f>
        <v>42490</v>
      </c>
      <c r="AK43" s="202">
        <f>+SPm!AJ2</f>
        <v>42521</v>
      </c>
      <c r="AL43" s="202">
        <f>+SPm!AK2</f>
        <v>42551</v>
      </c>
    </row>
    <row r="44" spans="1:38" x14ac:dyDescent="0.25">
      <c r="A44" s="106"/>
      <c r="B44" s="107">
        <v>0</v>
      </c>
      <c r="C44" s="107">
        <f>B44+C29-C40</f>
        <v>0</v>
      </c>
      <c r="D44" s="107">
        <f t="shared" ref="D44:AL44" si="14">C44+D29-D40</f>
        <v>0</v>
      </c>
      <c r="E44" s="107">
        <f t="shared" si="14"/>
        <v>0</v>
      </c>
      <c r="F44" s="107">
        <f t="shared" si="14"/>
        <v>0</v>
      </c>
      <c r="G44" s="107">
        <f t="shared" si="14"/>
        <v>0</v>
      </c>
      <c r="H44" s="107">
        <f t="shared" si="14"/>
        <v>0</v>
      </c>
      <c r="I44" s="107">
        <f t="shared" si="14"/>
        <v>0</v>
      </c>
      <c r="J44" s="107">
        <f t="shared" si="14"/>
        <v>0</v>
      </c>
      <c r="K44" s="107">
        <f t="shared" si="14"/>
        <v>0</v>
      </c>
      <c r="L44" s="107">
        <f t="shared" si="14"/>
        <v>0</v>
      </c>
      <c r="M44" s="107">
        <f t="shared" si="14"/>
        <v>0</v>
      </c>
      <c r="N44" s="107">
        <f t="shared" si="14"/>
        <v>0</v>
      </c>
      <c r="O44" s="107">
        <f>N44+O29-O40</f>
        <v>0</v>
      </c>
      <c r="P44" s="107">
        <f t="shared" si="14"/>
        <v>0</v>
      </c>
      <c r="Q44" s="107">
        <f t="shared" si="14"/>
        <v>0</v>
      </c>
      <c r="R44" s="107">
        <f t="shared" si="14"/>
        <v>0</v>
      </c>
      <c r="S44" s="107">
        <f t="shared" si="14"/>
        <v>0</v>
      </c>
      <c r="T44" s="107">
        <f t="shared" si="14"/>
        <v>0</v>
      </c>
      <c r="U44" s="107">
        <f t="shared" si="14"/>
        <v>0</v>
      </c>
      <c r="V44" s="107">
        <f t="shared" si="14"/>
        <v>0</v>
      </c>
      <c r="W44" s="107">
        <f t="shared" si="14"/>
        <v>0</v>
      </c>
      <c r="X44" s="107">
        <f t="shared" si="14"/>
        <v>0</v>
      </c>
      <c r="Y44" s="107">
        <f t="shared" si="14"/>
        <v>0</v>
      </c>
      <c r="Z44" s="107">
        <f t="shared" si="14"/>
        <v>0</v>
      </c>
      <c r="AA44" s="107">
        <f>Z44+AA29-AA40</f>
        <v>0</v>
      </c>
      <c r="AB44" s="107">
        <f t="shared" si="14"/>
        <v>0</v>
      </c>
      <c r="AC44" s="107">
        <f t="shared" si="14"/>
        <v>0</v>
      </c>
      <c r="AD44" s="107">
        <f t="shared" si="14"/>
        <v>0</v>
      </c>
      <c r="AE44" s="107">
        <f t="shared" si="14"/>
        <v>0</v>
      </c>
      <c r="AF44" s="107">
        <f t="shared" si="14"/>
        <v>0</v>
      </c>
      <c r="AG44" s="107">
        <f t="shared" si="14"/>
        <v>0</v>
      </c>
      <c r="AH44" s="107">
        <f t="shared" si="14"/>
        <v>0</v>
      </c>
      <c r="AI44" s="107">
        <f t="shared" si="14"/>
        <v>0</v>
      </c>
      <c r="AJ44" s="107">
        <f t="shared" si="14"/>
        <v>0</v>
      </c>
      <c r="AK44" s="107">
        <f t="shared" si="14"/>
        <v>0</v>
      </c>
      <c r="AL44" s="107">
        <f t="shared" si="14"/>
        <v>0</v>
      </c>
    </row>
    <row r="45" spans="1:38" x14ac:dyDescent="0.25">
      <c r="A45" s="112" t="s">
        <v>334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</row>
    <row r="46" spans="1:38" x14ac:dyDescent="0.25">
      <c r="A46" s="96" t="s">
        <v>444</v>
      </c>
      <c r="B46" s="89"/>
      <c r="C46" s="202">
        <f>+SPm!B2</f>
        <v>41456</v>
      </c>
      <c r="D46" s="202">
        <f>+SPm!C2</f>
        <v>41517</v>
      </c>
      <c r="E46" s="202">
        <f>+SPm!D2</f>
        <v>41547</v>
      </c>
      <c r="F46" s="202">
        <f>+SPm!E2</f>
        <v>41578</v>
      </c>
      <c r="G46" s="202">
        <f>+SPm!F2</f>
        <v>41608</v>
      </c>
      <c r="H46" s="202">
        <f>+SPm!G2</f>
        <v>41639</v>
      </c>
      <c r="I46" s="202">
        <f>+SPm!H2</f>
        <v>41670</v>
      </c>
      <c r="J46" s="202">
        <f>+SPm!I2</f>
        <v>41698</v>
      </c>
      <c r="K46" s="202">
        <f>+SPm!J2</f>
        <v>41729</v>
      </c>
      <c r="L46" s="202">
        <f>+SPm!K2</f>
        <v>41759</v>
      </c>
      <c r="M46" s="202">
        <f>+SPm!L2</f>
        <v>41790</v>
      </c>
      <c r="N46" s="202">
        <f>+SPm!M2</f>
        <v>41820</v>
      </c>
      <c r="O46" s="202">
        <f>+SPm!N2</f>
        <v>41851</v>
      </c>
      <c r="P46" s="202">
        <f>+SPm!O2</f>
        <v>41882</v>
      </c>
      <c r="Q46" s="202">
        <f>+SPm!P2</f>
        <v>41912</v>
      </c>
      <c r="R46" s="202">
        <f>+SPm!Q2</f>
        <v>41943</v>
      </c>
      <c r="S46" s="202">
        <f>+SPm!R2</f>
        <v>41973</v>
      </c>
      <c r="T46" s="202">
        <f>+SPm!S2</f>
        <v>42004</v>
      </c>
      <c r="U46" s="202">
        <f>+SPm!T2</f>
        <v>42035</v>
      </c>
      <c r="V46" s="202">
        <f>+SPm!U2</f>
        <v>42063</v>
      </c>
      <c r="W46" s="202">
        <f>+SPm!V2</f>
        <v>42094</v>
      </c>
      <c r="X46" s="202">
        <f>+SPm!W2</f>
        <v>42124</v>
      </c>
      <c r="Y46" s="202">
        <f>+SPm!X2</f>
        <v>42155</v>
      </c>
      <c r="Z46" s="202">
        <f>+SPm!Y2</f>
        <v>42185</v>
      </c>
      <c r="AA46" s="202">
        <f>+SPm!Z2</f>
        <v>42216</v>
      </c>
      <c r="AB46" s="202">
        <f>+SPm!AA2</f>
        <v>42247</v>
      </c>
      <c r="AC46" s="202">
        <f>+SPm!AB2</f>
        <v>42277</v>
      </c>
      <c r="AD46" s="202">
        <f>+SPm!AC2</f>
        <v>42308</v>
      </c>
      <c r="AE46" s="202">
        <f>+SPm!AD2</f>
        <v>42338</v>
      </c>
      <c r="AF46" s="202">
        <f>+SPm!AE2</f>
        <v>42369</v>
      </c>
      <c r="AG46" s="202">
        <f>+SPm!AF2</f>
        <v>42400</v>
      </c>
      <c r="AH46" s="202">
        <f>+SPm!AG2</f>
        <v>42429</v>
      </c>
      <c r="AI46" s="202">
        <f>+SPm!AH2</f>
        <v>42460</v>
      </c>
      <c r="AJ46" s="202">
        <f>+SPm!AI2</f>
        <v>42490</v>
      </c>
      <c r="AK46" s="202">
        <f>+SPm!AJ2</f>
        <v>42521</v>
      </c>
      <c r="AL46" s="202">
        <f>+SPm!AK2</f>
        <v>42551</v>
      </c>
    </row>
    <row r="47" spans="1:38" x14ac:dyDescent="0.25">
      <c r="A47" s="106"/>
      <c r="B47" s="107"/>
      <c r="C47" s="107">
        <f>+C25-C35-C37</f>
        <v>0</v>
      </c>
      <c r="D47" s="107">
        <f>+D25-D35-D37+C47</f>
        <v>0</v>
      </c>
      <c r="E47" s="107">
        <f>+E25-E35-E37+D47</f>
        <v>0</v>
      </c>
      <c r="F47" s="107">
        <f t="shared" ref="F47:AL47" si="15">+F25-F35-F37+E47</f>
        <v>0</v>
      </c>
      <c r="G47" s="107">
        <f t="shared" si="15"/>
        <v>0</v>
      </c>
      <c r="H47" s="107">
        <f t="shared" si="15"/>
        <v>0</v>
      </c>
      <c r="I47" s="107">
        <f t="shared" si="15"/>
        <v>0</v>
      </c>
      <c r="J47" s="107">
        <f t="shared" si="15"/>
        <v>0</v>
      </c>
      <c r="K47" s="107">
        <f t="shared" si="15"/>
        <v>0</v>
      </c>
      <c r="L47" s="107">
        <f t="shared" si="15"/>
        <v>0</v>
      </c>
      <c r="M47" s="107">
        <f t="shared" si="15"/>
        <v>0</v>
      </c>
      <c r="N47" s="107">
        <f t="shared" si="15"/>
        <v>0</v>
      </c>
      <c r="O47" s="107">
        <f>+O25-O35-O37+N47</f>
        <v>0</v>
      </c>
      <c r="P47" s="107">
        <f t="shared" si="15"/>
        <v>0</v>
      </c>
      <c r="Q47" s="107">
        <f t="shared" si="15"/>
        <v>0</v>
      </c>
      <c r="R47" s="107">
        <f t="shared" si="15"/>
        <v>0</v>
      </c>
      <c r="S47" s="107">
        <f t="shared" si="15"/>
        <v>0</v>
      </c>
      <c r="T47" s="107">
        <f t="shared" si="15"/>
        <v>0</v>
      </c>
      <c r="U47" s="107">
        <f t="shared" si="15"/>
        <v>0</v>
      </c>
      <c r="V47" s="107">
        <f t="shared" si="15"/>
        <v>0</v>
      </c>
      <c r="W47" s="107">
        <f t="shared" si="15"/>
        <v>0</v>
      </c>
      <c r="X47" s="107">
        <f t="shared" si="15"/>
        <v>0</v>
      </c>
      <c r="Y47" s="107">
        <f t="shared" si="15"/>
        <v>0</v>
      </c>
      <c r="Z47" s="107">
        <f t="shared" si="15"/>
        <v>0</v>
      </c>
      <c r="AA47" s="107">
        <f>+AA25-AA35-AA37+Z47</f>
        <v>0</v>
      </c>
      <c r="AB47" s="107">
        <f t="shared" si="15"/>
        <v>0</v>
      </c>
      <c r="AC47" s="107">
        <f t="shared" si="15"/>
        <v>0</v>
      </c>
      <c r="AD47" s="107">
        <f t="shared" si="15"/>
        <v>0</v>
      </c>
      <c r="AE47" s="107">
        <f t="shared" si="15"/>
        <v>0</v>
      </c>
      <c r="AF47" s="107">
        <f t="shared" si="15"/>
        <v>0</v>
      </c>
      <c r="AG47" s="107">
        <f t="shared" si="15"/>
        <v>0</v>
      </c>
      <c r="AH47" s="107">
        <f t="shared" si="15"/>
        <v>0</v>
      </c>
      <c r="AI47" s="107">
        <f t="shared" si="15"/>
        <v>0</v>
      </c>
      <c r="AJ47" s="107">
        <f t="shared" si="15"/>
        <v>0</v>
      </c>
      <c r="AK47" s="107">
        <f t="shared" si="15"/>
        <v>0</v>
      </c>
      <c r="AL47" s="107">
        <f t="shared" si="15"/>
        <v>0</v>
      </c>
    </row>
    <row r="48" spans="1:38" x14ac:dyDescent="0.25">
      <c r="A48" s="112" t="s">
        <v>334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</row>
    <row r="49" spans="1:38" ht="30" x14ac:dyDescent="0.25">
      <c r="A49" s="96" t="s">
        <v>445</v>
      </c>
      <c r="B49" s="89"/>
      <c r="C49" s="202">
        <f>+SPm!B2</f>
        <v>41456</v>
      </c>
      <c r="D49" s="202">
        <f>+SPm!C2</f>
        <v>41517</v>
      </c>
      <c r="E49" s="202">
        <f>+SPm!D2</f>
        <v>41547</v>
      </c>
      <c r="F49" s="202">
        <f>+SPm!E2</f>
        <v>41578</v>
      </c>
      <c r="G49" s="202">
        <f>+SPm!F2</f>
        <v>41608</v>
      </c>
      <c r="H49" s="202">
        <f>+SPm!G2</f>
        <v>41639</v>
      </c>
      <c r="I49" s="202">
        <f>+SPm!H2</f>
        <v>41670</v>
      </c>
      <c r="J49" s="202">
        <f>+SPm!I2</f>
        <v>41698</v>
      </c>
      <c r="K49" s="202">
        <f>+SPm!J2</f>
        <v>41729</v>
      </c>
      <c r="L49" s="202">
        <f>+SPm!K2</f>
        <v>41759</v>
      </c>
      <c r="M49" s="202">
        <f>+SPm!L2</f>
        <v>41790</v>
      </c>
      <c r="N49" s="202">
        <f>+SPm!M2</f>
        <v>41820</v>
      </c>
      <c r="O49" s="202">
        <f>+SPm!N2</f>
        <v>41851</v>
      </c>
      <c r="P49" s="202">
        <f>+SPm!O2</f>
        <v>41882</v>
      </c>
      <c r="Q49" s="202">
        <f>+SPm!P2</f>
        <v>41912</v>
      </c>
      <c r="R49" s="202">
        <f>+SPm!Q2</f>
        <v>41943</v>
      </c>
      <c r="S49" s="202">
        <f>+SPm!R2</f>
        <v>41973</v>
      </c>
      <c r="T49" s="202">
        <f>+SPm!S2</f>
        <v>42004</v>
      </c>
      <c r="U49" s="202">
        <f>+SPm!T2</f>
        <v>42035</v>
      </c>
      <c r="V49" s="202">
        <f>+SPm!U2</f>
        <v>42063</v>
      </c>
      <c r="W49" s="202">
        <f>+SPm!V2</f>
        <v>42094</v>
      </c>
      <c r="X49" s="202">
        <f>+SPm!W2</f>
        <v>42124</v>
      </c>
      <c r="Y49" s="202">
        <f>+SPm!X2</f>
        <v>42155</v>
      </c>
      <c r="Z49" s="202">
        <f>+SPm!Y2</f>
        <v>42185</v>
      </c>
      <c r="AA49" s="202">
        <f>+SPm!Z2</f>
        <v>42216</v>
      </c>
      <c r="AB49" s="202">
        <f>+SPm!AA2</f>
        <v>42247</v>
      </c>
      <c r="AC49" s="202">
        <f>+SPm!AB2</f>
        <v>42277</v>
      </c>
      <c r="AD49" s="202">
        <f>+SPm!AC2</f>
        <v>42308</v>
      </c>
      <c r="AE49" s="202">
        <f>+SPm!AD2</f>
        <v>42338</v>
      </c>
      <c r="AF49" s="202">
        <f>+SPm!AE2</f>
        <v>42369</v>
      </c>
      <c r="AG49" s="202">
        <f>+SPm!AF2</f>
        <v>42400</v>
      </c>
      <c r="AH49" s="202">
        <f>+SPm!AG2</f>
        <v>42429</v>
      </c>
      <c r="AI49" s="202">
        <f>+SPm!AH2</f>
        <v>42460</v>
      </c>
      <c r="AJ49" s="202">
        <f>+SPm!AI2</f>
        <v>42490</v>
      </c>
      <c r="AK49" s="202">
        <f>+SPm!AJ2</f>
        <v>42521</v>
      </c>
      <c r="AL49" s="202">
        <f>+SPm!AK2</f>
        <v>42551</v>
      </c>
    </row>
    <row r="50" spans="1:38" x14ac:dyDescent="0.25">
      <c r="A50" s="106"/>
      <c r="B50" s="107"/>
      <c r="C50" s="107">
        <f>+C27+C28-C38-C39</f>
        <v>0</v>
      </c>
      <c r="D50" s="107">
        <f>+C50+D27+D28-D38-D39</f>
        <v>0</v>
      </c>
      <c r="E50" s="107">
        <f>+D50+E27+E28-E38-E39</f>
        <v>0</v>
      </c>
      <c r="F50" s="107">
        <f t="shared" ref="F50:AL50" si="16">+E50+F27+F28-F38-F39</f>
        <v>0</v>
      </c>
      <c r="G50" s="107">
        <f t="shared" si="16"/>
        <v>0</v>
      </c>
      <c r="H50" s="107">
        <f t="shared" si="16"/>
        <v>0</v>
      </c>
      <c r="I50" s="107">
        <f t="shared" si="16"/>
        <v>0</v>
      </c>
      <c r="J50" s="107">
        <f t="shared" si="16"/>
        <v>0</v>
      </c>
      <c r="K50" s="107">
        <f t="shared" si="16"/>
        <v>0</v>
      </c>
      <c r="L50" s="107">
        <f t="shared" si="16"/>
        <v>0</v>
      </c>
      <c r="M50" s="107">
        <f t="shared" si="16"/>
        <v>0</v>
      </c>
      <c r="N50" s="107">
        <f t="shared" si="16"/>
        <v>0</v>
      </c>
      <c r="O50" s="107">
        <f>+N50+O27+O28-O38-O39</f>
        <v>0</v>
      </c>
      <c r="P50" s="107">
        <f t="shared" si="16"/>
        <v>0</v>
      </c>
      <c r="Q50" s="107">
        <f t="shared" si="16"/>
        <v>0</v>
      </c>
      <c r="R50" s="107">
        <f t="shared" si="16"/>
        <v>0</v>
      </c>
      <c r="S50" s="107">
        <f t="shared" si="16"/>
        <v>0</v>
      </c>
      <c r="T50" s="107">
        <f t="shared" si="16"/>
        <v>0</v>
      </c>
      <c r="U50" s="107">
        <f t="shared" si="16"/>
        <v>0</v>
      </c>
      <c r="V50" s="107">
        <f t="shared" si="16"/>
        <v>0</v>
      </c>
      <c r="W50" s="107">
        <f t="shared" si="16"/>
        <v>0</v>
      </c>
      <c r="X50" s="107">
        <f t="shared" si="16"/>
        <v>0</v>
      </c>
      <c r="Y50" s="107">
        <f t="shared" si="16"/>
        <v>0</v>
      </c>
      <c r="Z50" s="107">
        <f t="shared" si="16"/>
        <v>0</v>
      </c>
      <c r="AA50" s="107">
        <f>+Z50+AA27+AA28-AA38-AA39</f>
        <v>0</v>
      </c>
      <c r="AB50" s="107">
        <f t="shared" si="16"/>
        <v>0</v>
      </c>
      <c r="AC50" s="107">
        <f t="shared" si="16"/>
        <v>0</v>
      </c>
      <c r="AD50" s="107">
        <f t="shared" si="16"/>
        <v>0</v>
      </c>
      <c r="AE50" s="107">
        <f t="shared" si="16"/>
        <v>0</v>
      </c>
      <c r="AF50" s="107">
        <f t="shared" si="16"/>
        <v>0</v>
      </c>
      <c r="AG50" s="107">
        <f t="shared" si="16"/>
        <v>0</v>
      </c>
      <c r="AH50" s="107">
        <f t="shared" si="16"/>
        <v>0</v>
      </c>
      <c r="AI50" s="107">
        <f t="shared" si="16"/>
        <v>0</v>
      </c>
      <c r="AJ50" s="107">
        <f t="shared" si="16"/>
        <v>0</v>
      </c>
      <c r="AK50" s="107">
        <f t="shared" si="16"/>
        <v>0</v>
      </c>
      <c r="AL50" s="107">
        <f t="shared" si="16"/>
        <v>0</v>
      </c>
    </row>
    <row r="51" spans="1:38" x14ac:dyDescent="0.25">
      <c r="A51" s="106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</row>
    <row r="52" spans="1:38" x14ac:dyDescent="0.25">
      <c r="A52" s="112" t="s">
        <v>334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</row>
    <row r="53" spans="1:38" x14ac:dyDescent="0.25">
      <c r="A53" s="96" t="s">
        <v>446</v>
      </c>
      <c r="B53" s="89"/>
      <c r="C53" s="202">
        <f>+SPm!B2</f>
        <v>41456</v>
      </c>
      <c r="D53" s="202">
        <f>+SPm!C2</f>
        <v>41517</v>
      </c>
      <c r="E53" s="202">
        <f>+SPm!D2</f>
        <v>41547</v>
      </c>
      <c r="F53" s="202">
        <f>+SPm!E2</f>
        <v>41578</v>
      </c>
      <c r="G53" s="202">
        <f>+SPm!F2</f>
        <v>41608</v>
      </c>
      <c r="H53" s="202">
        <f>+SPm!G2</f>
        <v>41639</v>
      </c>
      <c r="I53" s="202">
        <f>+SPm!H2</f>
        <v>41670</v>
      </c>
      <c r="J53" s="202">
        <f>+SPm!I2</f>
        <v>41698</v>
      </c>
      <c r="K53" s="202">
        <f>+SPm!J2</f>
        <v>41729</v>
      </c>
      <c r="L53" s="202">
        <f>+SPm!K2</f>
        <v>41759</v>
      </c>
      <c r="M53" s="202">
        <f>+SPm!L2</f>
        <v>41790</v>
      </c>
      <c r="N53" s="202">
        <f>+SPm!M2</f>
        <v>41820</v>
      </c>
      <c r="O53" s="202">
        <f>+SPm!N2</f>
        <v>41851</v>
      </c>
      <c r="P53" s="202">
        <f>+SPm!O2</f>
        <v>41882</v>
      </c>
      <c r="Q53" s="202">
        <f>+SPm!P2</f>
        <v>41912</v>
      </c>
      <c r="R53" s="202">
        <f>+SPm!Q2</f>
        <v>41943</v>
      </c>
      <c r="S53" s="202">
        <f>+SPm!R2</f>
        <v>41973</v>
      </c>
      <c r="T53" s="202">
        <f>+SPm!S2</f>
        <v>42004</v>
      </c>
      <c r="U53" s="202">
        <f>+SPm!T2</f>
        <v>42035</v>
      </c>
      <c r="V53" s="202">
        <f>+SPm!U2</f>
        <v>42063</v>
      </c>
      <c r="W53" s="202">
        <f>+SPm!V2</f>
        <v>42094</v>
      </c>
      <c r="X53" s="202">
        <f>+SPm!W2</f>
        <v>42124</v>
      </c>
      <c r="Y53" s="202">
        <f>+SPm!X2</f>
        <v>42155</v>
      </c>
      <c r="Z53" s="202">
        <f>+SPm!Y2</f>
        <v>42185</v>
      </c>
      <c r="AA53" s="202">
        <f>+SPm!Z2</f>
        <v>42216</v>
      </c>
      <c r="AB53" s="202">
        <f>+SPm!AA2</f>
        <v>42247</v>
      </c>
      <c r="AC53" s="202">
        <f>+SPm!AB2</f>
        <v>42277</v>
      </c>
      <c r="AD53" s="202">
        <f>+SPm!AC2</f>
        <v>42308</v>
      </c>
      <c r="AE53" s="202">
        <f>+SPm!AD2</f>
        <v>42338</v>
      </c>
      <c r="AF53" s="202">
        <f>+SPm!AE2</f>
        <v>42369</v>
      </c>
      <c r="AG53" s="202">
        <f>+SPm!AF2</f>
        <v>42400</v>
      </c>
      <c r="AH53" s="202">
        <f>+SPm!AG2</f>
        <v>42429</v>
      </c>
      <c r="AI53" s="202">
        <f>+SPm!AH2</f>
        <v>42460</v>
      </c>
      <c r="AJ53" s="202">
        <f>+SPm!AI2</f>
        <v>42490</v>
      </c>
      <c r="AK53" s="202">
        <f>+SPm!AJ2</f>
        <v>42521</v>
      </c>
      <c r="AL53" s="202">
        <f>+SPm!AK2</f>
        <v>42551</v>
      </c>
    </row>
    <row r="54" spans="1:38" x14ac:dyDescent="0.25">
      <c r="A54" s="106"/>
      <c r="B54" s="107"/>
      <c r="C54" s="107">
        <f>+C41</f>
        <v>0</v>
      </c>
      <c r="D54" s="107">
        <f>+C54+D41</f>
        <v>0</v>
      </c>
      <c r="E54" s="107">
        <f t="shared" ref="E54:AL54" si="17">+D54+E41</f>
        <v>0</v>
      </c>
      <c r="F54" s="107">
        <f t="shared" si="17"/>
        <v>0</v>
      </c>
      <c r="G54" s="107">
        <f t="shared" si="17"/>
        <v>0</v>
      </c>
      <c r="H54" s="107">
        <f t="shared" si="17"/>
        <v>0</v>
      </c>
      <c r="I54" s="107">
        <f t="shared" si="17"/>
        <v>0</v>
      </c>
      <c r="J54" s="107">
        <f t="shared" si="17"/>
        <v>0</v>
      </c>
      <c r="K54" s="107">
        <f t="shared" si="17"/>
        <v>0</v>
      </c>
      <c r="L54" s="107">
        <f t="shared" si="17"/>
        <v>0</v>
      </c>
      <c r="M54" s="107">
        <f t="shared" si="17"/>
        <v>0</v>
      </c>
      <c r="N54" s="107">
        <f t="shared" si="17"/>
        <v>0</v>
      </c>
      <c r="O54" s="107">
        <f>+N54+O41</f>
        <v>0</v>
      </c>
      <c r="P54" s="107">
        <f t="shared" si="17"/>
        <v>0</v>
      </c>
      <c r="Q54" s="107">
        <f t="shared" si="17"/>
        <v>0</v>
      </c>
      <c r="R54" s="107">
        <f t="shared" si="17"/>
        <v>0</v>
      </c>
      <c r="S54" s="107">
        <f t="shared" si="17"/>
        <v>0</v>
      </c>
      <c r="T54" s="107">
        <f t="shared" si="17"/>
        <v>0</v>
      </c>
      <c r="U54" s="107">
        <f t="shared" si="17"/>
        <v>0</v>
      </c>
      <c r="V54" s="107">
        <f t="shared" si="17"/>
        <v>0</v>
      </c>
      <c r="W54" s="107">
        <f t="shared" si="17"/>
        <v>0</v>
      </c>
      <c r="X54" s="107">
        <f t="shared" si="17"/>
        <v>0</v>
      </c>
      <c r="Y54" s="107">
        <f t="shared" si="17"/>
        <v>0</v>
      </c>
      <c r="Z54" s="107">
        <f t="shared" si="17"/>
        <v>0</v>
      </c>
      <c r="AA54" s="107">
        <f>+Z54+AA41</f>
        <v>0</v>
      </c>
      <c r="AB54" s="107">
        <f t="shared" si="17"/>
        <v>0</v>
      </c>
      <c r="AC54" s="107">
        <f t="shared" si="17"/>
        <v>0</v>
      </c>
      <c r="AD54" s="107">
        <f t="shared" si="17"/>
        <v>0</v>
      </c>
      <c r="AE54" s="107">
        <f t="shared" si="17"/>
        <v>0</v>
      </c>
      <c r="AF54" s="107">
        <f t="shared" si="17"/>
        <v>0</v>
      </c>
      <c r="AG54" s="107">
        <f t="shared" si="17"/>
        <v>0</v>
      </c>
      <c r="AH54" s="107">
        <f t="shared" si="17"/>
        <v>0</v>
      </c>
      <c r="AI54" s="107">
        <f t="shared" si="17"/>
        <v>0</v>
      </c>
      <c r="AJ54" s="107">
        <f t="shared" si="17"/>
        <v>0</v>
      </c>
      <c r="AK54" s="107">
        <f t="shared" si="17"/>
        <v>0</v>
      </c>
      <c r="AL54" s="107">
        <f t="shared" si="17"/>
        <v>0</v>
      </c>
    </row>
    <row r="56" spans="1:38" ht="15.75" thickBo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57"/>
    </row>
    <row r="57" spans="1:38" ht="15.75" thickTop="1" x14ac:dyDescent="0.25"/>
    <row r="58" spans="1:38" ht="15.75" thickBot="1" x14ac:dyDescent="0.3">
      <c r="A58" s="113" t="s">
        <v>447</v>
      </c>
      <c r="B58" s="105" t="str">
        <f>+Personale!B20</f>
        <v>Figura 2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</row>
    <row r="59" spans="1:38" ht="16.5" thickTop="1" thickBot="1" x14ac:dyDescent="0.3">
      <c r="A59" s="113" t="s">
        <v>392</v>
      </c>
      <c r="B59" s="114">
        <f>+Personale!B21</f>
        <v>1800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</row>
    <row r="60" spans="1:38" ht="16.5" thickTop="1" thickBot="1" x14ac:dyDescent="0.3">
      <c r="A60" s="113" t="s">
        <v>393</v>
      </c>
      <c r="B60" s="115">
        <f>+Personale!B22</f>
        <v>0.25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</row>
    <row r="61" spans="1:38" ht="16.5" thickTop="1" thickBot="1" x14ac:dyDescent="0.3">
      <c r="A61" s="113" t="s">
        <v>394</v>
      </c>
      <c r="B61" s="115">
        <f>+Personale!B23</f>
        <v>0.01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1:38" ht="16.5" thickTop="1" thickBot="1" x14ac:dyDescent="0.3">
      <c r="A62" s="113" t="s">
        <v>395</v>
      </c>
      <c r="B62" s="115">
        <f>+Personale!B24</f>
        <v>0.08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</row>
    <row r="63" spans="1:38" ht="15.75" thickTop="1" x14ac:dyDescent="0.25">
      <c r="A63" s="91"/>
      <c r="B63" s="102"/>
      <c r="C63" s="93"/>
      <c r="D63" s="93"/>
      <c r="E63" s="93"/>
      <c r="F63" s="93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</row>
    <row r="64" spans="1:38" ht="45.75" thickBot="1" x14ac:dyDescent="0.3">
      <c r="A64" s="91"/>
      <c r="B64" s="102"/>
      <c r="C64" s="101" t="str">
        <f>+Personale!D26</f>
        <v>13 ° mensilita</v>
      </c>
      <c r="D64" s="101" t="str">
        <f>+Personale!E26</f>
        <v>14 ° mensilita</v>
      </c>
      <c r="E64" s="101" t="str">
        <f>+Personale!F26</f>
        <v>15 ° mensilita</v>
      </c>
      <c r="F64" s="101" t="str">
        <f>+Personale!G26</f>
        <v>16 ° mensilita</v>
      </c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</row>
    <row r="65" spans="1:38" ht="15.75" thickTop="1" x14ac:dyDescent="0.25">
      <c r="A65" s="97" t="s">
        <v>400</v>
      </c>
      <c r="B65" s="105">
        <f>+Personale!B26</f>
        <v>13</v>
      </c>
      <c r="C65" s="116" t="str">
        <f>+Personale!D27</f>
        <v>m5</v>
      </c>
      <c r="D65" s="116">
        <f>+Personale!E27</f>
        <v>0</v>
      </c>
      <c r="E65" s="116">
        <f>+Personale!F27</f>
        <v>0</v>
      </c>
      <c r="F65" s="116">
        <f>+Personale!G27</f>
        <v>0</v>
      </c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</row>
    <row r="66" spans="1:38" x14ac:dyDescent="0.25">
      <c r="A66" s="91"/>
      <c r="B66" s="91"/>
      <c r="C66" s="116">
        <f>+Personale!D28</f>
        <v>1</v>
      </c>
      <c r="D66" s="116">
        <f>+Personale!E28</f>
        <v>0</v>
      </c>
      <c r="E66" s="116">
        <f>+Personale!F28</f>
        <v>0</v>
      </c>
      <c r="F66" s="116">
        <f>+Personale!G28</f>
        <v>0</v>
      </c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</row>
    <row r="67" spans="1:38" x14ac:dyDescent="0.25">
      <c r="A67" s="97" t="s">
        <v>403</v>
      </c>
      <c r="B67" s="103">
        <f>+Personale!B28</f>
        <v>0.02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</row>
    <row r="68" spans="1:38" x14ac:dyDescent="0.25">
      <c r="A68" s="97" t="s">
        <v>404</v>
      </c>
      <c r="B68" s="118">
        <f>+Personale!B29</f>
        <v>15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</row>
    <row r="69" spans="1:38" x14ac:dyDescent="0.25">
      <c r="A69" s="91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</row>
    <row r="70" spans="1:38" x14ac:dyDescent="0.25">
      <c r="A70" s="91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</row>
    <row r="71" spans="1:38" x14ac:dyDescent="0.25">
      <c r="A71" s="89"/>
      <c r="B71" s="89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x14ac:dyDescent="0.25">
      <c r="A72" s="96" t="s">
        <v>423</v>
      </c>
      <c r="B72" s="89"/>
      <c r="C72" s="202">
        <f>+SPm!B2</f>
        <v>41456</v>
      </c>
      <c r="D72" s="202">
        <f>+SPm!C2</f>
        <v>41517</v>
      </c>
      <c r="E72" s="202">
        <f>+SPm!D2</f>
        <v>41547</v>
      </c>
      <c r="F72" s="202">
        <f>+SPm!E2</f>
        <v>41578</v>
      </c>
      <c r="G72" s="202">
        <f>+SPm!F2</f>
        <v>41608</v>
      </c>
      <c r="H72" s="202">
        <f>+SPm!G2</f>
        <v>41639</v>
      </c>
      <c r="I72" s="202">
        <f>+SPm!H2</f>
        <v>41670</v>
      </c>
      <c r="J72" s="202">
        <f>+SPm!I2</f>
        <v>41698</v>
      </c>
      <c r="K72" s="202">
        <f>+SPm!J2</f>
        <v>41729</v>
      </c>
      <c r="L72" s="202">
        <f>+SPm!K2</f>
        <v>41759</v>
      </c>
      <c r="M72" s="202">
        <f>+SPm!L2</f>
        <v>41790</v>
      </c>
      <c r="N72" s="202">
        <f>+SPm!M2</f>
        <v>41820</v>
      </c>
      <c r="O72" s="202">
        <f>+SPm!N2</f>
        <v>41851</v>
      </c>
      <c r="P72" s="202">
        <f>+SPm!O2</f>
        <v>41882</v>
      </c>
      <c r="Q72" s="202">
        <f>+SPm!P2</f>
        <v>41912</v>
      </c>
      <c r="R72" s="202">
        <f>+SPm!Q2</f>
        <v>41943</v>
      </c>
      <c r="S72" s="202">
        <f>+SPm!R2</f>
        <v>41973</v>
      </c>
      <c r="T72" s="202">
        <f>+SPm!S2</f>
        <v>42004</v>
      </c>
      <c r="U72" s="202">
        <f>+SPm!T2</f>
        <v>42035</v>
      </c>
      <c r="V72" s="202">
        <f>+SPm!U2</f>
        <v>42063</v>
      </c>
      <c r="W72" s="202">
        <f>+SPm!V2</f>
        <v>42094</v>
      </c>
      <c r="X72" s="202">
        <f>+SPm!W2</f>
        <v>42124</v>
      </c>
      <c r="Y72" s="202">
        <f>+SPm!X2</f>
        <v>42155</v>
      </c>
      <c r="Z72" s="202">
        <f>+SPm!Y2</f>
        <v>42185</v>
      </c>
      <c r="AA72" s="202">
        <f>+SPm!Z2</f>
        <v>42216</v>
      </c>
      <c r="AB72" s="202">
        <f>+SPm!AA2</f>
        <v>42247</v>
      </c>
      <c r="AC72" s="202">
        <f>+SPm!AB2</f>
        <v>42277</v>
      </c>
      <c r="AD72" s="202">
        <f>+SPm!AC2</f>
        <v>42308</v>
      </c>
      <c r="AE72" s="202">
        <f>+SPm!AD2</f>
        <v>42338</v>
      </c>
      <c r="AF72" s="202">
        <f>+SPm!AE2</f>
        <v>42369</v>
      </c>
      <c r="AG72" s="202">
        <f>+SPm!AF2</f>
        <v>42400</v>
      </c>
      <c r="AH72" s="202">
        <f>+SPm!AG2</f>
        <v>42429</v>
      </c>
      <c r="AI72" s="202">
        <f>+SPm!AH2</f>
        <v>42460</v>
      </c>
      <c r="AJ72" s="202">
        <f>+SPm!AI2</f>
        <v>42490</v>
      </c>
      <c r="AK72" s="202">
        <f>+SPm!AJ2</f>
        <v>42521</v>
      </c>
      <c r="AL72" s="202">
        <f>+SPm!AK2</f>
        <v>42551</v>
      </c>
    </row>
    <row r="73" spans="1:38" x14ac:dyDescent="0.25">
      <c r="A73" s="97" t="s">
        <v>424</v>
      </c>
      <c r="B73" s="89"/>
      <c r="C73" s="92">
        <f>+Personale!B33</f>
        <v>1</v>
      </c>
      <c r="D73" s="92">
        <f>+Personale!C33</f>
        <v>1</v>
      </c>
      <c r="E73" s="92">
        <f>+Personale!D33</f>
        <v>1</v>
      </c>
      <c r="F73" s="92">
        <f>+Personale!E33</f>
        <v>1</v>
      </c>
      <c r="G73" s="92">
        <f>+Personale!F33</f>
        <v>1</v>
      </c>
      <c r="H73" s="92">
        <f>+Personale!G33</f>
        <v>1</v>
      </c>
      <c r="I73" s="92">
        <f>+Personale!H33</f>
        <v>1</v>
      </c>
      <c r="J73" s="92">
        <f>+Personale!I33</f>
        <v>1</v>
      </c>
      <c r="K73" s="92">
        <f>+Personale!J33</f>
        <v>1</v>
      </c>
      <c r="L73" s="92">
        <f>+Personale!K33</f>
        <v>1</v>
      </c>
      <c r="M73" s="92">
        <f>+Personale!L33</f>
        <v>1</v>
      </c>
      <c r="N73" s="92">
        <f>+Personale!M33</f>
        <v>1</v>
      </c>
      <c r="O73" s="92">
        <f>+Personale!N33</f>
        <v>1</v>
      </c>
      <c r="P73" s="92">
        <f>+Personale!O33</f>
        <v>1</v>
      </c>
      <c r="Q73" s="92">
        <f>+Personale!P33</f>
        <v>1</v>
      </c>
      <c r="R73" s="92">
        <f>+Personale!Q33</f>
        <v>1</v>
      </c>
      <c r="S73" s="92">
        <f>+Personale!R33</f>
        <v>1</v>
      </c>
      <c r="T73" s="92">
        <f>+Personale!S33</f>
        <v>1</v>
      </c>
      <c r="U73" s="92">
        <f>+Personale!T33</f>
        <v>1</v>
      </c>
      <c r="V73" s="92">
        <f>+Personale!U33</f>
        <v>1</v>
      </c>
      <c r="W73" s="92">
        <f>+Personale!V33</f>
        <v>1</v>
      </c>
      <c r="X73" s="92">
        <f>+Personale!W33</f>
        <v>1</v>
      </c>
      <c r="Y73" s="92">
        <f>+Personale!X33</f>
        <v>1</v>
      </c>
      <c r="Z73" s="92">
        <f>+Personale!Y33</f>
        <v>1</v>
      </c>
      <c r="AA73" s="92">
        <f>+Personale!Z33</f>
        <v>1</v>
      </c>
      <c r="AB73" s="92">
        <f>+Personale!AA33</f>
        <v>1</v>
      </c>
      <c r="AC73" s="92">
        <f>+Personale!AB33</f>
        <v>1</v>
      </c>
      <c r="AD73" s="92">
        <f>+Personale!AC33</f>
        <v>1</v>
      </c>
      <c r="AE73" s="92">
        <f>+Personale!AD33</f>
        <v>1</v>
      </c>
      <c r="AF73" s="92">
        <f>+Personale!AE33</f>
        <v>1</v>
      </c>
      <c r="AG73" s="92">
        <f>+Personale!AF33</f>
        <v>1</v>
      </c>
      <c r="AH73" s="92">
        <f>+Personale!AG33</f>
        <v>1</v>
      </c>
      <c r="AI73" s="92">
        <f>+Personale!AH33</f>
        <v>1</v>
      </c>
      <c r="AJ73" s="92">
        <f>+Personale!AI33</f>
        <v>1</v>
      </c>
      <c r="AK73" s="92">
        <f>+Personale!AJ33</f>
        <v>1</v>
      </c>
      <c r="AL73" s="92">
        <f>+Personale!AK33</f>
        <v>1</v>
      </c>
    </row>
    <row r="74" spans="1:38" x14ac:dyDescent="0.25">
      <c r="A74" s="91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38" x14ac:dyDescent="0.25">
      <c r="A75" s="91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</row>
    <row r="76" spans="1:38" x14ac:dyDescent="0.25">
      <c r="A76" s="91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</row>
    <row r="77" spans="1:38" x14ac:dyDescent="0.25">
      <c r="A77" s="91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x14ac:dyDescent="0.25">
      <c r="A78" s="104" t="s">
        <v>425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>
        <v>1</v>
      </c>
      <c r="P78" s="105">
        <v>1</v>
      </c>
      <c r="Q78" s="105">
        <v>1</v>
      </c>
      <c r="R78" s="105">
        <v>1</v>
      </c>
      <c r="S78" s="105">
        <v>1</v>
      </c>
      <c r="T78" s="105">
        <v>1</v>
      </c>
      <c r="U78" s="105">
        <v>1</v>
      </c>
      <c r="V78" s="105">
        <v>1</v>
      </c>
      <c r="W78" s="105">
        <v>1</v>
      </c>
      <c r="X78" s="105">
        <v>1</v>
      </c>
      <c r="Y78" s="105">
        <v>1</v>
      </c>
      <c r="Z78" s="105">
        <v>1</v>
      </c>
      <c r="AA78" s="105">
        <v>2</v>
      </c>
      <c r="AB78" s="105">
        <v>2</v>
      </c>
      <c r="AC78" s="105">
        <v>2</v>
      </c>
      <c r="AD78" s="105">
        <v>2</v>
      </c>
      <c r="AE78" s="105">
        <v>2</v>
      </c>
      <c r="AF78" s="105">
        <v>2</v>
      </c>
      <c r="AG78" s="105">
        <v>2</v>
      </c>
      <c r="AH78" s="105">
        <v>2</v>
      </c>
      <c r="AI78" s="105">
        <v>2</v>
      </c>
      <c r="AJ78" s="105">
        <v>2</v>
      </c>
      <c r="AK78" s="105">
        <v>2</v>
      </c>
      <c r="AL78" s="105">
        <v>2</v>
      </c>
    </row>
    <row r="79" spans="1:38" x14ac:dyDescent="0.25">
      <c r="A79" s="96" t="s">
        <v>426</v>
      </c>
      <c r="B79" s="89"/>
      <c r="C79" s="202">
        <f>+SPm!B2</f>
        <v>41456</v>
      </c>
      <c r="D79" s="202">
        <f>+SPm!C2</f>
        <v>41517</v>
      </c>
      <c r="E79" s="202">
        <f>+SPm!D2</f>
        <v>41547</v>
      </c>
      <c r="F79" s="202">
        <f>+SPm!E2</f>
        <v>41578</v>
      </c>
      <c r="G79" s="202">
        <f>+SPm!F2</f>
        <v>41608</v>
      </c>
      <c r="H79" s="202">
        <f>+SPm!G2</f>
        <v>41639</v>
      </c>
      <c r="I79" s="202">
        <f>+SPm!H2</f>
        <v>41670</v>
      </c>
      <c r="J79" s="202">
        <f>+SPm!I2</f>
        <v>41698</v>
      </c>
      <c r="K79" s="202">
        <f>+SPm!J2</f>
        <v>41729</v>
      </c>
      <c r="L79" s="202">
        <f>+SPm!K2</f>
        <v>41759</v>
      </c>
      <c r="M79" s="202">
        <f>+SPm!L2</f>
        <v>41790</v>
      </c>
      <c r="N79" s="202">
        <f>+SPm!M2</f>
        <v>41820</v>
      </c>
      <c r="O79" s="202">
        <f>+SPm!N2</f>
        <v>41851</v>
      </c>
      <c r="P79" s="202">
        <f>+SPm!O2</f>
        <v>41882</v>
      </c>
      <c r="Q79" s="202">
        <f>+SPm!P2</f>
        <v>41912</v>
      </c>
      <c r="R79" s="202">
        <f>+SPm!Q2</f>
        <v>41943</v>
      </c>
      <c r="S79" s="202">
        <f>+SPm!R2</f>
        <v>41973</v>
      </c>
      <c r="T79" s="202">
        <f>+SPm!S2</f>
        <v>42004</v>
      </c>
      <c r="U79" s="202">
        <f>+SPm!T2</f>
        <v>42035</v>
      </c>
      <c r="V79" s="202">
        <f>+SPm!U2</f>
        <v>42063</v>
      </c>
      <c r="W79" s="202">
        <f>+SPm!V2</f>
        <v>42094</v>
      </c>
      <c r="X79" s="202">
        <f>+SPm!W2</f>
        <v>42124</v>
      </c>
      <c r="Y79" s="202">
        <f>+SPm!X2</f>
        <v>42155</v>
      </c>
      <c r="Z79" s="202">
        <f>+SPm!Y2</f>
        <v>42185</v>
      </c>
      <c r="AA79" s="202">
        <f>+SPm!Z2</f>
        <v>42216</v>
      </c>
      <c r="AB79" s="202">
        <f>+SPm!AA2</f>
        <v>42247</v>
      </c>
      <c r="AC79" s="202">
        <f>+SPm!AB2</f>
        <v>42277</v>
      </c>
      <c r="AD79" s="202">
        <f>+SPm!AC2</f>
        <v>42308</v>
      </c>
      <c r="AE79" s="202">
        <f>+SPm!AD2</f>
        <v>42338</v>
      </c>
      <c r="AF79" s="202">
        <f>+SPm!AE2</f>
        <v>42369</v>
      </c>
      <c r="AG79" s="202">
        <f>+SPm!AF2</f>
        <v>42400</v>
      </c>
      <c r="AH79" s="202">
        <f>+SPm!AG2</f>
        <v>42429</v>
      </c>
      <c r="AI79" s="202">
        <f>+SPm!AH2</f>
        <v>42460</v>
      </c>
      <c r="AJ79" s="202">
        <f>+SPm!AI2</f>
        <v>42490</v>
      </c>
      <c r="AK79" s="202">
        <f>+SPm!AJ2</f>
        <v>42521</v>
      </c>
      <c r="AL79" s="202">
        <f>+SPm!AK2</f>
        <v>42551</v>
      </c>
    </row>
    <row r="80" spans="1:38" ht="15.75" thickBot="1" x14ac:dyDescent="0.3">
      <c r="A80" s="113" t="s">
        <v>427</v>
      </c>
      <c r="B80" s="107"/>
      <c r="C80" s="107">
        <f>+(($B59+((($B65-12)*$B59)/12))*C73)*((1+$B67)^C78)</f>
        <v>1950</v>
      </c>
      <c r="D80" s="107">
        <f>+(($B59+((($B65-12)*$B59)/12))*D73)*((1+$B67)^D78)</f>
        <v>1950</v>
      </c>
      <c r="E80" s="107">
        <f t="shared" ref="E80:AL80" si="18">+(($B$4+((($B$10-12)*$B$4)/12))*E73)*((1+$B$12)^E78)</f>
        <v>1950</v>
      </c>
      <c r="F80" s="107">
        <f t="shared" si="18"/>
        <v>1950</v>
      </c>
      <c r="G80" s="107">
        <f t="shared" si="18"/>
        <v>1950</v>
      </c>
      <c r="H80" s="107">
        <f t="shared" si="18"/>
        <v>1950</v>
      </c>
      <c r="I80" s="107">
        <f t="shared" si="18"/>
        <v>1950</v>
      </c>
      <c r="J80" s="107">
        <f t="shared" si="18"/>
        <v>1950</v>
      </c>
      <c r="K80" s="107">
        <f t="shared" si="18"/>
        <v>1950</v>
      </c>
      <c r="L80" s="107">
        <f t="shared" si="18"/>
        <v>1950</v>
      </c>
      <c r="M80" s="107">
        <f t="shared" si="18"/>
        <v>1950</v>
      </c>
      <c r="N80" s="107">
        <f t="shared" si="18"/>
        <v>1950</v>
      </c>
      <c r="O80" s="107">
        <f t="shared" si="18"/>
        <v>1989</v>
      </c>
      <c r="P80" s="107">
        <f t="shared" si="18"/>
        <v>1989</v>
      </c>
      <c r="Q80" s="107">
        <f t="shared" si="18"/>
        <v>1989</v>
      </c>
      <c r="R80" s="107">
        <f t="shared" si="18"/>
        <v>1989</v>
      </c>
      <c r="S80" s="107">
        <f t="shared" si="18"/>
        <v>1989</v>
      </c>
      <c r="T80" s="107">
        <f t="shared" si="18"/>
        <v>1989</v>
      </c>
      <c r="U80" s="107">
        <f t="shared" si="18"/>
        <v>1989</v>
      </c>
      <c r="V80" s="107">
        <f t="shared" si="18"/>
        <v>1989</v>
      </c>
      <c r="W80" s="107">
        <f t="shared" si="18"/>
        <v>1989</v>
      </c>
      <c r="X80" s="107">
        <f t="shared" si="18"/>
        <v>1989</v>
      </c>
      <c r="Y80" s="107">
        <f t="shared" si="18"/>
        <v>1989</v>
      </c>
      <c r="Z80" s="107">
        <f t="shared" si="18"/>
        <v>1989</v>
      </c>
      <c r="AA80" s="107">
        <f t="shared" si="18"/>
        <v>2028.78</v>
      </c>
      <c r="AB80" s="107">
        <f t="shared" si="18"/>
        <v>2028.78</v>
      </c>
      <c r="AC80" s="107">
        <f t="shared" si="18"/>
        <v>2028.78</v>
      </c>
      <c r="AD80" s="107">
        <f t="shared" si="18"/>
        <v>2028.78</v>
      </c>
      <c r="AE80" s="107">
        <f t="shared" si="18"/>
        <v>2028.78</v>
      </c>
      <c r="AF80" s="107">
        <f t="shared" si="18"/>
        <v>2028.78</v>
      </c>
      <c r="AG80" s="107">
        <f t="shared" si="18"/>
        <v>2028.78</v>
      </c>
      <c r="AH80" s="107">
        <f t="shared" si="18"/>
        <v>2028.78</v>
      </c>
      <c r="AI80" s="107">
        <f t="shared" si="18"/>
        <v>2028.78</v>
      </c>
      <c r="AJ80" s="107">
        <f t="shared" si="18"/>
        <v>2028.78</v>
      </c>
      <c r="AK80" s="107">
        <f t="shared" si="18"/>
        <v>2028.78</v>
      </c>
      <c r="AL80" s="107">
        <f t="shared" si="18"/>
        <v>2028.78</v>
      </c>
    </row>
    <row r="81" spans="1:38" ht="16.5" hidden="1" thickTop="1" thickBot="1" x14ac:dyDescent="0.3">
      <c r="A81" s="113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</row>
    <row r="82" spans="1:38" ht="16.5" thickTop="1" thickBot="1" x14ac:dyDescent="0.3">
      <c r="A82" s="113" t="s">
        <v>428</v>
      </c>
      <c r="B82" s="107"/>
      <c r="C82" s="107">
        <f>+SUM(C80:C81)*$B60</f>
        <v>487.5</v>
      </c>
      <c r="D82" s="107">
        <f>+SUM(D80:D81)*$B60</f>
        <v>487.5</v>
      </c>
      <c r="E82" s="107">
        <f t="shared" ref="E82:AL82" si="19">+SUM(E80:E81)*$B$5</f>
        <v>487.5</v>
      </c>
      <c r="F82" s="107">
        <f t="shared" si="19"/>
        <v>487.5</v>
      </c>
      <c r="G82" s="107">
        <f t="shared" si="19"/>
        <v>487.5</v>
      </c>
      <c r="H82" s="107">
        <f t="shared" si="19"/>
        <v>487.5</v>
      </c>
      <c r="I82" s="107">
        <f t="shared" si="19"/>
        <v>487.5</v>
      </c>
      <c r="J82" s="107">
        <f t="shared" si="19"/>
        <v>487.5</v>
      </c>
      <c r="K82" s="107">
        <f t="shared" si="19"/>
        <v>487.5</v>
      </c>
      <c r="L82" s="107">
        <f t="shared" si="19"/>
        <v>487.5</v>
      </c>
      <c r="M82" s="107">
        <f t="shared" si="19"/>
        <v>487.5</v>
      </c>
      <c r="N82" s="107">
        <f t="shared" si="19"/>
        <v>487.5</v>
      </c>
      <c r="O82" s="107">
        <f t="shared" si="19"/>
        <v>497.25</v>
      </c>
      <c r="P82" s="107">
        <f t="shared" si="19"/>
        <v>497.25</v>
      </c>
      <c r="Q82" s="107">
        <f t="shared" si="19"/>
        <v>497.25</v>
      </c>
      <c r="R82" s="107">
        <f t="shared" si="19"/>
        <v>497.25</v>
      </c>
      <c r="S82" s="107">
        <f t="shared" si="19"/>
        <v>497.25</v>
      </c>
      <c r="T82" s="107">
        <f t="shared" si="19"/>
        <v>497.25</v>
      </c>
      <c r="U82" s="107">
        <f t="shared" si="19"/>
        <v>497.25</v>
      </c>
      <c r="V82" s="107">
        <f t="shared" si="19"/>
        <v>497.25</v>
      </c>
      <c r="W82" s="107">
        <f t="shared" si="19"/>
        <v>497.25</v>
      </c>
      <c r="X82" s="107">
        <f t="shared" si="19"/>
        <v>497.25</v>
      </c>
      <c r="Y82" s="107">
        <f t="shared" si="19"/>
        <v>497.25</v>
      </c>
      <c r="Z82" s="107">
        <f t="shared" si="19"/>
        <v>497.25</v>
      </c>
      <c r="AA82" s="107">
        <f t="shared" si="19"/>
        <v>507.19499999999999</v>
      </c>
      <c r="AB82" s="107">
        <f t="shared" si="19"/>
        <v>507.19499999999999</v>
      </c>
      <c r="AC82" s="107">
        <f t="shared" si="19"/>
        <v>507.19499999999999</v>
      </c>
      <c r="AD82" s="107">
        <f t="shared" si="19"/>
        <v>507.19499999999999</v>
      </c>
      <c r="AE82" s="107">
        <f t="shared" si="19"/>
        <v>507.19499999999999</v>
      </c>
      <c r="AF82" s="107">
        <f t="shared" si="19"/>
        <v>507.19499999999999</v>
      </c>
      <c r="AG82" s="107">
        <f t="shared" si="19"/>
        <v>507.19499999999999</v>
      </c>
      <c r="AH82" s="107">
        <f t="shared" si="19"/>
        <v>507.19499999999999</v>
      </c>
      <c r="AI82" s="107">
        <f t="shared" si="19"/>
        <v>507.19499999999999</v>
      </c>
      <c r="AJ82" s="107">
        <f t="shared" si="19"/>
        <v>507.19499999999999</v>
      </c>
      <c r="AK82" s="107">
        <f t="shared" si="19"/>
        <v>507.19499999999999</v>
      </c>
      <c r="AL82" s="107">
        <f t="shared" si="19"/>
        <v>507.19499999999999</v>
      </c>
    </row>
    <row r="83" spans="1:38" ht="16.5" thickTop="1" thickBot="1" x14ac:dyDescent="0.3">
      <c r="A83" s="113" t="s">
        <v>429</v>
      </c>
      <c r="B83" s="107"/>
      <c r="C83" s="107">
        <f>+SUM(C80:C81)*$B61</f>
        <v>19.5</v>
      </c>
      <c r="D83" s="107">
        <f>+SUM(D80:D81)*$B61</f>
        <v>19.5</v>
      </c>
      <c r="E83" s="107">
        <f t="shared" ref="E83:AL83" si="20">+SUM(E80:E81)*$B$6</f>
        <v>19.5</v>
      </c>
      <c r="F83" s="107">
        <f t="shared" si="20"/>
        <v>19.5</v>
      </c>
      <c r="G83" s="107">
        <f t="shared" si="20"/>
        <v>19.5</v>
      </c>
      <c r="H83" s="107">
        <f t="shared" si="20"/>
        <v>19.5</v>
      </c>
      <c r="I83" s="107">
        <f t="shared" si="20"/>
        <v>19.5</v>
      </c>
      <c r="J83" s="107">
        <f t="shared" si="20"/>
        <v>19.5</v>
      </c>
      <c r="K83" s="107">
        <f t="shared" si="20"/>
        <v>19.5</v>
      </c>
      <c r="L83" s="107">
        <f t="shared" si="20"/>
        <v>19.5</v>
      </c>
      <c r="M83" s="107">
        <f t="shared" si="20"/>
        <v>19.5</v>
      </c>
      <c r="N83" s="107">
        <f t="shared" si="20"/>
        <v>19.5</v>
      </c>
      <c r="O83" s="107">
        <f t="shared" si="20"/>
        <v>19.89</v>
      </c>
      <c r="P83" s="107">
        <f t="shared" si="20"/>
        <v>19.89</v>
      </c>
      <c r="Q83" s="107">
        <f t="shared" si="20"/>
        <v>19.89</v>
      </c>
      <c r="R83" s="107">
        <f t="shared" si="20"/>
        <v>19.89</v>
      </c>
      <c r="S83" s="107">
        <f t="shared" si="20"/>
        <v>19.89</v>
      </c>
      <c r="T83" s="107">
        <f t="shared" si="20"/>
        <v>19.89</v>
      </c>
      <c r="U83" s="107">
        <f t="shared" si="20"/>
        <v>19.89</v>
      </c>
      <c r="V83" s="107">
        <f t="shared" si="20"/>
        <v>19.89</v>
      </c>
      <c r="W83" s="107">
        <f t="shared" si="20"/>
        <v>19.89</v>
      </c>
      <c r="X83" s="107">
        <f t="shared" si="20"/>
        <v>19.89</v>
      </c>
      <c r="Y83" s="107">
        <f t="shared" si="20"/>
        <v>19.89</v>
      </c>
      <c r="Z83" s="107">
        <f t="shared" si="20"/>
        <v>19.89</v>
      </c>
      <c r="AA83" s="107">
        <f t="shared" si="20"/>
        <v>20.287800000000001</v>
      </c>
      <c r="AB83" s="107">
        <f t="shared" si="20"/>
        <v>20.287800000000001</v>
      </c>
      <c r="AC83" s="107">
        <f t="shared" si="20"/>
        <v>20.287800000000001</v>
      </c>
      <c r="AD83" s="107">
        <f t="shared" si="20"/>
        <v>20.287800000000001</v>
      </c>
      <c r="AE83" s="107">
        <f t="shared" si="20"/>
        <v>20.287800000000001</v>
      </c>
      <c r="AF83" s="107">
        <f t="shared" si="20"/>
        <v>20.287800000000001</v>
      </c>
      <c r="AG83" s="107">
        <f t="shared" si="20"/>
        <v>20.287800000000001</v>
      </c>
      <c r="AH83" s="107">
        <f t="shared" si="20"/>
        <v>20.287800000000001</v>
      </c>
      <c r="AI83" s="107">
        <f t="shared" si="20"/>
        <v>20.287800000000001</v>
      </c>
      <c r="AJ83" s="107">
        <f t="shared" si="20"/>
        <v>20.287800000000001</v>
      </c>
      <c r="AK83" s="107">
        <f t="shared" si="20"/>
        <v>20.287800000000001</v>
      </c>
      <c r="AL83" s="107">
        <f t="shared" si="20"/>
        <v>20.287800000000001</v>
      </c>
    </row>
    <row r="84" spans="1:38" ht="16.5" thickTop="1" thickBot="1" x14ac:dyDescent="0.3">
      <c r="A84" s="113" t="s">
        <v>430</v>
      </c>
      <c r="B84" s="107"/>
      <c r="C84" s="107">
        <f>+SUM(C80:C81)*$B62</f>
        <v>156</v>
      </c>
      <c r="D84" s="107">
        <f>+SUM(D80:D81)*$B62</f>
        <v>156</v>
      </c>
      <c r="E84" s="107">
        <f t="shared" ref="E84:AL84" si="21">+SUM(E80:E81)*$B$7</f>
        <v>156</v>
      </c>
      <c r="F84" s="107">
        <f t="shared" si="21"/>
        <v>156</v>
      </c>
      <c r="G84" s="107">
        <f t="shared" si="21"/>
        <v>156</v>
      </c>
      <c r="H84" s="107">
        <f t="shared" si="21"/>
        <v>156</v>
      </c>
      <c r="I84" s="107">
        <f t="shared" si="21"/>
        <v>156</v>
      </c>
      <c r="J84" s="107">
        <f t="shared" si="21"/>
        <v>156</v>
      </c>
      <c r="K84" s="107">
        <f t="shared" si="21"/>
        <v>156</v>
      </c>
      <c r="L84" s="107">
        <f t="shared" si="21"/>
        <v>156</v>
      </c>
      <c r="M84" s="107">
        <f t="shared" si="21"/>
        <v>156</v>
      </c>
      <c r="N84" s="107">
        <f t="shared" si="21"/>
        <v>156</v>
      </c>
      <c r="O84" s="107">
        <f t="shared" si="21"/>
        <v>159.12</v>
      </c>
      <c r="P84" s="107">
        <f t="shared" si="21"/>
        <v>159.12</v>
      </c>
      <c r="Q84" s="107">
        <f t="shared" si="21"/>
        <v>159.12</v>
      </c>
      <c r="R84" s="107">
        <f t="shared" si="21"/>
        <v>159.12</v>
      </c>
      <c r="S84" s="107">
        <f t="shared" si="21"/>
        <v>159.12</v>
      </c>
      <c r="T84" s="107">
        <f t="shared" si="21"/>
        <v>159.12</v>
      </c>
      <c r="U84" s="107">
        <f t="shared" si="21"/>
        <v>159.12</v>
      </c>
      <c r="V84" s="107">
        <f t="shared" si="21"/>
        <v>159.12</v>
      </c>
      <c r="W84" s="107">
        <f t="shared" si="21"/>
        <v>159.12</v>
      </c>
      <c r="X84" s="107">
        <f t="shared" si="21"/>
        <v>159.12</v>
      </c>
      <c r="Y84" s="107">
        <f t="shared" si="21"/>
        <v>159.12</v>
      </c>
      <c r="Z84" s="107">
        <f t="shared" si="21"/>
        <v>159.12</v>
      </c>
      <c r="AA84" s="107">
        <f t="shared" si="21"/>
        <v>162.30240000000001</v>
      </c>
      <c r="AB84" s="107">
        <f t="shared" si="21"/>
        <v>162.30240000000001</v>
      </c>
      <c r="AC84" s="107">
        <f t="shared" si="21"/>
        <v>162.30240000000001</v>
      </c>
      <c r="AD84" s="107">
        <f t="shared" si="21"/>
        <v>162.30240000000001</v>
      </c>
      <c r="AE84" s="107">
        <f t="shared" si="21"/>
        <v>162.30240000000001</v>
      </c>
      <c r="AF84" s="107">
        <f t="shared" si="21"/>
        <v>162.30240000000001</v>
      </c>
      <c r="AG84" s="107">
        <f t="shared" si="21"/>
        <v>162.30240000000001</v>
      </c>
      <c r="AH84" s="107">
        <f t="shared" si="21"/>
        <v>162.30240000000001</v>
      </c>
      <c r="AI84" s="107">
        <f t="shared" si="21"/>
        <v>162.30240000000001</v>
      </c>
      <c r="AJ84" s="107">
        <f t="shared" si="21"/>
        <v>162.30240000000001</v>
      </c>
      <c r="AK84" s="107">
        <f t="shared" si="21"/>
        <v>162.30240000000001</v>
      </c>
      <c r="AL84" s="107">
        <f t="shared" si="21"/>
        <v>162.30240000000001</v>
      </c>
    </row>
    <row r="85" spans="1:38" ht="16.5" thickTop="1" thickBot="1" x14ac:dyDescent="0.3">
      <c r="A85" s="57" t="s">
        <v>431</v>
      </c>
      <c r="B85" s="89"/>
      <c r="C85" s="89">
        <f>SUM(C80:C84)</f>
        <v>2613</v>
      </c>
      <c r="D85" s="89">
        <f t="shared" ref="D85:AL85" si="22">SUM(D80:D84)</f>
        <v>2613</v>
      </c>
      <c r="E85" s="89">
        <f t="shared" si="22"/>
        <v>2613</v>
      </c>
      <c r="F85" s="89">
        <f t="shared" si="22"/>
        <v>2613</v>
      </c>
      <c r="G85" s="89">
        <f t="shared" si="22"/>
        <v>2613</v>
      </c>
      <c r="H85" s="89">
        <f t="shared" si="22"/>
        <v>2613</v>
      </c>
      <c r="I85" s="89">
        <f t="shared" si="22"/>
        <v>2613</v>
      </c>
      <c r="J85" s="89">
        <f t="shared" si="22"/>
        <v>2613</v>
      </c>
      <c r="K85" s="89">
        <f t="shared" si="22"/>
        <v>2613</v>
      </c>
      <c r="L85" s="89">
        <f t="shared" si="22"/>
        <v>2613</v>
      </c>
      <c r="M85" s="89">
        <f t="shared" si="22"/>
        <v>2613</v>
      </c>
      <c r="N85" s="89">
        <f t="shared" si="22"/>
        <v>2613</v>
      </c>
      <c r="O85" s="89">
        <f t="shared" si="22"/>
        <v>2665.2599999999998</v>
      </c>
      <c r="P85" s="89">
        <f t="shared" si="22"/>
        <v>2665.2599999999998</v>
      </c>
      <c r="Q85" s="89">
        <f t="shared" si="22"/>
        <v>2665.2599999999998</v>
      </c>
      <c r="R85" s="89">
        <f t="shared" si="22"/>
        <v>2665.2599999999998</v>
      </c>
      <c r="S85" s="89">
        <f t="shared" si="22"/>
        <v>2665.2599999999998</v>
      </c>
      <c r="T85" s="89">
        <f t="shared" si="22"/>
        <v>2665.2599999999998</v>
      </c>
      <c r="U85" s="89">
        <f t="shared" si="22"/>
        <v>2665.2599999999998</v>
      </c>
      <c r="V85" s="89">
        <f t="shared" si="22"/>
        <v>2665.2599999999998</v>
      </c>
      <c r="W85" s="89">
        <f t="shared" si="22"/>
        <v>2665.2599999999998</v>
      </c>
      <c r="X85" s="89">
        <f t="shared" si="22"/>
        <v>2665.2599999999998</v>
      </c>
      <c r="Y85" s="89">
        <f t="shared" si="22"/>
        <v>2665.2599999999998</v>
      </c>
      <c r="Z85" s="89">
        <f t="shared" si="22"/>
        <v>2665.2599999999998</v>
      </c>
      <c r="AA85" s="89">
        <f t="shared" si="22"/>
        <v>2718.5652</v>
      </c>
      <c r="AB85" s="89">
        <f t="shared" si="22"/>
        <v>2718.5652</v>
      </c>
      <c r="AC85" s="89">
        <f t="shared" si="22"/>
        <v>2718.5652</v>
      </c>
      <c r="AD85" s="89">
        <f t="shared" si="22"/>
        <v>2718.5652</v>
      </c>
      <c r="AE85" s="89">
        <f t="shared" si="22"/>
        <v>2718.5652</v>
      </c>
      <c r="AF85" s="89">
        <f t="shared" si="22"/>
        <v>2718.5652</v>
      </c>
      <c r="AG85" s="89">
        <f t="shared" si="22"/>
        <v>2718.5652</v>
      </c>
      <c r="AH85" s="89">
        <f t="shared" si="22"/>
        <v>2718.5652</v>
      </c>
      <c r="AI85" s="89">
        <f t="shared" si="22"/>
        <v>2718.5652</v>
      </c>
      <c r="AJ85" s="89">
        <f t="shared" si="22"/>
        <v>2718.5652</v>
      </c>
      <c r="AK85" s="89">
        <f t="shared" si="22"/>
        <v>2718.5652</v>
      </c>
      <c r="AL85" s="89">
        <f t="shared" si="22"/>
        <v>2718.5652</v>
      </c>
    </row>
    <row r="86" spans="1:38" ht="15.75" thickTop="1" x14ac:dyDescent="0.25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</row>
    <row r="87" spans="1:38" x14ac:dyDescent="0.25">
      <c r="A87" s="108"/>
      <c r="B87" s="109"/>
      <c r="C87" s="110" t="s">
        <v>432</v>
      </c>
      <c r="D87" s="110" t="s">
        <v>433</v>
      </c>
      <c r="E87" s="110" t="s">
        <v>434</v>
      </c>
      <c r="F87" s="110" t="s">
        <v>435</v>
      </c>
      <c r="G87" s="110" t="s">
        <v>401</v>
      </c>
      <c r="H87" s="110" t="s">
        <v>402</v>
      </c>
      <c r="I87" s="110" t="s">
        <v>420</v>
      </c>
      <c r="J87" s="110" t="s">
        <v>421</v>
      </c>
      <c r="K87" s="110" t="s">
        <v>436</v>
      </c>
      <c r="L87" s="110" t="s">
        <v>437</v>
      </c>
      <c r="M87" s="110" t="s">
        <v>438</v>
      </c>
      <c r="N87" s="111" t="s">
        <v>439</v>
      </c>
      <c r="O87" s="111" t="s">
        <v>432</v>
      </c>
      <c r="P87" s="111" t="s">
        <v>433</v>
      </c>
      <c r="Q87" s="111" t="s">
        <v>434</v>
      </c>
      <c r="R87" s="111" t="s">
        <v>435</v>
      </c>
      <c r="S87" s="111" t="s">
        <v>401</v>
      </c>
      <c r="T87" s="111" t="s">
        <v>402</v>
      </c>
      <c r="U87" s="111" t="s">
        <v>420</v>
      </c>
      <c r="V87" s="111" t="s">
        <v>421</v>
      </c>
      <c r="W87" s="111" t="s">
        <v>436</v>
      </c>
      <c r="X87" s="111" t="s">
        <v>437</v>
      </c>
      <c r="Y87" s="111" t="s">
        <v>438</v>
      </c>
      <c r="Z87" s="111" t="s">
        <v>439</v>
      </c>
      <c r="AA87" s="111" t="s">
        <v>432</v>
      </c>
      <c r="AB87" s="111" t="s">
        <v>433</v>
      </c>
      <c r="AC87" s="111" t="s">
        <v>434</v>
      </c>
      <c r="AD87" s="111" t="s">
        <v>435</v>
      </c>
      <c r="AE87" s="111" t="s">
        <v>401</v>
      </c>
      <c r="AF87" s="111" t="s">
        <v>402</v>
      </c>
      <c r="AG87" s="111" t="s">
        <v>420</v>
      </c>
      <c r="AH87" s="111" t="s">
        <v>421</v>
      </c>
      <c r="AI87" s="111" t="s">
        <v>436</v>
      </c>
      <c r="AJ87" s="111" t="s">
        <v>437</v>
      </c>
      <c r="AK87" s="111" t="s">
        <v>438</v>
      </c>
      <c r="AL87" s="111" t="s">
        <v>439</v>
      </c>
    </row>
    <row r="88" spans="1:38" x14ac:dyDescent="0.25">
      <c r="A88" s="106"/>
      <c r="B88" s="107"/>
      <c r="C88" s="110">
        <f>IF(ISERROR(HLOOKUP(C87,$C65:$F66,2,0)),0,1)</f>
        <v>0</v>
      </c>
      <c r="D88" s="110">
        <f t="shared" ref="D88:AL88" si="23">IF(ISERROR(HLOOKUP(D87,$C65:$F66,2,0)),0,1)</f>
        <v>0</v>
      </c>
      <c r="E88" s="110">
        <f t="shared" si="23"/>
        <v>0</v>
      </c>
      <c r="F88" s="110">
        <f t="shared" si="23"/>
        <v>0</v>
      </c>
      <c r="G88" s="110">
        <f t="shared" si="23"/>
        <v>1</v>
      </c>
      <c r="H88" s="110">
        <f t="shared" si="23"/>
        <v>0</v>
      </c>
      <c r="I88" s="110">
        <f t="shared" si="23"/>
        <v>0</v>
      </c>
      <c r="J88" s="110">
        <f t="shared" si="23"/>
        <v>0</v>
      </c>
      <c r="K88" s="110">
        <f t="shared" si="23"/>
        <v>0</v>
      </c>
      <c r="L88" s="110">
        <f t="shared" si="23"/>
        <v>0</v>
      </c>
      <c r="M88" s="110">
        <f t="shared" si="23"/>
        <v>0</v>
      </c>
      <c r="N88" s="110">
        <f t="shared" si="23"/>
        <v>0</v>
      </c>
      <c r="O88" s="110">
        <f t="shared" si="23"/>
        <v>0</v>
      </c>
      <c r="P88" s="110">
        <f t="shared" si="23"/>
        <v>0</v>
      </c>
      <c r="Q88" s="110">
        <f t="shared" si="23"/>
        <v>0</v>
      </c>
      <c r="R88" s="110">
        <f t="shared" si="23"/>
        <v>0</v>
      </c>
      <c r="S88" s="110">
        <f t="shared" si="23"/>
        <v>1</v>
      </c>
      <c r="T88" s="110">
        <f t="shared" si="23"/>
        <v>0</v>
      </c>
      <c r="U88" s="110">
        <f t="shared" si="23"/>
        <v>0</v>
      </c>
      <c r="V88" s="110">
        <f t="shared" si="23"/>
        <v>0</v>
      </c>
      <c r="W88" s="110">
        <f t="shared" si="23"/>
        <v>0</v>
      </c>
      <c r="X88" s="110">
        <f t="shared" si="23"/>
        <v>0</v>
      </c>
      <c r="Y88" s="110">
        <f t="shared" si="23"/>
        <v>0</v>
      </c>
      <c r="Z88" s="110">
        <f t="shared" si="23"/>
        <v>0</v>
      </c>
      <c r="AA88" s="110">
        <f t="shared" si="23"/>
        <v>0</v>
      </c>
      <c r="AB88" s="110">
        <f t="shared" si="23"/>
        <v>0</v>
      </c>
      <c r="AC88" s="110">
        <f t="shared" si="23"/>
        <v>0</v>
      </c>
      <c r="AD88" s="110">
        <f t="shared" si="23"/>
        <v>0</v>
      </c>
      <c r="AE88" s="110">
        <f t="shared" si="23"/>
        <v>1</v>
      </c>
      <c r="AF88" s="110">
        <f t="shared" si="23"/>
        <v>0</v>
      </c>
      <c r="AG88" s="110">
        <f t="shared" si="23"/>
        <v>0</v>
      </c>
      <c r="AH88" s="110">
        <f t="shared" si="23"/>
        <v>0</v>
      </c>
      <c r="AI88" s="110">
        <f t="shared" si="23"/>
        <v>0</v>
      </c>
      <c r="AJ88" s="110">
        <f t="shared" si="23"/>
        <v>0</v>
      </c>
      <c r="AK88" s="110">
        <f t="shared" si="23"/>
        <v>0</v>
      </c>
      <c r="AL88" s="110">
        <f t="shared" si="23"/>
        <v>0</v>
      </c>
    </row>
    <row r="89" spans="1:38" x14ac:dyDescent="0.25">
      <c r="A89" s="96" t="s">
        <v>440</v>
      </c>
      <c r="B89" s="89"/>
      <c r="C89" s="202">
        <f>+SPm!B2</f>
        <v>41456</v>
      </c>
      <c r="D89" s="202">
        <f>+SPm!C2</f>
        <v>41517</v>
      </c>
      <c r="E89" s="202">
        <f>+SPm!D2</f>
        <v>41547</v>
      </c>
      <c r="F89" s="202">
        <f>+SPm!E2</f>
        <v>41578</v>
      </c>
      <c r="G89" s="202">
        <f>+SPm!F2</f>
        <v>41608</v>
      </c>
      <c r="H89" s="202">
        <f>+SPm!G2</f>
        <v>41639</v>
      </c>
      <c r="I89" s="202">
        <f>+SPm!H2</f>
        <v>41670</v>
      </c>
      <c r="J89" s="202">
        <f>+SPm!I2</f>
        <v>41698</v>
      </c>
      <c r="K89" s="202">
        <f>+SPm!J2</f>
        <v>41729</v>
      </c>
      <c r="L89" s="202">
        <f>+SPm!K2</f>
        <v>41759</v>
      </c>
      <c r="M89" s="202">
        <f>+SPm!L2</f>
        <v>41790</v>
      </c>
      <c r="N89" s="202">
        <f>+SPm!M2</f>
        <v>41820</v>
      </c>
      <c r="O89" s="202">
        <f>+SPm!N2</f>
        <v>41851</v>
      </c>
      <c r="P89" s="202">
        <f>+SPm!O2</f>
        <v>41882</v>
      </c>
      <c r="Q89" s="202">
        <f>+SPm!P2</f>
        <v>41912</v>
      </c>
      <c r="R89" s="202">
        <f>+SPm!Q2</f>
        <v>41943</v>
      </c>
      <c r="S89" s="202">
        <f>+SPm!R2</f>
        <v>41973</v>
      </c>
      <c r="T89" s="202">
        <f>+SPm!S2</f>
        <v>42004</v>
      </c>
      <c r="U89" s="202">
        <f>+SPm!T2</f>
        <v>42035</v>
      </c>
      <c r="V89" s="202">
        <f>+SPm!U2</f>
        <v>42063</v>
      </c>
      <c r="W89" s="202">
        <f>+SPm!V2</f>
        <v>42094</v>
      </c>
      <c r="X89" s="202">
        <f>+SPm!W2</f>
        <v>42124</v>
      </c>
      <c r="Y89" s="202">
        <f>+SPm!X2</f>
        <v>42155</v>
      </c>
      <c r="Z89" s="202">
        <f>+SPm!Y2</f>
        <v>42185</v>
      </c>
      <c r="AA89" s="202">
        <f>+SPm!Z2</f>
        <v>42216</v>
      </c>
      <c r="AB89" s="202">
        <f>+SPm!AA2</f>
        <v>42247</v>
      </c>
      <c r="AC89" s="202">
        <f>+SPm!AB2</f>
        <v>42277</v>
      </c>
      <c r="AD89" s="202">
        <f>+SPm!AC2</f>
        <v>42308</v>
      </c>
      <c r="AE89" s="202">
        <f>+SPm!AD2</f>
        <v>42338</v>
      </c>
      <c r="AF89" s="202">
        <f>+SPm!AE2</f>
        <v>42369</v>
      </c>
      <c r="AG89" s="202">
        <f>+SPm!AF2</f>
        <v>42400</v>
      </c>
      <c r="AH89" s="202">
        <f>+SPm!AG2</f>
        <v>42429</v>
      </c>
      <c r="AI89" s="202">
        <f>+SPm!AH2</f>
        <v>42460</v>
      </c>
      <c r="AJ89" s="202">
        <f>+SPm!AI2</f>
        <v>42490</v>
      </c>
      <c r="AK89" s="202">
        <f>+SPm!AJ2</f>
        <v>42521</v>
      </c>
      <c r="AL89" s="202">
        <f>+SPm!AK2</f>
        <v>42551</v>
      </c>
    </row>
    <row r="90" spans="1:38" ht="15.75" thickBot="1" x14ac:dyDescent="0.3">
      <c r="A90" s="113" t="s">
        <v>427</v>
      </c>
      <c r="B90" s="107"/>
      <c r="C90" s="107">
        <f>+C73*$B59</f>
        <v>1800</v>
      </c>
      <c r="D90" s="107">
        <f t="shared" ref="D90:N90" si="24">+D73*$B$4</f>
        <v>1800</v>
      </c>
      <c r="E90" s="107">
        <f t="shared" si="24"/>
        <v>1800</v>
      </c>
      <c r="F90" s="107">
        <f t="shared" si="24"/>
        <v>1800</v>
      </c>
      <c r="G90" s="107">
        <f t="shared" si="24"/>
        <v>1800</v>
      </c>
      <c r="H90" s="107">
        <f t="shared" si="24"/>
        <v>1800</v>
      </c>
      <c r="I90" s="107">
        <f t="shared" si="24"/>
        <v>1800</v>
      </c>
      <c r="J90" s="107">
        <f t="shared" si="24"/>
        <v>1800</v>
      </c>
      <c r="K90" s="107">
        <f t="shared" si="24"/>
        <v>1800</v>
      </c>
      <c r="L90" s="107">
        <f t="shared" si="24"/>
        <v>1800</v>
      </c>
      <c r="M90" s="107">
        <f t="shared" si="24"/>
        <v>1800</v>
      </c>
      <c r="N90" s="107">
        <f t="shared" si="24"/>
        <v>1800</v>
      </c>
      <c r="O90" s="107">
        <f>+(O73*$B$4)*(1+$B$12^O78)</f>
        <v>1836</v>
      </c>
      <c r="P90" s="107">
        <f t="shared" ref="P90:Z90" si="25">+(P73*$B$4)*(1+$B$12^P78)</f>
        <v>1836</v>
      </c>
      <c r="Q90" s="107">
        <f t="shared" si="25"/>
        <v>1836</v>
      </c>
      <c r="R90" s="107">
        <f t="shared" si="25"/>
        <v>1836</v>
      </c>
      <c r="S90" s="107">
        <f t="shared" si="25"/>
        <v>1836</v>
      </c>
      <c r="T90" s="107">
        <f t="shared" si="25"/>
        <v>1836</v>
      </c>
      <c r="U90" s="107">
        <f t="shared" si="25"/>
        <v>1836</v>
      </c>
      <c r="V90" s="107">
        <f t="shared" si="25"/>
        <v>1836</v>
      </c>
      <c r="W90" s="107">
        <f t="shared" si="25"/>
        <v>1836</v>
      </c>
      <c r="X90" s="107">
        <f t="shared" si="25"/>
        <v>1836</v>
      </c>
      <c r="Y90" s="107">
        <f t="shared" si="25"/>
        <v>1836</v>
      </c>
      <c r="Z90" s="107">
        <f t="shared" si="25"/>
        <v>1836</v>
      </c>
      <c r="AA90" s="107">
        <f>+(AA73*$B$4)*((1+$B$12)^AA78)</f>
        <v>1872.72</v>
      </c>
      <c r="AB90" s="107">
        <f t="shared" ref="AB90:AL90" si="26">+(AB73*$B$4)*((1+$B$12)^AB78)</f>
        <v>1872.72</v>
      </c>
      <c r="AC90" s="107">
        <f t="shared" si="26"/>
        <v>1872.72</v>
      </c>
      <c r="AD90" s="107">
        <f t="shared" si="26"/>
        <v>1872.72</v>
      </c>
      <c r="AE90" s="107">
        <f t="shared" si="26"/>
        <v>1872.72</v>
      </c>
      <c r="AF90" s="107">
        <f t="shared" si="26"/>
        <v>1872.72</v>
      </c>
      <c r="AG90" s="107">
        <f t="shared" si="26"/>
        <v>1872.72</v>
      </c>
      <c r="AH90" s="107">
        <f t="shared" si="26"/>
        <v>1872.72</v>
      </c>
      <c r="AI90" s="107">
        <f t="shared" si="26"/>
        <v>1872.72</v>
      </c>
      <c r="AJ90" s="107">
        <f t="shared" si="26"/>
        <v>1872.72</v>
      </c>
      <c r="AK90" s="107">
        <f t="shared" si="26"/>
        <v>1872.72</v>
      </c>
      <c r="AL90" s="107">
        <f t="shared" si="26"/>
        <v>1872.72</v>
      </c>
    </row>
    <row r="91" spans="1:38" ht="16.5" hidden="1" thickTop="1" thickBot="1" x14ac:dyDescent="0.3">
      <c r="A91" s="113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</row>
    <row r="92" spans="1:38" ht="16.5" thickTop="1" thickBot="1" x14ac:dyDescent="0.3">
      <c r="A92" s="113" t="s">
        <v>441</v>
      </c>
      <c r="B92" s="107"/>
      <c r="C92" s="107">
        <f>C90*C88*((1+$B67)^C78)</f>
        <v>0</v>
      </c>
      <c r="D92" s="107">
        <f t="shared" ref="D92:AL92" si="27">D90*D88*((1+$B67)^D78)</f>
        <v>0</v>
      </c>
      <c r="E92" s="107">
        <f t="shared" si="27"/>
        <v>0</v>
      </c>
      <c r="F92" s="107">
        <f t="shared" si="27"/>
        <v>0</v>
      </c>
      <c r="G92" s="107">
        <f t="shared" si="27"/>
        <v>1800</v>
      </c>
      <c r="H92" s="107">
        <f t="shared" si="27"/>
        <v>0</v>
      </c>
      <c r="I92" s="107">
        <f t="shared" si="27"/>
        <v>0</v>
      </c>
      <c r="J92" s="107">
        <f t="shared" si="27"/>
        <v>0</v>
      </c>
      <c r="K92" s="107">
        <f t="shared" si="27"/>
        <v>0</v>
      </c>
      <c r="L92" s="107">
        <f t="shared" si="27"/>
        <v>0</v>
      </c>
      <c r="M92" s="107">
        <f t="shared" si="27"/>
        <v>0</v>
      </c>
      <c r="N92" s="107">
        <f t="shared" si="27"/>
        <v>0</v>
      </c>
      <c r="O92" s="107">
        <f t="shared" si="27"/>
        <v>0</v>
      </c>
      <c r="P92" s="107">
        <f t="shared" si="27"/>
        <v>0</v>
      </c>
      <c r="Q92" s="107">
        <f t="shared" si="27"/>
        <v>0</v>
      </c>
      <c r="R92" s="107">
        <f t="shared" si="27"/>
        <v>0</v>
      </c>
      <c r="S92" s="107">
        <f t="shared" si="27"/>
        <v>1872.72</v>
      </c>
      <c r="T92" s="107">
        <f t="shared" si="27"/>
        <v>0</v>
      </c>
      <c r="U92" s="107">
        <f t="shared" si="27"/>
        <v>0</v>
      </c>
      <c r="V92" s="107">
        <f t="shared" si="27"/>
        <v>0</v>
      </c>
      <c r="W92" s="107">
        <f t="shared" si="27"/>
        <v>0</v>
      </c>
      <c r="X92" s="107">
        <f t="shared" si="27"/>
        <v>0</v>
      </c>
      <c r="Y92" s="107">
        <f t="shared" si="27"/>
        <v>0</v>
      </c>
      <c r="Z92" s="107">
        <f t="shared" si="27"/>
        <v>0</v>
      </c>
      <c r="AA92" s="107">
        <f t="shared" si="27"/>
        <v>0</v>
      </c>
      <c r="AB92" s="107">
        <f t="shared" si="27"/>
        <v>0</v>
      </c>
      <c r="AC92" s="107">
        <f t="shared" si="27"/>
        <v>0</v>
      </c>
      <c r="AD92" s="107">
        <f t="shared" si="27"/>
        <v>0</v>
      </c>
      <c r="AE92" s="107">
        <f t="shared" si="27"/>
        <v>1948.377888</v>
      </c>
      <c r="AF92" s="107">
        <f t="shared" si="27"/>
        <v>0</v>
      </c>
      <c r="AG92" s="107">
        <f t="shared" si="27"/>
        <v>0</v>
      </c>
      <c r="AH92" s="107">
        <f t="shared" si="27"/>
        <v>0</v>
      </c>
      <c r="AI92" s="107">
        <f t="shared" si="27"/>
        <v>0</v>
      </c>
      <c r="AJ92" s="107">
        <f t="shared" si="27"/>
        <v>0</v>
      </c>
      <c r="AK92" s="107">
        <f t="shared" si="27"/>
        <v>0</v>
      </c>
      <c r="AL92" s="107">
        <f t="shared" si="27"/>
        <v>0</v>
      </c>
    </row>
    <row r="93" spans="1:38" ht="16.5" thickTop="1" thickBot="1" x14ac:dyDescent="0.3">
      <c r="A93" s="113" t="s">
        <v>428</v>
      </c>
      <c r="B93" s="107"/>
      <c r="C93" s="107">
        <f>IF($B68=0,C82,IF($B68=15,(C82/2),0))</f>
        <v>243.75</v>
      </c>
      <c r="D93" s="107">
        <f>IF($B68=0,D82,IF($B68=15,(D82/2)+(C82/2),IF($B68=30,C82,IF($B68=45,C82/2,0))))</f>
        <v>487.5</v>
      </c>
      <c r="E93" s="107">
        <f>IF($B68=0,E82,IF($B68=15,(E82/2)+(D82/2),IF($B68=30,D82,IF($B68=45,(D82/2)+(C84/2),IF($B68=60,C82,IF($B68=75,C82/2,0))))))</f>
        <v>487.5</v>
      </c>
      <c r="F93" s="107">
        <f t="shared" ref="F93" si="28">IF($B68=0,F82,IF($B68=15,(F82/2)+(E82/2),IF($B68=30,E82,IF($B68=45,(E82/2)+(D82/2),IF($B68=60,D82,IF($B68=75,D82/2,0))))))</f>
        <v>487.5</v>
      </c>
      <c r="G93" s="107">
        <f t="shared" ref="G93" si="29">IF($B68=0,G82,IF($B68=15,(G82/2)+(F82/2),IF($B68=30,F82,IF($B68=45,(F82/2)+(E82/2),IF($B68=60,E82,IF($B68=75,E82/2,0))))))</f>
        <v>487.5</v>
      </c>
      <c r="H93" s="107">
        <f t="shared" ref="H93" si="30">IF($B68=0,H82,IF($B68=15,(H82/2)+(G82/2),IF($B68=30,G82,IF($B68=45,(G82/2)+(F82/2),IF($B68=60,F82,IF($B68=75,F82/2,0))))))</f>
        <v>487.5</v>
      </c>
      <c r="I93" s="107">
        <f t="shared" ref="I93" si="31">IF($B68=0,I82,IF($B68=15,(I82/2)+(H82/2),IF($B68=30,H82,IF($B68=45,(H82/2)+(G82/2),IF($B68=60,G82,IF($B68=75,G82/2,0))))))</f>
        <v>487.5</v>
      </c>
      <c r="J93" s="107">
        <f t="shared" ref="J93" si="32">IF($B68=0,J82,IF($B68=15,(J82/2)+(I82/2),IF($B68=30,I82,IF($B68=45,(I82/2)+(H82/2),IF($B68=60,H82,IF($B68=75,H82/2,0))))))</f>
        <v>487.5</v>
      </c>
      <c r="K93" s="107">
        <f t="shared" ref="K93" si="33">IF($B68=0,K82,IF($B68=15,(K82/2)+(J82/2),IF($B68=30,J82,IF($B68=45,(J82/2)+(I82/2),IF($B68=60,I82,IF($B68=75,I82/2,0))))))</f>
        <v>487.5</v>
      </c>
      <c r="L93" s="107">
        <f t="shared" ref="L93" si="34">IF($B68=0,L82,IF($B68=15,(L82/2)+(K82/2),IF($B68=30,K82,IF($B68=45,(K82/2)+(J82/2),IF($B68=60,J82,IF($B68=75,J82/2,0))))))</f>
        <v>487.5</v>
      </c>
      <c r="M93" s="107">
        <f t="shared" ref="M93" si="35">IF($B68=0,M82,IF($B68=15,(M82/2)+(L82/2),IF($B68=30,L82,IF($B68=45,(L82/2)+(K82/2),IF($B68=60,K82,IF($B68=75,K82/2,0))))))</f>
        <v>487.5</v>
      </c>
      <c r="N93" s="107">
        <f t="shared" ref="N93" si="36">IF($B68=0,N82,IF($B68=15,(N82/2)+(M82/2),IF($B68=30,M82,IF($B68=45,(M82/2)+(L82/2),IF($B68=60,L82,IF($B68=75,L82/2,0))))))</f>
        <v>487.5</v>
      </c>
      <c r="O93" s="107">
        <f t="shared" ref="O93" si="37">IF($B68=0,O82,IF($B68=15,(O82/2)+(N82/2),IF($B68=30,N82,IF($B68=45,(N82/2)+(M82/2),IF($B68=60,M82,IF($B68=75,M82/2,0))))))</f>
        <v>492.375</v>
      </c>
      <c r="P93" s="107">
        <f t="shared" ref="P93" si="38">IF($B68=0,P82,IF($B68=15,(P82/2)+(O82/2),IF($B68=30,O82,IF($B68=45,(O82/2)+(N82/2),IF($B68=60,N82,IF($B68=75,N82/2,0))))))</f>
        <v>497.25</v>
      </c>
      <c r="Q93" s="107">
        <f t="shared" ref="Q93" si="39">IF($B68=0,Q82,IF($B68=15,(Q82/2)+(P82/2),IF($B68=30,P82,IF($B68=45,(P82/2)+(O82/2),IF($B68=60,O82,IF($B68=75,O82/2,0))))))</f>
        <v>497.25</v>
      </c>
      <c r="R93" s="107">
        <f t="shared" ref="R93" si="40">IF($B68=0,R82,IF($B68=15,(R82/2)+(Q82/2),IF($B68=30,Q82,IF($B68=45,(Q82/2)+(P82/2),IF($B68=60,P82,IF($B68=75,P82/2,0))))))</f>
        <v>497.25</v>
      </c>
      <c r="S93" s="107">
        <f t="shared" ref="S93" si="41">IF($B68=0,S82,IF($B68=15,(S82/2)+(R82/2),IF($B68=30,R82,IF($B68=45,(R82/2)+(Q82/2),IF($B68=60,Q82,IF($B68=75,Q82/2,0))))))</f>
        <v>497.25</v>
      </c>
      <c r="T93" s="107">
        <f t="shared" ref="T93" si="42">IF($B68=0,T82,IF($B68=15,(T82/2)+(S82/2),IF($B68=30,S82,IF($B68=45,(S82/2)+(R82/2),IF($B68=60,R82,IF($B68=75,R82/2,0))))))</f>
        <v>497.25</v>
      </c>
      <c r="U93" s="107">
        <f t="shared" ref="U93" si="43">IF($B68=0,U82,IF($B68=15,(U82/2)+(T82/2),IF($B68=30,T82,IF($B68=45,(T82/2)+(S82/2),IF($B68=60,S82,IF($B68=75,S82/2,0))))))</f>
        <v>497.25</v>
      </c>
      <c r="V93" s="107">
        <f t="shared" ref="V93" si="44">IF($B68=0,V82,IF($B68=15,(V82/2)+(U82/2),IF($B68=30,U82,IF($B68=45,(U82/2)+(T82/2),IF($B68=60,T82,IF($B68=75,T82/2,0))))))</f>
        <v>497.25</v>
      </c>
      <c r="W93" s="107">
        <f t="shared" ref="W93" si="45">IF($B68=0,W82,IF($B68=15,(W82/2)+(V82/2),IF($B68=30,V82,IF($B68=45,(V82/2)+(U82/2),IF($B68=60,U82,IF($B68=75,U82/2,0))))))</f>
        <v>497.25</v>
      </c>
      <c r="X93" s="107">
        <f t="shared" ref="X93" si="46">IF($B68=0,X82,IF($B68=15,(X82/2)+(W82/2),IF($B68=30,W82,IF($B68=45,(W82/2)+(V82/2),IF($B68=60,V82,IF($B68=75,V82/2,0))))))</f>
        <v>497.25</v>
      </c>
      <c r="Y93" s="107">
        <f t="shared" ref="Y93" si="47">IF($B68=0,Y82,IF($B68=15,(Y82/2)+(X82/2),IF($B68=30,X82,IF($B68=45,(X82/2)+(W82/2),IF($B68=60,W82,IF($B68=75,W82/2,0))))))</f>
        <v>497.25</v>
      </c>
      <c r="Z93" s="107">
        <f t="shared" ref="Z93" si="48">IF($B68=0,Z82,IF($B68=15,(Z82/2)+(Y82/2),IF($B68=30,Y82,IF($B68=45,(Y82/2)+(X82/2),IF($B68=60,X82,IF($B68=75,X82/2,0))))))</f>
        <v>497.25</v>
      </c>
      <c r="AA93" s="107">
        <f t="shared" ref="AA93" si="49">IF($B68=0,AA82,IF($B68=15,(AA82/2)+(Z82/2),IF($B68=30,Z82,IF($B68=45,(Z82/2)+(Y82/2),IF($B68=60,Y82,IF($B68=75,Y82/2,0))))))</f>
        <v>502.22249999999997</v>
      </c>
      <c r="AB93" s="107">
        <f t="shared" ref="AB93" si="50">IF($B68=0,AB82,IF($B68=15,(AB82/2)+(AA82/2),IF($B68=30,AA82,IF($B68=45,(AA82/2)+(Z82/2),IF($B68=60,Z82,IF($B68=75,Z82/2,0))))))</f>
        <v>507.19499999999999</v>
      </c>
      <c r="AC93" s="107">
        <f t="shared" ref="AC93" si="51">IF($B68=0,AC82,IF($B68=15,(AC82/2)+(AB82/2),IF($B68=30,AB82,IF($B68=45,(AB82/2)+(AA82/2),IF($B68=60,AA82,IF($B68=75,AA82/2,0))))))</f>
        <v>507.19499999999999</v>
      </c>
      <c r="AD93" s="107">
        <f t="shared" ref="AD93" si="52">IF($B68=0,AD82,IF($B68=15,(AD82/2)+(AC82/2),IF($B68=30,AC82,IF($B68=45,(AC82/2)+(AB82/2),IF($B68=60,AB82,IF($B68=75,AB82/2,0))))))</f>
        <v>507.19499999999999</v>
      </c>
      <c r="AE93" s="107">
        <f t="shared" ref="AE93" si="53">IF($B68=0,AE82,IF($B68=15,(AE82/2)+(AD82/2),IF($B68=30,AD82,IF($B68=45,(AD82/2)+(AC82/2),IF($B68=60,AC82,IF($B68=75,AC82/2,0))))))</f>
        <v>507.19499999999999</v>
      </c>
      <c r="AF93" s="107">
        <f t="shared" ref="AF93" si="54">IF($B68=0,AF82,IF($B68=15,(AF82/2)+(AE82/2),IF($B68=30,AE82,IF($B68=45,(AE82/2)+(AD82/2),IF($B68=60,AD82,IF($B68=75,AD82/2,0))))))</f>
        <v>507.19499999999999</v>
      </c>
      <c r="AG93" s="107">
        <f t="shared" ref="AG93" si="55">IF($B68=0,AG82,IF($B68=15,(AG82/2)+(AF82/2),IF($B68=30,AF82,IF($B68=45,(AF82/2)+(AE82/2),IF($B68=60,AE82,IF($B68=75,AE82/2,0))))))</f>
        <v>507.19499999999999</v>
      </c>
      <c r="AH93" s="107">
        <f t="shared" ref="AH93" si="56">IF($B68=0,AH82,IF($B68=15,(AH82/2)+(AG82/2),IF($B68=30,AG82,IF($B68=45,(AG82/2)+(AF82/2),IF($B68=60,AF82,IF($B68=75,AF82/2,0))))))</f>
        <v>507.19499999999999</v>
      </c>
      <c r="AI93" s="107">
        <f t="shared" ref="AI93" si="57">IF($B68=0,AI82,IF($B68=15,(AI82/2)+(AH82/2),IF($B68=30,AH82,IF($B68=45,(AH82/2)+(AG82/2),IF($B68=60,AG82,IF($B68=75,AG82/2,0))))))</f>
        <v>507.19499999999999</v>
      </c>
      <c r="AJ93" s="107">
        <f t="shared" ref="AJ93" si="58">IF($B68=0,AJ82,IF($B68=15,(AJ82/2)+(AI82/2),IF($B68=30,AI82,IF($B68=45,(AI82/2)+(AH82/2),IF($B68=60,AH82,IF($B68=75,AH82/2,0))))))</f>
        <v>507.19499999999999</v>
      </c>
      <c r="AK93" s="107">
        <f t="shared" ref="AK93" si="59">IF($B68=0,AK82,IF($B68=15,(AK82/2)+(AJ82/2),IF($B68=30,AJ82,IF($B68=45,(AJ82/2)+(AI82/2),IF($B68=60,AI82,IF($B68=75,AI82/2,0))))))</f>
        <v>507.19499999999999</v>
      </c>
      <c r="AL93" s="107">
        <f t="shared" ref="AL93" si="60">IF($B68=0,AL82,IF($B68=15,(AL82/2)+(AK82/2),IF($B68=30,AK82,IF($B68=45,(AK82/2)+(AJ82/2),IF($B68=60,AJ82,IF($B68=75,AJ82/2,0))))))</f>
        <v>507.19499999999999</v>
      </c>
    </row>
    <row r="94" spans="1:38" ht="16.5" thickTop="1" thickBot="1" x14ac:dyDescent="0.3">
      <c r="A94" s="113" t="s">
        <v>429</v>
      </c>
      <c r="B94" s="107"/>
      <c r="C94" s="107">
        <f>IF($B68=0,C83,IF($B68=15,(C83/2),0))</f>
        <v>9.75</v>
      </c>
      <c r="D94" s="107">
        <f>IF($B68=0,D83,IF($B68=15,(D83/2)+(C83/2),IF($B68=30,C83,IF($B68=45,C83/2,0))))</f>
        <v>19.5</v>
      </c>
      <c r="E94" s="107">
        <f>IF($B68=0,E83,IF($B68=15,(E83/2)+(D83/2),IF($B68=30,D83,IF($B68=45,(D83/2)+(C85/2),IF($B68=60,C83,IF($B68=75,C83/2,0))))))</f>
        <v>19.5</v>
      </c>
      <c r="F94" s="107">
        <f t="shared" ref="F94" si="61">IF($B68=0,F83,IF($B68=15,(F83/2)+(E83/2),IF($B68=30,E83,IF($B68=45,(E83/2)+(D83/2),IF($B68=60,D83,IF($B68=75,D83/2,0))))))</f>
        <v>19.5</v>
      </c>
      <c r="G94" s="107">
        <f t="shared" ref="G94" si="62">IF($B68=0,G83,IF($B68=15,(G83/2)+(F83/2),IF($B68=30,F83,IF($B68=45,(F83/2)+(E83/2),IF($B68=60,E83,IF($B68=75,E83/2,0))))))</f>
        <v>19.5</v>
      </c>
      <c r="H94" s="107">
        <f t="shared" ref="H94" si="63">IF($B68=0,H83,IF($B68=15,(H83/2)+(G83/2),IF($B68=30,G83,IF($B68=45,(G83/2)+(F83/2),IF($B68=60,F83,IF($B68=75,F83/2,0))))))</f>
        <v>19.5</v>
      </c>
      <c r="I94" s="107">
        <f t="shared" ref="I94" si="64">IF($B68=0,I83,IF($B68=15,(I83/2)+(H83/2),IF($B68=30,H83,IF($B68=45,(H83/2)+(G83/2),IF($B68=60,G83,IF($B68=75,G83/2,0))))))</f>
        <v>19.5</v>
      </c>
      <c r="J94" s="107">
        <f t="shared" ref="J94" si="65">IF($B68=0,J83,IF($B68=15,(J83/2)+(I83/2),IF($B68=30,I83,IF($B68=45,(I83/2)+(H83/2),IF($B68=60,H83,IF($B68=75,H83/2,0))))))</f>
        <v>19.5</v>
      </c>
      <c r="K94" s="107">
        <f t="shared" ref="K94" si="66">IF($B68=0,K83,IF($B68=15,(K83/2)+(J83/2),IF($B68=30,J83,IF($B68=45,(J83/2)+(I83/2),IF($B68=60,I83,IF($B68=75,I83/2,0))))))</f>
        <v>19.5</v>
      </c>
      <c r="L94" s="107">
        <f t="shared" ref="L94" si="67">IF($B68=0,L83,IF($B68=15,(L83/2)+(K83/2),IF($B68=30,K83,IF($B68=45,(K83/2)+(J83/2),IF($B68=60,J83,IF($B68=75,J83/2,0))))))</f>
        <v>19.5</v>
      </c>
      <c r="M94" s="107">
        <f t="shared" ref="M94" si="68">IF($B68=0,M83,IF($B68=15,(M83/2)+(L83/2),IF($B68=30,L83,IF($B68=45,(L83/2)+(K83/2),IF($B68=60,K83,IF($B68=75,K83/2,0))))))</f>
        <v>19.5</v>
      </c>
      <c r="N94" s="107">
        <f t="shared" ref="N94" si="69">IF($B68=0,N83,IF($B68=15,(N83/2)+(M83/2),IF($B68=30,M83,IF($B68=45,(M83/2)+(L83/2),IF($B68=60,L83,IF($B68=75,L83/2,0))))))</f>
        <v>19.5</v>
      </c>
      <c r="O94" s="107">
        <f t="shared" ref="O94" si="70">IF($B68=0,O83,IF($B68=15,(O83/2)+(N83/2),IF($B68=30,N83,IF($B68=45,(N83/2)+(M83/2),IF($B68=60,M83,IF($B68=75,M83/2,0))))))</f>
        <v>19.695</v>
      </c>
      <c r="P94" s="107">
        <f t="shared" ref="P94" si="71">IF($B68=0,P83,IF($B68=15,(P83/2)+(O83/2),IF($B68=30,O83,IF($B68=45,(O83/2)+(N83/2),IF($B68=60,N83,IF($B68=75,N83/2,0))))))</f>
        <v>19.89</v>
      </c>
      <c r="Q94" s="107">
        <f t="shared" ref="Q94" si="72">IF($B68=0,Q83,IF($B68=15,(Q83/2)+(P83/2),IF($B68=30,P83,IF($B68=45,(P83/2)+(O83/2),IF($B68=60,O83,IF($B68=75,O83/2,0))))))</f>
        <v>19.89</v>
      </c>
      <c r="R94" s="107">
        <f t="shared" ref="R94" si="73">IF($B68=0,R83,IF($B68=15,(R83/2)+(Q83/2),IF($B68=30,Q83,IF($B68=45,(Q83/2)+(P83/2),IF($B68=60,P83,IF($B68=75,P83/2,0))))))</f>
        <v>19.89</v>
      </c>
      <c r="S94" s="107">
        <f t="shared" ref="S94" si="74">IF($B68=0,S83,IF($B68=15,(S83/2)+(R83/2),IF($B68=30,R83,IF($B68=45,(R83/2)+(Q83/2),IF($B68=60,Q83,IF($B68=75,Q83/2,0))))))</f>
        <v>19.89</v>
      </c>
      <c r="T94" s="107">
        <f t="shared" ref="T94" si="75">IF($B68=0,T83,IF($B68=15,(T83/2)+(S83/2),IF($B68=30,S83,IF($B68=45,(S83/2)+(R83/2),IF($B68=60,R83,IF($B68=75,R83/2,0))))))</f>
        <v>19.89</v>
      </c>
      <c r="U94" s="107">
        <f t="shared" ref="U94" si="76">IF($B68=0,U83,IF($B68=15,(U83/2)+(T83/2),IF($B68=30,T83,IF($B68=45,(T83/2)+(S83/2),IF($B68=60,S83,IF($B68=75,S83/2,0))))))</f>
        <v>19.89</v>
      </c>
      <c r="V94" s="107">
        <f t="shared" ref="V94" si="77">IF($B68=0,V83,IF($B68=15,(V83/2)+(U83/2),IF($B68=30,U83,IF($B68=45,(U83/2)+(T83/2),IF($B68=60,T83,IF($B68=75,T83/2,0))))))</f>
        <v>19.89</v>
      </c>
      <c r="W94" s="107">
        <f t="shared" ref="W94" si="78">IF($B68=0,W83,IF($B68=15,(W83/2)+(V83/2),IF($B68=30,V83,IF($B68=45,(V83/2)+(U83/2),IF($B68=60,U83,IF($B68=75,U83/2,0))))))</f>
        <v>19.89</v>
      </c>
      <c r="X94" s="107">
        <f t="shared" ref="X94" si="79">IF($B68=0,X83,IF($B68=15,(X83/2)+(W83/2),IF($B68=30,W83,IF($B68=45,(W83/2)+(V83/2),IF($B68=60,V83,IF($B68=75,V83/2,0))))))</f>
        <v>19.89</v>
      </c>
      <c r="Y94" s="107">
        <f t="shared" ref="Y94" si="80">IF($B68=0,Y83,IF($B68=15,(Y83/2)+(X83/2),IF($B68=30,X83,IF($B68=45,(X83/2)+(W83/2),IF($B68=60,W83,IF($B68=75,W83/2,0))))))</f>
        <v>19.89</v>
      </c>
      <c r="Z94" s="107">
        <f t="shared" ref="Z94" si="81">IF($B68=0,Z83,IF($B68=15,(Z83/2)+(Y83/2),IF($B68=30,Y83,IF($B68=45,(Y83/2)+(X83/2),IF($B68=60,X83,IF($B68=75,X83/2,0))))))</f>
        <v>19.89</v>
      </c>
      <c r="AA94" s="107">
        <f t="shared" ref="AA94" si="82">IF($B68=0,AA83,IF($B68=15,(AA83/2)+(Z83/2),IF($B68=30,Z83,IF($B68=45,(Z83/2)+(Y83/2),IF($B68=60,Y83,IF($B68=75,Y83/2,0))))))</f>
        <v>20.088900000000002</v>
      </c>
      <c r="AB94" s="107">
        <f t="shared" ref="AB94" si="83">IF($B68=0,AB83,IF($B68=15,(AB83/2)+(AA83/2),IF($B68=30,AA83,IF($B68=45,(AA83/2)+(Z83/2),IF($B68=60,Z83,IF($B68=75,Z83/2,0))))))</f>
        <v>20.287800000000001</v>
      </c>
      <c r="AC94" s="107">
        <f t="shared" ref="AC94" si="84">IF($B68=0,AC83,IF($B68=15,(AC83/2)+(AB83/2),IF($B68=30,AB83,IF($B68=45,(AB83/2)+(AA83/2),IF($B68=60,AA83,IF($B68=75,AA83/2,0))))))</f>
        <v>20.287800000000001</v>
      </c>
      <c r="AD94" s="107">
        <f t="shared" ref="AD94" si="85">IF($B68=0,AD83,IF($B68=15,(AD83/2)+(AC83/2),IF($B68=30,AC83,IF($B68=45,(AC83/2)+(AB83/2),IF($B68=60,AB83,IF($B68=75,AB83/2,0))))))</f>
        <v>20.287800000000001</v>
      </c>
      <c r="AE94" s="107">
        <f t="shared" ref="AE94" si="86">IF($B68=0,AE83,IF($B68=15,(AE83/2)+(AD83/2),IF($B68=30,AD83,IF($B68=45,(AD83/2)+(AC83/2),IF($B68=60,AC83,IF($B68=75,AC83/2,0))))))</f>
        <v>20.287800000000001</v>
      </c>
      <c r="AF94" s="107">
        <f t="shared" ref="AF94" si="87">IF($B68=0,AF83,IF($B68=15,(AF83/2)+(AE83/2),IF($B68=30,AE83,IF($B68=45,(AE83/2)+(AD83/2),IF($B68=60,AD83,IF($B68=75,AD83/2,0))))))</f>
        <v>20.287800000000001</v>
      </c>
      <c r="AG94" s="107">
        <f t="shared" ref="AG94" si="88">IF($B68=0,AG83,IF($B68=15,(AG83/2)+(AF83/2),IF($B68=30,AF83,IF($B68=45,(AF83/2)+(AE83/2),IF($B68=60,AE83,IF($B68=75,AE83/2,0))))))</f>
        <v>20.287800000000001</v>
      </c>
      <c r="AH94" s="107">
        <f t="shared" ref="AH94" si="89">IF($B68=0,AH83,IF($B68=15,(AH83/2)+(AG83/2),IF($B68=30,AG83,IF($B68=45,(AG83/2)+(AF83/2),IF($B68=60,AF83,IF($B68=75,AF83/2,0))))))</f>
        <v>20.287800000000001</v>
      </c>
      <c r="AI94" s="107">
        <f t="shared" ref="AI94" si="90">IF($B68=0,AI83,IF($B68=15,(AI83/2)+(AH83/2),IF($B68=30,AH83,IF($B68=45,(AH83/2)+(AG83/2),IF($B68=60,AG83,IF($B68=75,AG83/2,0))))))</f>
        <v>20.287800000000001</v>
      </c>
      <c r="AJ94" s="107">
        <f t="shared" ref="AJ94" si="91">IF($B68=0,AJ83,IF($B68=15,(AJ83/2)+(AI83/2),IF($B68=30,AI83,IF($B68=45,(AI83/2)+(AH83/2),IF($B68=60,AH83,IF($B68=75,AH83/2,0))))))</f>
        <v>20.287800000000001</v>
      </c>
      <c r="AK94" s="107">
        <f t="shared" ref="AK94" si="92">IF($B68=0,AK83,IF($B68=15,(AK83/2)+(AJ83/2),IF($B68=30,AJ83,IF($B68=45,(AJ83/2)+(AI83/2),IF($B68=60,AI83,IF($B68=75,AI83/2,0))))))</f>
        <v>20.287800000000001</v>
      </c>
      <c r="AL94" s="107">
        <f t="shared" ref="AL94" si="93">IF($B68=0,AL83,IF($B68=15,(AL83/2)+(AK83/2),IF($B68=30,AK83,IF($B68=45,(AK83/2)+(AJ83/2),IF($B68=60,AJ83,IF($B68=75,AJ83/2,0))))))</f>
        <v>20.287800000000001</v>
      </c>
    </row>
    <row r="95" spans="1:38" ht="16.5" thickTop="1" thickBot="1" x14ac:dyDescent="0.3">
      <c r="A95" s="113" t="s">
        <v>442</v>
      </c>
      <c r="B95" s="107"/>
      <c r="C95" s="107">
        <f>IF(C73-B73&lt;0,((B99/B73)*(B73-C73)),0)</f>
        <v>0</v>
      </c>
      <c r="D95" s="107">
        <f t="shared" ref="D95" si="94">IF(D73-C73&lt;0,((C99/C73)*(C73-D73)),0)</f>
        <v>0</v>
      </c>
      <c r="E95" s="107">
        <f t="shared" ref="E95" si="95">IF(E73-D73&lt;0,((D99/D73)*(D73-E73)),0)</f>
        <v>0</v>
      </c>
      <c r="F95" s="107">
        <f t="shared" ref="F95" si="96">IF(F73-E73&lt;0,((E99/E73)*(E73-F73)),0)</f>
        <v>0</v>
      </c>
      <c r="G95" s="107">
        <f t="shared" ref="G95" si="97">IF(G73-F73&lt;0,((F99/F73)*(F73-G73)),0)</f>
        <v>0</v>
      </c>
      <c r="H95" s="107">
        <f t="shared" ref="H95" si="98">IF(H73-G73&lt;0,((G99/G73)*(G73-H73)),0)</f>
        <v>0</v>
      </c>
      <c r="I95" s="107">
        <f t="shared" ref="I95" si="99">IF(I73-H73&lt;0,((H99/H73)*(H73-I73)),0)</f>
        <v>0</v>
      </c>
      <c r="J95" s="107">
        <f t="shared" ref="J95" si="100">IF(J73-I73&lt;0,((I99/I73)*(I73-J73)),0)</f>
        <v>0</v>
      </c>
      <c r="K95" s="107">
        <f t="shared" ref="K95" si="101">IF(K73-J73&lt;0,((J99/J73)*(J73-K73)),0)</f>
        <v>0</v>
      </c>
      <c r="L95" s="107">
        <f t="shared" ref="L95" si="102">IF(L73-K73&lt;0,((K99/K73)*(K73-L73)),0)</f>
        <v>0</v>
      </c>
      <c r="M95" s="107">
        <f t="shared" ref="M95" si="103">IF(M73-L73&lt;0,((L99/L73)*(L73-M73)),0)</f>
        <v>0</v>
      </c>
      <c r="N95" s="107">
        <f t="shared" ref="N95" si="104">IF(N73-M73&lt;0,((M99/M73)*(M73-N73)),0)</f>
        <v>0</v>
      </c>
      <c r="O95" s="107">
        <f>IF(O73-N73&lt;0,((N99/N73)*(N73-O73)),0)</f>
        <v>0</v>
      </c>
      <c r="P95" s="107">
        <f t="shared" ref="P95" si="105">IF(P73-O73&lt;0,((O99/O73)*(O73-P73)),0)</f>
        <v>0</v>
      </c>
      <c r="Q95" s="107">
        <f t="shared" ref="Q95" si="106">IF(Q73-P73&lt;0,((P99/P73)*(P73-Q73)),0)</f>
        <v>0</v>
      </c>
      <c r="R95" s="107">
        <f t="shared" ref="R95" si="107">IF(R73-Q73&lt;0,((Q99/Q73)*(Q73-R73)),0)</f>
        <v>0</v>
      </c>
      <c r="S95" s="107">
        <f t="shared" ref="S95" si="108">IF(S73-R73&lt;0,((R99/R73)*(R73-S73)),0)</f>
        <v>0</v>
      </c>
      <c r="T95" s="107">
        <f t="shared" ref="T95" si="109">IF(T73-S73&lt;0,((S99/S73)*(S73-T73)),0)</f>
        <v>0</v>
      </c>
      <c r="U95" s="107">
        <f t="shared" ref="U95" si="110">IF(U73-T73&lt;0,((T99/T73)*(T73-U73)),0)</f>
        <v>0</v>
      </c>
      <c r="V95" s="107">
        <f t="shared" ref="V95" si="111">IF(V73-U73&lt;0,((U99/U73)*(U73-V73)),0)</f>
        <v>0</v>
      </c>
      <c r="W95" s="107">
        <f t="shared" ref="W95" si="112">IF(W73-V73&lt;0,((V99/V73)*(V73-W73)),0)</f>
        <v>0</v>
      </c>
      <c r="X95" s="107">
        <f t="shared" ref="X95" si="113">IF(X73-W73&lt;0,((W99/W73)*(W73-X73)),0)</f>
        <v>0</v>
      </c>
      <c r="Y95" s="107">
        <f t="shared" ref="Y95" si="114">IF(Y73-X73&lt;0,((X99/X73)*(X73-Y73)),0)</f>
        <v>0</v>
      </c>
      <c r="Z95" s="107">
        <f t="shared" ref="Z95" si="115">IF(Z73-Y73&lt;0,((Y99/Y73)*(Y73-Z73)),0)</f>
        <v>0</v>
      </c>
      <c r="AA95" s="107">
        <f>IF(AA73-Z73&lt;0,((Z99/Z73)*(Z73-AA73)),0)</f>
        <v>0</v>
      </c>
      <c r="AB95" s="107">
        <f t="shared" ref="AB95" si="116">IF(AB73-AA73&lt;0,((AA99/AA73)*(AA73-AB73)),0)</f>
        <v>0</v>
      </c>
      <c r="AC95" s="107">
        <f t="shared" ref="AC95" si="117">IF(AC73-AB73&lt;0,((AB99/AB73)*(AB73-AC73)),0)</f>
        <v>0</v>
      </c>
      <c r="AD95" s="107">
        <f t="shared" ref="AD95" si="118">IF(AD73-AC73&lt;0,((AC99/AC73)*(AC73-AD73)),0)</f>
        <v>0</v>
      </c>
      <c r="AE95" s="107">
        <f t="shared" ref="AE95" si="119">IF(AE73-AD73&lt;0,((AD99/AD73)*(AD73-AE73)),0)</f>
        <v>0</v>
      </c>
      <c r="AF95" s="107">
        <f t="shared" ref="AF95" si="120">IF(AF73-AE73&lt;0,((AE99/AE73)*(AE73-AF73)),0)</f>
        <v>0</v>
      </c>
      <c r="AG95" s="107">
        <f t="shared" ref="AG95" si="121">IF(AG73-AF73&lt;0,((AF99/AF73)*(AF73-AG73)),0)</f>
        <v>0</v>
      </c>
      <c r="AH95" s="107">
        <f t="shared" ref="AH95" si="122">IF(AH73-AG73&lt;0,((AG99/AG73)*(AG73-AH73)),0)</f>
        <v>0</v>
      </c>
      <c r="AI95" s="107">
        <f t="shared" ref="AI95" si="123">IF(AI73-AH73&lt;0,((AH99/AH73)*(AH73-AI73)),0)</f>
        <v>0</v>
      </c>
      <c r="AJ95" s="107">
        <f t="shared" ref="AJ95" si="124">IF(AJ73-AI73&lt;0,((AI99/AI73)*(AI73-AJ73)),0)</f>
        <v>0</v>
      </c>
      <c r="AK95" s="107">
        <f t="shared" ref="AK95" si="125">IF(AK73-AJ73&lt;0,((AJ99/AJ73)*(AJ73-AK73)),0)</f>
        <v>0</v>
      </c>
      <c r="AL95" s="107">
        <f t="shared" ref="AL95" si="126">IF(AL73-AK73&lt;0,((AK99/AK73)*(AK73-AL73)),0)</f>
        <v>0</v>
      </c>
    </row>
    <row r="96" spans="1:38" ht="16.5" thickTop="1" thickBot="1" x14ac:dyDescent="0.3">
      <c r="A96" s="57" t="s">
        <v>431</v>
      </c>
      <c r="B96" s="89"/>
      <c r="C96" s="89">
        <f>SUM(C90:C95)</f>
        <v>2053.5</v>
      </c>
      <c r="D96" s="89">
        <f t="shared" ref="D96:AL96" si="127">SUM(D90:D95)</f>
        <v>2307</v>
      </c>
      <c r="E96" s="89">
        <f t="shared" si="127"/>
        <v>2307</v>
      </c>
      <c r="F96" s="89">
        <f t="shared" si="127"/>
        <v>2307</v>
      </c>
      <c r="G96" s="89">
        <f t="shared" si="127"/>
        <v>4107</v>
      </c>
      <c r="H96" s="89">
        <f t="shared" si="127"/>
        <v>2307</v>
      </c>
      <c r="I96" s="89">
        <f t="shared" si="127"/>
        <v>2307</v>
      </c>
      <c r="J96" s="89">
        <f t="shared" si="127"/>
        <v>2307</v>
      </c>
      <c r="K96" s="89">
        <f t="shared" si="127"/>
        <v>2307</v>
      </c>
      <c r="L96" s="89">
        <f t="shared" si="127"/>
        <v>2307</v>
      </c>
      <c r="M96" s="89">
        <f t="shared" si="127"/>
        <v>2307</v>
      </c>
      <c r="N96" s="89">
        <f t="shared" si="127"/>
        <v>2307</v>
      </c>
      <c r="O96" s="89">
        <f t="shared" si="127"/>
        <v>2348.0700000000002</v>
      </c>
      <c r="P96" s="89">
        <f t="shared" si="127"/>
        <v>2353.14</v>
      </c>
      <c r="Q96" s="89">
        <f t="shared" si="127"/>
        <v>2353.14</v>
      </c>
      <c r="R96" s="89">
        <f t="shared" si="127"/>
        <v>2353.14</v>
      </c>
      <c r="S96" s="89">
        <f t="shared" si="127"/>
        <v>4225.8600000000006</v>
      </c>
      <c r="T96" s="89">
        <f t="shared" si="127"/>
        <v>2353.14</v>
      </c>
      <c r="U96" s="89">
        <f t="shared" si="127"/>
        <v>2353.14</v>
      </c>
      <c r="V96" s="89">
        <f t="shared" si="127"/>
        <v>2353.14</v>
      </c>
      <c r="W96" s="89">
        <f t="shared" si="127"/>
        <v>2353.14</v>
      </c>
      <c r="X96" s="89">
        <f t="shared" si="127"/>
        <v>2353.14</v>
      </c>
      <c r="Y96" s="89">
        <f t="shared" si="127"/>
        <v>2353.14</v>
      </c>
      <c r="Z96" s="89">
        <f t="shared" si="127"/>
        <v>2353.14</v>
      </c>
      <c r="AA96" s="89">
        <f t="shared" si="127"/>
        <v>2395.0314000000003</v>
      </c>
      <c r="AB96" s="89">
        <f t="shared" si="127"/>
        <v>2400.2028</v>
      </c>
      <c r="AC96" s="89">
        <f t="shared" si="127"/>
        <v>2400.2028</v>
      </c>
      <c r="AD96" s="89">
        <f t="shared" si="127"/>
        <v>2400.2028</v>
      </c>
      <c r="AE96" s="89">
        <f t="shared" si="127"/>
        <v>4348.580688</v>
      </c>
      <c r="AF96" s="89">
        <f t="shared" si="127"/>
        <v>2400.2028</v>
      </c>
      <c r="AG96" s="89">
        <f t="shared" si="127"/>
        <v>2400.2028</v>
      </c>
      <c r="AH96" s="89">
        <f t="shared" si="127"/>
        <v>2400.2028</v>
      </c>
      <c r="AI96" s="89">
        <f t="shared" si="127"/>
        <v>2400.2028</v>
      </c>
      <c r="AJ96" s="89">
        <f t="shared" si="127"/>
        <v>2400.2028</v>
      </c>
      <c r="AK96" s="89">
        <f t="shared" si="127"/>
        <v>2400.2028</v>
      </c>
      <c r="AL96" s="89">
        <f t="shared" si="127"/>
        <v>2400.2028</v>
      </c>
    </row>
    <row r="97" spans="1:38" ht="15.75" thickTop="1" x14ac:dyDescent="0.25">
      <c r="A97" s="112" t="s">
        <v>334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</row>
    <row r="98" spans="1:38" x14ac:dyDescent="0.25">
      <c r="A98" s="96" t="s">
        <v>443</v>
      </c>
      <c r="B98" s="89"/>
      <c r="C98" s="202">
        <f>+SPm!B2</f>
        <v>41456</v>
      </c>
      <c r="D98" s="202">
        <f>+SPm!C2</f>
        <v>41517</v>
      </c>
      <c r="E98" s="202">
        <f>+SPm!D2</f>
        <v>41547</v>
      </c>
      <c r="F98" s="202">
        <f>+SPm!E2</f>
        <v>41578</v>
      </c>
      <c r="G98" s="202">
        <f>+SPm!F2</f>
        <v>41608</v>
      </c>
      <c r="H98" s="202">
        <f>+SPm!G2</f>
        <v>41639</v>
      </c>
      <c r="I98" s="202">
        <f>+SPm!H2</f>
        <v>41670</v>
      </c>
      <c r="J98" s="202">
        <f>+SPm!I2</f>
        <v>41698</v>
      </c>
      <c r="K98" s="202">
        <f>+SPm!J2</f>
        <v>41729</v>
      </c>
      <c r="L98" s="202">
        <f>+SPm!K2</f>
        <v>41759</v>
      </c>
      <c r="M98" s="202">
        <f>+SPm!L2</f>
        <v>41790</v>
      </c>
      <c r="N98" s="202">
        <f>+SPm!M2</f>
        <v>41820</v>
      </c>
      <c r="O98" s="202">
        <f>+SPm!N2</f>
        <v>41851</v>
      </c>
      <c r="P98" s="202">
        <f>+SPm!O2</f>
        <v>41882</v>
      </c>
      <c r="Q98" s="202">
        <f>+SPm!P2</f>
        <v>41912</v>
      </c>
      <c r="R98" s="202">
        <f>+SPm!Q2</f>
        <v>41943</v>
      </c>
      <c r="S98" s="202">
        <f>+SPm!R2</f>
        <v>41973</v>
      </c>
      <c r="T98" s="202">
        <f>+SPm!S2</f>
        <v>42004</v>
      </c>
      <c r="U98" s="202">
        <f>+SPm!T2</f>
        <v>42035</v>
      </c>
      <c r="V98" s="202">
        <f>+SPm!U2</f>
        <v>42063</v>
      </c>
      <c r="W98" s="202">
        <f>+SPm!V2</f>
        <v>42094</v>
      </c>
      <c r="X98" s="202">
        <f>+SPm!W2</f>
        <v>42124</v>
      </c>
      <c r="Y98" s="202">
        <f>+SPm!X2</f>
        <v>42155</v>
      </c>
      <c r="Z98" s="202">
        <f>+SPm!Y2</f>
        <v>42185</v>
      </c>
      <c r="AA98" s="202">
        <f>+SPm!Z2</f>
        <v>42216</v>
      </c>
      <c r="AB98" s="202">
        <f>+SPm!AA2</f>
        <v>42247</v>
      </c>
      <c r="AC98" s="202">
        <f>+SPm!AB2</f>
        <v>42277</v>
      </c>
      <c r="AD98" s="202">
        <f>+SPm!AC2</f>
        <v>42308</v>
      </c>
      <c r="AE98" s="202">
        <f>+SPm!AD2</f>
        <v>42338</v>
      </c>
      <c r="AF98" s="202">
        <f>+SPm!AE2</f>
        <v>42369</v>
      </c>
      <c r="AG98" s="202">
        <f>+SPm!AF2</f>
        <v>42400</v>
      </c>
      <c r="AH98" s="202">
        <f>+SPm!AG2</f>
        <v>42429</v>
      </c>
      <c r="AI98" s="202">
        <f>+SPm!AH2</f>
        <v>42460</v>
      </c>
      <c r="AJ98" s="202">
        <f>+SPm!AI2</f>
        <v>42490</v>
      </c>
      <c r="AK98" s="202">
        <f>+SPm!AJ2</f>
        <v>42521</v>
      </c>
      <c r="AL98" s="202">
        <f>+SPm!AK2</f>
        <v>42551</v>
      </c>
    </row>
    <row r="99" spans="1:38" x14ac:dyDescent="0.25">
      <c r="A99" s="106"/>
      <c r="B99" s="107">
        <v>0</v>
      </c>
      <c r="C99" s="107">
        <f>B99+C84-C95</f>
        <v>156</v>
      </c>
      <c r="D99" s="107">
        <f t="shared" ref="D99" si="128">C99+D84-D95</f>
        <v>312</v>
      </c>
      <c r="E99" s="107">
        <f t="shared" ref="E99" si="129">D99+E84-E95</f>
        <v>468</v>
      </c>
      <c r="F99" s="107">
        <f t="shared" ref="F99" si="130">E99+F84-F95</f>
        <v>624</v>
      </c>
      <c r="G99" s="107">
        <f t="shared" ref="G99" si="131">F99+G84-G95</f>
        <v>780</v>
      </c>
      <c r="H99" s="107">
        <f t="shared" ref="H99" si="132">G99+H84-H95</f>
        <v>936</v>
      </c>
      <c r="I99" s="107">
        <f t="shared" ref="I99" si="133">H99+I84-I95</f>
        <v>1092</v>
      </c>
      <c r="J99" s="107">
        <f t="shared" ref="J99" si="134">I99+J84-J95</f>
        <v>1248</v>
      </c>
      <c r="K99" s="107">
        <f t="shared" ref="K99" si="135">J99+K84-K95</f>
        <v>1404</v>
      </c>
      <c r="L99" s="107">
        <f t="shared" ref="L99" si="136">K99+L84-L95</f>
        <v>1560</v>
      </c>
      <c r="M99" s="107">
        <f t="shared" ref="M99" si="137">L99+M84-M95</f>
        <v>1716</v>
      </c>
      <c r="N99" s="107">
        <f t="shared" ref="N99" si="138">M99+N84-N95</f>
        <v>1872</v>
      </c>
      <c r="O99" s="107">
        <f>N99+O84-O95</f>
        <v>2031.12</v>
      </c>
      <c r="P99" s="107">
        <f t="shared" ref="P99" si="139">O99+P84-P95</f>
        <v>2190.2399999999998</v>
      </c>
      <c r="Q99" s="107">
        <f t="shared" ref="Q99" si="140">P99+Q84-Q95</f>
        <v>2349.3599999999997</v>
      </c>
      <c r="R99" s="107">
        <f t="shared" ref="R99" si="141">Q99+R84-R95</f>
        <v>2508.4799999999996</v>
      </c>
      <c r="S99" s="107">
        <f t="shared" ref="S99" si="142">R99+S84-S95</f>
        <v>2667.5999999999995</v>
      </c>
      <c r="T99" s="107">
        <f t="shared" ref="T99" si="143">S99+T84-T95</f>
        <v>2826.7199999999993</v>
      </c>
      <c r="U99" s="107">
        <f t="shared" ref="U99" si="144">T99+U84-U95</f>
        <v>2985.8399999999992</v>
      </c>
      <c r="V99" s="107">
        <f t="shared" ref="V99" si="145">U99+V84-V95</f>
        <v>3144.9599999999991</v>
      </c>
      <c r="W99" s="107">
        <f t="shared" ref="W99" si="146">V99+W84-W95</f>
        <v>3304.079999999999</v>
      </c>
      <c r="X99" s="107">
        <f t="shared" ref="X99" si="147">W99+X84-X95</f>
        <v>3463.1999999999989</v>
      </c>
      <c r="Y99" s="107">
        <f t="shared" ref="Y99" si="148">X99+Y84-Y95</f>
        <v>3622.3199999999988</v>
      </c>
      <c r="Z99" s="107">
        <f t="shared" ref="Z99" si="149">Y99+Z84-Z95</f>
        <v>3781.4399999999987</v>
      </c>
      <c r="AA99" s="107">
        <f>Z99+AA84-AA95</f>
        <v>3943.7423999999987</v>
      </c>
      <c r="AB99" s="107">
        <f t="shared" ref="AB99" si="150">AA99+AB84-AB95</f>
        <v>4106.0447999999988</v>
      </c>
      <c r="AC99" s="107">
        <f t="shared" ref="AC99" si="151">AB99+AC84-AC95</f>
        <v>4268.3471999999983</v>
      </c>
      <c r="AD99" s="107">
        <f t="shared" ref="AD99" si="152">AC99+AD84-AD95</f>
        <v>4430.6495999999979</v>
      </c>
      <c r="AE99" s="107">
        <f t="shared" ref="AE99" si="153">AD99+AE84-AE95</f>
        <v>4592.9519999999975</v>
      </c>
      <c r="AF99" s="107">
        <f t="shared" ref="AF99" si="154">AE99+AF84-AF95</f>
        <v>4755.2543999999971</v>
      </c>
      <c r="AG99" s="107">
        <f t="shared" ref="AG99" si="155">AF99+AG84-AG95</f>
        <v>4917.5567999999967</v>
      </c>
      <c r="AH99" s="107">
        <f t="shared" ref="AH99" si="156">AG99+AH84-AH95</f>
        <v>5079.8591999999962</v>
      </c>
      <c r="AI99" s="107">
        <f t="shared" ref="AI99" si="157">AH99+AI84-AI95</f>
        <v>5242.1615999999958</v>
      </c>
      <c r="AJ99" s="107">
        <f t="shared" ref="AJ99" si="158">AI99+AJ84-AJ95</f>
        <v>5404.4639999999954</v>
      </c>
      <c r="AK99" s="107">
        <f t="shared" ref="AK99" si="159">AJ99+AK84-AK95</f>
        <v>5566.766399999995</v>
      </c>
      <c r="AL99" s="107">
        <f t="shared" ref="AL99" si="160">AK99+AL84-AL95</f>
        <v>5729.0687999999946</v>
      </c>
    </row>
    <row r="100" spans="1:38" x14ac:dyDescent="0.25">
      <c r="A100" s="112" t="s">
        <v>334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</row>
    <row r="101" spans="1:38" x14ac:dyDescent="0.25">
      <c r="A101" s="96" t="s">
        <v>444</v>
      </c>
      <c r="B101" s="89"/>
      <c r="C101" s="202">
        <f>+SPm!B2</f>
        <v>41456</v>
      </c>
      <c r="D101" s="202">
        <f>+SPm!C2</f>
        <v>41517</v>
      </c>
      <c r="E101" s="202">
        <f>+SPm!D2</f>
        <v>41547</v>
      </c>
      <c r="F101" s="202">
        <f>+SPm!E2</f>
        <v>41578</v>
      </c>
      <c r="G101" s="202">
        <f>+SPm!F2</f>
        <v>41608</v>
      </c>
      <c r="H101" s="202">
        <f>+SPm!G2</f>
        <v>41639</v>
      </c>
      <c r="I101" s="202">
        <f>+SPm!H2</f>
        <v>41670</v>
      </c>
      <c r="J101" s="202">
        <f>+SPm!I2</f>
        <v>41698</v>
      </c>
      <c r="K101" s="202">
        <f>+SPm!J2</f>
        <v>41729</v>
      </c>
      <c r="L101" s="202">
        <f>+SPm!K2</f>
        <v>41759</v>
      </c>
      <c r="M101" s="202">
        <f>+SPm!L2</f>
        <v>41790</v>
      </c>
      <c r="N101" s="202">
        <f>+SPm!M2</f>
        <v>41820</v>
      </c>
      <c r="O101" s="202">
        <f>+SPm!N2</f>
        <v>41851</v>
      </c>
      <c r="P101" s="202">
        <f>+SPm!O2</f>
        <v>41882</v>
      </c>
      <c r="Q101" s="202">
        <f>+SPm!P2</f>
        <v>41912</v>
      </c>
      <c r="R101" s="202">
        <f>+SPm!Q2</f>
        <v>41943</v>
      </c>
      <c r="S101" s="202">
        <f>+SPm!R2</f>
        <v>41973</v>
      </c>
      <c r="T101" s="202">
        <f>+SPm!S2</f>
        <v>42004</v>
      </c>
      <c r="U101" s="202">
        <f>+SPm!T2</f>
        <v>42035</v>
      </c>
      <c r="V101" s="202">
        <f>+SPm!U2</f>
        <v>42063</v>
      </c>
      <c r="W101" s="202">
        <f>+SPm!V2</f>
        <v>42094</v>
      </c>
      <c r="X101" s="202">
        <f>+SPm!W2</f>
        <v>42124</v>
      </c>
      <c r="Y101" s="202">
        <f>+SPm!X2</f>
        <v>42155</v>
      </c>
      <c r="Z101" s="202">
        <f>+SPm!Y2</f>
        <v>42185</v>
      </c>
      <c r="AA101" s="202">
        <f>+SPm!Z2</f>
        <v>42216</v>
      </c>
      <c r="AB101" s="202">
        <f>+SPm!AA2</f>
        <v>42247</v>
      </c>
      <c r="AC101" s="202">
        <f>+SPm!AB2</f>
        <v>42277</v>
      </c>
      <c r="AD101" s="202">
        <f>+SPm!AC2</f>
        <v>42308</v>
      </c>
      <c r="AE101" s="202">
        <f>+SPm!AD2</f>
        <v>42338</v>
      </c>
      <c r="AF101" s="202">
        <f>+SPm!AE2</f>
        <v>42369</v>
      </c>
      <c r="AG101" s="202">
        <f>+SPm!AF2</f>
        <v>42400</v>
      </c>
      <c r="AH101" s="202">
        <f>+SPm!AG2</f>
        <v>42429</v>
      </c>
      <c r="AI101" s="202">
        <f>+SPm!AH2</f>
        <v>42460</v>
      </c>
      <c r="AJ101" s="202">
        <f>+SPm!AI2</f>
        <v>42490</v>
      </c>
      <c r="AK101" s="202">
        <f>+SPm!AJ2</f>
        <v>42521</v>
      </c>
      <c r="AL101" s="202">
        <f>+SPm!AK2</f>
        <v>42551</v>
      </c>
    </row>
    <row r="102" spans="1:38" x14ac:dyDescent="0.25">
      <c r="A102" s="106"/>
      <c r="B102" s="107"/>
      <c r="C102" s="107">
        <f>+C80-C90-C92</f>
        <v>150</v>
      </c>
      <c r="D102" s="107">
        <f>+D80-D90-D92+C102</f>
        <v>300</v>
      </c>
      <c r="E102" s="107">
        <f>+E80-E90-E92+D102</f>
        <v>450</v>
      </c>
      <c r="F102" s="107">
        <f t="shared" ref="F102" si="161">+F80-F90-F92+E102</f>
        <v>600</v>
      </c>
      <c r="G102" s="107">
        <f t="shared" ref="G102" si="162">+G80-G90-G92+F102</f>
        <v>-1050</v>
      </c>
      <c r="H102" s="107">
        <f t="shared" ref="H102" si="163">+H80-H90-H92+G102</f>
        <v>-900</v>
      </c>
      <c r="I102" s="107">
        <f t="shared" ref="I102" si="164">+I80-I90-I92+H102</f>
        <v>-750</v>
      </c>
      <c r="J102" s="107">
        <f t="shared" ref="J102" si="165">+J80-J90-J92+I102</f>
        <v>-600</v>
      </c>
      <c r="K102" s="107">
        <f t="shared" ref="K102" si="166">+K80-K90-K92+J102</f>
        <v>-450</v>
      </c>
      <c r="L102" s="107">
        <f t="shared" ref="L102" si="167">+L80-L90-L92+K102</f>
        <v>-300</v>
      </c>
      <c r="M102" s="107">
        <f t="shared" ref="M102" si="168">+M80-M90-M92+L102</f>
        <v>-150</v>
      </c>
      <c r="N102" s="107">
        <f t="shared" ref="N102" si="169">+N80-N90-N92+M102</f>
        <v>0</v>
      </c>
      <c r="O102" s="107">
        <f>+O80-O90-O92+N102</f>
        <v>153</v>
      </c>
      <c r="P102" s="107">
        <f t="shared" ref="P102" si="170">+P80-P90-P92+O102</f>
        <v>306</v>
      </c>
      <c r="Q102" s="107">
        <f t="shared" ref="Q102" si="171">+Q80-Q90-Q92+P102</f>
        <v>459</v>
      </c>
      <c r="R102" s="107">
        <f t="shared" ref="R102" si="172">+R80-R90-R92+Q102</f>
        <v>612</v>
      </c>
      <c r="S102" s="107">
        <f t="shared" ref="S102" si="173">+S80-S90-S92+R102</f>
        <v>-1107.72</v>
      </c>
      <c r="T102" s="107">
        <f t="shared" ref="T102" si="174">+T80-T90-T92+S102</f>
        <v>-954.72</v>
      </c>
      <c r="U102" s="107">
        <f t="shared" ref="U102" si="175">+U80-U90-U92+T102</f>
        <v>-801.72</v>
      </c>
      <c r="V102" s="107">
        <f t="shared" ref="V102" si="176">+V80-V90-V92+U102</f>
        <v>-648.72</v>
      </c>
      <c r="W102" s="107">
        <f t="shared" ref="W102" si="177">+W80-W90-W92+V102</f>
        <v>-495.72</v>
      </c>
      <c r="X102" s="107">
        <f t="shared" ref="X102" si="178">+X80-X90-X92+W102</f>
        <v>-342.72</v>
      </c>
      <c r="Y102" s="107">
        <f t="shared" ref="Y102" si="179">+Y80-Y90-Y92+X102</f>
        <v>-189.72000000000003</v>
      </c>
      <c r="Z102" s="107">
        <f t="shared" ref="Z102" si="180">+Z80-Z90-Z92+Y102</f>
        <v>-36.720000000000027</v>
      </c>
      <c r="AA102" s="107">
        <f>+AA80-AA90-AA92+Z102</f>
        <v>119.33999999999992</v>
      </c>
      <c r="AB102" s="107">
        <f t="shared" ref="AB102" si="181">+AB80-AB90-AB92+AA102</f>
        <v>275.39999999999986</v>
      </c>
      <c r="AC102" s="107">
        <f t="shared" ref="AC102" si="182">+AC80-AC90-AC92+AB102</f>
        <v>431.45999999999981</v>
      </c>
      <c r="AD102" s="107">
        <f t="shared" ref="AD102" si="183">+AD80-AD90-AD92+AC102</f>
        <v>587.51999999999975</v>
      </c>
      <c r="AE102" s="107">
        <f t="shared" ref="AE102" si="184">+AE80-AE90-AE92+AD102</f>
        <v>-1204.7978880000003</v>
      </c>
      <c r="AF102" s="107">
        <f t="shared" ref="AF102" si="185">+AF80-AF90-AF92+AE102</f>
        <v>-1048.7378880000003</v>
      </c>
      <c r="AG102" s="107">
        <f t="shared" ref="AG102" si="186">+AG80-AG90-AG92+AF102</f>
        <v>-892.67788800000039</v>
      </c>
      <c r="AH102" s="107">
        <f t="shared" ref="AH102" si="187">+AH80-AH90-AH92+AG102</f>
        <v>-736.61788800000045</v>
      </c>
      <c r="AI102" s="107">
        <f t="shared" ref="AI102" si="188">+AI80-AI90-AI92+AH102</f>
        <v>-580.5578880000005</v>
      </c>
      <c r="AJ102" s="107">
        <f t="shared" ref="AJ102" si="189">+AJ80-AJ90-AJ92+AI102</f>
        <v>-424.49788800000056</v>
      </c>
      <c r="AK102" s="107">
        <f t="shared" ref="AK102" si="190">+AK80-AK90-AK92+AJ102</f>
        <v>-268.43788800000061</v>
      </c>
      <c r="AL102" s="107">
        <f t="shared" ref="AL102" si="191">+AL80-AL90-AL92+AK102</f>
        <v>-112.37788800000067</v>
      </c>
    </row>
    <row r="103" spans="1:38" x14ac:dyDescent="0.25">
      <c r="A103" s="112" t="s">
        <v>334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</row>
    <row r="104" spans="1:38" ht="30" x14ac:dyDescent="0.25">
      <c r="A104" s="96" t="s">
        <v>445</v>
      </c>
      <c r="B104" s="89"/>
      <c r="C104" s="202">
        <f>+SPm!B2</f>
        <v>41456</v>
      </c>
      <c r="D104" s="202">
        <f>+SPm!C2</f>
        <v>41517</v>
      </c>
      <c r="E104" s="202">
        <f>+SPm!D2</f>
        <v>41547</v>
      </c>
      <c r="F104" s="202">
        <f>+SPm!E2</f>
        <v>41578</v>
      </c>
      <c r="G104" s="202">
        <f>+SPm!F2</f>
        <v>41608</v>
      </c>
      <c r="H104" s="202">
        <f>+SPm!G2</f>
        <v>41639</v>
      </c>
      <c r="I104" s="202">
        <f>+SPm!H2</f>
        <v>41670</v>
      </c>
      <c r="J104" s="202">
        <f>+SPm!I2</f>
        <v>41698</v>
      </c>
      <c r="K104" s="202">
        <f>+SPm!J2</f>
        <v>41729</v>
      </c>
      <c r="L104" s="202">
        <f>+SPm!K2</f>
        <v>41759</v>
      </c>
      <c r="M104" s="202">
        <f>+SPm!L2</f>
        <v>41790</v>
      </c>
      <c r="N104" s="202">
        <f>+SPm!M2</f>
        <v>41820</v>
      </c>
      <c r="O104" s="202">
        <f>+SPm!N2</f>
        <v>41851</v>
      </c>
      <c r="P104" s="202">
        <f>+SPm!O2</f>
        <v>41882</v>
      </c>
      <c r="Q104" s="202">
        <f>+SPm!P2</f>
        <v>41912</v>
      </c>
      <c r="R104" s="202">
        <f>+SPm!Q2</f>
        <v>41943</v>
      </c>
      <c r="S104" s="202">
        <f>+SPm!R2</f>
        <v>41973</v>
      </c>
      <c r="T104" s="202">
        <f>+SPm!S2</f>
        <v>42004</v>
      </c>
      <c r="U104" s="202">
        <f>+SPm!T2</f>
        <v>42035</v>
      </c>
      <c r="V104" s="202">
        <f>+SPm!U2</f>
        <v>42063</v>
      </c>
      <c r="W104" s="202">
        <f>+SPm!V2</f>
        <v>42094</v>
      </c>
      <c r="X104" s="202">
        <f>+SPm!W2</f>
        <v>42124</v>
      </c>
      <c r="Y104" s="202">
        <f>+SPm!X2</f>
        <v>42155</v>
      </c>
      <c r="Z104" s="202">
        <f>+SPm!Y2</f>
        <v>42185</v>
      </c>
      <c r="AA104" s="202">
        <f>+SPm!Z2</f>
        <v>42216</v>
      </c>
      <c r="AB104" s="202">
        <f>+SPm!AA2</f>
        <v>42247</v>
      </c>
      <c r="AC104" s="202">
        <f>+SPm!AB2</f>
        <v>42277</v>
      </c>
      <c r="AD104" s="202">
        <f>+SPm!AC2</f>
        <v>42308</v>
      </c>
      <c r="AE104" s="202">
        <f>+SPm!AD2</f>
        <v>42338</v>
      </c>
      <c r="AF104" s="202">
        <f>+SPm!AE2</f>
        <v>42369</v>
      </c>
      <c r="AG104" s="202">
        <f>+SPm!AF2</f>
        <v>42400</v>
      </c>
      <c r="AH104" s="202">
        <f>+SPm!AG2</f>
        <v>42429</v>
      </c>
      <c r="AI104" s="202">
        <f>+SPm!AH2</f>
        <v>42460</v>
      </c>
      <c r="AJ104" s="202">
        <f>+SPm!AI2</f>
        <v>42490</v>
      </c>
      <c r="AK104" s="202">
        <f>+SPm!AJ2</f>
        <v>42521</v>
      </c>
      <c r="AL104" s="202">
        <f>+SPm!AK2</f>
        <v>42551</v>
      </c>
    </row>
    <row r="105" spans="1:38" x14ac:dyDescent="0.25">
      <c r="A105" s="106"/>
      <c r="B105" s="107"/>
      <c r="C105" s="107">
        <f>+C82+C83-C93-C94</f>
        <v>253.5</v>
      </c>
      <c r="D105" s="107">
        <f>+C105+D82+D83-D93-D94</f>
        <v>253.5</v>
      </c>
      <c r="E105" s="107">
        <f>+D105+E82+E83-E93-E94</f>
        <v>253.5</v>
      </c>
      <c r="F105" s="107">
        <f t="shared" ref="F105" si="192">+E105+F82+F83-F93-F94</f>
        <v>253.5</v>
      </c>
      <c r="G105" s="107">
        <f t="shared" ref="G105" si="193">+F105+G82+G83-G93-G94</f>
        <v>253.5</v>
      </c>
      <c r="H105" s="107">
        <f t="shared" ref="H105" si="194">+G105+H82+H83-H93-H94</f>
        <v>253.5</v>
      </c>
      <c r="I105" s="107">
        <f t="shared" ref="I105" si="195">+H105+I82+I83-I93-I94</f>
        <v>253.5</v>
      </c>
      <c r="J105" s="107">
        <f t="shared" ref="J105" si="196">+I105+J82+J83-J93-J94</f>
        <v>253.5</v>
      </c>
      <c r="K105" s="107">
        <f t="shared" ref="K105" si="197">+J105+K82+K83-K93-K94</f>
        <v>253.5</v>
      </c>
      <c r="L105" s="107">
        <f t="shared" ref="L105" si="198">+K105+L82+L83-L93-L94</f>
        <v>253.5</v>
      </c>
      <c r="M105" s="107">
        <f t="shared" ref="M105" si="199">+L105+M82+M83-M93-M94</f>
        <v>253.5</v>
      </c>
      <c r="N105" s="107">
        <f t="shared" ref="N105" si="200">+M105+N82+N83-N93-N94</f>
        <v>253.5</v>
      </c>
      <c r="O105" s="107">
        <f>+N105+O82+O83-O93-O94</f>
        <v>258.57</v>
      </c>
      <c r="P105" s="107">
        <f t="shared" ref="P105" si="201">+O105+P82+P83-P93-P94</f>
        <v>258.56999999999994</v>
      </c>
      <c r="Q105" s="107">
        <f t="shared" ref="Q105" si="202">+P105+Q82+Q83-Q93-Q94</f>
        <v>258.56999999999994</v>
      </c>
      <c r="R105" s="107">
        <f t="shared" ref="R105" si="203">+Q105+R82+R83-R93-R94</f>
        <v>258.56999999999994</v>
      </c>
      <c r="S105" s="107">
        <f t="shared" ref="S105" si="204">+R105+S82+S83-S93-S94</f>
        <v>258.56999999999994</v>
      </c>
      <c r="T105" s="107">
        <f t="shared" ref="T105" si="205">+S105+T82+T83-T93-T94</f>
        <v>258.56999999999994</v>
      </c>
      <c r="U105" s="107">
        <f t="shared" ref="U105" si="206">+T105+U82+U83-U93-U94</f>
        <v>258.56999999999994</v>
      </c>
      <c r="V105" s="107">
        <f t="shared" ref="V105" si="207">+U105+V82+V83-V93-V94</f>
        <v>258.56999999999994</v>
      </c>
      <c r="W105" s="107">
        <f t="shared" ref="W105" si="208">+V105+W82+W83-W93-W94</f>
        <v>258.56999999999994</v>
      </c>
      <c r="X105" s="107">
        <f t="shared" ref="X105" si="209">+W105+X82+X83-X93-X94</f>
        <v>258.56999999999994</v>
      </c>
      <c r="Y105" s="107">
        <f t="shared" ref="Y105" si="210">+X105+Y82+Y83-Y93-Y94</f>
        <v>258.56999999999994</v>
      </c>
      <c r="Z105" s="107">
        <f t="shared" ref="Z105" si="211">+Y105+Z82+Z83-Z93-Z94</f>
        <v>258.56999999999994</v>
      </c>
      <c r="AA105" s="107">
        <f>+Z105+AA82+AA83-AA93-AA94</f>
        <v>263.74139999999983</v>
      </c>
      <c r="AB105" s="107">
        <f t="shared" ref="AB105" si="212">+AA105+AB82+AB83-AB93-AB94</f>
        <v>263.74139999999977</v>
      </c>
      <c r="AC105" s="107">
        <f t="shared" ref="AC105" si="213">+AB105+AC82+AC83-AC93-AC94</f>
        <v>263.74139999999977</v>
      </c>
      <c r="AD105" s="107">
        <f t="shared" ref="AD105" si="214">+AC105+AD82+AD83-AD93-AD94</f>
        <v>263.74139999999977</v>
      </c>
      <c r="AE105" s="107">
        <f t="shared" ref="AE105" si="215">+AD105+AE82+AE83-AE93-AE94</f>
        <v>263.74139999999977</v>
      </c>
      <c r="AF105" s="107">
        <f t="shared" ref="AF105" si="216">+AE105+AF82+AF83-AF93-AF94</f>
        <v>263.74139999999977</v>
      </c>
      <c r="AG105" s="107">
        <f t="shared" ref="AG105" si="217">+AF105+AG82+AG83-AG93-AG94</f>
        <v>263.74139999999977</v>
      </c>
      <c r="AH105" s="107">
        <f t="shared" ref="AH105" si="218">+AG105+AH82+AH83-AH93-AH94</f>
        <v>263.74139999999977</v>
      </c>
      <c r="AI105" s="107">
        <f t="shared" ref="AI105" si="219">+AH105+AI82+AI83-AI93-AI94</f>
        <v>263.74139999999977</v>
      </c>
      <c r="AJ105" s="107">
        <f t="shared" ref="AJ105" si="220">+AI105+AJ82+AJ83-AJ93-AJ94</f>
        <v>263.74139999999977</v>
      </c>
      <c r="AK105" s="107">
        <f t="shared" ref="AK105" si="221">+AJ105+AK82+AK83-AK93-AK94</f>
        <v>263.74139999999977</v>
      </c>
      <c r="AL105" s="107">
        <f t="shared" ref="AL105" si="222">+AK105+AL82+AL83-AL93-AL94</f>
        <v>263.74139999999977</v>
      </c>
    </row>
    <row r="106" spans="1:38" x14ac:dyDescent="0.25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</row>
    <row r="107" spans="1:38" x14ac:dyDescent="0.25">
      <c r="A107" s="112" t="s">
        <v>334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</row>
    <row r="108" spans="1:38" x14ac:dyDescent="0.25">
      <c r="A108" s="96" t="s">
        <v>446</v>
      </c>
      <c r="B108" s="89"/>
      <c r="C108" s="202">
        <f>+SPm!B2</f>
        <v>41456</v>
      </c>
      <c r="D108" s="202">
        <f>+SPm!C2</f>
        <v>41517</v>
      </c>
      <c r="E108" s="202">
        <f>+SPm!D2</f>
        <v>41547</v>
      </c>
      <c r="F108" s="202">
        <f>+SPm!E2</f>
        <v>41578</v>
      </c>
      <c r="G108" s="202">
        <f>+SPm!F2</f>
        <v>41608</v>
      </c>
      <c r="H108" s="202">
        <f>+SPm!G2</f>
        <v>41639</v>
      </c>
      <c r="I108" s="202">
        <f>+SPm!H2</f>
        <v>41670</v>
      </c>
      <c r="J108" s="202">
        <f>+SPm!I2</f>
        <v>41698</v>
      </c>
      <c r="K108" s="202">
        <f>+SPm!J2</f>
        <v>41729</v>
      </c>
      <c r="L108" s="202">
        <f>+SPm!K2</f>
        <v>41759</v>
      </c>
      <c r="M108" s="202">
        <f>+SPm!L2</f>
        <v>41790</v>
      </c>
      <c r="N108" s="202">
        <f>+SPm!M2</f>
        <v>41820</v>
      </c>
      <c r="O108" s="202">
        <f>+SPm!N2</f>
        <v>41851</v>
      </c>
      <c r="P108" s="202">
        <f>+SPm!O2</f>
        <v>41882</v>
      </c>
      <c r="Q108" s="202">
        <f>+SPm!P2</f>
        <v>41912</v>
      </c>
      <c r="R108" s="202">
        <f>+SPm!Q2</f>
        <v>41943</v>
      </c>
      <c r="S108" s="202">
        <f>+SPm!R2</f>
        <v>41973</v>
      </c>
      <c r="T108" s="202">
        <f>+SPm!S2</f>
        <v>42004</v>
      </c>
      <c r="U108" s="202">
        <f>+SPm!T2</f>
        <v>42035</v>
      </c>
      <c r="V108" s="202">
        <f>+SPm!U2</f>
        <v>42063</v>
      </c>
      <c r="W108" s="202">
        <f>+SPm!V2</f>
        <v>42094</v>
      </c>
      <c r="X108" s="202">
        <f>+SPm!W2</f>
        <v>42124</v>
      </c>
      <c r="Y108" s="202">
        <f>+SPm!X2</f>
        <v>42155</v>
      </c>
      <c r="Z108" s="202">
        <f>+SPm!Y2</f>
        <v>42185</v>
      </c>
      <c r="AA108" s="202">
        <f>+SPm!Z2</f>
        <v>42216</v>
      </c>
      <c r="AB108" s="202">
        <f>+SPm!AA2</f>
        <v>42247</v>
      </c>
      <c r="AC108" s="202">
        <f>+SPm!AB2</f>
        <v>42277</v>
      </c>
      <c r="AD108" s="202">
        <f>+SPm!AC2</f>
        <v>42308</v>
      </c>
      <c r="AE108" s="202">
        <f>+SPm!AD2</f>
        <v>42338</v>
      </c>
      <c r="AF108" s="202">
        <f>+SPm!AE2</f>
        <v>42369</v>
      </c>
      <c r="AG108" s="202">
        <f>+SPm!AF2</f>
        <v>42400</v>
      </c>
      <c r="AH108" s="202">
        <f>+SPm!AG2</f>
        <v>42429</v>
      </c>
      <c r="AI108" s="202">
        <f>+SPm!AH2</f>
        <v>42460</v>
      </c>
      <c r="AJ108" s="202">
        <f>+SPm!AI2</f>
        <v>42490</v>
      </c>
      <c r="AK108" s="202">
        <f>+SPm!AJ2</f>
        <v>42521</v>
      </c>
      <c r="AL108" s="202">
        <f>+SPm!AK2</f>
        <v>42551</v>
      </c>
    </row>
    <row r="109" spans="1:38" x14ac:dyDescent="0.25">
      <c r="A109" s="106"/>
      <c r="B109" s="107"/>
      <c r="C109" s="107">
        <f>+C96</f>
        <v>2053.5</v>
      </c>
      <c r="D109" s="107">
        <f>+C109+D96</f>
        <v>4360.5</v>
      </c>
      <c r="E109" s="107">
        <f t="shared" ref="E109" si="223">+D109+E96</f>
        <v>6667.5</v>
      </c>
      <c r="F109" s="107">
        <f t="shared" ref="F109" si="224">+E109+F96</f>
        <v>8974.5</v>
      </c>
      <c r="G109" s="107">
        <f t="shared" ref="G109" si="225">+F109+G96</f>
        <v>13081.5</v>
      </c>
      <c r="H109" s="107">
        <f t="shared" ref="H109" si="226">+G109+H96</f>
        <v>15388.5</v>
      </c>
      <c r="I109" s="107">
        <f t="shared" ref="I109" si="227">+H109+I96</f>
        <v>17695.5</v>
      </c>
      <c r="J109" s="107">
        <f t="shared" ref="J109" si="228">+I109+J96</f>
        <v>20002.5</v>
      </c>
      <c r="K109" s="107">
        <f t="shared" ref="K109" si="229">+J109+K96</f>
        <v>22309.5</v>
      </c>
      <c r="L109" s="107">
        <f t="shared" ref="L109" si="230">+K109+L96</f>
        <v>24616.5</v>
      </c>
      <c r="M109" s="107">
        <f t="shared" ref="M109" si="231">+L109+M96</f>
        <v>26923.5</v>
      </c>
      <c r="N109" s="107">
        <f t="shared" ref="N109" si="232">+M109+N96</f>
        <v>29230.5</v>
      </c>
      <c r="O109" s="107">
        <f>+N109+O96</f>
        <v>31578.57</v>
      </c>
      <c r="P109" s="107">
        <f t="shared" ref="P109" si="233">+O109+P96</f>
        <v>33931.71</v>
      </c>
      <c r="Q109" s="107">
        <f t="shared" ref="Q109" si="234">+P109+Q96</f>
        <v>36284.85</v>
      </c>
      <c r="R109" s="107">
        <f t="shared" ref="R109" si="235">+Q109+R96</f>
        <v>38637.99</v>
      </c>
      <c r="S109" s="107">
        <f t="shared" ref="S109" si="236">+R109+S96</f>
        <v>42863.85</v>
      </c>
      <c r="T109" s="107">
        <f t="shared" ref="T109" si="237">+S109+T96</f>
        <v>45216.99</v>
      </c>
      <c r="U109" s="107">
        <f t="shared" ref="U109" si="238">+T109+U96</f>
        <v>47570.13</v>
      </c>
      <c r="V109" s="107">
        <f t="shared" ref="V109" si="239">+U109+V96</f>
        <v>49923.27</v>
      </c>
      <c r="W109" s="107">
        <f t="shared" ref="W109" si="240">+V109+W96</f>
        <v>52276.409999999996</v>
      </c>
      <c r="X109" s="107">
        <f t="shared" ref="X109" si="241">+W109+X96</f>
        <v>54629.549999999996</v>
      </c>
      <c r="Y109" s="107">
        <f t="shared" ref="Y109" si="242">+X109+Y96</f>
        <v>56982.689999999995</v>
      </c>
      <c r="Z109" s="107">
        <f t="shared" ref="Z109" si="243">+Y109+Z96</f>
        <v>59335.829999999994</v>
      </c>
      <c r="AA109" s="107">
        <f>+Z109+AA96</f>
        <v>61730.861399999994</v>
      </c>
      <c r="AB109" s="107">
        <f t="shared" ref="AB109" si="244">+AA109+AB96</f>
        <v>64131.064199999993</v>
      </c>
      <c r="AC109" s="107">
        <f t="shared" ref="AC109" si="245">+AB109+AC96</f>
        <v>66531.266999999993</v>
      </c>
      <c r="AD109" s="107">
        <f t="shared" ref="AD109" si="246">+AC109+AD96</f>
        <v>68931.469799999992</v>
      </c>
      <c r="AE109" s="107">
        <f t="shared" ref="AE109" si="247">+AD109+AE96</f>
        <v>73280.050487999993</v>
      </c>
      <c r="AF109" s="107">
        <f t="shared" ref="AF109" si="248">+AE109+AF96</f>
        <v>75680.253287999993</v>
      </c>
      <c r="AG109" s="107">
        <f t="shared" ref="AG109" si="249">+AF109+AG96</f>
        <v>78080.456087999992</v>
      </c>
      <c r="AH109" s="107">
        <f t="shared" ref="AH109" si="250">+AG109+AH96</f>
        <v>80480.658887999991</v>
      </c>
      <c r="AI109" s="107">
        <f t="shared" ref="AI109" si="251">+AH109+AI96</f>
        <v>82880.86168799999</v>
      </c>
      <c r="AJ109" s="107">
        <f t="shared" ref="AJ109" si="252">+AI109+AJ96</f>
        <v>85281.064487999989</v>
      </c>
      <c r="AK109" s="107">
        <f t="shared" ref="AK109" si="253">+AJ109+AK96</f>
        <v>87681.267287999988</v>
      </c>
      <c r="AL109" s="107">
        <f t="shared" ref="AL109" si="254">+AK109+AL96</f>
        <v>90081.470087999987</v>
      </c>
    </row>
    <row r="111" spans="1:38" ht="15.75" thickBot="1" x14ac:dyDescent="0.3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57"/>
    </row>
    <row r="112" spans="1:38" ht="15.75" thickTop="1" x14ac:dyDescent="0.25"/>
    <row r="113" spans="1:38" ht="15.75" thickBot="1" x14ac:dyDescent="0.3">
      <c r="A113" s="113" t="s">
        <v>406</v>
      </c>
      <c r="B113" s="105" t="str">
        <f>+Personale!B37</f>
        <v>Figura 3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</row>
    <row r="114" spans="1:38" ht="16.5" thickTop="1" thickBot="1" x14ac:dyDescent="0.3">
      <c r="A114" s="113" t="s">
        <v>392</v>
      </c>
      <c r="B114" s="114">
        <f>+Personale!B38</f>
        <v>1800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</row>
    <row r="115" spans="1:38" ht="16.5" thickTop="1" thickBot="1" x14ac:dyDescent="0.3">
      <c r="A115" s="113" t="s">
        <v>393</v>
      </c>
      <c r="B115" s="115">
        <f>+Personale!B39</f>
        <v>0.25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</row>
    <row r="116" spans="1:38" ht="16.5" thickTop="1" thickBot="1" x14ac:dyDescent="0.3">
      <c r="A116" s="113" t="s">
        <v>394</v>
      </c>
      <c r="B116" s="115">
        <f>+Personale!B40</f>
        <v>0.01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</row>
    <row r="117" spans="1:38" ht="16.5" thickTop="1" thickBot="1" x14ac:dyDescent="0.3">
      <c r="A117" s="113" t="s">
        <v>395</v>
      </c>
      <c r="B117" s="115">
        <f>+Personale!B41</f>
        <v>0.08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</row>
    <row r="118" spans="1:38" ht="15.75" thickTop="1" x14ac:dyDescent="0.25">
      <c r="A118" s="91"/>
      <c r="B118" s="102"/>
      <c r="C118" s="93"/>
      <c r="D118" s="93"/>
      <c r="E118" s="93"/>
      <c r="F118" s="93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</row>
    <row r="119" spans="1:38" ht="45.75" thickBot="1" x14ac:dyDescent="0.3">
      <c r="A119" s="91"/>
      <c r="B119" s="102"/>
      <c r="C119" s="101" t="str">
        <f>+Personale!D43</f>
        <v>13 ° mensilita</v>
      </c>
      <c r="D119" s="101" t="str">
        <f>+Personale!E43</f>
        <v>14 ° mensilita</v>
      </c>
      <c r="E119" s="101" t="str">
        <f>+Personale!F43</f>
        <v>15 ° mensilita</v>
      </c>
      <c r="F119" s="101" t="str">
        <f>+Personale!G43</f>
        <v>16 ° mensilita</v>
      </c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</row>
    <row r="120" spans="1:38" ht="15.75" thickTop="1" x14ac:dyDescent="0.25">
      <c r="A120" s="97" t="s">
        <v>400</v>
      </c>
      <c r="B120" s="105">
        <f>+Personale!B43</f>
        <v>13</v>
      </c>
      <c r="C120" s="116" t="str">
        <f>+Personale!D44</f>
        <v>m5</v>
      </c>
      <c r="D120" s="116">
        <f>+Personale!E44</f>
        <v>0</v>
      </c>
      <c r="E120" s="116">
        <f>+Personale!F44</f>
        <v>0</v>
      </c>
      <c r="F120" s="116">
        <f>+Personale!G44</f>
        <v>0</v>
      </c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</row>
    <row r="121" spans="1:38" x14ac:dyDescent="0.25">
      <c r="A121" s="91"/>
      <c r="B121" s="91"/>
      <c r="C121" s="116">
        <f>+Personale!D45</f>
        <v>1</v>
      </c>
      <c r="D121" s="116">
        <f>+Personale!E45</f>
        <v>0</v>
      </c>
      <c r="E121" s="116">
        <f>+Personale!F45</f>
        <v>0</v>
      </c>
      <c r="F121" s="116">
        <f>+Personale!G45</f>
        <v>0</v>
      </c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</row>
    <row r="122" spans="1:38" x14ac:dyDescent="0.25">
      <c r="A122" s="97" t="s">
        <v>403</v>
      </c>
      <c r="B122" s="103">
        <f>+Personale!B45</f>
        <v>0.02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</row>
    <row r="123" spans="1:38" x14ac:dyDescent="0.25">
      <c r="A123" s="97" t="s">
        <v>404</v>
      </c>
      <c r="B123" s="118">
        <f>+Personale!B46</f>
        <v>15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</row>
    <row r="124" spans="1:38" x14ac:dyDescent="0.25">
      <c r="A124" s="91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</row>
    <row r="125" spans="1:38" x14ac:dyDescent="0.25">
      <c r="A125" s="91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</row>
    <row r="126" spans="1:38" x14ac:dyDescent="0.25">
      <c r="A126" s="89"/>
      <c r="B126" s="89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</row>
    <row r="127" spans="1:38" x14ac:dyDescent="0.25">
      <c r="A127" s="96" t="s">
        <v>423</v>
      </c>
      <c r="B127" s="89"/>
      <c r="C127" s="202">
        <f>+SPm!B2</f>
        <v>41456</v>
      </c>
      <c r="D127" s="202">
        <f>+SPm!C2</f>
        <v>41517</v>
      </c>
      <c r="E127" s="202">
        <f>+SPm!D2</f>
        <v>41547</v>
      </c>
      <c r="F127" s="202">
        <f>+SPm!E2</f>
        <v>41578</v>
      </c>
      <c r="G127" s="202">
        <f>+SPm!F2</f>
        <v>41608</v>
      </c>
      <c r="H127" s="202">
        <f>+SPm!G2</f>
        <v>41639</v>
      </c>
      <c r="I127" s="202">
        <f>+SPm!H2</f>
        <v>41670</v>
      </c>
      <c r="J127" s="202">
        <f>+SPm!I2</f>
        <v>41698</v>
      </c>
      <c r="K127" s="202">
        <f>+SPm!J2</f>
        <v>41729</v>
      </c>
      <c r="L127" s="202">
        <f>+SPm!K2</f>
        <v>41759</v>
      </c>
      <c r="M127" s="202">
        <f>+SPm!L2</f>
        <v>41790</v>
      </c>
      <c r="N127" s="202">
        <f>+SPm!M2</f>
        <v>41820</v>
      </c>
      <c r="O127" s="202">
        <f>+SPm!N2</f>
        <v>41851</v>
      </c>
      <c r="P127" s="202">
        <f>+SPm!O2</f>
        <v>41882</v>
      </c>
      <c r="Q127" s="202">
        <f>+SPm!P2</f>
        <v>41912</v>
      </c>
      <c r="R127" s="202">
        <f>+SPm!Q2</f>
        <v>41943</v>
      </c>
      <c r="S127" s="202">
        <f>+SPm!R2</f>
        <v>41973</v>
      </c>
      <c r="T127" s="202">
        <f>+SPm!S2</f>
        <v>42004</v>
      </c>
      <c r="U127" s="202">
        <f>+SPm!T2</f>
        <v>42035</v>
      </c>
      <c r="V127" s="202">
        <f>+SPm!U2</f>
        <v>42063</v>
      </c>
      <c r="W127" s="202">
        <f>+SPm!V2</f>
        <v>42094</v>
      </c>
      <c r="X127" s="202">
        <f>+SPm!W2</f>
        <v>42124</v>
      </c>
      <c r="Y127" s="202">
        <f>+SPm!X2</f>
        <v>42155</v>
      </c>
      <c r="Z127" s="202">
        <f>+SPm!Y2</f>
        <v>42185</v>
      </c>
      <c r="AA127" s="202">
        <f>+SPm!Z2</f>
        <v>42216</v>
      </c>
      <c r="AB127" s="202">
        <f>+SPm!AA2</f>
        <v>42247</v>
      </c>
      <c r="AC127" s="202">
        <f>+SPm!AB2</f>
        <v>42277</v>
      </c>
      <c r="AD127" s="202">
        <f>+SPm!AC2</f>
        <v>42308</v>
      </c>
      <c r="AE127" s="202">
        <f>+SPm!AD2</f>
        <v>42338</v>
      </c>
      <c r="AF127" s="202">
        <f>+SPm!AE2</f>
        <v>42369</v>
      </c>
      <c r="AG127" s="202">
        <f>+SPm!AF2</f>
        <v>42400</v>
      </c>
      <c r="AH127" s="202">
        <f>+SPm!AG2</f>
        <v>42429</v>
      </c>
      <c r="AI127" s="202">
        <f>+SPm!AH2</f>
        <v>42460</v>
      </c>
      <c r="AJ127" s="202">
        <f>+SPm!AI2</f>
        <v>42490</v>
      </c>
      <c r="AK127" s="202">
        <f>+SPm!AJ2</f>
        <v>42521</v>
      </c>
      <c r="AL127" s="202">
        <f>+SPm!AK2</f>
        <v>42551</v>
      </c>
    </row>
    <row r="128" spans="1:38" x14ac:dyDescent="0.25">
      <c r="A128" s="97" t="s">
        <v>424</v>
      </c>
      <c r="B128" s="89"/>
      <c r="C128" s="92">
        <f>+Personale!B50</f>
        <v>1</v>
      </c>
      <c r="D128" s="92">
        <f>+Personale!C50</f>
        <v>1</v>
      </c>
      <c r="E128" s="92">
        <f>+Personale!D50</f>
        <v>1</v>
      </c>
      <c r="F128" s="92">
        <f>+Personale!E50</f>
        <v>1</v>
      </c>
      <c r="G128" s="92">
        <f>+Personale!F50</f>
        <v>1</v>
      </c>
      <c r="H128" s="92">
        <f>+Personale!G50</f>
        <v>1</v>
      </c>
      <c r="I128" s="92">
        <f>+Personale!H50</f>
        <v>1</v>
      </c>
      <c r="J128" s="92">
        <f>+Personale!I50</f>
        <v>1</v>
      </c>
      <c r="K128" s="92">
        <f>+Personale!J50</f>
        <v>1</v>
      </c>
      <c r="L128" s="92">
        <f>+Personale!K50</f>
        <v>1</v>
      </c>
      <c r="M128" s="92">
        <f>+Personale!L50</f>
        <v>1</v>
      </c>
      <c r="N128" s="92">
        <f>+Personale!M50</f>
        <v>1</v>
      </c>
      <c r="O128" s="92">
        <f>+Personale!N50</f>
        <v>1</v>
      </c>
      <c r="P128" s="92">
        <f>+Personale!O50</f>
        <v>1</v>
      </c>
      <c r="Q128" s="92">
        <f>+Personale!P50</f>
        <v>1</v>
      </c>
      <c r="R128" s="92">
        <f>+Personale!Q50</f>
        <v>1</v>
      </c>
      <c r="S128" s="92">
        <f>+Personale!R50</f>
        <v>1</v>
      </c>
      <c r="T128" s="92">
        <f>+Personale!S50</f>
        <v>1</v>
      </c>
      <c r="U128" s="92">
        <f>+Personale!T50</f>
        <v>1</v>
      </c>
      <c r="V128" s="92">
        <f>+Personale!U50</f>
        <v>1</v>
      </c>
      <c r="W128" s="92">
        <f>+Personale!V50</f>
        <v>1</v>
      </c>
      <c r="X128" s="92">
        <f>+Personale!W50</f>
        <v>1</v>
      </c>
      <c r="Y128" s="92">
        <f>+Personale!X50</f>
        <v>1</v>
      </c>
      <c r="Z128" s="92">
        <f>+Personale!Y50</f>
        <v>1</v>
      </c>
      <c r="AA128" s="92">
        <f>+Personale!Z50</f>
        <v>1</v>
      </c>
      <c r="AB128" s="92">
        <f>+Personale!AA50</f>
        <v>1</v>
      </c>
      <c r="AC128" s="92">
        <f>+Personale!AB50</f>
        <v>1</v>
      </c>
      <c r="AD128" s="92">
        <f>+Personale!AC50</f>
        <v>1</v>
      </c>
      <c r="AE128" s="92">
        <f>+Personale!AD50</f>
        <v>1</v>
      </c>
      <c r="AF128" s="92">
        <f>+Personale!AE50</f>
        <v>1</v>
      </c>
      <c r="AG128" s="92">
        <f>+Personale!AF50</f>
        <v>1</v>
      </c>
      <c r="AH128" s="92">
        <f>+Personale!AG50</f>
        <v>1</v>
      </c>
      <c r="AI128" s="92">
        <f>+Personale!AH50</f>
        <v>1</v>
      </c>
      <c r="AJ128" s="92">
        <f>+Personale!AI50</f>
        <v>1</v>
      </c>
      <c r="AK128" s="92">
        <f>+Personale!AJ50</f>
        <v>1</v>
      </c>
      <c r="AL128" s="92">
        <f>+Personale!AK50</f>
        <v>1</v>
      </c>
    </row>
    <row r="129" spans="1:38" x14ac:dyDescent="0.25">
      <c r="A129" s="91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</row>
    <row r="130" spans="1:38" x14ac:dyDescent="0.25">
      <c r="A130" s="91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</row>
    <row r="131" spans="1:38" x14ac:dyDescent="0.25">
      <c r="A131" s="91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</row>
    <row r="132" spans="1:38" x14ac:dyDescent="0.25">
      <c r="A132" s="91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</row>
    <row r="133" spans="1:38" x14ac:dyDescent="0.25">
      <c r="A133" s="104" t="s">
        <v>425</v>
      </c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>
        <v>1</v>
      </c>
      <c r="P133" s="105">
        <v>1</v>
      </c>
      <c r="Q133" s="105">
        <v>1</v>
      </c>
      <c r="R133" s="105">
        <v>1</v>
      </c>
      <c r="S133" s="105">
        <v>1</v>
      </c>
      <c r="T133" s="105">
        <v>1</v>
      </c>
      <c r="U133" s="105">
        <v>1</v>
      </c>
      <c r="V133" s="105">
        <v>1</v>
      </c>
      <c r="W133" s="105">
        <v>1</v>
      </c>
      <c r="X133" s="105">
        <v>1</v>
      </c>
      <c r="Y133" s="105">
        <v>1</v>
      </c>
      <c r="Z133" s="105">
        <v>1</v>
      </c>
      <c r="AA133" s="105">
        <v>2</v>
      </c>
      <c r="AB133" s="105">
        <v>2</v>
      </c>
      <c r="AC133" s="105">
        <v>2</v>
      </c>
      <c r="AD133" s="105">
        <v>2</v>
      </c>
      <c r="AE133" s="105">
        <v>2</v>
      </c>
      <c r="AF133" s="105">
        <v>2</v>
      </c>
      <c r="AG133" s="105">
        <v>2</v>
      </c>
      <c r="AH133" s="105">
        <v>2</v>
      </c>
      <c r="AI133" s="105">
        <v>2</v>
      </c>
      <c r="AJ133" s="105">
        <v>2</v>
      </c>
      <c r="AK133" s="105">
        <v>2</v>
      </c>
      <c r="AL133" s="105">
        <v>2</v>
      </c>
    </row>
    <row r="134" spans="1:38" x14ac:dyDescent="0.25">
      <c r="A134" s="96" t="s">
        <v>426</v>
      </c>
      <c r="B134" s="89"/>
      <c r="C134" s="202">
        <f>+SPm!B2</f>
        <v>41456</v>
      </c>
      <c r="D134" s="202">
        <f>+SPm!C2</f>
        <v>41517</v>
      </c>
      <c r="E134" s="202">
        <f>+SPm!D2</f>
        <v>41547</v>
      </c>
      <c r="F134" s="202">
        <f>+SPm!E2</f>
        <v>41578</v>
      </c>
      <c r="G134" s="202">
        <f>+SPm!F2</f>
        <v>41608</v>
      </c>
      <c r="H134" s="202">
        <f>+SPm!G2</f>
        <v>41639</v>
      </c>
      <c r="I134" s="202">
        <f>+SPm!H2</f>
        <v>41670</v>
      </c>
      <c r="J134" s="202">
        <f>+SPm!I2</f>
        <v>41698</v>
      </c>
      <c r="K134" s="202">
        <f>+SPm!J2</f>
        <v>41729</v>
      </c>
      <c r="L134" s="202">
        <f>+SPm!K2</f>
        <v>41759</v>
      </c>
      <c r="M134" s="202">
        <f>+SPm!L2</f>
        <v>41790</v>
      </c>
      <c r="N134" s="202">
        <f>+SPm!M2</f>
        <v>41820</v>
      </c>
      <c r="O134" s="202">
        <f>+SPm!N2</f>
        <v>41851</v>
      </c>
      <c r="P134" s="202">
        <f>+SPm!O2</f>
        <v>41882</v>
      </c>
      <c r="Q134" s="202">
        <f>+SPm!P2</f>
        <v>41912</v>
      </c>
      <c r="R134" s="202">
        <f>+SPm!Q2</f>
        <v>41943</v>
      </c>
      <c r="S134" s="202">
        <f>+SPm!R2</f>
        <v>41973</v>
      </c>
      <c r="T134" s="202">
        <f>+SPm!S2</f>
        <v>42004</v>
      </c>
      <c r="U134" s="202">
        <f>+SPm!T2</f>
        <v>42035</v>
      </c>
      <c r="V134" s="202">
        <f>+SPm!U2</f>
        <v>42063</v>
      </c>
      <c r="W134" s="202">
        <f>+SPm!V2</f>
        <v>42094</v>
      </c>
      <c r="X134" s="202">
        <f>+SPm!W2</f>
        <v>42124</v>
      </c>
      <c r="Y134" s="202">
        <f>+SPm!X2</f>
        <v>42155</v>
      </c>
      <c r="Z134" s="202">
        <f>+SPm!Y2</f>
        <v>42185</v>
      </c>
      <c r="AA134" s="202">
        <f>+SPm!Z2</f>
        <v>42216</v>
      </c>
      <c r="AB134" s="202">
        <f>+SPm!AA2</f>
        <v>42247</v>
      </c>
      <c r="AC134" s="202">
        <f>+SPm!AB2</f>
        <v>42277</v>
      </c>
      <c r="AD134" s="202">
        <f>+SPm!AC2</f>
        <v>42308</v>
      </c>
      <c r="AE134" s="202">
        <f>+SPm!AD2</f>
        <v>42338</v>
      </c>
      <c r="AF134" s="202">
        <f>+SPm!AE2</f>
        <v>42369</v>
      </c>
      <c r="AG134" s="202">
        <f>+SPm!AF2</f>
        <v>42400</v>
      </c>
      <c r="AH134" s="202">
        <f>+SPm!AG2</f>
        <v>42429</v>
      </c>
      <c r="AI134" s="202">
        <f>+SPm!AH2</f>
        <v>42460</v>
      </c>
      <c r="AJ134" s="202">
        <f>+SPm!AI2</f>
        <v>42490</v>
      </c>
      <c r="AK134" s="202">
        <f>+SPm!AJ2</f>
        <v>42521</v>
      </c>
      <c r="AL134" s="202">
        <f>+SPm!AK2</f>
        <v>42551</v>
      </c>
    </row>
    <row r="135" spans="1:38" ht="15.75" thickBot="1" x14ac:dyDescent="0.3">
      <c r="A135" s="113" t="s">
        <v>427</v>
      </c>
      <c r="B135" s="107"/>
      <c r="C135" s="107">
        <f>+(($B114+((($B120-12)*$B114)/12))*C128)*((1+$B122)^C133)</f>
        <v>1950</v>
      </c>
      <c r="D135" s="107">
        <f>+(($B114+((($B120-12)*$B114)/12))*D128)*((1+$B122)^D133)</f>
        <v>1950</v>
      </c>
      <c r="E135" s="107">
        <f t="shared" ref="E135:AL135" si="255">+(($B$4+((($B$10-12)*$B$4)/12))*E128)*((1+$B$12)^E133)</f>
        <v>1950</v>
      </c>
      <c r="F135" s="107">
        <f t="shared" si="255"/>
        <v>1950</v>
      </c>
      <c r="G135" s="107">
        <f t="shared" si="255"/>
        <v>1950</v>
      </c>
      <c r="H135" s="107">
        <f t="shared" si="255"/>
        <v>1950</v>
      </c>
      <c r="I135" s="107">
        <f t="shared" si="255"/>
        <v>1950</v>
      </c>
      <c r="J135" s="107">
        <f t="shared" si="255"/>
        <v>1950</v>
      </c>
      <c r="K135" s="107">
        <f t="shared" si="255"/>
        <v>1950</v>
      </c>
      <c r="L135" s="107">
        <f t="shared" si="255"/>
        <v>1950</v>
      </c>
      <c r="M135" s="107">
        <f t="shared" si="255"/>
        <v>1950</v>
      </c>
      <c r="N135" s="107">
        <f t="shared" si="255"/>
        <v>1950</v>
      </c>
      <c r="O135" s="107">
        <f t="shared" si="255"/>
        <v>1989</v>
      </c>
      <c r="P135" s="107">
        <f t="shared" si="255"/>
        <v>1989</v>
      </c>
      <c r="Q135" s="107">
        <f t="shared" si="255"/>
        <v>1989</v>
      </c>
      <c r="R135" s="107">
        <f t="shared" si="255"/>
        <v>1989</v>
      </c>
      <c r="S135" s="107">
        <f t="shared" si="255"/>
        <v>1989</v>
      </c>
      <c r="T135" s="107">
        <f t="shared" si="255"/>
        <v>1989</v>
      </c>
      <c r="U135" s="107">
        <f t="shared" si="255"/>
        <v>1989</v>
      </c>
      <c r="V135" s="107">
        <f t="shared" si="255"/>
        <v>1989</v>
      </c>
      <c r="W135" s="107">
        <f t="shared" si="255"/>
        <v>1989</v>
      </c>
      <c r="X135" s="107">
        <f t="shared" si="255"/>
        <v>1989</v>
      </c>
      <c r="Y135" s="107">
        <f t="shared" si="255"/>
        <v>1989</v>
      </c>
      <c r="Z135" s="107">
        <f t="shared" si="255"/>
        <v>1989</v>
      </c>
      <c r="AA135" s="107">
        <f t="shared" si="255"/>
        <v>2028.78</v>
      </c>
      <c r="AB135" s="107">
        <f t="shared" si="255"/>
        <v>2028.78</v>
      </c>
      <c r="AC135" s="107">
        <f t="shared" si="255"/>
        <v>2028.78</v>
      </c>
      <c r="AD135" s="107">
        <f t="shared" si="255"/>
        <v>2028.78</v>
      </c>
      <c r="AE135" s="107">
        <f t="shared" si="255"/>
        <v>2028.78</v>
      </c>
      <c r="AF135" s="107">
        <f t="shared" si="255"/>
        <v>2028.78</v>
      </c>
      <c r="AG135" s="107">
        <f t="shared" si="255"/>
        <v>2028.78</v>
      </c>
      <c r="AH135" s="107">
        <f t="shared" si="255"/>
        <v>2028.78</v>
      </c>
      <c r="AI135" s="107">
        <f t="shared" si="255"/>
        <v>2028.78</v>
      </c>
      <c r="AJ135" s="107">
        <f t="shared" si="255"/>
        <v>2028.78</v>
      </c>
      <c r="AK135" s="107">
        <f t="shared" si="255"/>
        <v>2028.78</v>
      </c>
      <c r="AL135" s="107">
        <f t="shared" si="255"/>
        <v>2028.78</v>
      </c>
    </row>
    <row r="136" spans="1:38" ht="16.5" hidden="1" thickTop="1" thickBot="1" x14ac:dyDescent="0.3">
      <c r="A136" s="113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</row>
    <row r="137" spans="1:38" ht="16.5" thickTop="1" thickBot="1" x14ac:dyDescent="0.3">
      <c r="A137" s="113" t="s">
        <v>428</v>
      </c>
      <c r="B137" s="107"/>
      <c r="C137" s="107">
        <f>+SUM(C135:C136)*$B115</f>
        <v>487.5</v>
      </c>
      <c r="D137" s="107">
        <f>+SUM(D135:D136)*$B115</f>
        <v>487.5</v>
      </c>
      <c r="E137" s="107">
        <f t="shared" ref="E137:AL137" si="256">+SUM(E135:E136)*$B$5</f>
        <v>487.5</v>
      </c>
      <c r="F137" s="107">
        <f t="shared" si="256"/>
        <v>487.5</v>
      </c>
      <c r="G137" s="107">
        <f t="shared" si="256"/>
        <v>487.5</v>
      </c>
      <c r="H137" s="107">
        <f t="shared" si="256"/>
        <v>487.5</v>
      </c>
      <c r="I137" s="107">
        <f t="shared" si="256"/>
        <v>487.5</v>
      </c>
      <c r="J137" s="107">
        <f t="shared" si="256"/>
        <v>487.5</v>
      </c>
      <c r="K137" s="107">
        <f t="shared" si="256"/>
        <v>487.5</v>
      </c>
      <c r="L137" s="107">
        <f t="shared" si="256"/>
        <v>487.5</v>
      </c>
      <c r="M137" s="107">
        <f t="shared" si="256"/>
        <v>487.5</v>
      </c>
      <c r="N137" s="107">
        <f t="shared" si="256"/>
        <v>487.5</v>
      </c>
      <c r="O137" s="107">
        <f t="shared" si="256"/>
        <v>497.25</v>
      </c>
      <c r="P137" s="107">
        <f t="shared" si="256"/>
        <v>497.25</v>
      </c>
      <c r="Q137" s="107">
        <f t="shared" si="256"/>
        <v>497.25</v>
      </c>
      <c r="R137" s="107">
        <f t="shared" si="256"/>
        <v>497.25</v>
      </c>
      <c r="S137" s="107">
        <f t="shared" si="256"/>
        <v>497.25</v>
      </c>
      <c r="T137" s="107">
        <f t="shared" si="256"/>
        <v>497.25</v>
      </c>
      <c r="U137" s="107">
        <f t="shared" si="256"/>
        <v>497.25</v>
      </c>
      <c r="V137" s="107">
        <f t="shared" si="256"/>
        <v>497.25</v>
      </c>
      <c r="W137" s="107">
        <f t="shared" si="256"/>
        <v>497.25</v>
      </c>
      <c r="X137" s="107">
        <f t="shared" si="256"/>
        <v>497.25</v>
      </c>
      <c r="Y137" s="107">
        <f t="shared" si="256"/>
        <v>497.25</v>
      </c>
      <c r="Z137" s="107">
        <f t="shared" si="256"/>
        <v>497.25</v>
      </c>
      <c r="AA137" s="107">
        <f t="shared" si="256"/>
        <v>507.19499999999999</v>
      </c>
      <c r="AB137" s="107">
        <f t="shared" si="256"/>
        <v>507.19499999999999</v>
      </c>
      <c r="AC137" s="107">
        <f t="shared" si="256"/>
        <v>507.19499999999999</v>
      </c>
      <c r="AD137" s="107">
        <f t="shared" si="256"/>
        <v>507.19499999999999</v>
      </c>
      <c r="AE137" s="107">
        <f t="shared" si="256"/>
        <v>507.19499999999999</v>
      </c>
      <c r="AF137" s="107">
        <f t="shared" si="256"/>
        <v>507.19499999999999</v>
      </c>
      <c r="AG137" s="107">
        <f t="shared" si="256"/>
        <v>507.19499999999999</v>
      </c>
      <c r="AH137" s="107">
        <f t="shared" si="256"/>
        <v>507.19499999999999</v>
      </c>
      <c r="AI137" s="107">
        <f t="shared" si="256"/>
        <v>507.19499999999999</v>
      </c>
      <c r="AJ137" s="107">
        <f t="shared" si="256"/>
        <v>507.19499999999999</v>
      </c>
      <c r="AK137" s="107">
        <f t="shared" si="256"/>
        <v>507.19499999999999</v>
      </c>
      <c r="AL137" s="107">
        <f t="shared" si="256"/>
        <v>507.19499999999999</v>
      </c>
    </row>
    <row r="138" spans="1:38" ht="16.5" thickTop="1" thickBot="1" x14ac:dyDescent="0.3">
      <c r="A138" s="113" t="s">
        <v>429</v>
      </c>
      <c r="B138" s="107"/>
      <c r="C138" s="107">
        <f>+SUM(C135:C136)*$B116</f>
        <v>19.5</v>
      </c>
      <c r="D138" s="107">
        <f>+SUM(D135:D136)*$B116</f>
        <v>19.5</v>
      </c>
      <c r="E138" s="107">
        <f t="shared" ref="E138:AL138" si="257">+SUM(E135:E136)*$B$6</f>
        <v>19.5</v>
      </c>
      <c r="F138" s="107">
        <f t="shared" si="257"/>
        <v>19.5</v>
      </c>
      <c r="G138" s="107">
        <f t="shared" si="257"/>
        <v>19.5</v>
      </c>
      <c r="H138" s="107">
        <f t="shared" si="257"/>
        <v>19.5</v>
      </c>
      <c r="I138" s="107">
        <f t="shared" si="257"/>
        <v>19.5</v>
      </c>
      <c r="J138" s="107">
        <f t="shared" si="257"/>
        <v>19.5</v>
      </c>
      <c r="K138" s="107">
        <f t="shared" si="257"/>
        <v>19.5</v>
      </c>
      <c r="L138" s="107">
        <f t="shared" si="257"/>
        <v>19.5</v>
      </c>
      <c r="M138" s="107">
        <f t="shared" si="257"/>
        <v>19.5</v>
      </c>
      <c r="N138" s="107">
        <f t="shared" si="257"/>
        <v>19.5</v>
      </c>
      <c r="O138" s="107">
        <f t="shared" si="257"/>
        <v>19.89</v>
      </c>
      <c r="P138" s="107">
        <f t="shared" si="257"/>
        <v>19.89</v>
      </c>
      <c r="Q138" s="107">
        <f t="shared" si="257"/>
        <v>19.89</v>
      </c>
      <c r="R138" s="107">
        <f t="shared" si="257"/>
        <v>19.89</v>
      </c>
      <c r="S138" s="107">
        <f t="shared" si="257"/>
        <v>19.89</v>
      </c>
      <c r="T138" s="107">
        <f t="shared" si="257"/>
        <v>19.89</v>
      </c>
      <c r="U138" s="107">
        <f t="shared" si="257"/>
        <v>19.89</v>
      </c>
      <c r="V138" s="107">
        <f t="shared" si="257"/>
        <v>19.89</v>
      </c>
      <c r="W138" s="107">
        <f t="shared" si="257"/>
        <v>19.89</v>
      </c>
      <c r="X138" s="107">
        <f t="shared" si="257"/>
        <v>19.89</v>
      </c>
      <c r="Y138" s="107">
        <f t="shared" si="257"/>
        <v>19.89</v>
      </c>
      <c r="Z138" s="107">
        <f t="shared" si="257"/>
        <v>19.89</v>
      </c>
      <c r="AA138" s="107">
        <f t="shared" si="257"/>
        <v>20.287800000000001</v>
      </c>
      <c r="AB138" s="107">
        <f t="shared" si="257"/>
        <v>20.287800000000001</v>
      </c>
      <c r="AC138" s="107">
        <f t="shared" si="257"/>
        <v>20.287800000000001</v>
      </c>
      <c r="AD138" s="107">
        <f t="shared" si="257"/>
        <v>20.287800000000001</v>
      </c>
      <c r="AE138" s="107">
        <f t="shared" si="257"/>
        <v>20.287800000000001</v>
      </c>
      <c r="AF138" s="107">
        <f t="shared" si="257"/>
        <v>20.287800000000001</v>
      </c>
      <c r="AG138" s="107">
        <f t="shared" si="257"/>
        <v>20.287800000000001</v>
      </c>
      <c r="AH138" s="107">
        <f t="shared" si="257"/>
        <v>20.287800000000001</v>
      </c>
      <c r="AI138" s="107">
        <f t="shared" si="257"/>
        <v>20.287800000000001</v>
      </c>
      <c r="AJ138" s="107">
        <f t="shared" si="257"/>
        <v>20.287800000000001</v>
      </c>
      <c r="AK138" s="107">
        <f t="shared" si="257"/>
        <v>20.287800000000001</v>
      </c>
      <c r="AL138" s="107">
        <f t="shared" si="257"/>
        <v>20.287800000000001</v>
      </c>
    </row>
    <row r="139" spans="1:38" ht="16.5" thickTop="1" thickBot="1" x14ac:dyDescent="0.3">
      <c r="A139" s="113" t="s">
        <v>430</v>
      </c>
      <c r="B139" s="107"/>
      <c r="C139" s="107">
        <f>+SUM(C135:C136)*$B117</f>
        <v>156</v>
      </c>
      <c r="D139" s="107">
        <f>+SUM(D135:D136)*$B117</f>
        <v>156</v>
      </c>
      <c r="E139" s="107">
        <f t="shared" ref="E139:AL139" si="258">+SUM(E135:E136)*$B$7</f>
        <v>156</v>
      </c>
      <c r="F139" s="107">
        <f t="shared" si="258"/>
        <v>156</v>
      </c>
      <c r="G139" s="107">
        <f t="shared" si="258"/>
        <v>156</v>
      </c>
      <c r="H139" s="107">
        <f t="shared" si="258"/>
        <v>156</v>
      </c>
      <c r="I139" s="107">
        <f t="shared" si="258"/>
        <v>156</v>
      </c>
      <c r="J139" s="107">
        <f t="shared" si="258"/>
        <v>156</v>
      </c>
      <c r="K139" s="107">
        <f t="shared" si="258"/>
        <v>156</v>
      </c>
      <c r="L139" s="107">
        <f t="shared" si="258"/>
        <v>156</v>
      </c>
      <c r="M139" s="107">
        <f t="shared" si="258"/>
        <v>156</v>
      </c>
      <c r="N139" s="107">
        <f t="shared" si="258"/>
        <v>156</v>
      </c>
      <c r="O139" s="107">
        <f t="shared" si="258"/>
        <v>159.12</v>
      </c>
      <c r="P139" s="107">
        <f t="shared" si="258"/>
        <v>159.12</v>
      </c>
      <c r="Q139" s="107">
        <f t="shared" si="258"/>
        <v>159.12</v>
      </c>
      <c r="R139" s="107">
        <f t="shared" si="258"/>
        <v>159.12</v>
      </c>
      <c r="S139" s="107">
        <f t="shared" si="258"/>
        <v>159.12</v>
      </c>
      <c r="T139" s="107">
        <f t="shared" si="258"/>
        <v>159.12</v>
      </c>
      <c r="U139" s="107">
        <f t="shared" si="258"/>
        <v>159.12</v>
      </c>
      <c r="V139" s="107">
        <f t="shared" si="258"/>
        <v>159.12</v>
      </c>
      <c r="W139" s="107">
        <f t="shared" si="258"/>
        <v>159.12</v>
      </c>
      <c r="X139" s="107">
        <f t="shared" si="258"/>
        <v>159.12</v>
      </c>
      <c r="Y139" s="107">
        <f t="shared" si="258"/>
        <v>159.12</v>
      </c>
      <c r="Z139" s="107">
        <f t="shared" si="258"/>
        <v>159.12</v>
      </c>
      <c r="AA139" s="107">
        <f t="shared" si="258"/>
        <v>162.30240000000001</v>
      </c>
      <c r="AB139" s="107">
        <f t="shared" si="258"/>
        <v>162.30240000000001</v>
      </c>
      <c r="AC139" s="107">
        <f t="shared" si="258"/>
        <v>162.30240000000001</v>
      </c>
      <c r="AD139" s="107">
        <f t="shared" si="258"/>
        <v>162.30240000000001</v>
      </c>
      <c r="AE139" s="107">
        <f t="shared" si="258"/>
        <v>162.30240000000001</v>
      </c>
      <c r="AF139" s="107">
        <f t="shared" si="258"/>
        <v>162.30240000000001</v>
      </c>
      <c r="AG139" s="107">
        <f t="shared" si="258"/>
        <v>162.30240000000001</v>
      </c>
      <c r="AH139" s="107">
        <f t="shared" si="258"/>
        <v>162.30240000000001</v>
      </c>
      <c r="AI139" s="107">
        <f t="shared" si="258"/>
        <v>162.30240000000001</v>
      </c>
      <c r="AJ139" s="107">
        <f t="shared" si="258"/>
        <v>162.30240000000001</v>
      </c>
      <c r="AK139" s="107">
        <f t="shared" si="258"/>
        <v>162.30240000000001</v>
      </c>
      <c r="AL139" s="107">
        <f t="shared" si="258"/>
        <v>162.30240000000001</v>
      </c>
    </row>
    <row r="140" spans="1:38" ht="16.5" thickTop="1" thickBot="1" x14ac:dyDescent="0.3">
      <c r="A140" s="57" t="s">
        <v>431</v>
      </c>
      <c r="B140" s="89"/>
      <c r="C140" s="89">
        <f>SUM(C135:C139)</f>
        <v>2613</v>
      </c>
      <c r="D140" s="89">
        <f t="shared" ref="D140:AL140" si="259">SUM(D135:D139)</f>
        <v>2613</v>
      </c>
      <c r="E140" s="89">
        <f t="shared" si="259"/>
        <v>2613</v>
      </c>
      <c r="F140" s="89">
        <f t="shared" si="259"/>
        <v>2613</v>
      </c>
      <c r="G140" s="89">
        <f t="shared" si="259"/>
        <v>2613</v>
      </c>
      <c r="H140" s="89">
        <f t="shared" si="259"/>
        <v>2613</v>
      </c>
      <c r="I140" s="89">
        <f t="shared" si="259"/>
        <v>2613</v>
      </c>
      <c r="J140" s="89">
        <f t="shared" si="259"/>
        <v>2613</v>
      </c>
      <c r="K140" s="89">
        <f t="shared" si="259"/>
        <v>2613</v>
      </c>
      <c r="L140" s="89">
        <f t="shared" si="259"/>
        <v>2613</v>
      </c>
      <c r="M140" s="89">
        <f t="shared" si="259"/>
        <v>2613</v>
      </c>
      <c r="N140" s="89">
        <f t="shared" si="259"/>
        <v>2613</v>
      </c>
      <c r="O140" s="89">
        <f t="shared" si="259"/>
        <v>2665.2599999999998</v>
      </c>
      <c r="P140" s="89">
        <f t="shared" si="259"/>
        <v>2665.2599999999998</v>
      </c>
      <c r="Q140" s="89">
        <f t="shared" si="259"/>
        <v>2665.2599999999998</v>
      </c>
      <c r="R140" s="89">
        <f t="shared" si="259"/>
        <v>2665.2599999999998</v>
      </c>
      <c r="S140" s="89">
        <f t="shared" si="259"/>
        <v>2665.2599999999998</v>
      </c>
      <c r="T140" s="89">
        <f t="shared" si="259"/>
        <v>2665.2599999999998</v>
      </c>
      <c r="U140" s="89">
        <f t="shared" si="259"/>
        <v>2665.2599999999998</v>
      </c>
      <c r="V140" s="89">
        <f t="shared" si="259"/>
        <v>2665.2599999999998</v>
      </c>
      <c r="W140" s="89">
        <f t="shared" si="259"/>
        <v>2665.2599999999998</v>
      </c>
      <c r="X140" s="89">
        <f t="shared" si="259"/>
        <v>2665.2599999999998</v>
      </c>
      <c r="Y140" s="89">
        <f t="shared" si="259"/>
        <v>2665.2599999999998</v>
      </c>
      <c r="Z140" s="89">
        <f t="shared" si="259"/>
        <v>2665.2599999999998</v>
      </c>
      <c r="AA140" s="89">
        <f t="shared" si="259"/>
        <v>2718.5652</v>
      </c>
      <c r="AB140" s="89">
        <f t="shared" si="259"/>
        <v>2718.5652</v>
      </c>
      <c r="AC140" s="89">
        <f t="shared" si="259"/>
        <v>2718.5652</v>
      </c>
      <c r="AD140" s="89">
        <f t="shared" si="259"/>
        <v>2718.5652</v>
      </c>
      <c r="AE140" s="89">
        <f t="shared" si="259"/>
        <v>2718.5652</v>
      </c>
      <c r="AF140" s="89">
        <f t="shared" si="259"/>
        <v>2718.5652</v>
      </c>
      <c r="AG140" s="89">
        <f t="shared" si="259"/>
        <v>2718.5652</v>
      </c>
      <c r="AH140" s="89">
        <f t="shared" si="259"/>
        <v>2718.5652</v>
      </c>
      <c r="AI140" s="89">
        <f t="shared" si="259"/>
        <v>2718.5652</v>
      </c>
      <c r="AJ140" s="89">
        <f t="shared" si="259"/>
        <v>2718.5652</v>
      </c>
      <c r="AK140" s="89">
        <f t="shared" si="259"/>
        <v>2718.5652</v>
      </c>
      <c r="AL140" s="89">
        <f t="shared" si="259"/>
        <v>2718.5652</v>
      </c>
    </row>
    <row r="141" spans="1:38" ht="15.75" thickTop="1" x14ac:dyDescent="0.25">
      <c r="A141" s="106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</row>
    <row r="142" spans="1:38" x14ac:dyDescent="0.25">
      <c r="A142" s="108"/>
      <c r="B142" s="109"/>
      <c r="C142" s="110" t="s">
        <v>432</v>
      </c>
      <c r="D142" s="110" t="s">
        <v>433</v>
      </c>
      <c r="E142" s="110" t="s">
        <v>434</v>
      </c>
      <c r="F142" s="110" t="s">
        <v>435</v>
      </c>
      <c r="G142" s="110" t="s">
        <v>401</v>
      </c>
      <c r="H142" s="110" t="s">
        <v>402</v>
      </c>
      <c r="I142" s="110" t="s">
        <v>420</v>
      </c>
      <c r="J142" s="110" t="s">
        <v>421</v>
      </c>
      <c r="K142" s="110" t="s">
        <v>436</v>
      </c>
      <c r="L142" s="110" t="s">
        <v>437</v>
      </c>
      <c r="M142" s="110" t="s">
        <v>438</v>
      </c>
      <c r="N142" s="111" t="s">
        <v>439</v>
      </c>
      <c r="O142" s="111" t="s">
        <v>432</v>
      </c>
      <c r="P142" s="111" t="s">
        <v>433</v>
      </c>
      <c r="Q142" s="111" t="s">
        <v>434</v>
      </c>
      <c r="R142" s="111" t="s">
        <v>435</v>
      </c>
      <c r="S142" s="111" t="s">
        <v>401</v>
      </c>
      <c r="T142" s="111" t="s">
        <v>402</v>
      </c>
      <c r="U142" s="111" t="s">
        <v>420</v>
      </c>
      <c r="V142" s="111" t="s">
        <v>421</v>
      </c>
      <c r="W142" s="111" t="s">
        <v>436</v>
      </c>
      <c r="X142" s="111" t="s">
        <v>437</v>
      </c>
      <c r="Y142" s="111" t="s">
        <v>438</v>
      </c>
      <c r="Z142" s="111" t="s">
        <v>439</v>
      </c>
      <c r="AA142" s="111" t="s">
        <v>432</v>
      </c>
      <c r="AB142" s="111" t="s">
        <v>433</v>
      </c>
      <c r="AC142" s="111" t="s">
        <v>434</v>
      </c>
      <c r="AD142" s="111" t="s">
        <v>435</v>
      </c>
      <c r="AE142" s="111" t="s">
        <v>401</v>
      </c>
      <c r="AF142" s="111" t="s">
        <v>402</v>
      </c>
      <c r="AG142" s="111" t="s">
        <v>420</v>
      </c>
      <c r="AH142" s="111" t="s">
        <v>421</v>
      </c>
      <c r="AI142" s="111" t="s">
        <v>436</v>
      </c>
      <c r="AJ142" s="111" t="s">
        <v>437</v>
      </c>
      <c r="AK142" s="111" t="s">
        <v>438</v>
      </c>
      <c r="AL142" s="111" t="s">
        <v>439</v>
      </c>
    </row>
    <row r="143" spans="1:38" x14ac:dyDescent="0.25">
      <c r="A143" s="106"/>
      <c r="B143" s="107"/>
      <c r="C143" s="110">
        <f>IF(ISERROR(HLOOKUP(C142,$C120:$F121,2,0)),0,1)</f>
        <v>0</v>
      </c>
      <c r="D143" s="110">
        <f t="shared" ref="D143:AL143" si="260">IF(ISERROR(HLOOKUP(D142,$C120:$F121,2,0)),0,1)</f>
        <v>0</v>
      </c>
      <c r="E143" s="110">
        <f t="shared" si="260"/>
        <v>0</v>
      </c>
      <c r="F143" s="110">
        <f t="shared" si="260"/>
        <v>0</v>
      </c>
      <c r="G143" s="110">
        <f t="shared" si="260"/>
        <v>1</v>
      </c>
      <c r="H143" s="110">
        <f t="shared" si="260"/>
        <v>0</v>
      </c>
      <c r="I143" s="110">
        <f t="shared" si="260"/>
        <v>0</v>
      </c>
      <c r="J143" s="110">
        <f t="shared" si="260"/>
        <v>0</v>
      </c>
      <c r="K143" s="110">
        <f t="shared" si="260"/>
        <v>0</v>
      </c>
      <c r="L143" s="110">
        <f t="shared" si="260"/>
        <v>0</v>
      </c>
      <c r="M143" s="110">
        <f t="shared" si="260"/>
        <v>0</v>
      </c>
      <c r="N143" s="110">
        <f t="shared" si="260"/>
        <v>0</v>
      </c>
      <c r="O143" s="110">
        <f t="shared" si="260"/>
        <v>0</v>
      </c>
      <c r="P143" s="110">
        <f t="shared" si="260"/>
        <v>0</v>
      </c>
      <c r="Q143" s="110">
        <f t="shared" si="260"/>
        <v>0</v>
      </c>
      <c r="R143" s="110">
        <f t="shared" si="260"/>
        <v>0</v>
      </c>
      <c r="S143" s="110">
        <f t="shared" si="260"/>
        <v>1</v>
      </c>
      <c r="T143" s="110">
        <f t="shared" si="260"/>
        <v>0</v>
      </c>
      <c r="U143" s="110">
        <f t="shared" si="260"/>
        <v>0</v>
      </c>
      <c r="V143" s="110">
        <f t="shared" si="260"/>
        <v>0</v>
      </c>
      <c r="W143" s="110">
        <f t="shared" si="260"/>
        <v>0</v>
      </c>
      <c r="X143" s="110">
        <f t="shared" si="260"/>
        <v>0</v>
      </c>
      <c r="Y143" s="110">
        <f t="shared" si="260"/>
        <v>0</v>
      </c>
      <c r="Z143" s="110">
        <f t="shared" si="260"/>
        <v>0</v>
      </c>
      <c r="AA143" s="110">
        <f t="shared" si="260"/>
        <v>0</v>
      </c>
      <c r="AB143" s="110">
        <f t="shared" si="260"/>
        <v>0</v>
      </c>
      <c r="AC143" s="110">
        <f t="shared" si="260"/>
        <v>0</v>
      </c>
      <c r="AD143" s="110">
        <f t="shared" si="260"/>
        <v>0</v>
      </c>
      <c r="AE143" s="110">
        <f t="shared" si="260"/>
        <v>1</v>
      </c>
      <c r="AF143" s="110">
        <f t="shared" si="260"/>
        <v>0</v>
      </c>
      <c r="AG143" s="110">
        <f t="shared" si="260"/>
        <v>0</v>
      </c>
      <c r="AH143" s="110">
        <f t="shared" si="260"/>
        <v>0</v>
      </c>
      <c r="AI143" s="110">
        <f t="shared" si="260"/>
        <v>0</v>
      </c>
      <c r="AJ143" s="110">
        <f t="shared" si="260"/>
        <v>0</v>
      </c>
      <c r="AK143" s="110">
        <f t="shared" si="260"/>
        <v>0</v>
      </c>
      <c r="AL143" s="110">
        <f t="shared" si="260"/>
        <v>0</v>
      </c>
    </row>
    <row r="144" spans="1:38" x14ac:dyDescent="0.25">
      <c r="A144" s="96" t="s">
        <v>440</v>
      </c>
      <c r="B144" s="89"/>
      <c r="C144" s="202">
        <f>+SPm!B2</f>
        <v>41456</v>
      </c>
      <c r="D144" s="202">
        <f>+SPm!C2</f>
        <v>41517</v>
      </c>
      <c r="E144" s="202">
        <f>+SPm!D2</f>
        <v>41547</v>
      </c>
      <c r="F144" s="202">
        <f>+SPm!E2</f>
        <v>41578</v>
      </c>
      <c r="G144" s="202">
        <f>+SPm!F2</f>
        <v>41608</v>
      </c>
      <c r="H144" s="202">
        <f>+SPm!G2</f>
        <v>41639</v>
      </c>
      <c r="I144" s="202">
        <f>+SPm!H2</f>
        <v>41670</v>
      </c>
      <c r="J144" s="202">
        <f>+SPm!I2</f>
        <v>41698</v>
      </c>
      <c r="K144" s="202">
        <f>+SPm!J2</f>
        <v>41729</v>
      </c>
      <c r="L144" s="202">
        <f>+SPm!K2</f>
        <v>41759</v>
      </c>
      <c r="M144" s="202">
        <f>+SPm!L2</f>
        <v>41790</v>
      </c>
      <c r="N144" s="202">
        <f>+SPm!M2</f>
        <v>41820</v>
      </c>
      <c r="O144" s="202">
        <f>+SPm!N2</f>
        <v>41851</v>
      </c>
      <c r="P144" s="202">
        <f>+SPm!O2</f>
        <v>41882</v>
      </c>
      <c r="Q144" s="202">
        <f>+SPm!P2</f>
        <v>41912</v>
      </c>
      <c r="R144" s="202">
        <f>+SPm!Q2</f>
        <v>41943</v>
      </c>
      <c r="S144" s="202">
        <f>+SPm!R2</f>
        <v>41973</v>
      </c>
      <c r="T144" s="202">
        <f>+SPm!S2</f>
        <v>42004</v>
      </c>
      <c r="U144" s="202">
        <f>+SPm!T2</f>
        <v>42035</v>
      </c>
      <c r="V144" s="202">
        <f>+SPm!U2</f>
        <v>42063</v>
      </c>
      <c r="W144" s="202">
        <f>+SPm!V2</f>
        <v>42094</v>
      </c>
      <c r="X144" s="202">
        <f>+SPm!W2</f>
        <v>42124</v>
      </c>
      <c r="Y144" s="202">
        <f>+SPm!X2</f>
        <v>42155</v>
      </c>
      <c r="Z144" s="202">
        <f>+SPm!Y2</f>
        <v>42185</v>
      </c>
      <c r="AA144" s="202">
        <f>+SPm!Z2</f>
        <v>42216</v>
      </c>
      <c r="AB144" s="202">
        <f>+SPm!AA2</f>
        <v>42247</v>
      </c>
      <c r="AC144" s="202">
        <f>+SPm!AB2</f>
        <v>42277</v>
      </c>
      <c r="AD144" s="202">
        <f>+SPm!AC2</f>
        <v>42308</v>
      </c>
      <c r="AE144" s="202">
        <f>+SPm!AD2</f>
        <v>42338</v>
      </c>
      <c r="AF144" s="202">
        <f>+SPm!AE2</f>
        <v>42369</v>
      </c>
      <c r="AG144" s="202">
        <f>+SPm!AF2</f>
        <v>42400</v>
      </c>
      <c r="AH144" s="202">
        <f>+SPm!AG2</f>
        <v>42429</v>
      </c>
      <c r="AI144" s="202">
        <f>+SPm!AH2</f>
        <v>42460</v>
      </c>
      <c r="AJ144" s="202">
        <f>+SPm!AI2</f>
        <v>42490</v>
      </c>
      <c r="AK144" s="202">
        <f>+SPm!AJ2</f>
        <v>42521</v>
      </c>
      <c r="AL144" s="202">
        <f>+SPm!AK2</f>
        <v>42551</v>
      </c>
    </row>
    <row r="145" spans="1:38" ht="15.75" thickBot="1" x14ac:dyDescent="0.3">
      <c r="A145" s="113" t="s">
        <v>427</v>
      </c>
      <c r="B145" s="107"/>
      <c r="C145" s="107">
        <f>+C128*$B114</f>
        <v>1800</v>
      </c>
      <c r="D145" s="107">
        <f t="shared" ref="D145:N145" si="261">+D128*$B$4</f>
        <v>1800</v>
      </c>
      <c r="E145" s="107">
        <f t="shared" si="261"/>
        <v>1800</v>
      </c>
      <c r="F145" s="107">
        <f t="shared" si="261"/>
        <v>1800</v>
      </c>
      <c r="G145" s="107">
        <f t="shared" si="261"/>
        <v>1800</v>
      </c>
      <c r="H145" s="107">
        <f t="shared" si="261"/>
        <v>1800</v>
      </c>
      <c r="I145" s="107">
        <f t="shared" si="261"/>
        <v>1800</v>
      </c>
      <c r="J145" s="107">
        <f t="shared" si="261"/>
        <v>1800</v>
      </c>
      <c r="K145" s="107">
        <f t="shared" si="261"/>
        <v>1800</v>
      </c>
      <c r="L145" s="107">
        <f t="shared" si="261"/>
        <v>1800</v>
      </c>
      <c r="M145" s="107">
        <f t="shared" si="261"/>
        <v>1800</v>
      </c>
      <c r="N145" s="107">
        <f t="shared" si="261"/>
        <v>1800</v>
      </c>
      <c r="O145" s="107">
        <f>+(O128*$B$4)*(1+$B$12^O133)</f>
        <v>1836</v>
      </c>
      <c r="P145" s="107">
        <f t="shared" ref="P145:Z145" si="262">+(P128*$B$4)*(1+$B$12^P133)</f>
        <v>1836</v>
      </c>
      <c r="Q145" s="107">
        <f t="shared" si="262"/>
        <v>1836</v>
      </c>
      <c r="R145" s="107">
        <f t="shared" si="262"/>
        <v>1836</v>
      </c>
      <c r="S145" s="107">
        <f t="shared" si="262"/>
        <v>1836</v>
      </c>
      <c r="T145" s="107">
        <f t="shared" si="262"/>
        <v>1836</v>
      </c>
      <c r="U145" s="107">
        <f t="shared" si="262"/>
        <v>1836</v>
      </c>
      <c r="V145" s="107">
        <f t="shared" si="262"/>
        <v>1836</v>
      </c>
      <c r="W145" s="107">
        <f t="shared" si="262"/>
        <v>1836</v>
      </c>
      <c r="X145" s="107">
        <f t="shared" si="262"/>
        <v>1836</v>
      </c>
      <c r="Y145" s="107">
        <f t="shared" si="262"/>
        <v>1836</v>
      </c>
      <c r="Z145" s="107">
        <f t="shared" si="262"/>
        <v>1836</v>
      </c>
      <c r="AA145" s="107">
        <f>+(AA128*$B$4)*((1+$B$12)^AA133)</f>
        <v>1872.72</v>
      </c>
      <c r="AB145" s="107">
        <f t="shared" ref="AB145:AL145" si="263">+(AB128*$B$4)*((1+$B$12)^AB133)</f>
        <v>1872.72</v>
      </c>
      <c r="AC145" s="107">
        <f t="shared" si="263"/>
        <v>1872.72</v>
      </c>
      <c r="AD145" s="107">
        <f t="shared" si="263"/>
        <v>1872.72</v>
      </c>
      <c r="AE145" s="107">
        <f t="shared" si="263"/>
        <v>1872.72</v>
      </c>
      <c r="AF145" s="107">
        <f t="shared" si="263"/>
        <v>1872.72</v>
      </c>
      <c r="AG145" s="107">
        <f t="shared" si="263"/>
        <v>1872.72</v>
      </c>
      <c r="AH145" s="107">
        <f t="shared" si="263"/>
        <v>1872.72</v>
      </c>
      <c r="AI145" s="107">
        <f t="shared" si="263"/>
        <v>1872.72</v>
      </c>
      <c r="AJ145" s="107">
        <f t="shared" si="263"/>
        <v>1872.72</v>
      </c>
      <c r="AK145" s="107">
        <f t="shared" si="263"/>
        <v>1872.72</v>
      </c>
      <c r="AL145" s="107">
        <f t="shared" si="263"/>
        <v>1872.72</v>
      </c>
    </row>
    <row r="146" spans="1:38" ht="16.5" hidden="1" thickTop="1" thickBot="1" x14ac:dyDescent="0.3">
      <c r="A146" s="113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</row>
    <row r="147" spans="1:38" ht="16.5" thickTop="1" thickBot="1" x14ac:dyDescent="0.3">
      <c r="A147" s="113" t="s">
        <v>441</v>
      </c>
      <c r="B147" s="107"/>
      <c r="C147" s="107">
        <f>C145*C143*((1+$B122)^C133)</f>
        <v>0</v>
      </c>
      <c r="D147" s="107">
        <f t="shared" ref="D147:AL147" si="264">D145*D143*((1+$B122)^D133)</f>
        <v>0</v>
      </c>
      <c r="E147" s="107">
        <f t="shared" si="264"/>
        <v>0</v>
      </c>
      <c r="F147" s="107">
        <f t="shared" si="264"/>
        <v>0</v>
      </c>
      <c r="G147" s="107">
        <f t="shared" si="264"/>
        <v>1800</v>
      </c>
      <c r="H147" s="107">
        <f t="shared" si="264"/>
        <v>0</v>
      </c>
      <c r="I147" s="107">
        <f t="shared" si="264"/>
        <v>0</v>
      </c>
      <c r="J147" s="107">
        <f t="shared" si="264"/>
        <v>0</v>
      </c>
      <c r="K147" s="107">
        <f t="shared" si="264"/>
        <v>0</v>
      </c>
      <c r="L147" s="107">
        <f t="shared" si="264"/>
        <v>0</v>
      </c>
      <c r="M147" s="107">
        <f t="shared" si="264"/>
        <v>0</v>
      </c>
      <c r="N147" s="107">
        <f t="shared" si="264"/>
        <v>0</v>
      </c>
      <c r="O147" s="107">
        <f t="shared" si="264"/>
        <v>0</v>
      </c>
      <c r="P147" s="107">
        <f t="shared" si="264"/>
        <v>0</v>
      </c>
      <c r="Q147" s="107">
        <f t="shared" si="264"/>
        <v>0</v>
      </c>
      <c r="R147" s="107">
        <f t="shared" si="264"/>
        <v>0</v>
      </c>
      <c r="S147" s="107">
        <f t="shared" si="264"/>
        <v>1872.72</v>
      </c>
      <c r="T147" s="107">
        <f t="shared" si="264"/>
        <v>0</v>
      </c>
      <c r="U147" s="107">
        <f t="shared" si="264"/>
        <v>0</v>
      </c>
      <c r="V147" s="107">
        <f t="shared" si="264"/>
        <v>0</v>
      </c>
      <c r="W147" s="107">
        <f t="shared" si="264"/>
        <v>0</v>
      </c>
      <c r="X147" s="107">
        <f t="shared" si="264"/>
        <v>0</v>
      </c>
      <c r="Y147" s="107">
        <f t="shared" si="264"/>
        <v>0</v>
      </c>
      <c r="Z147" s="107">
        <f t="shared" si="264"/>
        <v>0</v>
      </c>
      <c r="AA147" s="107">
        <f t="shared" si="264"/>
        <v>0</v>
      </c>
      <c r="AB147" s="107">
        <f t="shared" si="264"/>
        <v>0</v>
      </c>
      <c r="AC147" s="107">
        <f t="shared" si="264"/>
        <v>0</v>
      </c>
      <c r="AD147" s="107">
        <f t="shared" si="264"/>
        <v>0</v>
      </c>
      <c r="AE147" s="107">
        <f t="shared" si="264"/>
        <v>1948.377888</v>
      </c>
      <c r="AF147" s="107">
        <f t="shared" si="264"/>
        <v>0</v>
      </c>
      <c r="AG147" s="107">
        <f t="shared" si="264"/>
        <v>0</v>
      </c>
      <c r="AH147" s="107">
        <f t="shared" si="264"/>
        <v>0</v>
      </c>
      <c r="AI147" s="107">
        <f t="shared" si="264"/>
        <v>0</v>
      </c>
      <c r="AJ147" s="107">
        <f t="shared" si="264"/>
        <v>0</v>
      </c>
      <c r="AK147" s="107">
        <f t="shared" si="264"/>
        <v>0</v>
      </c>
      <c r="AL147" s="107">
        <f t="shared" si="264"/>
        <v>0</v>
      </c>
    </row>
    <row r="148" spans="1:38" ht="16.5" thickTop="1" thickBot="1" x14ac:dyDescent="0.3">
      <c r="A148" s="113" t="s">
        <v>428</v>
      </c>
      <c r="B148" s="107"/>
      <c r="C148" s="107">
        <f>IF($B123=0,C137,IF($B123=15,(C137/2),0))</f>
        <v>243.75</v>
      </c>
      <c r="D148" s="107">
        <f>IF($B123=0,D137,IF($B123=15,(D137/2)+(C137/2),IF($B123=30,C137,IF($B123=45,C137/2,0))))</f>
        <v>487.5</v>
      </c>
      <c r="E148" s="107">
        <f>IF($B123=0,E137,IF($B123=15,(E137/2)+(D137/2),IF($B123=30,D137,IF($B123=45,(D137/2)+(C139/2),IF($B123=60,C137,IF($B123=75,C137/2,0))))))</f>
        <v>487.5</v>
      </c>
      <c r="F148" s="107">
        <f t="shared" ref="F148" si="265">IF($B123=0,F137,IF($B123=15,(F137/2)+(E137/2),IF($B123=30,E137,IF($B123=45,(E137/2)+(D137/2),IF($B123=60,D137,IF($B123=75,D137/2,0))))))</f>
        <v>487.5</v>
      </c>
      <c r="G148" s="107">
        <f t="shared" ref="G148" si="266">IF($B123=0,G137,IF($B123=15,(G137/2)+(F137/2),IF($B123=30,F137,IF($B123=45,(F137/2)+(E137/2),IF($B123=60,E137,IF($B123=75,E137/2,0))))))</f>
        <v>487.5</v>
      </c>
      <c r="H148" s="107">
        <f t="shared" ref="H148" si="267">IF($B123=0,H137,IF($B123=15,(H137/2)+(G137/2),IF($B123=30,G137,IF($B123=45,(G137/2)+(F137/2),IF($B123=60,F137,IF($B123=75,F137/2,0))))))</f>
        <v>487.5</v>
      </c>
      <c r="I148" s="107">
        <f t="shared" ref="I148" si="268">IF($B123=0,I137,IF($B123=15,(I137/2)+(H137/2),IF($B123=30,H137,IF($B123=45,(H137/2)+(G137/2),IF($B123=60,G137,IF($B123=75,G137/2,0))))))</f>
        <v>487.5</v>
      </c>
      <c r="J148" s="107">
        <f t="shared" ref="J148" si="269">IF($B123=0,J137,IF($B123=15,(J137/2)+(I137/2),IF($B123=30,I137,IF($B123=45,(I137/2)+(H137/2),IF($B123=60,H137,IF($B123=75,H137/2,0))))))</f>
        <v>487.5</v>
      </c>
      <c r="K148" s="107">
        <f t="shared" ref="K148" si="270">IF($B123=0,K137,IF($B123=15,(K137/2)+(J137/2),IF($B123=30,J137,IF($B123=45,(J137/2)+(I137/2),IF($B123=60,I137,IF($B123=75,I137/2,0))))))</f>
        <v>487.5</v>
      </c>
      <c r="L148" s="107">
        <f t="shared" ref="L148" si="271">IF($B123=0,L137,IF($B123=15,(L137/2)+(K137/2),IF($B123=30,K137,IF($B123=45,(K137/2)+(J137/2),IF($B123=60,J137,IF($B123=75,J137/2,0))))))</f>
        <v>487.5</v>
      </c>
      <c r="M148" s="107">
        <f t="shared" ref="M148" si="272">IF($B123=0,M137,IF($B123=15,(M137/2)+(L137/2),IF($B123=30,L137,IF($B123=45,(L137/2)+(K137/2),IF($B123=60,K137,IF($B123=75,K137/2,0))))))</f>
        <v>487.5</v>
      </c>
      <c r="N148" s="107">
        <f t="shared" ref="N148" si="273">IF($B123=0,N137,IF($B123=15,(N137/2)+(M137/2),IF($B123=30,M137,IF($B123=45,(M137/2)+(L137/2),IF($B123=60,L137,IF($B123=75,L137/2,0))))))</f>
        <v>487.5</v>
      </c>
      <c r="O148" s="107">
        <f t="shared" ref="O148" si="274">IF($B123=0,O137,IF($B123=15,(O137/2)+(N137/2),IF($B123=30,N137,IF($B123=45,(N137/2)+(M137/2),IF($B123=60,M137,IF($B123=75,M137/2,0))))))</f>
        <v>492.375</v>
      </c>
      <c r="P148" s="107">
        <f t="shared" ref="P148" si="275">IF($B123=0,P137,IF($B123=15,(P137/2)+(O137/2),IF($B123=30,O137,IF($B123=45,(O137/2)+(N137/2),IF($B123=60,N137,IF($B123=75,N137/2,0))))))</f>
        <v>497.25</v>
      </c>
      <c r="Q148" s="107">
        <f t="shared" ref="Q148" si="276">IF($B123=0,Q137,IF($B123=15,(Q137/2)+(P137/2),IF($B123=30,P137,IF($B123=45,(P137/2)+(O137/2),IF($B123=60,O137,IF($B123=75,O137/2,0))))))</f>
        <v>497.25</v>
      </c>
      <c r="R148" s="107">
        <f t="shared" ref="R148" si="277">IF($B123=0,R137,IF($B123=15,(R137/2)+(Q137/2),IF($B123=30,Q137,IF($B123=45,(Q137/2)+(P137/2),IF($B123=60,P137,IF($B123=75,P137/2,0))))))</f>
        <v>497.25</v>
      </c>
      <c r="S148" s="107">
        <f t="shared" ref="S148" si="278">IF($B123=0,S137,IF($B123=15,(S137/2)+(R137/2),IF($B123=30,R137,IF($B123=45,(R137/2)+(Q137/2),IF($B123=60,Q137,IF($B123=75,Q137/2,0))))))</f>
        <v>497.25</v>
      </c>
      <c r="T148" s="107">
        <f t="shared" ref="T148" si="279">IF($B123=0,T137,IF($B123=15,(T137/2)+(S137/2),IF($B123=30,S137,IF($B123=45,(S137/2)+(R137/2),IF($B123=60,R137,IF($B123=75,R137/2,0))))))</f>
        <v>497.25</v>
      </c>
      <c r="U148" s="107">
        <f t="shared" ref="U148" si="280">IF($B123=0,U137,IF($B123=15,(U137/2)+(T137/2),IF($B123=30,T137,IF($B123=45,(T137/2)+(S137/2),IF($B123=60,S137,IF($B123=75,S137/2,0))))))</f>
        <v>497.25</v>
      </c>
      <c r="V148" s="107">
        <f t="shared" ref="V148" si="281">IF($B123=0,V137,IF($B123=15,(V137/2)+(U137/2),IF($B123=30,U137,IF($B123=45,(U137/2)+(T137/2),IF($B123=60,T137,IF($B123=75,T137/2,0))))))</f>
        <v>497.25</v>
      </c>
      <c r="W148" s="107">
        <f t="shared" ref="W148" si="282">IF($B123=0,W137,IF($B123=15,(W137/2)+(V137/2),IF($B123=30,V137,IF($B123=45,(V137/2)+(U137/2),IF($B123=60,U137,IF($B123=75,U137/2,0))))))</f>
        <v>497.25</v>
      </c>
      <c r="X148" s="107">
        <f t="shared" ref="X148" si="283">IF($B123=0,X137,IF($B123=15,(X137/2)+(W137/2),IF($B123=30,W137,IF($B123=45,(W137/2)+(V137/2),IF($B123=60,V137,IF($B123=75,V137/2,0))))))</f>
        <v>497.25</v>
      </c>
      <c r="Y148" s="107">
        <f t="shared" ref="Y148" si="284">IF($B123=0,Y137,IF($B123=15,(Y137/2)+(X137/2),IF($B123=30,X137,IF($B123=45,(X137/2)+(W137/2),IF($B123=60,W137,IF($B123=75,W137/2,0))))))</f>
        <v>497.25</v>
      </c>
      <c r="Z148" s="107">
        <f t="shared" ref="Z148" si="285">IF($B123=0,Z137,IF($B123=15,(Z137/2)+(Y137/2),IF($B123=30,Y137,IF($B123=45,(Y137/2)+(X137/2),IF($B123=60,X137,IF($B123=75,X137/2,0))))))</f>
        <v>497.25</v>
      </c>
      <c r="AA148" s="107">
        <f t="shared" ref="AA148" si="286">IF($B123=0,AA137,IF($B123=15,(AA137/2)+(Z137/2),IF($B123=30,Z137,IF($B123=45,(Z137/2)+(Y137/2),IF($B123=60,Y137,IF($B123=75,Y137/2,0))))))</f>
        <v>502.22249999999997</v>
      </c>
      <c r="AB148" s="107">
        <f t="shared" ref="AB148" si="287">IF($B123=0,AB137,IF($B123=15,(AB137/2)+(AA137/2),IF($B123=30,AA137,IF($B123=45,(AA137/2)+(Z137/2),IF($B123=60,Z137,IF($B123=75,Z137/2,0))))))</f>
        <v>507.19499999999999</v>
      </c>
      <c r="AC148" s="107">
        <f t="shared" ref="AC148" si="288">IF($B123=0,AC137,IF($B123=15,(AC137/2)+(AB137/2),IF($B123=30,AB137,IF($B123=45,(AB137/2)+(AA137/2),IF($B123=60,AA137,IF($B123=75,AA137/2,0))))))</f>
        <v>507.19499999999999</v>
      </c>
      <c r="AD148" s="107">
        <f t="shared" ref="AD148" si="289">IF($B123=0,AD137,IF($B123=15,(AD137/2)+(AC137/2),IF($B123=30,AC137,IF($B123=45,(AC137/2)+(AB137/2),IF($B123=60,AB137,IF($B123=75,AB137/2,0))))))</f>
        <v>507.19499999999999</v>
      </c>
      <c r="AE148" s="107">
        <f t="shared" ref="AE148" si="290">IF($B123=0,AE137,IF($B123=15,(AE137/2)+(AD137/2),IF($B123=30,AD137,IF($B123=45,(AD137/2)+(AC137/2),IF($B123=60,AC137,IF($B123=75,AC137/2,0))))))</f>
        <v>507.19499999999999</v>
      </c>
      <c r="AF148" s="107">
        <f t="shared" ref="AF148" si="291">IF($B123=0,AF137,IF($B123=15,(AF137/2)+(AE137/2),IF($B123=30,AE137,IF($B123=45,(AE137/2)+(AD137/2),IF($B123=60,AD137,IF($B123=75,AD137/2,0))))))</f>
        <v>507.19499999999999</v>
      </c>
      <c r="AG148" s="107">
        <f t="shared" ref="AG148" si="292">IF($B123=0,AG137,IF($B123=15,(AG137/2)+(AF137/2),IF($B123=30,AF137,IF($B123=45,(AF137/2)+(AE137/2),IF($B123=60,AE137,IF($B123=75,AE137/2,0))))))</f>
        <v>507.19499999999999</v>
      </c>
      <c r="AH148" s="107">
        <f t="shared" ref="AH148" si="293">IF($B123=0,AH137,IF($B123=15,(AH137/2)+(AG137/2),IF($B123=30,AG137,IF($B123=45,(AG137/2)+(AF137/2),IF($B123=60,AF137,IF($B123=75,AF137/2,0))))))</f>
        <v>507.19499999999999</v>
      </c>
      <c r="AI148" s="107">
        <f t="shared" ref="AI148" si="294">IF($B123=0,AI137,IF($B123=15,(AI137/2)+(AH137/2),IF($B123=30,AH137,IF($B123=45,(AH137/2)+(AG137/2),IF($B123=60,AG137,IF($B123=75,AG137/2,0))))))</f>
        <v>507.19499999999999</v>
      </c>
      <c r="AJ148" s="107">
        <f t="shared" ref="AJ148" si="295">IF($B123=0,AJ137,IF($B123=15,(AJ137/2)+(AI137/2),IF($B123=30,AI137,IF($B123=45,(AI137/2)+(AH137/2),IF($B123=60,AH137,IF($B123=75,AH137/2,0))))))</f>
        <v>507.19499999999999</v>
      </c>
      <c r="AK148" s="107">
        <f t="shared" ref="AK148" si="296">IF($B123=0,AK137,IF($B123=15,(AK137/2)+(AJ137/2),IF($B123=30,AJ137,IF($B123=45,(AJ137/2)+(AI137/2),IF($B123=60,AI137,IF($B123=75,AI137/2,0))))))</f>
        <v>507.19499999999999</v>
      </c>
      <c r="AL148" s="107">
        <f t="shared" ref="AL148" si="297">IF($B123=0,AL137,IF($B123=15,(AL137/2)+(AK137/2),IF($B123=30,AK137,IF($B123=45,(AK137/2)+(AJ137/2),IF($B123=60,AJ137,IF($B123=75,AJ137/2,0))))))</f>
        <v>507.19499999999999</v>
      </c>
    </row>
    <row r="149" spans="1:38" ht="16.5" thickTop="1" thickBot="1" x14ac:dyDescent="0.3">
      <c r="A149" s="113" t="s">
        <v>429</v>
      </c>
      <c r="B149" s="107"/>
      <c r="C149" s="107">
        <f>IF($B123=0,C138,IF($B123=15,(C138/2),0))</f>
        <v>9.75</v>
      </c>
      <c r="D149" s="107">
        <f>IF($B123=0,D138,IF($B123=15,(D138/2)+(C138/2),IF($B123=30,C138,IF($B123=45,C138/2,0))))</f>
        <v>19.5</v>
      </c>
      <c r="E149" s="107">
        <f>IF($B123=0,E138,IF($B123=15,(E138/2)+(D138/2),IF($B123=30,D138,IF($B123=45,(D138/2)+(C140/2),IF($B123=60,C138,IF($B123=75,C138/2,0))))))</f>
        <v>19.5</v>
      </c>
      <c r="F149" s="107">
        <f t="shared" ref="F149" si="298">IF($B123=0,F138,IF($B123=15,(F138/2)+(E138/2),IF($B123=30,E138,IF($B123=45,(E138/2)+(D138/2),IF($B123=60,D138,IF($B123=75,D138/2,0))))))</f>
        <v>19.5</v>
      </c>
      <c r="G149" s="107">
        <f t="shared" ref="G149" si="299">IF($B123=0,G138,IF($B123=15,(G138/2)+(F138/2),IF($B123=30,F138,IF($B123=45,(F138/2)+(E138/2),IF($B123=60,E138,IF($B123=75,E138/2,0))))))</f>
        <v>19.5</v>
      </c>
      <c r="H149" s="107">
        <f t="shared" ref="H149" si="300">IF($B123=0,H138,IF($B123=15,(H138/2)+(G138/2),IF($B123=30,G138,IF($B123=45,(G138/2)+(F138/2),IF($B123=60,F138,IF($B123=75,F138/2,0))))))</f>
        <v>19.5</v>
      </c>
      <c r="I149" s="107">
        <f t="shared" ref="I149" si="301">IF($B123=0,I138,IF($B123=15,(I138/2)+(H138/2),IF($B123=30,H138,IF($B123=45,(H138/2)+(G138/2),IF($B123=60,G138,IF($B123=75,G138/2,0))))))</f>
        <v>19.5</v>
      </c>
      <c r="J149" s="107">
        <f t="shared" ref="J149" si="302">IF($B123=0,J138,IF($B123=15,(J138/2)+(I138/2),IF($B123=30,I138,IF($B123=45,(I138/2)+(H138/2),IF($B123=60,H138,IF($B123=75,H138/2,0))))))</f>
        <v>19.5</v>
      </c>
      <c r="K149" s="107">
        <f t="shared" ref="K149" si="303">IF($B123=0,K138,IF($B123=15,(K138/2)+(J138/2),IF($B123=30,J138,IF($B123=45,(J138/2)+(I138/2),IF($B123=60,I138,IF($B123=75,I138/2,0))))))</f>
        <v>19.5</v>
      </c>
      <c r="L149" s="107">
        <f t="shared" ref="L149" si="304">IF($B123=0,L138,IF($B123=15,(L138/2)+(K138/2),IF($B123=30,K138,IF($B123=45,(K138/2)+(J138/2),IF($B123=60,J138,IF($B123=75,J138/2,0))))))</f>
        <v>19.5</v>
      </c>
      <c r="M149" s="107">
        <f t="shared" ref="M149" si="305">IF($B123=0,M138,IF($B123=15,(M138/2)+(L138/2),IF($B123=30,L138,IF($B123=45,(L138/2)+(K138/2),IF($B123=60,K138,IF($B123=75,K138/2,0))))))</f>
        <v>19.5</v>
      </c>
      <c r="N149" s="107">
        <f t="shared" ref="N149" si="306">IF($B123=0,N138,IF($B123=15,(N138/2)+(M138/2),IF($B123=30,M138,IF($B123=45,(M138/2)+(L138/2),IF($B123=60,L138,IF($B123=75,L138/2,0))))))</f>
        <v>19.5</v>
      </c>
      <c r="O149" s="107">
        <f t="shared" ref="O149" si="307">IF($B123=0,O138,IF($B123=15,(O138/2)+(N138/2),IF($B123=30,N138,IF($B123=45,(N138/2)+(M138/2),IF($B123=60,M138,IF($B123=75,M138/2,0))))))</f>
        <v>19.695</v>
      </c>
      <c r="P149" s="107">
        <f t="shared" ref="P149" si="308">IF($B123=0,P138,IF($B123=15,(P138/2)+(O138/2),IF($B123=30,O138,IF($B123=45,(O138/2)+(N138/2),IF($B123=60,N138,IF($B123=75,N138/2,0))))))</f>
        <v>19.89</v>
      </c>
      <c r="Q149" s="107">
        <f t="shared" ref="Q149" si="309">IF($B123=0,Q138,IF($B123=15,(Q138/2)+(P138/2),IF($B123=30,P138,IF($B123=45,(P138/2)+(O138/2),IF($B123=60,O138,IF($B123=75,O138/2,0))))))</f>
        <v>19.89</v>
      </c>
      <c r="R149" s="107">
        <f t="shared" ref="R149" si="310">IF($B123=0,R138,IF($B123=15,(R138/2)+(Q138/2),IF($B123=30,Q138,IF($B123=45,(Q138/2)+(P138/2),IF($B123=60,P138,IF($B123=75,P138/2,0))))))</f>
        <v>19.89</v>
      </c>
      <c r="S149" s="107">
        <f t="shared" ref="S149" si="311">IF($B123=0,S138,IF($B123=15,(S138/2)+(R138/2),IF($B123=30,R138,IF($B123=45,(R138/2)+(Q138/2),IF($B123=60,Q138,IF($B123=75,Q138/2,0))))))</f>
        <v>19.89</v>
      </c>
      <c r="T149" s="107">
        <f t="shared" ref="T149" si="312">IF($B123=0,T138,IF($B123=15,(T138/2)+(S138/2),IF($B123=30,S138,IF($B123=45,(S138/2)+(R138/2),IF($B123=60,R138,IF($B123=75,R138/2,0))))))</f>
        <v>19.89</v>
      </c>
      <c r="U149" s="107">
        <f t="shared" ref="U149" si="313">IF($B123=0,U138,IF($B123=15,(U138/2)+(T138/2),IF($B123=30,T138,IF($B123=45,(T138/2)+(S138/2),IF($B123=60,S138,IF($B123=75,S138/2,0))))))</f>
        <v>19.89</v>
      </c>
      <c r="V149" s="107">
        <f t="shared" ref="V149" si="314">IF($B123=0,V138,IF($B123=15,(V138/2)+(U138/2),IF($B123=30,U138,IF($B123=45,(U138/2)+(T138/2),IF($B123=60,T138,IF($B123=75,T138/2,0))))))</f>
        <v>19.89</v>
      </c>
      <c r="W149" s="107">
        <f t="shared" ref="W149" si="315">IF($B123=0,W138,IF($B123=15,(W138/2)+(V138/2),IF($B123=30,V138,IF($B123=45,(V138/2)+(U138/2),IF($B123=60,U138,IF($B123=75,U138/2,0))))))</f>
        <v>19.89</v>
      </c>
      <c r="X149" s="107">
        <f t="shared" ref="X149" si="316">IF($B123=0,X138,IF($B123=15,(X138/2)+(W138/2),IF($B123=30,W138,IF($B123=45,(W138/2)+(V138/2),IF($B123=60,V138,IF($B123=75,V138/2,0))))))</f>
        <v>19.89</v>
      </c>
      <c r="Y149" s="107">
        <f t="shared" ref="Y149" si="317">IF($B123=0,Y138,IF($B123=15,(Y138/2)+(X138/2),IF($B123=30,X138,IF($B123=45,(X138/2)+(W138/2),IF($B123=60,W138,IF($B123=75,W138/2,0))))))</f>
        <v>19.89</v>
      </c>
      <c r="Z149" s="107">
        <f t="shared" ref="Z149" si="318">IF($B123=0,Z138,IF($B123=15,(Z138/2)+(Y138/2),IF($B123=30,Y138,IF($B123=45,(Y138/2)+(X138/2),IF($B123=60,X138,IF($B123=75,X138/2,0))))))</f>
        <v>19.89</v>
      </c>
      <c r="AA149" s="107">
        <f t="shared" ref="AA149" si="319">IF($B123=0,AA138,IF($B123=15,(AA138/2)+(Z138/2),IF($B123=30,Z138,IF($B123=45,(Z138/2)+(Y138/2),IF($B123=60,Y138,IF($B123=75,Y138/2,0))))))</f>
        <v>20.088900000000002</v>
      </c>
      <c r="AB149" s="107">
        <f t="shared" ref="AB149" si="320">IF($B123=0,AB138,IF($B123=15,(AB138/2)+(AA138/2),IF($B123=30,AA138,IF($B123=45,(AA138/2)+(Z138/2),IF($B123=60,Z138,IF($B123=75,Z138/2,0))))))</f>
        <v>20.287800000000001</v>
      </c>
      <c r="AC149" s="107">
        <f t="shared" ref="AC149" si="321">IF($B123=0,AC138,IF($B123=15,(AC138/2)+(AB138/2),IF($B123=30,AB138,IF($B123=45,(AB138/2)+(AA138/2),IF($B123=60,AA138,IF($B123=75,AA138/2,0))))))</f>
        <v>20.287800000000001</v>
      </c>
      <c r="AD149" s="107">
        <f t="shared" ref="AD149" si="322">IF($B123=0,AD138,IF($B123=15,(AD138/2)+(AC138/2),IF($B123=30,AC138,IF($B123=45,(AC138/2)+(AB138/2),IF($B123=60,AB138,IF($B123=75,AB138/2,0))))))</f>
        <v>20.287800000000001</v>
      </c>
      <c r="AE149" s="107">
        <f t="shared" ref="AE149" si="323">IF($B123=0,AE138,IF($B123=15,(AE138/2)+(AD138/2),IF($B123=30,AD138,IF($B123=45,(AD138/2)+(AC138/2),IF($B123=60,AC138,IF($B123=75,AC138/2,0))))))</f>
        <v>20.287800000000001</v>
      </c>
      <c r="AF149" s="107">
        <f t="shared" ref="AF149" si="324">IF($B123=0,AF138,IF($B123=15,(AF138/2)+(AE138/2),IF($B123=30,AE138,IF($B123=45,(AE138/2)+(AD138/2),IF($B123=60,AD138,IF($B123=75,AD138/2,0))))))</f>
        <v>20.287800000000001</v>
      </c>
      <c r="AG149" s="107">
        <f t="shared" ref="AG149" si="325">IF($B123=0,AG138,IF($B123=15,(AG138/2)+(AF138/2),IF($B123=30,AF138,IF($B123=45,(AF138/2)+(AE138/2),IF($B123=60,AE138,IF($B123=75,AE138/2,0))))))</f>
        <v>20.287800000000001</v>
      </c>
      <c r="AH149" s="107">
        <f t="shared" ref="AH149" si="326">IF($B123=0,AH138,IF($B123=15,(AH138/2)+(AG138/2),IF($B123=30,AG138,IF($B123=45,(AG138/2)+(AF138/2),IF($B123=60,AF138,IF($B123=75,AF138/2,0))))))</f>
        <v>20.287800000000001</v>
      </c>
      <c r="AI149" s="107">
        <f t="shared" ref="AI149" si="327">IF($B123=0,AI138,IF($B123=15,(AI138/2)+(AH138/2),IF($B123=30,AH138,IF($B123=45,(AH138/2)+(AG138/2),IF($B123=60,AG138,IF($B123=75,AG138/2,0))))))</f>
        <v>20.287800000000001</v>
      </c>
      <c r="AJ149" s="107">
        <f t="shared" ref="AJ149" si="328">IF($B123=0,AJ138,IF($B123=15,(AJ138/2)+(AI138/2),IF($B123=30,AI138,IF($B123=45,(AI138/2)+(AH138/2),IF($B123=60,AH138,IF($B123=75,AH138/2,0))))))</f>
        <v>20.287800000000001</v>
      </c>
      <c r="AK149" s="107">
        <f t="shared" ref="AK149" si="329">IF($B123=0,AK138,IF($B123=15,(AK138/2)+(AJ138/2),IF($B123=30,AJ138,IF($B123=45,(AJ138/2)+(AI138/2),IF($B123=60,AI138,IF($B123=75,AI138/2,0))))))</f>
        <v>20.287800000000001</v>
      </c>
      <c r="AL149" s="107">
        <f t="shared" ref="AL149" si="330">IF($B123=0,AL138,IF($B123=15,(AL138/2)+(AK138/2),IF($B123=30,AK138,IF($B123=45,(AK138/2)+(AJ138/2),IF($B123=60,AJ138,IF($B123=75,AJ138/2,0))))))</f>
        <v>20.287800000000001</v>
      </c>
    </row>
    <row r="150" spans="1:38" ht="16.5" thickTop="1" thickBot="1" x14ac:dyDescent="0.3">
      <c r="A150" s="113" t="s">
        <v>442</v>
      </c>
      <c r="B150" s="107"/>
      <c r="C150" s="107">
        <f>IF(C128-B128&lt;0,((B154/B128)*(B128-C128)),0)</f>
        <v>0</v>
      </c>
      <c r="D150" s="107">
        <f t="shared" ref="D150" si="331">IF(D128-C128&lt;0,((C154/C128)*(C128-D128)),0)</f>
        <v>0</v>
      </c>
      <c r="E150" s="107">
        <f t="shared" ref="E150" si="332">IF(E128-D128&lt;0,((D154/D128)*(D128-E128)),0)</f>
        <v>0</v>
      </c>
      <c r="F150" s="107">
        <f t="shared" ref="F150" si="333">IF(F128-E128&lt;0,((E154/E128)*(E128-F128)),0)</f>
        <v>0</v>
      </c>
      <c r="G150" s="107">
        <f t="shared" ref="G150" si="334">IF(G128-F128&lt;0,((F154/F128)*(F128-G128)),0)</f>
        <v>0</v>
      </c>
      <c r="H150" s="107">
        <f t="shared" ref="H150" si="335">IF(H128-G128&lt;0,((G154/G128)*(G128-H128)),0)</f>
        <v>0</v>
      </c>
      <c r="I150" s="107">
        <f t="shared" ref="I150" si="336">IF(I128-H128&lt;0,((H154/H128)*(H128-I128)),0)</f>
        <v>0</v>
      </c>
      <c r="J150" s="107">
        <f t="shared" ref="J150" si="337">IF(J128-I128&lt;0,((I154/I128)*(I128-J128)),0)</f>
        <v>0</v>
      </c>
      <c r="K150" s="107">
        <f t="shared" ref="K150" si="338">IF(K128-J128&lt;0,((J154/J128)*(J128-K128)),0)</f>
        <v>0</v>
      </c>
      <c r="L150" s="107">
        <f t="shared" ref="L150" si="339">IF(L128-K128&lt;0,((K154/K128)*(K128-L128)),0)</f>
        <v>0</v>
      </c>
      <c r="M150" s="107">
        <f t="shared" ref="M150" si="340">IF(M128-L128&lt;0,((L154/L128)*(L128-M128)),0)</f>
        <v>0</v>
      </c>
      <c r="N150" s="107">
        <f t="shared" ref="N150" si="341">IF(N128-M128&lt;0,((M154/M128)*(M128-N128)),0)</f>
        <v>0</v>
      </c>
      <c r="O150" s="107">
        <f>IF(O128-N128&lt;0,((N154/N128)*(N128-O128)),0)</f>
        <v>0</v>
      </c>
      <c r="P150" s="107">
        <f t="shared" ref="P150" si="342">IF(P128-O128&lt;0,((O154/O128)*(O128-P128)),0)</f>
        <v>0</v>
      </c>
      <c r="Q150" s="107">
        <f t="shared" ref="Q150" si="343">IF(Q128-P128&lt;0,((P154/P128)*(P128-Q128)),0)</f>
        <v>0</v>
      </c>
      <c r="R150" s="107">
        <f t="shared" ref="R150" si="344">IF(R128-Q128&lt;0,((Q154/Q128)*(Q128-R128)),0)</f>
        <v>0</v>
      </c>
      <c r="S150" s="107">
        <f t="shared" ref="S150" si="345">IF(S128-R128&lt;0,((R154/R128)*(R128-S128)),0)</f>
        <v>0</v>
      </c>
      <c r="T150" s="107">
        <f t="shared" ref="T150" si="346">IF(T128-S128&lt;0,((S154/S128)*(S128-T128)),0)</f>
        <v>0</v>
      </c>
      <c r="U150" s="107">
        <f t="shared" ref="U150" si="347">IF(U128-T128&lt;0,((T154/T128)*(T128-U128)),0)</f>
        <v>0</v>
      </c>
      <c r="V150" s="107">
        <f t="shared" ref="V150" si="348">IF(V128-U128&lt;0,((U154/U128)*(U128-V128)),0)</f>
        <v>0</v>
      </c>
      <c r="W150" s="107">
        <f t="shared" ref="W150" si="349">IF(W128-V128&lt;0,((V154/V128)*(V128-W128)),0)</f>
        <v>0</v>
      </c>
      <c r="X150" s="107">
        <f t="shared" ref="X150" si="350">IF(X128-W128&lt;0,((W154/W128)*(W128-X128)),0)</f>
        <v>0</v>
      </c>
      <c r="Y150" s="107">
        <f t="shared" ref="Y150" si="351">IF(Y128-X128&lt;0,((X154/X128)*(X128-Y128)),0)</f>
        <v>0</v>
      </c>
      <c r="Z150" s="107">
        <f t="shared" ref="Z150" si="352">IF(Z128-Y128&lt;0,((Y154/Y128)*(Y128-Z128)),0)</f>
        <v>0</v>
      </c>
      <c r="AA150" s="107">
        <f>IF(AA128-Z128&lt;0,((Z154/Z128)*(Z128-AA128)),0)</f>
        <v>0</v>
      </c>
      <c r="AB150" s="107">
        <f t="shared" ref="AB150" si="353">IF(AB128-AA128&lt;0,((AA154/AA128)*(AA128-AB128)),0)</f>
        <v>0</v>
      </c>
      <c r="AC150" s="107">
        <f t="shared" ref="AC150" si="354">IF(AC128-AB128&lt;0,((AB154/AB128)*(AB128-AC128)),0)</f>
        <v>0</v>
      </c>
      <c r="AD150" s="107">
        <f t="shared" ref="AD150" si="355">IF(AD128-AC128&lt;0,((AC154/AC128)*(AC128-AD128)),0)</f>
        <v>0</v>
      </c>
      <c r="AE150" s="107">
        <f t="shared" ref="AE150" si="356">IF(AE128-AD128&lt;0,((AD154/AD128)*(AD128-AE128)),0)</f>
        <v>0</v>
      </c>
      <c r="AF150" s="107">
        <f t="shared" ref="AF150" si="357">IF(AF128-AE128&lt;0,((AE154/AE128)*(AE128-AF128)),0)</f>
        <v>0</v>
      </c>
      <c r="AG150" s="107">
        <f t="shared" ref="AG150" si="358">IF(AG128-AF128&lt;0,((AF154/AF128)*(AF128-AG128)),0)</f>
        <v>0</v>
      </c>
      <c r="AH150" s="107">
        <f t="shared" ref="AH150" si="359">IF(AH128-AG128&lt;0,((AG154/AG128)*(AG128-AH128)),0)</f>
        <v>0</v>
      </c>
      <c r="AI150" s="107">
        <f t="shared" ref="AI150" si="360">IF(AI128-AH128&lt;0,((AH154/AH128)*(AH128-AI128)),0)</f>
        <v>0</v>
      </c>
      <c r="AJ150" s="107">
        <f t="shared" ref="AJ150" si="361">IF(AJ128-AI128&lt;0,((AI154/AI128)*(AI128-AJ128)),0)</f>
        <v>0</v>
      </c>
      <c r="AK150" s="107">
        <f t="shared" ref="AK150" si="362">IF(AK128-AJ128&lt;0,((AJ154/AJ128)*(AJ128-AK128)),0)</f>
        <v>0</v>
      </c>
      <c r="AL150" s="107">
        <f t="shared" ref="AL150" si="363">IF(AL128-AK128&lt;0,((AK154/AK128)*(AK128-AL128)),0)</f>
        <v>0</v>
      </c>
    </row>
    <row r="151" spans="1:38" ht="16.5" thickTop="1" thickBot="1" x14ac:dyDescent="0.3">
      <c r="A151" s="57" t="s">
        <v>431</v>
      </c>
      <c r="B151" s="89"/>
      <c r="C151" s="89">
        <f>SUM(C145:C150)</f>
        <v>2053.5</v>
      </c>
      <c r="D151" s="89">
        <f t="shared" ref="D151:AL151" si="364">SUM(D145:D150)</f>
        <v>2307</v>
      </c>
      <c r="E151" s="89">
        <f t="shared" si="364"/>
        <v>2307</v>
      </c>
      <c r="F151" s="89">
        <f t="shared" si="364"/>
        <v>2307</v>
      </c>
      <c r="G151" s="89">
        <f t="shared" si="364"/>
        <v>4107</v>
      </c>
      <c r="H151" s="89">
        <f t="shared" si="364"/>
        <v>2307</v>
      </c>
      <c r="I151" s="89">
        <f t="shared" si="364"/>
        <v>2307</v>
      </c>
      <c r="J151" s="89">
        <f t="shared" si="364"/>
        <v>2307</v>
      </c>
      <c r="K151" s="89">
        <f t="shared" si="364"/>
        <v>2307</v>
      </c>
      <c r="L151" s="89">
        <f t="shared" si="364"/>
        <v>2307</v>
      </c>
      <c r="M151" s="89">
        <f t="shared" si="364"/>
        <v>2307</v>
      </c>
      <c r="N151" s="89">
        <f t="shared" si="364"/>
        <v>2307</v>
      </c>
      <c r="O151" s="89">
        <f t="shared" si="364"/>
        <v>2348.0700000000002</v>
      </c>
      <c r="P151" s="89">
        <f t="shared" si="364"/>
        <v>2353.14</v>
      </c>
      <c r="Q151" s="89">
        <f t="shared" si="364"/>
        <v>2353.14</v>
      </c>
      <c r="R151" s="89">
        <f t="shared" si="364"/>
        <v>2353.14</v>
      </c>
      <c r="S151" s="89">
        <f t="shared" si="364"/>
        <v>4225.8600000000006</v>
      </c>
      <c r="T151" s="89">
        <f t="shared" si="364"/>
        <v>2353.14</v>
      </c>
      <c r="U151" s="89">
        <f t="shared" si="364"/>
        <v>2353.14</v>
      </c>
      <c r="V151" s="89">
        <f t="shared" si="364"/>
        <v>2353.14</v>
      </c>
      <c r="W151" s="89">
        <f t="shared" si="364"/>
        <v>2353.14</v>
      </c>
      <c r="X151" s="89">
        <f t="shared" si="364"/>
        <v>2353.14</v>
      </c>
      <c r="Y151" s="89">
        <f t="shared" si="364"/>
        <v>2353.14</v>
      </c>
      <c r="Z151" s="89">
        <f t="shared" si="364"/>
        <v>2353.14</v>
      </c>
      <c r="AA151" s="89">
        <f t="shared" si="364"/>
        <v>2395.0314000000003</v>
      </c>
      <c r="AB151" s="89">
        <f t="shared" si="364"/>
        <v>2400.2028</v>
      </c>
      <c r="AC151" s="89">
        <f t="shared" si="364"/>
        <v>2400.2028</v>
      </c>
      <c r="AD151" s="89">
        <f t="shared" si="364"/>
        <v>2400.2028</v>
      </c>
      <c r="AE151" s="89">
        <f t="shared" si="364"/>
        <v>4348.580688</v>
      </c>
      <c r="AF151" s="89">
        <f t="shared" si="364"/>
        <v>2400.2028</v>
      </c>
      <c r="AG151" s="89">
        <f t="shared" si="364"/>
        <v>2400.2028</v>
      </c>
      <c r="AH151" s="89">
        <f t="shared" si="364"/>
        <v>2400.2028</v>
      </c>
      <c r="AI151" s="89">
        <f t="shared" si="364"/>
        <v>2400.2028</v>
      </c>
      <c r="AJ151" s="89">
        <f t="shared" si="364"/>
        <v>2400.2028</v>
      </c>
      <c r="AK151" s="89">
        <f t="shared" si="364"/>
        <v>2400.2028</v>
      </c>
      <c r="AL151" s="89">
        <f t="shared" si="364"/>
        <v>2400.2028</v>
      </c>
    </row>
    <row r="152" spans="1:38" ht="15.75" thickTop="1" x14ac:dyDescent="0.25">
      <c r="A152" s="112" t="s">
        <v>334</v>
      </c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38" x14ac:dyDescent="0.25">
      <c r="A153" s="96" t="s">
        <v>443</v>
      </c>
      <c r="B153" s="89"/>
      <c r="C153" s="202">
        <f>+SPm!B2</f>
        <v>41456</v>
      </c>
      <c r="D153" s="202">
        <f>+SPm!C2</f>
        <v>41517</v>
      </c>
      <c r="E153" s="202">
        <f>+SPm!D2</f>
        <v>41547</v>
      </c>
      <c r="F153" s="202">
        <f>+SPm!E2</f>
        <v>41578</v>
      </c>
      <c r="G153" s="202">
        <f>+SPm!F2</f>
        <v>41608</v>
      </c>
      <c r="H153" s="202">
        <f>+SPm!G2</f>
        <v>41639</v>
      </c>
      <c r="I153" s="202">
        <f>+SPm!H2</f>
        <v>41670</v>
      </c>
      <c r="J153" s="202">
        <f>+SPm!I2</f>
        <v>41698</v>
      </c>
      <c r="K153" s="202">
        <f>+SPm!J2</f>
        <v>41729</v>
      </c>
      <c r="L153" s="202">
        <f>+SPm!K2</f>
        <v>41759</v>
      </c>
      <c r="M153" s="202">
        <f>+SPm!L2</f>
        <v>41790</v>
      </c>
      <c r="N153" s="202">
        <f>+SPm!M2</f>
        <v>41820</v>
      </c>
      <c r="O153" s="202">
        <f>+SPm!N2</f>
        <v>41851</v>
      </c>
      <c r="P153" s="202">
        <f>+SPm!O2</f>
        <v>41882</v>
      </c>
      <c r="Q153" s="202">
        <f>+SPm!P2</f>
        <v>41912</v>
      </c>
      <c r="R153" s="202">
        <f>+SPm!Q2</f>
        <v>41943</v>
      </c>
      <c r="S153" s="202">
        <f>+SPm!R2</f>
        <v>41973</v>
      </c>
      <c r="T153" s="202">
        <f>+SPm!S2</f>
        <v>42004</v>
      </c>
      <c r="U153" s="202">
        <f>+SPm!T2</f>
        <v>42035</v>
      </c>
      <c r="V153" s="202">
        <f>+SPm!U2</f>
        <v>42063</v>
      </c>
      <c r="W153" s="202">
        <f>+SPm!V2</f>
        <v>42094</v>
      </c>
      <c r="X153" s="202">
        <f>+SPm!W2</f>
        <v>42124</v>
      </c>
      <c r="Y153" s="202">
        <f>+SPm!X2</f>
        <v>42155</v>
      </c>
      <c r="Z153" s="202">
        <f>+SPm!Y2</f>
        <v>42185</v>
      </c>
      <c r="AA153" s="202">
        <f>+SPm!Z2</f>
        <v>42216</v>
      </c>
      <c r="AB153" s="202">
        <f>+SPm!AA2</f>
        <v>42247</v>
      </c>
      <c r="AC153" s="202">
        <f>+SPm!AB2</f>
        <v>42277</v>
      </c>
      <c r="AD153" s="202">
        <f>+SPm!AC2</f>
        <v>42308</v>
      </c>
      <c r="AE153" s="202">
        <f>+SPm!AD2</f>
        <v>42338</v>
      </c>
      <c r="AF153" s="202">
        <f>+SPm!AE2</f>
        <v>42369</v>
      </c>
      <c r="AG153" s="202">
        <f>+SPm!AF2</f>
        <v>42400</v>
      </c>
      <c r="AH153" s="202">
        <f>+SPm!AG2</f>
        <v>42429</v>
      </c>
      <c r="AI153" s="202">
        <f>+SPm!AH2</f>
        <v>42460</v>
      </c>
      <c r="AJ153" s="202">
        <f>+SPm!AI2</f>
        <v>42490</v>
      </c>
      <c r="AK153" s="202">
        <f>+SPm!AJ2</f>
        <v>42521</v>
      </c>
      <c r="AL153" s="202">
        <f>+SPm!AK2</f>
        <v>42551</v>
      </c>
    </row>
    <row r="154" spans="1:38" x14ac:dyDescent="0.25">
      <c r="A154" s="106"/>
      <c r="B154" s="107">
        <v>0</v>
      </c>
      <c r="C154" s="107">
        <f>B154+C139-C150</f>
        <v>156</v>
      </c>
      <c r="D154" s="107">
        <f t="shared" ref="D154" si="365">C154+D139-D150</f>
        <v>312</v>
      </c>
      <c r="E154" s="107">
        <f t="shared" ref="E154" si="366">D154+E139-E150</f>
        <v>468</v>
      </c>
      <c r="F154" s="107">
        <f t="shared" ref="F154" si="367">E154+F139-F150</f>
        <v>624</v>
      </c>
      <c r="G154" s="107">
        <f t="shared" ref="G154" si="368">F154+G139-G150</f>
        <v>780</v>
      </c>
      <c r="H154" s="107">
        <f t="shared" ref="H154" si="369">G154+H139-H150</f>
        <v>936</v>
      </c>
      <c r="I154" s="107">
        <f t="shared" ref="I154" si="370">H154+I139-I150</f>
        <v>1092</v>
      </c>
      <c r="J154" s="107">
        <f t="shared" ref="J154" si="371">I154+J139-J150</f>
        <v>1248</v>
      </c>
      <c r="K154" s="107">
        <f t="shared" ref="K154" si="372">J154+K139-K150</f>
        <v>1404</v>
      </c>
      <c r="L154" s="107">
        <f t="shared" ref="L154" si="373">K154+L139-L150</f>
        <v>1560</v>
      </c>
      <c r="M154" s="107">
        <f t="shared" ref="M154" si="374">L154+M139-M150</f>
        <v>1716</v>
      </c>
      <c r="N154" s="107">
        <f t="shared" ref="N154" si="375">M154+N139-N150</f>
        <v>1872</v>
      </c>
      <c r="O154" s="107">
        <f>N154+O139-O150</f>
        <v>2031.12</v>
      </c>
      <c r="P154" s="107">
        <f t="shared" ref="P154" si="376">O154+P139-P150</f>
        <v>2190.2399999999998</v>
      </c>
      <c r="Q154" s="107">
        <f t="shared" ref="Q154" si="377">P154+Q139-Q150</f>
        <v>2349.3599999999997</v>
      </c>
      <c r="R154" s="107">
        <f t="shared" ref="R154" si="378">Q154+R139-R150</f>
        <v>2508.4799999999996</v>
      </c>
      <c r="S154" s="107">
        <f t="shared" ref="S154" si="379">R154+S139-S150</f>
        <v>2667.5999999999995</v>
      </c>
      <c r="T154" s="107">
        <f t="shared" ref="T154" si="380">S154+T139-T150</f>
        <v>2826.7199999999993</v>
      </c>
      <c r="U154" s="107">
        <f t="shared" ref="U154" si="381">T154+U139-U150</f>
        <v>2985.8399999999992</v>
      </c>
      <c r="V154" s="107">
        <f t="shared" ref="V154" si="382">U154+V139-V150</f>
        <v>3144.9599999999991</v>
      </c>
      <c r="W154" s="107">
        <f t="shared" ref="W154" si="383">V154+W139-W150</f>
        <v>3304.079999999999</v>
      </c>
      <c r="X154" s="107">
        <f t="shared" ref="X154" si="384">W154+X139-X150</f>
        <v>3463.1999999999989</v>
      </c>
      <c r="Y154" s="107">
        <f t="shared" ref="Y154" si="385">X154+Y139-Y150</f>
        <v>3622.3199999999988</v>
      </c>
      <c r="Z154" s="107">
        <f t="shared" ref="Z154" si="386">Y154+Z139-Z150</f>
        <v>3781.4399999999987</v>
      </c>
      <c r="AA154" s="107">
        <f>Z154+AA139-AA150</f>
        <v>3943.7423999999987</v>
      </c>
      <c r="AB154" s="107">
        <f t="shared" ref="AB154" si="387">AA154+AB139-AB150</f>
        <v>4106.0447999999988</v>
      </c>
      <c r="AC154" s="107">
        <f t="shared" ref="AC154" si="388">AB154+AC139-AC150</f>
        <v>4268.3471999999983</v>
      </c>
      <c r="AD154" s="107">
        <f t="shared" ref="AD154" si="389">AC154+AD139-AD150</f>
        <v>4430.6495999999979</v>
      </c>
      <c r="AE154" s="107">
        <f t="shared" ref="AE154" si="390">AD154+AE139-AE150</f>
        <v>4592.9519999999975</v>
      </c>
      <c r="AF154" s="107">
        <f t="shared" ref="AF154" si="391">AE154+AF139-AF150</f>
        <v>4755.2543999999971</v>
      </c>
      <c r="AG154" s="107">
        <f t="shared" ref="AG154" si="392">AF154+AG139-AG150</f>
        <v>4917.5567999999967</v>
      </c>
      <c r="AH154" s="107">
        <f t="shared" ref="AH154" si="393">AG154+AH139-AH150</f>
        <v>5079.8591999999962</v>
      </c>
      <c r="AI154" s="107">
        <f t="shared" ref="AI154" si="394">AH154+AI139-AI150</f>
        <v>5242.1615999999958</v>
      </c>
      <c r="AJ154" s="107">
        <f t="shared" ref="AJ154" si="395">AI154+AJ139-AJ150</f>
        <v>5404.4639999999954</v>
      </c>
      <c r="AK154" s="107">
        <f t="shared" ref="AK154" si="396">AJ154+AK139-AK150</f>
        <v>5566.766399999995</v>
      </c>
      <c r="AL154" s="107">
        <f t="shared" ref="AL154" si="397">AK154+AL139-AL150</f>
        <v>5729.0687999999946</v>
      </c>
    </row>
    <row r="155" spans="1:38" x14ac:dyDescent="0.25">
      <c r="A155" s="112" t="s">
        <v>334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38" x14ac:dyDescent="0.25">
      <c r="A156" s="96" t="s">
        <v>444</v>
      </c>
      <c r="B156" s="89"/>
      <c r="C156" s="202">
        <f>+SPm!B2</f>
        <v>41456</v>
      </c>
      <c r="D156" s="202">
        <f>+SPm!C2</f>
        <v>41517</v>
      </c>
      <c r="E156" s="202">
        <f>+SPm!D2</f>
        <v>41547</v>
      </c>
      <c r="F156" s="202">
        <f>+SPm!E2</f>
        <v>41578</v>
      </c>
      <c r="G156" s="202">
        <f>+SPm!F2</f>
        <v>41608</v>
      </c>
      <c r="H156" s="202">
        <f>+SPm!G2</f>
        <v>41639</v>
      </c>
      <c r="I156" s="202">
        <f>+SPm!H2</f>
        <v>41670</v>
      </c>
      <c r="J156" s="202">
        <f>+SPm!I2</f>
        <v>41698</v>
      </c>
      <c r="K156" s="202">
        <f>+SPm!J2</f>
        <v>41729</v>
      </c>
      <c r="L156" s="202">
        <f>+SPm!K2</f>
        <v>41759</v>
      </c>
      <c r="M156" s="202">
        <f>+SPm!L2</f>
        <v>41790</v>
      </c>
      <c r="N156" s="202">
        <f>+SPm!M2</f>
        <v>41820</v>
      </c>
      <c r="O156" s="202">
        <f>+SPm!N2</f>
        <v>41851</v>
      </c>
      <c r="P156" s="202">
        <f>+SPm!O2</f>
        <v>41882</v>
      </c>
      <c r="Q156" s="202">
        <f>+SPm!P2</f>
        <v>41912</v>
      </c>
      <c r="R156" s="202">
        <f>+SPm!Q2</f>
        <v>41943</v>
      </c>
      <c r="S156" s="202">
        <f>+SPm!R2</f>
        <v>41973</v>
      </c>
      <c r="T156" s="202">
        <f>+SPm!S2</f>
        <v>42004</v>
      </c>
      <c r="U156" s="202">
        <f>+SPm!T2</f>
        <v>42035</v>
      </c>
      <c r="V156" s="202">
        <f>+SPm!U2</f>
        <v>42063</v>
      </c>
      <c r="W156" s="202">
        <f>+SPm!V2</f>
        <v>42094</v>
      </c>
      <c r="X156" s="202">
        <f>+SPm!W2</f>
        <v>42124</v>
      </c>
      <c r="Y156" s="202">
        <f>+SPm!X2</f>
        <v>42155</v>
      </c>
      <c r="Z156" s="202">
        <f>+SPm!Y2</f>
        <v>42185</v>
      </c>
      <c r="AA156" s="202">
        <f>+SPm!Z2</f>
        <v>42216</v>
      </c>
      <c r="AB156" s="202">
        <f>+SPm!AA2</f>
        <v>42247</v>
      </c>
      <c r="AC156" s="202">
        <f>+SPm!AB2</f>
        <v>42277</v>
      </c>
      <c r="AD156" s="202">
        <f>+SPm!AC2</f>
        <v>42308</v>
      </c>
      <c r="AE156" s="202">
        <f>+SPm!AD2</f>
        <v>42338</v>
      </c>
      <c r="AF156" s="202">
        <f>+SPm!AE2</f>
        <v>42369</v>
      </c>
      <c r="AG156" s="202">
        <f>+SPm!AF2</f>
        <v>42400</v>
      </c>
      <c r="AH156" s="202">
        <f>+SPm!AG2</f>
        <v>42429</v>
      </c>
      <c r="AI156" s="202">
        <f>+SPm!AH2</f>
        <v>42460</v>
      </c>
      <c r="AJ156" s="202">
        <f>+SPm!AI2</f>
        <v>42490</v>
      </c>
      <c r="AK156" s="202">
        <f>+SPm!AJ2</f>
        <v>42521</v>
      </c>
      <c r="AL156" s="202">
        <f>+SPm!AK2</f>
        <v>42551</v>
      </c>
    </row>
    <row r="157" spans="1:38" x14ac:dyDescent="0.25">
      <c r="A157" s="106"/>
      <c r="B157" s="107"/>
      <c r="C157" s="107">
        <f>+C135-C145-C147</f>
        <v>150</v>
      </c>
      <c r="D157" s="107">
        <f>+D135-D145-D147+C157</f>
        <v>300</v>
      </c>
      <c r="E157" s="107">
        <f>+E135-E145-E147+D157</f>
        <v>450</v>
      </c>
      <c r="F157" s="107">
        <f t="shared" ref="F157" si="398">+F135-F145-F147+E157</f>
        <v>600</v>
      </c>
      <c r="G157" s="107">
        <f t="shared" ref="G157" si="399">+G135-G145-G147+F157</f>
        <v>-1050</v>
      </c>
      <c r="H157" s="107">
        <f t="shared" ref="H157" si="400">+H135-H145-H147+G157</f>
        <v>-900</v>
      </c>
      <c r="I157" s="107">
        <f t="shared" ref="I157" si="401">+I135-I145-I147+H157</f>
        <v>-750</v>
      </c>
      <c r="J157" s="107">
        <f t="shared" ref="J157" si="402">+J135-J145-J147+I157</f>
        <v>-600</v>
      </c>
      <c r="K157" s="107">
        <f t="shared" ref="K157" si="403">+K135-K145-K147+J157</f>
        <v>-450</v>
      </c>
      <c r="L157" s="107">
        <f t="shared" ref="L157" si="404">+L135-L145-L147+K157</f>
        <v>-300</v>
      </c>
      <c r="M157" s="107">
        <f t="shared" ref="M157" si="405">+M135-M145-M147+L157</f>
        <v>-150</v>
      </c>
      <c r="N157" s="107">
        <f t="shared" ref="N157" si="406">+N135-N145-N147+M157</f>
        <v>0</v>
      </c>
      <c r="O157" s="107">
        <f>+O135-O145-O147+N157</f>
        <v>153</v>
      </c>
      <c r="P157" s="107">
        <f t="shared" ref="P157" si="407">+P135-P145-P147+O157</f>
        <v>306</v>
      </c>
      <c r="Q157" s="107">
        <f t="shared" ref="Q157" si="408">+Q135-Q145-Q147+P157</f>
        <v>459</v>
      </c>
      <c r="R157" s="107">
        <f t="shared" ref="R157" si="409">+R135-R145-R147+Q157</f>
        <v>612</v>
      </c>
      <c r="S157" s="107">
        <f t="shared" ref="S157" si="410">+S135-S145-S147+R157</f>
        <v>-1107.72</v>
      </c>
      <c r="T157" s="107">
        <f t="shared" ref="T157" si="411">+T135-T145-T147+S157</f>
        <v>-954.72</v>
      </c>
      <c r="U157" s="107">
        <f t="shared" ref="U157" si="412">+U135-U145-U147+T157</f>
        <v>-801.72</v>
      </c>
      <c r="V157" s="107">
        <f t="shared" ref="V157" si="413">+V135-V145-V147+U157</f>
        <v>-648.72</v>
      </c>
      <c r="W157" s="107">
        <f t="shared" ref="W157" si="414">+W135-W145-W147+V157</f>
        <v>-495.72</v>
      </c>
      <c r="X157" s="107">
        <f t="shared" ref="X157" si="415">+X135-X145-X147+W157</f>
        <v>-342.72</v>
      </c>
      <c r="Y157" s="107">
        <f t="shared" ref="Y157" si="416">+Y135-Y145-Y147+X157</f>
        <v>-189.72000000000003</v>
      </c>
      <c r="Z157" s="107">
        <f t="shared" ref="Z157" si="417">+Z135-Z145-Z147+Y157</f>
        <v>-36.720000000000027</v>
      </c>
      <c r="AA157" s="107">
        <f>+AA135-AA145-AA147+Z157</f>
        <v>119.33999999999992</v>
      </c>
      <c r="AB157" s="107">
        <f t="shared" ref="AB157" si="418">+AB135-AB145-AB147+AA157</f>
        <v>275.39999999999986</v>
      </c>
      <c r="AC157" s="107">
        <f t="shared" ref="AC157" si="419">+AC135-AC145-AC147+AB157</f>
        <v>431.45999999999981</v>
      </c>
      <c r="AD157" s="107">
        <f t="shared" ref="AD157" si="420">+AD135-AD145-AD147+AC157</f>
        <v>587.51999999999975</v>
      </c>
      <c r="AE157" s="107">
        <f t="shared" ref="AE157" si="421">+AE135-AE145-AE147+AD157</f>
        <v>-1204.7978880000003</v>
      </c>
      <c r="AF157" s="107">
        <f t="shared" ref="AF157" si="422">+AF135-AF145-AF147+AE157</f>
        <v>-1048.7378880000003</v>
      </c>
      <c r="AG157" s="107">
        <f t="shared" ref="AG157" si="423">+AG135-AG145-AG147+AF157</f>
        <v>-892.67788800000039</v>
      </c>
      <c r="AH157" s="107">
        <f t="shared" ref="AH157" si="424">+AH135-AH145-AH147+AG157</f>
        <v>-736.61788800000045</v>
      </c>
      <c r="AI157" s="107">
        <f t="shared" ref="AI157" si="425">+AI135-AI145-AI147+AH157</f>
        <v>-580.5578880000005</v>
      </c>
      <c r="AJ157" s="107">
        <f t="shared" ref="AJ157" si="426">+AJ135-AJ145-AJ147+AI157</f>
        <v>-424.49788800000056</v>
      </c>
      <c r="AK157" s="107">
        <f t="shared" ref="AK157" si="427">+AK135-AK145-AK147+AJ157</f>
        <v>-268.43788800000061</v>
      </c>
      <c r="AL157" s="107">
        <f t="shared" ref="AL157" si="428">+AL135-AL145-AL147+AK157</f>
        <v>-112.37788800000067</v>
      </c>
    </row>
    <row r="158" spans="1:38" x14ac:dyDescent="0.25">
      <c r="A158" s="112" t="s">
        <v>334</v>
      </c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38" ht="30" x14ac:dyDescent="0.25">
      <c r="A159" s="96" t="s">
        <v>445</v>
      </c>
      <c r="B159" s="89"/>
      <c r="C159" s="202">
        <f>+SPm!B2</f>
        <v>41456</v>
      </c>
      <c r="D159" s="202">
        <f>+SPm!C2</f>
        <v>41517</v>
      </c>
      <c r="E159" s="202">
        <f>+SPm!D2</f>
        <v>41547</v>
      </c>
      <c r="F159" s="202">
        <f>+SPm!E2</f>
        <v>41578</v>
      </c>
      <c r="G159" s="202">
        <f>+SPm!F2</f>
        <v>41608</v>
      </c>
      <c r="H159" s="202">
        <f>+SPm!G2</f>
        <v>41639</v>
      </c>
      <c r="I159" s="202">
        <f>+SPm!H2</f>
        <v>41670</v>
      </c>
      <c r="J159" s="202">
        <f>+SPm!I2</f>
        <v>41698</v>
      </c>
      <c r="K159" s="202">
        <f>+SPm!J2</f>
        <v>41729</v>
      </c>
      <c r="L159" s="202">
        <f>+SPm!K2</f>
        <v>41759</v>
      </c>
      <c r="M159" s="202">
        <f>+SPm!L2</f>
        <v>41790</v>
      </c>
      <c r="N159" s="202">
        <f>+SPm!M2</f>
        <v>41820</v>
      </c>
      <c r="O159" s="202">
        <f>+SPm!N2</f>
        <v>41851</v>
      </c>
      <c r="P159" s="202">
        <f>+SPm!O2</f>
        <v>41882</v>
      </c>
      <c r="Q159" s="202">
        <f>+SPm!P2</f>
        <v>41912</v>
      </c>
      <c r="R159" s="202">
        <f>+SPm!Q2</f>
        <v>41943</v>
      </c>
      <c r="S159" s="202">
        <f>+SPm!R2</f>
        <v>41973</v>
      </c>
      <c r="T159" s="202">
        <f>+SPm!S2</f>
        <v>42004</v>
      </c>
      <c r="U159" s="202">
        <f>+SPm!T2</f>
        <v>42035</v>
      </c>
      <c r="V159" s="202">
        <f>+SPm!U2</f>
        <v>42063</v>
      </c>
      <c r="W159" s="202">
        <f>+SPm!V2</f>
        <v>42094</v>
      </c>
      <c r="X159" s="202">
        <f>+SPm!W2</f>
        <v>42124</v>
      </c>
      <c r="Y159" s="202">
        <f>+SPm!X2</f>
        <v>42155</v>
      </c>
      <c r="Z159" s="202">
        <f>+SPm!Y2</f>
        <v>42185</v>
      </c>
      <c r="AA159" s="202">
        <f>+SPm!Z2</f>
        <v>42216</v>
      </c>
      <c r="AB159" s="202">
        <f>+SPm!AA2</f>
        <v>42247</v>
      </c>
      <c r="AC159" s="202">
        <f>+SPm!AB2</f>
        <v>42277</v>
      </c>
      <c r="AD159" s="202">
        <f>+SPm!AC2</f>
        <v>42308</v>
      </c>
      <c r="AE159" s="202">
        <f>+SPm!AD2</f>
        <v>42338</v>
      </c>
      <c r="AF159" s="202">
        <f>+SPm!AE2</f>
        <v>42369</v>
      </c>
      <c r="AG159" s="202">
        <f>+SPm!AF2</f>
        <v>42400</v>
      </c>
      <c r="AH159" s="202">
        <f>+SPm!AG2</f>
        <v>42429</v>
      </c>
      <c r="AI159" s="202">
        <f>+SPm!AH2</f>
        <v>42460</v>
      </c>
      <c r="AJ159" s="202">
        <f>+SPm!AI2</f>
        <v>42490</v>
      </c>
      <c r="AK159" s="202">
        <f>+SPm!AJ2</f>
        <v>42521</v>
      </c>
      <c r="AL159" s="202">
        <f>+SPm!AK2</f>
        <v>42551</v>
      </c>
    </row>
    <row r="160" spans="1:38" x14ac:dyDescent="0.25">
      <c r="A160" s="106"/>
      <c r="B160" s="107"/>
      <c r="C160" s="107">
        <f>+C137+C138-C148-C149</f>
        <v>253.5</v>
      </c>
      <c r="D160" s="107">
        <f>+C160+D137+D138-D148-D149</f>
        <v>253.5</v>
      </c>
      <c r="E160" s="107">
        <f>+D160+E137+E138-E148-E149</f>
        <v>253.5</v>
      </c>
      <c r="F160" s="107">
        <f t="shared" ref="F160" si="429">+E160+F137+F138-F148-F149</f>
        <v>253.5</v>
      </c>
      <c r="G160" s="107">
        <f t="shared" ref="G160" si="430">+F160+G137+G138-G148-G149</f>
        <v>253.5</v>
      </c>
      <c r="H160" s="107">
        <f t="shared" ref="H160" si="431">+G160+H137+H138-H148-H149</f>
        <v>253.5</v>
      </c>
      <c r="I160" s="107">
        <f t="shared" ref="I160" si="432">+H160+I137+I138-I148-I149</f>
        <v>253.5</v>
      </c>
      <c r="J160" s="107">
        <f t="shared" ref="J160" si="433">+I160+J137+J138-J148-J149</f>
        <v>253.5</v>
      </c>
      <c r="K160" s="107">
        <f t="shared" ref="K160" si="434">+J160+K137+K138-K148-K149</f>
        <v>253.5</v>
      </c>
      <c r="L160" s="107">
        <f t="shared" ref="L160" si="435">+K160+L137+L138-L148-L149</f>
        <v>253.5</v>
      </c>
      <c r="M160" s="107">
        <f t="shared" ref="M160" si="436">+L160+M137+M138-M148-M149</f>
        <v>253.5</v>
      </c>
      <c r="N160" s="107">
        <f t="shared" ref="N160" si="437">+M160+N137+N138-N148-N149</f>
        <v>253.5</v>
      </c>
      <c r="O160" s="107">
        <f>+N160+O137+O138-O148-O149</f>
        <v>258.57</v>
      </c>
      <c r="P160" s="107">
        <f t="shared" ref="P160" si="438">+O160+P137+P138-P148-P149</f>
        <v>258.56999999999994</v>
      </c>
      <c r="Q160" s="107">
        <f t="shared" ref="Q160" si="439">+P160+Q137+Q138-Q148-Q149</f>
        <v>258.56999999999994</v>
      </c>
      <c r="R160" s="107">
        <f t="shared" ref="R160" si="440">+Q160+R137+R138-R148-R149</f>
        <v>258.56999999999994</v>
      </c>
      <c r="S160" s="107">
        <f t="shared" ref="S160" si="441">+R160+S137+S138-S148-S149</f>
        <v>258.56999999999994</v>
      </c>
      <c r="T160" s="107">
        <f t="shared" ref="T160" si="442">+S160+T137+T138-T148-T149</f>
        <v>258.56999999999994</v>
      </c>
      <c r="U160" s="107">
        <f t="shared" ref="U160" si="443">+T160+U137+U138-U148-U149</f>
        <v>258.56999999999994</v>
      </c>
      <c r="V160" s="107">
        <f t="shared" ref="V160" si="444">+U160+V137+V138-V148-V149</f>
        <v>258.56999999999994</v>
      </c>
      <c r="W160" s="107">
        <f t="shared" ref="W160" si="445">+V160+W137+W138-W148-W149</f>
        <v>258.56999999999994</v>
      </c>
      <c r="X160" s="107">
        <f t="shared" ref="X160" si="446">+W160+X137+X138-X148-X149</f>
        <v>258.56999999999994</v>
      </c>
      <c r="Y160" s="107">
        <f t="shared" ref="Y160" si="447">+X160+Y137+Y138-Y148-Y149</f>
        <v>258.56999999999994</v>
      </c>
      <c r="Z160" s="107">
        <f t="shared" ref="Z160" si="448">+Y160+Z137+Z138-Z148-Z149</f>
        <v>258.56999999999994</v>
      </c>
      <c r="AA160" s="107">
        <f>+Z160+AA137+AA138-AA148-AA149</f>
        <v>263.74139999999983</v>
      </c>
      <c r="AB160" s="107">
        <f t="shared" ref="AB160" si="449">+AA160+AB137+AB138-AB148-AB149</f>
        <v>263.74139999999977</v>
      </c>
      <c r="AC160" s="107">
        <f t="shared" ref="AC160" si="450">+AB160+AC137+AC138-AC148-AC149</f>
        <v>263.74139999999977</v>
      </c>
      <c r="AD160" s="107">
        <f t="shared" ref="AD160" si="451">+AC160+AD137+AD138-AD148-AD149</f>
        <v>263.74139999999977</v>
      </c>
      <c r="AE160" s="107">
        <f t="shared" ref="AE160" si="452">+AD160+AE137+AE138-AE148-AE149</f>
        <v>263.74139999999977</v>
      </c>
      <c r="AF160" s="107">
        <f t="shared" ref="AF160" si="453">+AE160+AF137+AF138-AF148-AF149</f>
        <v>263.74139999999977</v>
      </c>
      <c r="AG160" s="107">
        <f t="shared" ref="AG160" si="454">+AF160+AG137+AG138-AG148-AG149</f>
        <v>263.74139999999977</v>
      </c>
      <c r="AH160" s="107">
        <f t="shared" ref="AH160" si="455">+AG160+AH137+AH138-AH148-AH149</f>
        <v>263.74139999999977</v>
      </c>
      <c r="AI160" s="107">
        <f t="shared" ref="AI160" si="456">+AH160+AI137+AI138-AI148-AI149</f>
        <v>263.74139999999977</v>
      </c>
      <c r="AJ160" s="107">
        <f t="shared" ref="AJ160" si="457">+AI160+AJ137+AJ138-AJ148-AJ149</f>
        <v>263.74139999999977</v>
      </c>
      <c r="AK160" s="107">
        <f t="shared" ref="AK160" si="458">+AJ160+AK137+AK138-AK148-AK149</f>
        <v>263.74139999999977</v>
      </c>
      <c r="AL160" s="107">
        <f t="shared" ref="AL160" si="459">+AK160+AL137+AL138-AL148-AL149</f>
        <v>263.74139999999977</v>
      </c>
    </row>
    <row r="161" spans="1:38" x14ac:dyDescent="0.25">
      <c r="A161" s="106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38" x14ac:dyDescent="0.25">
      <c r="A162" s="112" t="s">
        <v>334</v>
      </c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38" x14ac:dyDescent="0.25">
      <c r="A163" s="96" t="s">
        <v>446</v>
      </c>
      <c r="B163" s="89"/>
      <c r="C163" s="202">
        <f>+SPm!B2</f>
        <v>41456</v>
      </c>
      <c r="D163" s="202">
        <f>+SPm!C2</f>
        <v>41517</v>
      </c>
      <c r="E163" s="202">
        <f>+SPm!D2</f>
        <v>41547</v>
      </c>
      <c r="F163" s="202">
        <f>+SPm!E2</f>
        <v>41578</v>
      </c>
      <c r="G163" s="202">
        <f>+SPm!F2</f>
        <v>41608</v>
      </c>
      <c r="H163" s="202">
        <f>+SPm!G2</f>
        <v>41639</v>
      </c>
      <c r="I163" s="202">
        <f>+SPm!H2</f>
        <v>41670</v>
      </c>
      <c r="J163" s="202">
        <f>+SPm!I2</f>
        <v>41698</v>
      </c>
      <c r="K163" s="202">
        <f>+SPm!J2</f>
        <v>41729</v>
      </c>
      <c r="L163" s="202">
        <f>+SPm!K2</f>
        <v>41759</v>
      </c>
      <c r="M163" s="202">
        <f>+SPm!L2</f>
        <v>41790</v>
      </c>
      <c r="N163" s="202">
        <f>+SPm!M2</f>
        <v>41820</v>
      </c>
      <c r="O163" s="202">
        <f>+SPm!N2</f>
        <v>41851</v>
      </c>
      <c r="P163" s="202">
        <f>+SPm!O2</f>
        <v>41882</v>
      </c>
      <c r="Q163" s="202">
        <f>+SPm!P2</f>
        <v>41912</v>
      </c>
      <c r="R163" s="202">
        <f>+SPm!Q2</f>
        <v>41943</v>
      </c>
      <c r="S163" s="202">
        <f>+SPm!R2</f>
        <v>41973</v>
      </c>
      <c r="T163" s="202">
        <f>+SPm!S2</f>
        <v>42004</v>
      </c>
      <c r="U163" s="202">
        <f>+SPm!T2</f>
        <v>42035</v>
      </c>
      <c r="V163" s="202">
        <f>+SPm!U2</f>
        <v>42063</v>
      </c>
      <c r="W163" s="202">
        <f>+SPm!V2</f>
        <v>42094</v>
      </c>
      <c r="X163" s="202">
        <f>+SPm!W2</f>
        <v>42124</v>
      </c>
      <c r="Y163" s="202">
        <f>+SPm!X2</f>
        <v>42155</v>
      </c>
      <c r="Z163" s="202">
        <f>+SPm!Y2</f>
        <v>42185</v>
      </c>
      <c r="AA163" s="202">
        <f>+SPm!Z2</f>
        <v>42216</v>
      </c>
      <c r="AB163" s="202">
        <f>+SPm!AA2</f>
        <v>42247</v>
      </c>
      <c r="AC163" s="202">
        <f>+SPm!AB2</f>
        <v>42277</v>
      </c>
      <c r="AD163" s="202">
        <f>+SPm!AC2</f>
        <v>42308</v>
      </c>
      <c r="AE163" s="202">
        <f>+SPm!AD2</f>
        <v>42338</v>
      </c>
      <c r="AF163" s="202">
        <f>+SPm!AE2</f>
        <v>42369</v>
      </c>
      <c r="AG163" s="202">
        <f>+SPm!AF2</f>
        <v>42400</v>
      </c>
      <c r="AH163" s="202">
        <f>+SPm!AG2</f>
        <v>42429</v>
      </c>
      <c r="AI163" s="202">
        <f>+SPm!AH2</f>
        <v>42460</v>
      </c>
      <c r="AJ163" s="202">
        <f>+SPm!AI2</f>
        <v>42490</v>
      </c>
      <c r="AK163" s="202">
        <f>+SPm!AJ2</f>
        <v>42521</v>
      </c>
      <c r="AL163" s="202">
        <f>+SPm!AK2</f>
        <v>42551</v>
      </c>
    </row>
    <row r="164" spans="1:38" x14ac:dyDescent="0.25">
      <c r="A164" s="106"/>
      <c r="B164" s="107"/>
      <c r="C164" s="107">
        <f>+C151</f>
        <v>2053.5</v>
      </c>
      <c r="D164" s="107">
        <f>+C164+D151</f>
        <v>4360.5</v>
      </c>
      <c r="E164" s="107">
        <f t="shared" ref="E164" si="460">+D164+E151</f>
        <v>6667.5</v>
      </c>
      <c r="F164" s="107">
        <f t="shared" ref="F164" si="461">+E164+F151</f>
        <v>8974.5</v>
      </c>
      <c r="G164" s="107">
        <f t="shared" ref="G164" si="462">+F164+G151</f>
        <v>13081.5</v>
      </c>
      <c r="H164" s="107">
        <f t="shared" ref="H164" si="463">+G164+H151</f>
        <v>15388.5</v>
      </c>
      <c r="I164" s="107">
        <f t="shared" ref="I164" si="464">+H164+I151</f>
        <v>17695.5</v>
      </c>
      <c r="J164" s="107">
        <f t="shared" ref="J164" si="465">+I164+J151</f>
        <v>20002.5</v>
      </c>
      <c r="K164" s="107">
        <f t="shared" ref="K164" si="466">+J164+K151</f>
        <v>22309.5</v>
      </c>
      <c r="L164" s="107">
        <f t="shared" ref="L164" si="467">+K164+L151</f>
        <v>24616.5</v>
      </c>
      <c r="M164" s="107">
        <f t="shared" ref="M164" si="468">+L164+M151</f>
        <v>26923.5</v>
      </c>
      <c r="N164" s="107">
        <f t="shared" ref="N164" si="469">+M164+N151</f>
        <v>29230.5</v>
      </c>
      <c r="O164" s="107">
        <f>+N164+O151</f>
        <v>31578.57</v>
      </c>
      <c r="P164" s="107">
        <f t="shared" ref="P164" si="470">+O164+P151</f>
        <v>33931.71</v>
      </c>
      <c r="Q164" s="107">
        <f t="shared" ref="Q164" si="471">+P164+Q151</f>
        <v>36284.85</v>
      </c>
      <c r="R164" s="107">
        <f t="shared" ref="R164" si="472">+Q164+R151</f>
        <v>38637.99</v>
      </c>
      <c r="S164" s="107">
        <f t="shared" ref="S164" si="473">+R164+S151</f>
        <v>42863.85</v>
      </c>
      <c r="T164" s="107">
        <f t="shared" ref="T164" si="474">+S164+T151</f>
        <v>45216.99</v>
      </c>
      <c r="U164" s="107">
        <f t="shared" ref="U164" si="475">+T164+U151</f>
        <v>47570.13</v>
      </c>
      <c r="V164" s="107">
        <f t="shared" ref="V164" si="476">+U164+V151</f>
        <v>49923.27</v>
      </c>
      <c r="W164" s="107">
        <f t="shared" ref="W164" si="477">+V164+W151</f>
        <v>52276.409999999996</v>
      </c>
      <c r="X164" s="107">
        <f t="shared" ref="X164" si="478">+W164+X151</f>
        <v>54629.549999999996</v>
      </c>
      <c r="Y164" s="107">
        <f t="shared" ref="Y164" si="479">+X164+Y151</f>
        <v>56982.689999999995</v>
      </c>
      <c r="Z164" s="107">
        <f t="shared" ref="Z164" si="480">+Y164+Z151</f>
        <v>59335.829999999994</v>
      </c>
      <c r="AA164" s="107">
        <f>+Z164+AA151</f>
        <v>61730.861399999994</v>
      </c>
      <c r="AB164" s="107">
        <f t="shared" ref="AB164" si="481">+AA164+AB151</f>
        <v>64131.064199999993</v>
      </c>
      <c r="AC164" s="107">
        <f t="shared" ref="AC164" si="482">+AB164+AC151</f>
        <v>66531.266999999993</v>
      </c>
      <c r="AD164" s="107">
        <f t="shared" ref="AD164" si="483">+AC164+AD151</f>
        <v>68931.469799999992</v>
      </c>
      <c r="AE164" s="107">
        <f t="shared" ref="AE164" si="484">+AD164+AE151</f>
        <v>73280.050487999993</v>
      </c>
      <c r="AF164" s="107">
        <f t="shared" ref="AF164" si="485">+AE164+AF151</f>
        <v>75680.253287999993</v>
      </c>
      <c r="AG164" s="107">
        <f t="shared" ref="AG164" si="486">+AF164+AG151</f>
        <v>78080.456087999992</v>
      </c>
      <c r="AH164" s="107">
        <f t="shared" ref="AH164" si="487">+AG164+AH151</f>
        <v>80480.658887999991</v>
      </c>
      <c r="AI164" s="107">
        <f t="shared" ref="AI164" si="488">+AH164+AI151</f>
        <v>82880.86168799999</v>
      </c>
      <c r="AJ164" s="107">
        <f t="shared" ref="AJ164" si="489">+AI164+AJ151</f>
        <v>85281.064487999989</v>
      </c>
      <c r="AK164" s="107">
        <f t="shared" ref="AK164" si="490">+AJ164+AK151</f>
        <v>87681.267287999988</v>
      </c>
      <c r="AL164" s="107">
        <f>+AK164+AL151</f>
        <v>90081.470087999987</v>
      </c>
    </row>
    <row r="166" spans="1:38" ht="15.75" thickBot="1" x14ac:dyDescent="0.3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57"/>
    </row>
    <row r="167" spans="1:38" ht="15.75" thickTop="1" x14ac:dyDescent="0.25">
      <c r="A167" s="91"/>
      <c r="B167" s="107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</row>
    <row r="168" spans="1:38" ht="15.75" thickBot="1" x14ac:dyDescent="0.3">
      <c r="A168" s="57" t="s">
        <v>449</v>
      </c>
      <c r="B168" s="107"/>
      <c r="C168" s="66">
        <f>+SPm!B2</f>
        <v>41456</v>
      </c>
      <c r="D168" s="66">
        <f>+SPm!C2</f>
        <v>41517</v>
      </c>
      <c r="E168" s="66">
        <f>+SPm!D2</f>
        <v>41547</v>
      </c>
      <c r="F168" s="66">
        <f>+SPm!E2</f>
        <v>41578</v>
      </c>
      <c r="G168" s="66">
        <f>+SPm!F2</f>
        <v>41608</v>
      </c>
      <c r="H168" s="66">
        <f>+SPm!G2</f>
        <v>41639</v>
      </c>
      <c r="I168" s="66">
        <f>+SPm!H2</f>
        <v>41670</v>
      </c>
      <c r="J168" s="66">
        <f>+SPm!I2</f>
        <v>41698</v>
      </c>
      <c r="K168" s="66">
        <f>+SPm!J2</f>
        <v>41729</v>
      </c>
      <c r="L168" s="66">
        <f>+SPm!K2</f>
        <v>41759</v>
      </c>
      <c r="M168" s="66">
        <f>+SPm!L2</f>
        <v>41790</v>
      </c>
      <c r="N168" s="66">
        <f>+SPm!M2</f>
        <v>41820</v>
      </c>
      <c r="O168" s="66">
        <f>+SPm!N2</f>
        <v>41851</v>
      </c>
      <c r="P168" s="66">
        <f>+SPm!O2</f>
        <v>41882</v>
      </c>
      <c r="Q168" s="66">
        <f>+SPm!P2</f>
        <v>41912</v>
      </c>
      <c r="R168" s="66">
        <f>+SPm!Q2</f>
        <v>41943</v>
      </c>
      <c r="S168" s="66">
        <f>+SPm!R2</f>
        <v>41973</v>
      </c>
      <c r="T168" s="66">
        <f>+SPm!S2</f>
        <v>42004</v>
      </c>
      <c r="U168" s="66">
        <f>+SPm!T2</f>
        <v>42035</v>
      </c>
      <c r="V168" s="66">
        <f>+SPm!U2</f>
        <v>42063</v>
      </c>
      <c r="W168" s="66">
        <f>+SPm!V2</f>
        <v>42094</v>
      </c>
      <c r="X168" s="66">
        <f>+SPm!W2</f>
        <v>42124</v>
      </c>
      <c r="Y168" s="66">
        <f>+SPm!X2</f>
        <v>42155</v>
      </c>
      <c r="Z168" s="66">
        <f>+SPm!Y2</f>
        <v>42185</v>
      </c>
      <c r="AA168" s="66">
        <f>+SPm!Z2</f>
        <v>42216</v>
      </c>
      <c r="AB168" s="66">
        <f>+SPm!AA2</f>
        <v>42247</v>
      </c>
      <c r="AC168" s="66">
        <f>+SPm!AB2</f>
        <v>42277</v>
      </c>
      <c r="AD168" s="66">
        <f>+SPm!AC2</f>
        <v>42308</v>
      </c>
      <c r="AE168" s="66">
        <f>+SPm!AD2</f>
        <v>42338</v>
      </c>
      <c r="AF168" s="66">
        <f>+SPm!AE2</f>
        <v>42369</v>
      </c>
      <c r="AG168" s="66">
        <f>+SPm!AF2</f>
        <v>42400</v>
      </c>
      <c r="AH168" s="66">
        <f>+SPm!AG2</f>
        <v>42429</v>
      </c>
      <c r="AI168" s="66">
        <f>+SPm!AH2</f>
        <v>42460</v>
      </c>
      <c r="AJ168" s="66">
        <f>+SPm!AI2</f>
        <v>42490</v>
      </c>
      <c r="AK168" s="66">
        <f>+SPm!AJ2</f>
        <v>42521</v>
      </c>
      <c r="AL168" s="66">
        <f>+SPm!AK2</f>
        <v>42551</v>
      </c>
    </row>
    <row r="169" spans="1:38" ht="15.75" thickTop="1" x14ac:dyDescent="0.25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38" ht="15.75" thickBot="1" x14ac:dyDescent="0.3">
      <c r="A170" s="57" t="s">
        <v>450</v>
      </c>
      <c r="B170" s="107"/>
      <c r="C170" s="107">
        <f>+C30-C29+C85-C84+C140-C139</f>
        <v>4914</v>
      </c>
      <c r="D170" s="107">
        <f t="shared" ref="D170:AL170" si="491">+D30-D29+D85-D84+D140-D139</f>
        <v>4914</v>
      </c>
      <c r="E170" s="107">
        <f t="shared" si="491"/>
        <v>4914</v>
      </c>
      <c r="F170" s="107">
        <f t="shared" si="491"/>
        <v>4914</v>
      </c>
      <c r="G170" s="107">
        <f t="shared" si="491"/>
        <v>4914</v>
      </c>
      <c r="H170" s="107">
        <f t="shared" si="491"/>
        <v>4914</v>
      </c>
      <c r="I170" s="107">
        <f t="shared" si="491"/>
        <v>4914</v>
      </c>
      <c r="J170" s="107">
        <f t="shared" si="491"/>
        <v>4914</v>
      </c>
      <c r="K170" s="107">
        <f t="shared" si="491"/>
        <v>4914</v>
      </c>
      <c r="L170" s="107">
        <f t="shared" si="491"/>
        <v>4914</v>
      </c>
      <c r="M170" s="107">
        <f t="shared" si="491"/>
        <v>4914</v>
      </c>
      <c r="N170" s="107">
        <f t="shared" si="491"/>
        <v>4914</v>
      </c>
      <c r="O170" s="107">
        <f t="shared" si="491"/>
        <v>5012.28</v>
      </c>
      <c r="P170" s="107">
        <f t="shared" si="491"/>
        <v>5012.28</v>
      </c>
      <c r="Q170" s="107">
        <f t="shared" si="491"/>
        <v>5012.28</v>
      </c>
      <c r="R170" s="107">
        <f t="shared" si="491"/>
        <v>5012.28</v>
      </c>
      <c r="S170" s="107">
        <f t="shared" si="491"/>
        <v>5012.28</v>
      </c>
      <c r="T170" s="107">
        <f t="shared" si="491"/>
        <v>5012.28</v>
      </c>
      <c r="U170" s="107">
        <f t="shared" si="491"/>
        <v>5012.28</v>
      </c>
      <c r="V170" s="107">
        <f t="shared" si="491"/>
        <v>5012.28</v>
      </c>
      <c r="W170" s="107">
        <f t="shared" si="491"/>
        <v>5012.28</v>
      </c>
      <c r="X170" s="107">
        <f t="shared" si="491"/>
        <v>5012.28</v>
      </c>
      <c r="Y170" s="107">
        <f t="shared" si="491"/>
        <v>5012.28</v>
      </c>
      <c r="Z170" s="107">
        <f t="shared" si="491"/>
        <v>5012.28</v>
      </c>
      <c r="AA170" s="107">
        <f t="shared" si="491"/>
        <v>5112.5255999999999</v>
      </c>
      <c r="AB170" s="107">
        <f t="shared" si="491"/>
        <v>5112.5255999999999</v>
      </c>
      <c r="AC170" s="107">
        <f t="shared" si="491"/>
        <v>5112.5255999999999</v>
      </c>
      <c r="AD170" s="107">
        <f t="shared" si="491"/>
        <v>5112.5255999999999</v>
      </c>
      <c r="AE170" s="107">
        <f t="shared" si="491"/>
        <v>5112.5255999999999</v>
      </c>
      <c r="AF170" s="107">
        <f t="shared" si="491"/>
        <v>5112.5255999999999</v>
      </c>
      <c r="AG170" s="107">
        <f t="shared" si="491"/>
        <v>5112.5255999999999</v>
      </c>
      <c r="AH170" s="107">
        <f t="shared" si="491"/>
        <v>5112.5255999999999</v>
      </c>
      <c r="AI170" s="107">
        <f t="shared" si="491"/>
        <v>5112.5255999999999</v>
      </c>
      <c r="AJ170" s="107">
        <f t="shared" si="491"/>
        <v>5112.5255999999999</v>
      </c>
      <c r="AK170" s="107">
        <f t="shared" si="491"/>
        <v>5112.5255999999999</v>
      </c>
      <c r="AL170" s="107">
        <f t="shared" si="491"/>
        <v>5112.5255999999999</v>
      </c>
    </row>
    <row r="171" spans="1:38" ht="16.5" thickTop="1" thickBot="1" x14ac:dyDescent="0.3">
      <c r="A171" s="57" t="s">
        <v>430</v>
      </c>
      <c r="B171" s="107"/>
      <c r="C171" s="107">
        <f>+C139+C84+C29</f>
        <v>312</v>
      </c>
      <c r="D171" s="107">
        <f t="shared" ref="D171:AL171" si="492">+D139+D84+D29</f>
        <v>312</v>
      </c>
      <c r="E171" s="107">
        <f t="shared" si="492"/>
        <v>312</v>
      </c>
      <c r="F171" s="107">
        <f t="shared" si="492"/>
        <v>312</v>
      </c>
      <c r="G171" s="107">
        <f t="shared" si="492"/>
        <v>312</v>
      </c>
      <c r="H171" s="107">
        <f t="shared" si="492"/>
        <v>312</v>
      </c>
      <c r="I171" s="107">
        <f t="shared" si="492"/>
        <v>312</v>
      </c>
      <c r="J171" s="107">
        <f t="shared" si="492"/>
        <v>312</v>
      </c>
      <c r="K171" s="107">
        <f t="shared" si="492"/>
        <v>312</v>
      </c>
      <c r="L171" s="107">
        <f t="shared" si="492"/>
        <v>312</v>
      </c>
      <c r="M171" s="107">
        <f t="shared" si="492"/>
        <v>312</v>
      </c>
      <c r="N171" s="107">
        <f t="shared" si="492"/>
        <v>312</v>
      </c>
      <c r="O171" s="107">
        <f t="shared" si="492"/>
        <v>318.24</v>
      </c>
      <c r="P171" s="107">
        <f t="shared" si="492"/>
        <v>318.24</v>
      </c>
      <c r="Q171" s="107">
        <f t="shared" si="492"/>
        <v>318.24</v>
      </c>
      <c r="R171" s="107">
        <f t="shared" si="492"/>
        <v>318.24</v>
      </c>
      <c r="S171" s="107">
        <f t="shared" si="492"/>
        <v>318.24</v>
      </c>
      <c r="T171" s="107">
        <f t="shared" si="492"/>
        <v>318.24</v>
      </c>
      <c r="U171" s="107">
        <f t="shared" si="492"/>
        <v>318.24</v>
      </c>
      <c r="V171" s="107">
        <f t="shared" si="492"/>
        <v>318.24</v>
      </c>
      <c r="W171" s="107">
        <f t="shared" si="492"/>
        <v>318.24</v>
      </c>
      <c r="X171" s="107">
        <f t="shared" si="492"/>
        <v>318.24</v>
      </c>
      <c r="Y171" s="107">
        <f t="shared" si="492"/>
        <v>318.24</v>
      </c>
      <c r="Z171" s="107">
        <f t="shared" si="492"/>
        <v>318.24</v>
      </c>
      <c r="AA171" s="107">
        <f t="shared" si="492"/>
        <v>324.60480000000001</v>
      </c>
      <c r="AB171" s="107">
        <f t="shared" si="492"/>
        <v>324.60480000000001</v>
      </c>
      <c r="AC171" s="107">
        <f t="shared" si="492"/>
        <v>324.60480000000001</v>
      </c>
      <c r="AD171" s="107">
        <f t="shared" si="492"/>
        <v>324.60480000000001</v>
      </c>
      <c r="AE171" s="107">
        <f t="shared" si="492"/>
        <v>324.60480000000001</v>
      </c>
      <c r="AF171" s="107">
        <f t="shared" si="492"/>
        <v>324.60480000000001</v>
      </c>
      <c r="AG171" s="107">
        <f t="shared" si="492"/>
        <v>324.60480000000001</v>
      </c>
      <c r="AH171" s="107">
        <f t="shared" si="492"/>
        <v>324.60480000000001</v>
      </c>
      <c r="AI171" s="107">
        <f t="shared" si="492"/>
        <v>324.60480000000001</v>
      </c>
      <c r="AJ171" s="107">
        <f t="shared" si="492"/>
        <v>324.60480000000001</v>
      </c>
      <c r="AK171" s="107">
        <f t="shared" si="492"/>
        <v>324.60480000000001</v>
      </c>
      <c r="AL171" s="107">
        <f t="shared" si="492"/>
        <v>324.60480000000001</v>
      </c>
    </row>
    <row r="172" spans="1:38" ht="16.5" thickTop="1" thickBot="1" x14ac:dyDescent="0.3">
      <c r="A172" s="57" t="s">
        <v>443</v>
      </c>
      <c r="B172" s="107"/>
      <c r="C172" s="107">
        <f>+C154+C99+C44</f>
        <v>312</v>
      </c>
      <c r="D172" s="107">
        <f t="shared" ref="D172:AL172" si="493">+D154+D99+D44</f>
        <v>624</v>
      </c>
      <c r="E172" s="107">
        <f t="shared" si="493"/>
        <v>936</v>
      </c>
      <c r="F172" s="107">
        <f t="shared" si="493"/>
        <v>1248</v>
      </c>
      <c r="G172" s="107">
        <f t="shared" si="493"/>
        <v>1560</v>
      </c>
      <c r="H172" s="107">
        <f t="shared" si="493"/>
        <v>1872</v>
      </c>
      <c r="I172" s="107">
        <f t="shared" si="493"/>
        <v>2184</v>
      </c>
      <c r="J172" s="107">
        <f t="shared" si="493"/>
        <v>2496</v>
      </c>
      <c r="K172" s="107">
        <f t="shared" si="493"/>
        <v>2808</v>
      </c>
      <c r="L172" s="107">
        <f t="shared" si="493"/>
        <v>3120</v>
      </c>
      <c r="M172" s="107">
        <f t="shared" si="493"/>
        <v>3432</v>
      </c>
      <c r="N172" s="107">
        <f t="shared" si="493"/>
        <v>3744</v>
      </c>
      <c r="O172" s="107">
        <f t="shared" si="493"/>
        <v>4062.24</v>
      </c>
      <c r="P172" s="107">
        <f t="shared" si="493"/>
        <v>4380.4799999999996</v>
      </c>
      <c r="Q172" s="107">
        <f t="shared" si="493"/>
        <v>4698.7199999999993</v>
      </c>
      <c r="R172" s="107">
        <f t="shared" si="493"/>
        <v>5016.9599999999991</v>
      </c>
      <c r="S172" s="107">
        <f t="shared" si="493"/>
        <v>5335.1999999999989</v>
      </c>
      <c r="T172" s="107">
        <f t="shared" si="493"/>
        <v>5653.4399999999987</v>
      </c>
      <c r="U172" s="107">
        <f t="shared" si="493"/>
        <v>5971.6799999999985</v>
      </c>
      <c r="V172" s="107">
        <f t="shared" si="493"/>
        <v>6289.9199999999983</v>
      </c>
      <c r="W172" s="107">
        <f t="shared" si="493"/>
        <v>6608.159999999998</v>
      </c>
      <c r="X172" s="107">
        <f t="shared" si="493"/>
        <v>6926.3999999999978</v>
      </c>
      <c r="Y172" s="107">
        <f t="shared" si="493"/>
        <v>7244.6399999999976</v>
      </c>
      <c r="Z172" s="107">
        <f t="shared" si="493"/>
        <v>7562.8799999999974</v>
      </c>
      <c r="AA172" s="107">
        <f t="shared" si="493"/>
        <v>7887.4847999999974</v>
      </c>
      <c r="AB172" s="107">
        <f t="shared" si="493"/>
        <v>8212.0895999999975</v>
      </c>
      <c r="AC172" s="107">
        <f t="shared" si="493"/>
        <v>8536.6943999999967</v>
      </c>
      <c r="AD172" s="107">
        <f t="shared" si="493"/>
        <v>8861.2991999999958</v>
      </c>
      <c r="AE172" s="107">
        <f t="shared" si="493"/>
        <v>9185.903999999995</v>
      </c>
      <c r="AF172" s="107">
        <f t="shared" si="493"/>
        <v>9510.5087999999942</v>
      </c>
      <c r="AG172" s="107">
        <f t="shared" si="493"/>
        <v>9835.1135999999933</v>
      </c>
      <c r="AH172" s="107">
        <f t="shared" si="493"/>
        <v>10159.718399999992</v>
      </c>
      <c r="AI172" s="107">
        <f t="shared" si="493"/>
        <v>10484.323199999992</v>
      </c>
      <c r="AJ172" s="107">
        <f t="shared" si="493"/>
        <v>10808.927999999991</v>
      </c>
      <c r="AK172" s="107">
        <f t="shared" si="493"/>
        <v>11133.53279999999</v>
      </c>
      <c r="AL172" s="107">
        <f t="shared" si="493"/>
        <v>11458.137599999989</v>
      </c>
    </row>
    <row r="173" spans="1:38" ht="15.75" thickTop="1" x14ac:dyDescent="0.25">
      <c r="A173" s="106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38" x14ac:dyDescent="0.25">
      <c r="A174" s="112" t="s">
        <v>334</v>
      </c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38" ht="15.75" thickBot="1" x14ac:dyDescent="0.3">
      <c r="A175" s="57" t="s">
        <v>444</v>
      </c>
      <c r="B175" s="107"/>
      <c r="C175" s="107">
        <f>+C157+C102+C47</f>
        <v>300</v>
      </c>
      <c r="D175" s="107">
        <f t="shared" ref="D175:AK175" si="494">+D157+D102+D47</f>
        <v>600</v>
      </c>
      <c r="E175" s="107">
        <f t="shared" si="494"/>
        <v>900</v>
      </c>
      <c r="F175" s="107">
        <f t="shared" si="494"/>
        <v>1200</v>
      </c>
      <c r="G175" s="107">
        <f t="shared" si="494"/>
        <v>-2100</v>
      </c>
      <c r="H175" s="107">
        <f t="shared" si="494"/>
        <v>-1800</v>
      </c>
      <c r="I175" s="107">
        <f t="shared" si="494"/>
        <v>-1500</v>
      </c>
      <c r="J175" s="107">
        <f t="shared" si="494"/>
        <v>-1200</v>
      </c>
      <c r="K175" s="107">
        <f t="shared" si="494"/>
        <v>-900</v>
      </c>
      <c r="L175" s="107">
        <f t="shared" si="494"/>
        <v>-600</v>
      </c>
      <c r="M175" s="107">
        <f t="shared" si="494"/>
        <v>-300</v>
      </c>
      <c r="N175" s="107">
        <f t="shared" si="494"/>
        <v>0</v>
      </c>
      <c r="O175" s="107">
        <f t="shared" si="494"/>
        <v>306</v>
      </c>
      <c r="P175" s="107">
        <f t="shared" si="494"/>
        <v>612</v>
      </c>
      <c r="Q175" s="107">
        <f t="shared" si="494"/>
        <v>918</v>
      </c>
      <c r="R175" s="107">
        <f t="shared" si="494"/>
        <v>1224</v>
      </c>
      <c r="S175" s="107">
        <f>+S157+S102+S47</f>
        <v>-2215.44</v>
      </c>
      <c r="T175" s="107">
        <f t="shared" si="494"/>
        <v>-1909.44</v>
      </c>
      <c r="U175" s="107">
        <f t="shared" si="494"/>
        <v>-1603.44</v>
      </c>
      <c r="V175" s="107">
        <f t="shared" si="494"/>
        <v>-1297.44</v>
      </c>
      <c r="W175" s="107">
        <f t="shared" si="494"/>
        <v>-991.44</v>
      </c>
      <c r="X175" s="107">
        <f t="shared" si="494"/>
        <v>-685.44</v>
      </c>
      <c r="Y175" s="107">
        <f t="shared" si="494"/>
        <v>-379.44000000000005</v>
      </c>
      <c r="Z175" s="107">
        <f t="shared" si="494"/>
        <v>-73.440000000000055</v>
      </c>
      <c r="AA175" s="107">
        <f t="shared" si="494"/>
        <v>238.67999999999984</v>
      </c>
      <c r="AB175" s="107">
        <f t="shared" si="494"/>
        <v>550.79999999999973</v>
      </c>
      <c r="AC175" s="107">
        <f t="shared" si="494"/>
        <v>862.91999999999962</v>
      </c>
      <c r="AD175" s="107">
        <f t="shared" si="494"/>
        <v>1175.0399999999995</v>
      </c>
      <c r="AE175" s="107">
        <f t="shared" si="494"/>
        <v>-2409.5957760000006</v>
      </c>
      <c r="AF175" s="107">
        <f t="shared" si="494"/>
        <v>-2097.4757760000007</v>
      </c>
      <c r="AG175" s="107">
        <f t="shared" si="494"/>
        <v>-1785.3557760000008</v>
      </c>
      <c r="AH175" s="107">
        <f t="shared" si="494"/>
        <v>-1473.2357760000009</v>
      </c>
      <c r="AI175" s="107">
        <f t="shared" si="494"/>
        <v>-1161.115776000001</v>
      </c>
      <c r="AJ175" s="107">
        <f t="shared" si="494"/>
        <v>-848.99577600000111</v>
      </c>
      <c r="AK175" s="107">
        <f t="shared" si="494"/>
        <v>-536.87577600000122</v>
      </c>
      <c r="AL175" s="107">
        <f>+AL157+AL102+AL47</f>
        <v>-224.75577600000133</v>
      </c>
    </row>
    <row r="176" spans="1:38" ht="15.75" thickTop="1" x14ac:dyDescent="0.25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</row>
    <row r="177" spans="1:38" x14ac:dyDescent="0.25">
      <c r="A177" s="112" t="s">
        <v>334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</row>
    <row r="178" spans="1:38" ht="15.75" thickBot="1" x14ac:dyDescent="0.3">
      <c r="A178" s="57" t="s">
        <v>445</v>
      </c>
      <c r="B178" s="107"/>
      <c r="C178" s="107">
        <f>+C160+C105+C50</f>
        <v>507</v>
      </c>
      <c r="D178" s="107">
        <f t="shared" ref="D178:AL178" si="495">+D160+D105+D50</f>
        <v>507</v>
      </c>
      <c r="E178" s="107">
        <f t="shared" si="495"/>
        <v>507</v>
      </c>
      <c r="F178" s="107">
        <f t="shared" si="495"/>
        <v>507</v>
      </c>
      <c r="G178" s="107">
        <f t="shared" si="495"/>
        <v>507</v>
      </c>
      <c r="H178" s="107">
        <f t="shared" si="495"/>
        <v>507</v>
      </c>
      <c r="I178" s="107">
        <f t="shared" si="495"/>
        <v>507</v>
      </c>
      <c r="J178" s="107">
        <f t="shared" si="495"/>
        <v>507</v>
      </c>
      <c r="K178" s="107">
        <f t="shared" si="495"/>
        <v>507</v>
      </c>
      <c r="L178" s="107">
        <f t="shared" si="495"/>
        <v>507</v>
      </c>
      <c r="M178" s="107">
        <f t="shared" si="495"/>
        <v>507</v>
      </c>
      <c r="N178" s="107">
        <f t="shared" si="495"/>
        <v>507</v>
      </c>
      <c r="O178" s="107">
        <f t="shared" si="495"/>
        <v>517.14</v>
      </c>
      <c r="P178" s="107">
        <f t="shared" si="495"/>
        <v>517.13999999999987</v>
      </c>
      <c r="Q178" s="107">
        <f t="shared" si="495"/>
        <v>517.13999999999987</v>
      </c>
      <c r="R178" s="107">
        <f t="shared" si="495"/>
        <v>517.13999999999987</v>
      </c>
      <c r="S178" s="107">
        <f t="shared" si="495"/>
        <v>517.13999999999987</v>
      </c>
      <c r="T178" s="107">
        <f t="shared" si="495"/>
        <v>517.13999999999987</v>
      </c>
      <c r="U178" s="107">
        <f t="shared" si="495"/>
        <v>517.13999999999987</v>
      </c>
      <c r="V178" s="107">
        <f t="shared" si="495"/>
        <v>517.13999999999987</v>
      </c>
      <c r="W178" s="107">
        <f t="shared" si="495"/>
        <v>517.13999999999987</v>
      </c>
      <c r="X178" s="107">
        <f t="shared" si="495"/>
        <v>517.13999999999987</v>
      </c>
      <c r="Y178" s="107">
        <f t="shared" si="495"/>
        <v>517.13999999999987</v>
      </c>
      <c r="Z178" s="107">
        <f t="shared" si="495"/>
        <v>517.13999999999987</v>
      </c>
      <c r="AA178" s="107">
        <f t="shared" si="495"/>
        <v>527.48279999999966</v>
      </c>
      <c r="AB178" s="107">
        <f t="shared" si="495"/>
        <v>527.48279999999954</v>
      </c>
      <c r="AC178" s="107">
        <f t="shared" si="495"/>
        <v>527.48279999999954</v>
      </c>
      <c r="AD178" s="107">
        <f t="shared" si="495"/>
        <v>527.48279999999954</v>
      </c>
      <c r="AE178" s="107">
        <f t="shared" si="495"/>
        <v>527.48279999999954</v>
      </c>
      <c r="AF178" s="107">
        <f t="shared" si="495"/>
        <v>527.48279999999954</v>
      </c>
      <c r="AG178" s="107">
        <f t="shared" si="495"/>
        <v>527.48279999999954</v>
      </c>
      <c r="AH178" s="107">
        <f t="shared" si="495"/>
        <v>527.48279999999954</v>
      </c>
      <c r="AI178" s="107">
        <f t="shared" si="495"/>
        <v>527.48279999999954</v>
      </c>
      <c r="AJ178" s="107">
        <f t="shared" si="495"/>
        <v>527.48279999999954</v>
      </c>
      <c r="AK178" s="107">
        <f t="shared" si="495"/>
        <v>527.48279999999954</v>
      </c>
      <c r="AL178" s="107">
        <f t="shared" si="495"/>
        <v>527.48279999999954</v>
      </c>
    </row>
    <row r="179" spans="1:38" ht="15.75" thickTop="1" x14ac:dyDescent="0.25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</row>
    <row r="180" spans="1:38" x14ac:dyDescent="0.25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</row>
    <row r="181" spans="1:38" x14ac:dyDescent="0.25">
      <c r="A181" s="112" t="s">
        <v>334</v>
      </c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</row>
    <row r="182" spans="1:38" ht="15.75" thickBot="1" x14ac:dyDescent="0.3">
      <c r="A182" s="57" t="s">
        <v>339</v>
      </c>
      <c r="B182" s="107"/>
      <c r="C182" s="107">
        <f>+C151+C96+C41</f>
        <v>4107</v>
      </c>
      <c r="D182" s="107">
        <f>+D151+D96+D41</f>
        <v>4614</v>
      </c>
      <c r="E182" s="107">
        <f t="shared" ref="E182:AL182" si="496">+E151+E96+E41</f>
        <v>4614</v>
      </c>
      <c r="F182" s="107">
        <f t="shared" si="496"/>
        <v>4614</v>
      </c>
      <c r="G182" s="107">
        <f t="shared" si="496"/>
        <v>8214</v>
      </c>
      <c r="H182" s="107">
        <f t="shared" si="496"/>
        <v>4614</v>
      </c>
      <c r="I182" s="107">
        <f t="shared" si="496"/>
        <v>4614</v>
      </c>
      <c r="J182" s="107">
        <f t="shared" si="496"/>
        <v>4614</v>
      </c>
      <c r="K182" s="107">
        <f t="shared" si="496"/>
        <v>4614</v>
      </c>
      <c r="L182" s="107">
        <f t="shared" si="496"/>
        <v>4614</v>
      </c>
      <c r="M182" s="107">
        <f t="shared" si="496"/>
        <v>4614</v>
      </c>
      <c r="N182" s="107">
        <f t="shared" si="496"/>
        <v>4614</v>
      </c>
      <c r="O182" s="107">
        <f t="shared" si="496"/>
        <v>4696.1400000000003</v>
      </c>
      <c r="P182" s="107">
        <f t="shared" si="496"/>
        <v>4706.28</v>
      </c>
      <c r="Q182" s="107">
        <f t="shared" si="496"/>
        <v>4706.28</v>
      </c>
      <c r="R182" s="107">
        <f t="shared" si="496"/>
        <v>4706.28</v>
      </c>
      <c r="S182" s="107">
        <f t="shared" si="496"/>
        <v>8451.7200000000012</v>
      </c>
      <c r="T182" s="107">
        <f t="shared" si="496"/>
        <v>4706.28</v>
      </c>
      <c r="U182" s="107">
        <f t="shared" si="496"/>
        <v>4706.28</v>
      </c>
      <c r="V182" s="107">
        <f t="shared" si="496"/>
        <v>4706.28</v>
      </c>
      <c r="W182" s="107">
        <f t="shared" si="496"/>
        <v>4706.28</v>
      </c>
      <c r="X182" s="107">
        <f t="shared" si="496"/>
        <v>4706.28</v>
      </c>
      <c r="Y182" s="107">
        <f t="shared" si="496"/>
        <v>4706.28</v>
      </c>
      <c r="Z182" s="107">
        <f t="shared" si="496"/>
        <v>4706.28</v>
      </c>
      <c r="AA182" s="107">
        <f t="shared" si="496"/>
        <v>4790.0628000000006</v>
      </c>
      <c r="AB182" s="107">
        <f t="shared" si="496"/>
        <v>4800.4056</v>
      </c>
      <c r="AC182" s="107">
        <f t="shared" si="496"/>
        <v>4800.4056</v>
      </c>
      <c r="AD182" s="107">
        <f t="shared" si="496"/>
        <v>4800.4056</v>
      </c>
      <c r="AE182" s="107">
        <f t="shared" si="496"/>
        <v>8697.161376</v>
      </c>
      <c r="AF182" s="107">
        <f t="shared" si="496"/>
        <v>4800.4056</v>
      </c>
      <c r="AG182" s="107">
        <f t="shared" si="496"/>
        <v>4800.4056</v>
      </c>
      <c r="AH182" s="107">
        <f t="shared" si="496"/>
        <v>4800.4056</v>
      </c>
      <c r="AI182" s="107">
        <f t="shared" si="496"/>
        <v>4800.4056</v>
      </c>
      <c r="AJ182" s="107">
        <f t="shared" si="496"/>
        <v>4800.4056</v>
      </c>
      <c r="AK182" s="107">
        <f t="shared" si="496"/>
        <v>4800.4056</v>
      </c>
      <c r="AL182" s="107">
        <f t="shared" si="496"/>
        <v>4800.4056</v>
      </c>
    </row>
    <row r="183" spans="1:38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115"/>
  <sheetViews>
    <sheetView showGridLines="0" topLeftCell="A84" workbookViewId="0">
      <selection activeCell="D88" sqref="D88"/>
    </sheetView>
  </sheetViews>
  <sheetFormatPr defaultRowHeight="15" x14ac:dyDescent="0.25"/>
  <cols>
    <col min="1" max="1" width="36.42578125" bestFit="1" customWidth="1"/>
  </cols>
  <sheetData>
    <row r="1" spans="1:39" x14ac:dyDescent="0.25">
      <c r="A1" s="25" t="s">
        <v>204</v>
      </c>
    </row>
    <row r="2" spans="1:39" ht="15.75" thickBot="1" x14ac:dyDescent="0.3"/>
    <row r="3" spans="1:39" ht="16.5" thickTop="1" thickBot="1" x14ac:dyDescent="0.3">
      <c r="A3" s="57" t="str">
        <f>+'Altri costi'!A3</f>
        <v>Costi gestione</v>
      </c>
      <c r="B3" s="120"/>
      <c r="C3" s="121"/>
      <c r="D3" s="202">
        <f>+SPm!B2</f>
        <v>41456</v>
      </c>
      <c r="E3" s="202">
        <f>+SPm!C2</f>
        <v>41517</v>
      </c>
      <c r="F3" s="202">
        <f>+SPm!D2</f>
        <v>41547</v>
      </c>
      <c r="G3" s="202">
        <f>+SPm!E2</f>
        <v>41578</v>
      </c>
      <c r="H3" s="202">
        <f>+SPm!F2</f>
        <v>41608</v>
      </c>
      <c r="I3" s="202">
        <f>+SPm!G2</f>
        <v>41639</v>
      </c>
      <c r="J3" s="202">
        <f>+SPm!H2</f>
        <v>41670</v>
      </c>
      <c r="K3" s="202">
        <f>+SPm!I2</f>
        <v>41698</v>
      </c>
      <c r="L3" s="202">
        <f>+SPm!J2</f>
        <v>41729</v>
      </c>
      <c r="M3" s="202">
        <f>+SPm!K2</f>
        <v>41759</v>
      </c>
      <c r="N3" s="202">
        <f>+SPm!L2</f>
        <v>41790</v>
      </c>
      <c r="O3" s="202">
        <f>+SPm!M2</f>
        <v>41820</v>
      </c>
      <c r="P3" s="202">
        <f>+SPm!N2</f>
        <v>41851</v>
      </c>
      <c r="Q3" s="202">
        <f>+SPm!O2</f>
        <v>41882</v>
      </c>
      <c r="R3" s="202">
        <f>+SPm!P2</f>
        <v>41912</v>
      </c>
      <c r="S3" s="202">
        <f>+SPm!Q2</f>
        <v>41943</v>
      </c>
      <c r="T3" s="202">
        <f>+SPm!R2</f>
        <v>41973</v>
      </c>
      <c r="U3" s="202">
        <f>+SPm!S2</f>
        <v>42004</v>
      </c>
      <c r="V3" s="202">
        <f>+SPm!T2</f>
        <v>42035</v>
      </c>
      <c r="W3" s="202">
        <f>+SPm!U2</f>
        <v>42063</v>
      </c>
      <c r="X3" s="202">
        <f>+SPm!V2</f>
        <v>42094</v>
      </c>
      <c r="Y3" s="202">
        <f>+SPm!W2</f>
        <v>42124</v>
      </c>
      <c r="Z3" s="202">
        <f>+SPm!X2</f>
        <v>42155</v>
      </c>
      <c r="AA3" s="202">
        <f>+SPm!Y2</f>
        <v>42185</v>
      </c>
      <c r="AB3" s="202">
        <f>+SPm!Z2</f>
        <v>42216</v>
      </c>
      <c r="AC3" s="202">
        <f>+SPm!AA2</f>
        <v>42247</v>
      </c>
      <c r="AD3" s="202">
        <f>+SPm!AB2</f>
        <v>42277</v>
      </c>
      <c r="AE3" s="202">
        <f>+SPm!AC2</f>
        <v>42308</v>
      </c>
      <c r="AF3" s="202">
        <f>+SPm!AD2</f>
        <v>42338</v>
      </c>
      <c r="AG3" s="202">
        <f>+SPm!AE2</f>
        <v>42369</v>
      </c>
      <c r="AH3" s="202">
        <f>+SPm!AF2</f>
        <v>42400</v>
      </c>
      <c r="AI3" s="202">
        <f>+SPm!AG2</f>
        <v>42429</v>
      </c>
      <c r="AJ3" s="202">
        <f>+SPm!AH2</f>
        <v>42460</v>
      </c>
      <c r="AK3" s="202">
        <f>+SPm!AI2</f>
        <v>42490</v>
      </c>
      <c r="AL3" s="202">
        <f>+SPm!AJ2</f>
        <v>42521</v>
      </c>
      <c r="AM3" s="202">
        <f>+SPm!AK2</f>
        <v>42551</v>
      </c>
    </row>
    <row r="4" spans="1:39" ht="16.5" thickTop="1" thickBot="1" x14ac:dyDescent="0.3">
      <c r="A4" s="113" t="str">
        <f>+IF('Altri costi'!A4=0,"",'Altri costi'!A4)</f>
        <v>Spese energia elettrica, gas, acqua</v>
      </c>
      <c r="B4" s="122">
        <f>+'Altri costi'!B5</f>
        <v>0.21</v>
      </c>
      <c r="C4" s="122">
        <f>+'Altri costi'!C5</f>
        <v>60</v>
      </c>
      <c r="D4" s="107">
        <f>+'Altri costi'!E4</f>
        <v>100</v>
      </c>
      <c r="E4" s="107">
        <f>+'Altri costi'!F4</f>
        <v>100</v>
      </c>
      <c r="F4" s="107">
        <f>+'Altri costi'!G4</f>
        <v>100</v>
      </c>
      <c r="G4" s="107">
        <f>+'Altri costi'!H4</f>
        <v>100</v>
      </c>
      <c r="H4" s="107">
        <f>+'Altri costi'!I4</f>
        <v>100</v>
      </c>
      <c r="I4" s="107">
        <f>+'Altri costi'!J4</f>
        <v>100</v>
      </c>
      <c r="J4" s="107">
        <f>+'Altri costi'!K4</f>
        <v>100</v>
      </c>
      <c r="K4" s="107">
        <f>+'Altri costi'!L4</f>
        <v>100</v>
      </c>
      <c r="L4" s="107">
        <f>+'Altri costi'!M4</f>
        <v>100</v>
      </c>
      <c r="M4" s="107">
        <f>+'Altri costi'!N4</f>
        <v>100</v>
      </c>
      <c r="N4" s="107">
        <f>+'Altri costi'!O4</f>
        <v>100</v>
      </c>
      <c r="O4" s="107">
        <f>+'Altri costi'!P4</f>
        <v>100</v>
      </c>
      <c r="P4" s="107">
        <f>+'Altri costi'!Q4</f>
        <v>100</v>
      </c>
      <c r="Q4" s="107">
        <f>+'Altri costi'!R4</f>
        <v>100</v>
      </c>
      <c r="R4" s="107">
        <f>+'Altri costi'!S4</f>
        <v>100</v>
      </c>
      <c r="S4" s="107">
        <f>+'Altri costi'!T4</f>
        <v>100</v>
      </c>
      <c r="T4" s="107">
        <f>+'Altri costi'!U4</f>
        <v>100</v>
      </c>
      <c r="U4" s="107">
        <f>+'Altri costi'!V4</f>
        <v>100</v>
      </c>
      <c r="V4" s="107">
        <f>+'Altri costi'!W4</f>
        <v>100</v>
      </c>
      <c r="W4" s="107">
        <f>+'Altri costi'!X4</f>
        <v>100</v>
      </c>
      <c r="X4" s="107">
        <f>+'Altri costi'!Y4</f>
        <v>100</v>
      </c>
      <c r="Y4" s="107">
        <f>+'Altri costi'!Z4</f>
        <v>100</v>
      </c>
      <c r="Z4" s="107">
        <f>+'Altri costi'!AA4</f>
        <v>100</v>
      </c>
      <c r="AA4" s="107">
        <f>+'Altri costi'!AB4</f>
        <v>100</v>
      </c>
      <c r="AB4" s="107">
        <f>+'Altri costi'!AC4</f>
        <v>100</v>
      </c>
      <c r="AC4" s="107">
        <f>+'Altri costi'!AD4</f>
        <v>100</v>
      </c>
      <c r="AD4" s="107">
        <f>+'Altri costi'!AE4</f>
        <v>100</v>
      </c>
      <c r="AE4" s="107">
        <f>+'Altri costi'!AF4</f>
        <v>100</v>
      </c>
      <c r="AF4" s="107">
        <f>+'Altri costi'!AG4</f>
        <v>100</v>
      </c>
      <c r="AG4" s="107">
        <f>+'Altri costi'!AH4</f>
        <v>100</v>
      </c>
      <c r="AH4" s="107">
        <f>+'Altri costi'!AI4</f>
        <v>100</v>
      </c>
      <c r="AI4" s="107">
        <f>+'Altri costi'!AJ4</f>
        <v>100</v>
      </c>
      <c r="AJ4" s="107">
        <f>+'Altri costi'!AK4</f>
        <v>100</v>
      </c>
      <c r="AK4" s="107">
        <f>+'Altri costi'!AL4</f>
        <v>100</v>
      </c>
      <c r="AL4" s="107">
        <f>+'Altri costi'!AM4</f>
        <v>100</v>
      </c>
      <c r="AM4" s="107">
        <f>+'Altri costi'!AN4</f>
        <v>100</v>
      </c>
    </row>
    <row r="5" spans="1:39" ht="16.5" thickTop="1" thickBot="1" x14ac:dyDescent="0.3">
      <c r="A5" s="113" t="str">
        <f>+IF('Altri costi'!A5=0,"",'Altri costi'!A5)</f>
        <v>Spese di rappresentanza</v>
      </c>
      <c r="B5" s="122">
        <f>+'Altri costi'!B6</f>
        <v>0.21</v>
      </c>
      <c r="C5" s="122">
        <f>+'Altri costi'!C6</f>
        <v>0</v>
      </c>
      <c r="D5" s="107">
        <f>+'Altri costi'!E5</f>
        <v>0</v>
      </c>
      <c r="E5" s="107">
        <f>+'Altri costi'!F5</f>
        <v>0</v>
      </c>
      <c r="F5" s="107">
        <f>+'Altri costi'!G5</f>
        <v>0</v>
      </c>
      <c r="G5" s="107">
        <f>+'Altri costi'!H5</f>
        <v>0</v>
      </c>
      <c r="H5" s="107">
        <f>+'Altri costi'!I5</f>
        <v>0</v>
      </c>
      <c r="I5" s="107">
        <f>+'Altri costi'!J5</f>
        <v>0</v>
      </c>
      <c r="J5" s="107">
        <f>+'Altri costi'!K5</f>
        <v>0</v>
      </c>
      <c r="K5" s="107">
        <f>+'Altri costi'!L5</f>
        <v>0</v>
      </c>
      <c r="L5" s="107">
        <f>+'Altri costi'!M5</f>
        <v>0</v>
      </c>
      <c r="M5" s="107">
        <f>+'Altri costi'!N5</f>
        <v>0</v>
      </c>
      <c r="N5" s="107">
        <f>+'Altri costi'!O5</f>
        <v>0</v>
      </c>
      <c r="O5" s="107">
        <f>+'Altri costi'!P5</f>
        <v>0</v>
      </c>
      <c r="P5" s="107">
        <f>+'Altri costi'!Q5</f>
        <v>0</v>
      </c>
      <c r="Q5" s="107">
        <f>+'Altri costi'!R5</f>
        <v>0</v>
      </c>
      <c r="R5" s="107">
        <f>+'Altri costi'!S5</f>
        <v>0</v>
      </c>
      <c r="S5" s="107">
        <f>+'Altri costi'!T5</f>
        <v>0</v>
      </c>
      <c r="T5" s="107">
        <f>+'Altri costi'!U5</f>
        <v>0</v>
      </c>
      <c r="U5" s="107">
        <f>+'Altri costi'!V5</f>
        <v>0</v>
      </c>
      <c r="V5" s="107">
        <f>+'Altri costi'!W5</f>
        <v>0</v>
      </c>
      <c r="W5" s="107">
        <f>+'Altri costi'!X5</f>
        <v>0</v>
      </c>
      <c r="X5" s="107">
        <f>+'Altri costi'!Y5</f>
        <v>0</v>
      </c>
      <c r="Y5" s="107">
        <f>+'Altri costi'!Z5</f>
        <v>0</v>
      </c>
      <c r="Z5" s="107">
        <f>+'Altri costi'!AA5</f>
        <v>0</v>
      </c>
      <c r="AA5" s="107">
        <f>+'Altri costi'!AB5</f>
        <v>0</v>
      </c>
      <c r="AB5" s="107">
        <f>+'Altri costi'!AC5</f>
        <v>0</v>
      </c>
      <c r="AC5" s="107">
        <f>+'Altri costi'!AD5</f>
        <v>0</v>
      </c>
      <c r="AD5" s="107">
        <f>+'Altri costi'!AE5</f>
        <v>0</v>
      </c>
      <c r="AE5" s="107">
        <f>+'Altri costi'!AF5</f>
        <v>0</v>
      </c>
      <c r="AF5" s="107">
        <f>+'Altri costi'!AG5</f>
        <v>0</v>
      </c>
      <c r="AG5" s="107">
        <f>+'Altri costi'!AH5</f>
        <v>0</v>
      </c>
      <c r="AH5" s="107">
        <f>+'Altri costi'!AI5</f>
        <v>0</v>
      </c>
      <c r="AI5" s="107">
        <f>+'Altri costi'!AJ5</f>
        <v>0</v>
      </c>
      <c r="AJ5" s="107">
        <f>+'Altri costi'!AK5</f>
        <v>0</v>
      </c>
      <c r="AK5" s="107">
        <f>+'Altri costi'!AL5</f>
        <v>0</v>
      </c>
      <c r="AL5" s="107">
        <f>+'Altri costi'!AM5</f>
        <v>0</v>
      </c>
      <c r="AM5" s="107">
        <f>+'Altri costi'!AN5</f>
        <v>0</v>
      </c>
    </row>
    <row r="6" spans="1:39" ht="16.5" thickTop="1" thickBot="1" x14ac:dyDescent="0.3">
      <c r="A6" s="113" t="str">
        <f>+IF('Altri costi'!A6=0,"",'Altri costi'!A6)</f>
        <v>Spese di pubblicità e promozioni</v>
      </c>
      <c r="B6" s="122">
        <f>+'Altri costi'!B7</f>
        <v>0.21</v>
      </c>
      <c r="C6" s="122">
        <f>+'Altri costi'!C7</f>
        <v>30</v>
      </c>
      <c r="D6" s="107">
        <f>+'Altri costi'!E6</f>
        <v>100</v>
      </c>
      <c r="E6" s="107">
        <f>+'Altri costi'!F6</f>
        <v>100</v>
      </c>
      <c r="F6" s="107">
        <f>+'Altri costi'!G6</f>
        <v>100</v>
      </c>
      <c r="G6" s="107">
        <f>+'Altri costi'!H6</f>
        <v>100</v>
      </c>
      <c r="H6" s="107">
        <f>+'Altri costi'!I6</f>
        <v>100</v>
      </c>
      <c r="I6" s="107">
        <f>+'Altri costi'!J6</f>
        <v>100</v>
      </c>
      <c r="J6" s="107">
        <f>+'Altri costi'!K6</f>
        <v>100</v>
      </c>
      <c r="K6" s="107">
        <f>+'Altri costi'!L6</f>
        <v>100</v>
      </c>
      <c r="L6" s="107">
        <f>+'Altri costi'!M6</f>
        <v>100</v>
      </c>
      <c r="M6" s="107">
        <f>+'Altri costi'!N6</f>
        <v>100</v>
      </c>
      <c r="N6" s="107">
        <f>+'Altri costi'!O6</f>
        <v>100</v>
      </c>
      <c r="O6" s="107">
        <f>+'Altri costi'!P6</f>
        <v>100</v>
      </c>
      <c r="P6" s="107">
        <f>+'Altri costi'!Q6</f>
        <v>100</v>
      </c>
      <c r="Q6" s="107">
        <f>+'Altri costi'!R6</f>
        <v>100</v>
      </c>
      <c r="R6" s="107">
        <f>+'Altri costi'!S6</f>
        <v>100</v>
      </c>
      <c r="S6" s="107">
        <f>+'Altri costi'!T6</f>
        <v>100</v>
      </c>
      <c r="T6" s="107">
        <f>+'Altri costi'!U6</f>
        <v>100</v>
      </c>
      <c r="U6" s="107">
        <f>+'Altri costi'!V6</f>
        <v>100</v>
      </c>
      <c r="V6" s="107">
        <f>+'Altri costi'!W6</f>
        <v>100</v>
      </c>
      <c r="W6" s="107">
        <f>+'Altri costi'!X6</f>
        <v>100</v>
      </c>
      <c r="X6" s="107">
        <f>+'Altri costi'!Y6</f>
        <v>100</v>
      </c>
      <c r="Y6" s="107">
        <f>+'Altri costi'!Z6</f>
        <v>100</v>
      </c>
      <c r="Z6" s="107">
        <f>+'Altri costi'!AA6</f>
        <v>100</v>
      </c>
      <c r="AA6" s="107">
        <f>+'Altri costi'!AB6</f>
        <v>100</v>
      </c>
      <c r="AB6" s="107">
        <f>+'Altri costi'!AC6</f>
        <v>100</v>
      </c>
      <c r="AC6" s="107">
        <f>+'Altri costi'!AD6</f>
        <v>100</v>
      </c>
      <c r="AD6" s="107">
        <f>+'Altri costi'!AE6</f>
        <v>100</v>
      </c>
      <c r="AE6" s="107">
        <f>+'Altri costi'!AF6</f>
        <v>100</v>
      </c>
      <c r="AF6" s="107">
        <f>+'Altri costi'!AG6</f>
        <v>100</v>
      </c>
      <c r="AG6" s="107">
        <f>+'Altri costi'!AH6</f>
        <v>100</v>
      </c>
      <c r="AH6" s="107">
        <f>+'Altri costi'!AI6</f>
        <v>100</v>
      </c>
      <c r="AI6" s="107">
        <f>+'Altri costi'!AJ6</f>
        <v>100</v>
      </c>
      <c r="AJ6" s="107">
        <f>+'Altri costi'!AK6</f>
        <v>100</v>
      </c>
      <c r="AK6" s="107">
        <f>+'Altri costi'!AL6</f>
        <v>100</v>
      </c>
      <c r="AL6" s="107">
        <f>+'Altri costi'!AM6</f>
        <v>100</v>
      </c>
      <c r="AM6" s="107">
        <f>+'Altri costi'!AN6</f>
        <v>100</v>
      </c>
    </row>
    <row r="7" spans="1:39" ht="16.5" thickTop="1" thickBot="1" x14ac:dyDescent="0.3">
      <c r="A7" s="113" t="str">
        <f>+IF('Altri costi'!A7=0,"",'Altri costi'!A7)</f>
        <v>Altri costi variabili</v>
      </c>
      <c r="B7" s="122">
        <f>+'Altri costi'!B8</f>
        <v>0.21</v>
      </c>
      <c r="C7" s="122">
        <f>+'Altri costi'!C8</f>
        <v>0</v>
      </c>
      <c r="D7" s="107">
        <f>+'Altri costi'!E7</f>
        <v>100</v>
      </c>
      <c r="E7" s="107">
        <f>+'Altri costi'!F7</f>
        <v>100</v>
      </c>
      <c r="F7" s="107">
        <f>+'Altri costi'!G7</f>
        <v>100</v>
      </c>
      <c r="G7" s="107">
        <f>+'Altri costi'!H7</f>
        <v>100</v>
      </c>
      <c r="H7" s="107">
        <f>+'Altri costi'!I7</f>
        <v>100</v>
      </c>
      <c r="I7" s="107">
        <f>+'Altri costi'!J7</f>
        <v>100</v>
      </c>
      <c r="J7" s="107">
        <f>+'Altri costi'!K7</f>
        <v>100</v>
      </c>
      <c r="K7" s="107">
        <f>+'Altri costi'!L7</f>
        <v>100</v>
      </c>
      <c r="L7" s="107">
        <f>+'Altri costi'!M7</f>
        <v>100</v>
      </c>
      <c r="M7" s="107">
        <f>+'Altri costi'!N7</f>
        <v>100</v>
      </c>
      <c r="N7" s="107">
        <f>+'Altri costi'!O7</f>
        <v>100</v>
      </c>
      <c r="O7" s="107">
        <f>+'Altri costi'!P7</f>
        <v>100</v>
      </c>
      <c r="P7" s="107">
        <f>+'Altri costi'!Q7</f>
        <v>100</v>
      </c>
      <c r="Q7" s="107">
        <f>+'Altri costi'!R7</f>
        <v>100</v>
      </c>
      <c r="R7" s="107">
        <f>+'Altri costi'!S7</f>
        <v>100</v>
      </c>
      <c r="S7" s="107">
        <f>+'Altri costi'!T7</f>
        <v>100</v>
      </c>
      <c r="T7" s="107">
        <f>+'Altri costi'!U7</f>
        <v>100</v>
      </c>
      <c r="U7" s="107">
        <f>+'Altri costi'!V7</f>
        <v>100</v>
      </c>
      <c r="V7" s="107">
        <f>+'Altri costi'!W7</f>
        <v>100</v>
      </c>
      <c r="W7" s="107">
        <f>+'Altri costi'!X7</f>
        <v>100</v>
      </c>
      <c r="X7" s="107">
        <f>+'Altri costi'!Y7</f>
        <v>100</v>
      </c>
      <c r="Y7" s="107">
        <f>+'Altri costi'!Z7</f>
        <v>100</v>
      </c>
      <c r="Z7" s="107">
        <f>+'Altri costi'!AA7</f>
        <v>100</v>
      </c>
      <c r="AA7" s="107">
        <f>+'Altri costi'!AB7</f>
        <v>100</v>
      </c>
      <c r="AB7" s="107">
        <f>+'Altri costi'!AC7</f>
        <v>100</v>
      </c>
      <c r="AC7" s="107">
        <f>+'Altri costi'!AD7</f>
        <v>100</v>
      </c>
      <c r="AD7" s="107">
        <f>+'Altri costi'!AE7</f>
        <v>100</v>
      </c>
      <c r="AE7" s="107">
        <f>+'Altri costi'!AF7</f>
        <v>100</v>
      </c>
      <c r="AF7" s="107">
        <f>+'Altri costi'!AG7</f>
        <v>100</v>
      </c>
      <c r="AG7" s="107">
        <f>+'Altri costi'!AH7</f>
        <v>100</v>
      </c>
      <c r="AH7" s="107">
        <f>+'Altri costi'!AI7</f>
        <v>100</v>
      </c>
      <c r="AI7" s="107">
        <f>+'Altri costi'!AJ7</f>
        <v>100</v>
      </c>
      <c r="AJ7" s="107">
        <f>+'Altri costi'!AK7</f>
        <v>100</v>
      </c>
      <c r="AK7" s="107">
        <f>+'Altri costi'!AL7</f>
        <v>100</v>
      </c>
      <c r="AL7" s="107">
        <f>+'Altri costi'!AM7</f>
        <v>100</v>
      </c>
      <c r="AM7" s="107">
        <f>+'Altri costi'!AN7</f>
        <v>100</v>
      </c>
    </row>
    <row r="8" spans="1:39" ht="16.5" thickTop="1" thickBot="1" x14ac:dyDescent="0.3">
      <c r="A8" s="113" t="str">
        <f>+IF('Altri costi'!A8=0,"",'Altri costi'!A8)</f>
        <v>Beni strumentali non ammortizzabili</v>
      </c>
      <c r="B8" s="122">
        <f>+'Altri costi'!B9</f>
        <v>0.21</v>
      </c>
      <c r="C8" s="122">
        <f>+'Altri costi'!C9</f>
        <v>0</v>
      </c>
      <c r="D8" s="107">
        <f>+'Altri costi'!E8</f>
        <v>0</v>
      </c>
      <c r="E8" s="107">
        <f>+'Altri costi'!F8</f>
        <v>0</v>
      </c>
      <c r="F8" s="107">
        <f>+'Altri costi'!G8</f>
        <v>0</v>
      </c>
      <c r="G8" s="107">
        <f>+'Altri costi'!H8</f>
        <v>500</v>
      </c>
      <c r="H8" s="107">
        <f>+'Altri costi'!I8</f>
        <v>0</v>
      </c>
      <c r="I8" s="107">
        <f>+'Altri costi'!J8</f>
        <v>0</v>
      </c>
      <c r="J8" s="107">
        <f>+'Altri costi'!K8</f>
        <v>0</v>
      </c>
      <c r="K8" s="107">
        <f>+'Altri costi'!L8</f>
        <v>0</v>
      </c>
      <c r="L8" s="107">
        <f>+'Altri costi'!M8</f>
        <v>0</v>
      </c>
      <c r="M8" s="107">
        <f>+'Altri costi'!N8</f>
        <v>0</v>
      </c>
      <c r="N8" s="107">
        <f>+'Altri costi'!O8</f>
        <v>0</v>
      </c>
      <c r="O8" s="107">
        <f>+'Altri costi'!P8</f>
        <v>0</v>
      </c>
      <c r="P8" s="107">
        <f>+'Altri costi'!Q8</f>
        <v>0</v>
      </c>
      <c r="Q8" s="107">
        <f>+'Altri costi'!R8</f>
        <v>0</v>
      </c>
      <c r="R8" s="107">
        <f>+'Altri costi'!S8</f>
        <v>0</v>
      </c>
      <c r="S8" s="107">
        <f>+'Altri costi'!T8</f>
        <v>0</v>
      </c>
      <c r="T8" s="107">
        <f>+'Altri costi'!U8</f>
        <v>0</v>
      </c>
      <c r="U8" s="107">
        <f>+'Altri costi'!V8</f>
        <v>0</v>
      </c>
      <c r="V8" s="107">
        <f>+'Altri costi'!W8</f>
        <v>0</v>
      </c>
      <c r="W8" s="107">
        <f>+'Altri costi'!X8</f>
        <v>0</v>
      </c>
      <c r="X8" s="107">
        <f>+'Altri costi'!Y8</f>
        <v>0</v>
      </c>
      <c r="Y8" s="107">
        <f>+'Altri costi'!Z8</f>
        <v>0</v>
      </c>
      <c r="Z8" s="107">
        <f>+'Altri costi'!AA8</f>
        <v>0</v>
      </c>
      <c r="AA8" s="107">
        <f>+'Altri costi'!AB8</f>
        <v>0</v>
      </c>
      <c r="AB8" s="107">
        <f>+'Altri costi'!AC8</f>
        <v>0</v>
      </c>
      <c r="AC8" s="107">
        <f>+'Altri costi'!AD8</f>
        <v>0</v>
      </c>
      <c r="AD8" s="107">
        <f>+'Altri costi'!AE8</f>
        <v>0</v>
      </c>
      <c r="AE8" s="107">
        <f>+'Altri costi'!AF8</f>
        <v>0</v>
      </c>
      <c r="AF8" s="107">
        <f>+'Altri costi'!AG8</f>
        <v>0</v>
      </c>
      <c r="AG8" s="107">
        <f>+'Altri costi'!AH8</f>
        <v>0</v>
      </c>
      <c r="AH8" s="107">
        <f>+'Altri costi'!AI8</f>
        <v>0</v>
      </c>
      <c r="AI8" s="107">
        <f>+'Altri costi'!AJ8</f>
        <v>0</v>
      </c>
      <c r="AJ8" s="107">
        <f>+'Altri costi'!AK8</f>
        <v>0</v>
      </c>
      <c r="AK8" s="107">
        <f>+'Altri costi'!AL8</f>
        <v>0</v>
      </c>
      <c r="AL8" s="107">
        <f>+'Altri costi'!AM8</f>
        <v>0</v>
      </c>
      <c r="AM8" s="107">
        <f>+'Altri costi'!AN8</f>
        <v>0</v>
      </c>
    </row>
    <row r="9" spans="1:39" ht="16.5" thickTop="1" thickBot="1" x14ac:dyDescent="0.3">
      <c r="A9" s="113" t="str">
        <f>+IF('Altri costi'!A9=0,"",'Altri costi'!A9)</f>
        <v>Spese di trasporto</v>
      </c>
      <c r="B9" s="122">
        <f>+'Altri costi'!B10</f>
        <v>0.21</v>
      </c>
      <c r="C9" s="123">
        <f>+'Altri costi'!C10</f>
        <v>0</v>
      </c>
      <c r="D9" s="107">
        <f>+'Altri costi'!E9</f>
        <v>150</v>
      </c>
      <c r="E9" s="107">
        <f>+'Altri costi'!F9</f>
        <v>150</v>
      </c>
      <c r="F9" s="107">
        <f>+'Altri costi'!G9</f>
        <v>150</v>
      </c>
      <c r="G9" s="107">
        <f>+'Altri costi'!H9</f>
        <v>150</v>
      </c>
      <c r="H9" s="107">
        <f>+'Altri costi'!I9</f>
        <v>150</v>
      </c>
      <c r="I9" s="107">
        <f>+'Altri costi'!J9</f>
        <v>150</v>
      </c>
      <c r="J9" s="107">
        <f>+'Altri costi'!K9</f>
        <v>150</v>
      </c>
      <c r="K9" s="107">
        <f>+'Altri costi'!L9</f>
        <v>150</v>
      </c>
      <c r="L9" s="107">
        <f>+'Altri costi'!M9</f>
        <v>150</v>
      </c>
      <c r="M9" s="107">
        <f>+'Altri costi'!N9</f>
        <v>150</v>
      </c>
      <c r="N9" s="107">
        <f>+'Altri costi'!O9</f>
        <v>150</v>
      </c>
      <c r="O9" s="107">
        <f>+'Altri costi'!P9</f>
        <v>150</v>
      </c>
      <c r="P9" s="107">
        <f>+'Altri costi'!Q9</f>
        <v>150</v>
      </c>
      <c r="Q9" s="107">
        <f>+'Altri costi'!R9</f>
        <v>150</v>
      </c>
      <c r="R9" s="107">
        <f>+'Altri costi'!S9</f>
        <v>150</v>
      </c>
      <c r="S9" s="107">
        <f>+'Altri costi'!T9</f>
        <v>150</v>
      </c>
      <c r="T9" s="107">
        <f>+'Altri costi'!U9</f>
        <v>150</v>
      </c>
      <c r="U9" s="107">
        <f>+'Altri costi'!V9</f>
        <v>150</v>
      </c>
      <c r="V9" s="107">
        <f>+'Altri costi'!W9</f>
        <v>150</v>
      </c>
      <c r="W9" s="107">
        <f>+'Altri costi'!X9</f>
        <v>150</v>
      </c>
      <c r="X9" s="107">
        <f>+'Altri costi'!Y9</f>
        <v>150</v>
      </c>
      <c r="Y9" s="107">
        <f>+'Altri costi'!Z9</f>
        <v>150</v>
      </c>
      <c r="Z9" s="107">
        <f>+'Altri costi'!AA9</f>
        <v>150</v>
      </c>
      <c r="AA9" s="107">
        <f>+'Altri costi'!AB9</f>
        <v>150</v>
      </c>
      <c r="AB9" s="107">
        <f>+'Altri costi'!AC9</f>
        <v>150</v>
      </c>
      <c r="AC9" s="107">
        <f>+'Altri costi'!AD9</f>
        <v>150</v>
      </c>
      <c r="AD9" s="107">
        <f>+'Altri costi'!AE9</f>
        <v>150</v>
      </c>
      <c r="AE9" s="107">
        <f>+'Altri costi'!AF9</f>
        <v>150</v>
      </c>
      <c r="AF9" s="107">
        <f>+'Altri costi'!AG9</f>
        <v>150</v>
      </c>
      <c r="AG9" s="107">
        <f>+'Altri costi'!AH9</f>
        <v>150</v>
      </c>
      <c r="AH9" s="107">
        <f>+'Altri costi'!AI9</f>
        <v>150</v>
      </c>
      <c r="AI9" s="107">
        <f>+'Altri costi'!AJ9</f>
        <v>150</v>
      </c>
      <c r="AJ9" s="107">
        <f>+'Altri costi'!AK9</f>
        <v>150</v>
      </c>
      <c r="AK9" s="107">
        <f>+'Altri costi'!AL9</f>
        <v>150</v>
      </c>
      <c r="AL9" s="107">
        <f>+'Altri costi'!AM9</f>
        <v>150</v>
      </c>
      <c r="AM9" s="107">
        <f>+'Altri costi'!AN9</f>
        <v>150</v>
      </c>
    </row>
    <row r="10" spans="1:39" ht="16.5" thickTop="1" thickBot="1" x14ac:dyDescent="0.3">
      <c r="A10" s="113" t="str">
        <f>+IF('Altri costi'!A10=0,"",'Altri costi'!A10)</f>
        <v>Lavorazioni presso terzi</v>
      </c>
      <c r="B10" s="122">
        <f>+'Altri costi'!B11</f>
        <v>0.21</v>
      </c>
      <c r="C10" s="123">
        <f>+'Altri costi'!C11</f>
        <v>0</v>
      </c>
      <c r="D10" s="107">
        <f>+'Altri costi'!E10</f>
        <v>0</v>
      </c>
      <c r="E10" s="107">
        <f>+'Altri costi'!F10</f>
        <v>0</v>
      </c>
      <c r="F10" s="107">
        <f>+'Altri costi'!G10</f>
        <v>0</v>
      </c>
      <c r="G10" s="107">
        <f>+'Altri costi'!H10</f>
        <v>0</v>
      </c>
      <c r="H10" s="107">
        <f>+'Altri costi'!I10</f>
        <v>0</v>
      </c>
      <c r="I10" s="107">
        <f>+'Altri costi'!J10</f>
        <v>0</v>
      </c>
      <c r="J10" s="107">
        <f>+'Altri costi'!K10</f>
        <v>0</v>
      </c>
      <c r="K10" s="107">
        <f>+'Altri costi'!L10</f>
        <v>0</v>
      </c>
      <c r="L10" s="107">
        <f>+'Altri costi'!M10</f>
        <v>0</v>
      </c>
      <c r="M10" s="107">
        <f>+'Altri costi'!N10</f>
        <v>0</v>
      </c>
      <c r="N10" s="107">
        <f>+'Altri costi'!O10</f>
        <v>0</v>
      </c>
      <c r="O10" s="107">
        <f>+'Altri costi'!P10</f>
        <v>0</v>
      </c>
      <c r="P10" s="107">
        <f>+'Altri costi'!Q10</f>
        <v>0</v>
      </c>
      <c r="Q10" s="107">
        <f>+'Altri costi'!R10</f>
        <v>0</v>
      </c>
      <c r="R10" s="107">
        <f>+'Altri costi'!S10</f>
        <v>0</v>
      </c>
      <c r="S10" s="107">
        <f>+'Altri costi'!T10</f>
        <v>0</v>
      </c>
      <c r="T10" s="107">
        <f>+'Altri costi'!U10</f>
        <v>0</v>
      </c>
      <c r="U10" s="107">
        <f>+'Altri costi'!V10</f>
        <v>0</v>
      </c>
      <c r="V10" s="107">
        <f>+'Altri costi'!W10</f>
        <v>0</v>
      </c>
      <c r="W10" s="107">
        <f>+'Altri costi'!X10</f>
        <v>0</v>
      </c>
      <c r="X10" s="107">
        <f>+'Altri costi'!Y10</f>
        <v>0</v>
      </c>
      <c r="Y10" s="107">
        <f>+'Altri costi'!Z10</f>
        <v>0</v>
      </c>
      <c r="Z10" s="107">
        <f>+'Altri costi'!AA10</f>
        <v>0</v>
      </c>
      <c r="AA10" s="107">
        <f>+'Altri costi'!AB10</f>
        <v>0</v>
      </c>
      <c r="AB10" s="107">
        <f>+'Altri costi'!AC10</f>
        <v>0</v>
      </c>
      <c r="AC10" s="107">
        <f>+'Altri costi'!AD10</f>
        <v>0</v>
      </c>
      <c r="AD10" s="107">
        <f>+'Altri costi'!AE10</f>
        <v>0</v>
      </c>
      <c r="AE10" s="107">
        <f>+'Altri costi'!AF10</f>
        <v>0</v>
      </c>
      <c r="AF10" s="107">
        <f>+'Altri costi'!AG10</f>
        <v>0</v>
      </c>
      <c r="AG10" s="107">
        <f>+'Altri costi'!AH10</f>
        <v>0</v>
      </c>
      <c r="AH10" s="107">
        <f>+'Altri costi'!AI10</f>
        <v>0</v>
      </c>
      <c r="AI10" s="107">
        <f>+'Altri costi'!AJ10</f>
        <v>0</v>
      </c>
      <c r="AJ10" s="107">
        <f>+'Altri costi'!AK10</f>
        <v>0</v>
      </c>
      <c r="AK10" s="107">
        <f>+'Altri costi'!AL10</f>
        <v>0</v>
      </c>
      <c r="AL10" s="107">
        <f>+'Altri costi'!AM10</f>
        <v>0</v>
      </c>
      <c r="AM10" s="107">
        <f>+'Altri costi'!AN10</f>
        <v>0</v>
      </c>
    </row>
    <row r="11" spans="1:39" ht="16.5" thickTop="1" thickBot="1" x14ac:dyDescent="0.3">
      <c r="A11" s="113" t="str">
        <f>+IF('Altri costi'!A11=0,"",'Altri costi'!A11)</f>
        <v>Consulenze tecnico-produttive</v>
      </c>
      <c r="B11" s="122">
        <f>+'Altri costi'!B12</f>
        <v>0.21</v>
      </c>
      <c r="C11" s="123">
        <f>+'Altri costi'!C12</f>
        <v>0</v>
      </c>
      <c r="D11" s="107">
        <f>+'Altri costi'!E11</f>
        <v>0</v>
      </c>
      <c r="E11" s="107">
        <f>+'Altri costi'!F11</f>
        <v>0</v>
      </c>
      <c r="F11" s="107">
        <f>+'Altri costi'!G11</f>
        <v>0</v>
      </c>
      <c r="G11" s="107">
        <f>+'Altri costi'!H11</f>
        <v>0</v>
      </c>
      <c r="H11" s="107">
        <f>+'Altri costi'!I11</f>
        <v>0</v>
      </c>
      <c r="I11" s="107">
        <f>+'Altri costi'!J11</f>
        <v>0</v>
      </c>
      <c r="J11" s="107">
        <f>+'Altri costi'!K11</f>
        <v>0</v>
      </c>
      <c r="K11" s="107">
        <f>+'Altri costi'!L11</f>
        <v>0</v>
      </c>
      <c r="L11" s="107">
        <f>+'Altri costi'!M11</f>
        <v>0</v>
      </c>
      <c r="M11" s="107">
        <f>+'Altri costi'!N11</f>
        <v>0</v>
      </c>
      <c r="N11" s="107">
        <f>+'Altri costi'!O11</f>
        <v>0</v>
      </c>
      <c r="O11" s="107">
        <f>+'Altri costi'!P11</f>
        <v>0</v>
      </c>
      <c r="P11" s="107">
        <f>+'Altri costi'!Q11</f>
        <v>0</v>
      </c>
      <c r="Q11" s="107">
        <f>+'Altri costi'!R11</f>
        <v>0</v>
      </c>
      <c r="R11" s="107">
        <f>+'Altri costi'!S11</f>
        <v>0</v>
      </c>
      <c r="S11" s="107">
        <f>+'Altri costi'!T11</f>
        <v>0</v>
      </c>
      <c r="T11" s="107">
        <f>+'Altri costi'!U11</f>
        <v>0</v>
      </c>
      <c r="U11" s="107">
        <f>+'Altri costi'!V11</f>
        <v>0</v>
      </c>
      <c r="V11" s="107">
        <f>+'Altri costi'!W11</f>
        <v>0</v>
      </c>
      <c r="W11" s="107">
        <f>+'Altri costi'!X11</f>
        <v>0</v>
      </c>
      <c r="X11" s="107">
        <f>+'Altri costi'!Y11</f>
        <v>0</v>
      </c>
      <c r="Y11" s="107">
        <f>+'Altri costi'!Z11</f>
        <v>0</v>
      </c>
      <c r="Z11" s="107">
        <f>+'Altri costi'!AA11</f>
        <v>0</v>
      </c>
      <c r="AA11" s="107">
        <f>+'Altri costi'!AB11</f>
        <v>0</v>
      </c>
      <c r="AB11" s="107">
        <f>+'Altri costi'!AC11</f>
        <v>0</v>
      </c>
      <c r="AC11" s="107">
        <f>+'Altri costi'!AD11</f>
        <v>0</v>
      </c>
      <c r="AD11" s="107">
        <f>+'Altri costi'!AE11</f>
        <v>0</v>
      </c>
      <c r="AE11" s="107">
        <f>+'Altri costi'!AF11</f>
        <v>0</v>
      </c>
      <c r="AF11" s="107">
        <f>+'Altri costi'!AG11</f>
        <v>0</v>
      </c>
      <c r="AG11" s="107">
        <f>+'Altri costi'!AH11</f>
        <v>0</v>
      </c>
      <c r="AH11" s="107">
        <f>+'Altri costi'!AI11</f>
        <v>0</v>
      </c>
      <c r="AI11" s="107">
        <f>+'Altri costi'!AJ11</f>
        <v>0</v>
      </c>
      <c r="AJ11" s="107">
        <f>+'Altri costi'!AK11</f>
        <v>0</v>
      </c>
      <c r="AK11" s="107">
        <f>+'Altri costi'!AL11</f>
        <v>0</v>
      </c>
      <c r="AL11" s="107">
        <f>+'Altri costi'!AM11</f>
        <v>0</v>
      </c>
      <c r="AM11" s="107">
        <f>+'Altri costi'!AN11</f>
        <v>0</v>
      </c>
    </row>
    <row r="12" spans="1:39" ht="16.5" thickTop="1" thickBot="1" x14ac:dyDescent="0.3">
      <c r="A12" s="113" t="str">
        <f>+IF('Altri costi'!A12=0,"",'Altri costi'!A12)</f>
        <v>Manutenzioni industriali</v>
      </c>
      <c r="B12" s="122">
        <f>+'Altri costi'!B13</f>
        <v>0.21</v>
      </c>
      <c r="C12" s="123">
        <f>+'Altri costi'!C13</f>
        <v>0</v>
      </c>
      <c r="D12" s="107">
        <f>+'Altri costi'!E12</f>
        <v>150</v>
      </c>
      <c r="E12" s="107">
        <f>+'Altri costi'!F12</f>
        <v>150</v>
      </c>
      <c r="F12" s="107">
        <f>+'Altri costi'!G12</f>
        <v>150</v>
      </c>
      <c r="G12" s="107">
        <f>+'Altri costi'!H12</f>
        <v>150</v>
      </c>
      <c r="H12" s="107">
        <f>+'Altri costi'!I12</f>
        <v>150</v>
      </c>
      <c r="I12" s="107">
        <f>+'Altri costi'!J12</f>
        <v>150</v>
      </c>
      <c r="J12" s="107">
        <f>+'Altri costi'!K12</f>
        <v>150</v>
      </c>
      <c r="K12" s="107">
        <f>+'Altri costi'!L12</f>
        <v>150</v>
      </c>
      <c r="L12" s="107">
        <f>+'Altri costi'!M12</f>
        <v>150</v>
      </c>
      <c r="M12" s="107">
        <f>+'Altri costi'!N12</f>
        <v>150</v>
      </c>
      <c r="N12" s="107">
        <f>+'Altri costi'!O12</f>
        <v>150</v>
      </c>
      <c r="O12" s="107">
        <f>+'Altri costi'!P12</f>
        <v>150</v>
      </c>
      <c r="P12" s="107">
        <f>+'Altri costi'!Q12</f>
        <v>150</v>
      </c>
      <c r="Q12" s="107">
        <f>+'Altri costi'!R12</f>
        <v>150</v>
      </c>
      <c r="R12" s="107">
        <f>+'Altri costi'!S12</f>
        <v>150</v>
      </c>
      <c r="S12" s="107">
        <f>+'Altri costi'!T12</f>
        <v>150</v>
      </c>
      <c r="T12" s="107">
        <f>+'Altri costi'!U12</f>
        <v>150</v>
      </c>
      <c r="U12" s="107">
        <f>+'Altri costi'!V12</f>
        <v>150</v>
      </c>
      <c r="V12" s="107">
        <f>+'Altri costi'!W12</f>
        <v>150</v>
      </c>
      <c r="W12" s="107">
        <f>+'Altri costi'!X12</f>
        <v>150</v>
      </c>
      <c r="X12" s="107">
        <f>+'Altri costi'!Y12</f>
        <v>150</v>
      </c>
      <c r="Y12" s="107">
        <f>+'Altri costi'!Z12</f>
        <v>150</v>
      </c>
      <c r="Z12" s="107">
        <f>+'Altri costi'!AA12</f>
        <v>150</v>
      </c>
      <c r="AA12" s="107">
        <f>+'Altri costi'!AB12</f>
        <v>150</v>
      </c>
      <c r="AB12" s="107">
        <f>+'Altri costi'!AC12</f>
        <v>150</v>
      </c>
      <c r="AC12" s="107">
        <f>+'Altri costi'!AD12</f>
        <v>150</v>
      </c>
      <c r="AD12" s="107">
        <f>+'Altri costi'!AE12</f>
        <v>150</v>
      </c>
      <c r="AE12" s="107">
        <f>+'Altri costi'!AF12</f>
        <v>150</v>
      </c>
      <c r="AF12" s="107">
        <f>+'Altri costi'!AG12</f>
        <v>150</v>
      </c>
      <c r="AG12" s="107">
        <f>+'Altri costi'!AH12</f>
        <v>150</v>
      </c>
      <c r="AH12" s="107">
        <f>+'Altri costi'!AI12</f>
        <v>150</v>
      </c>
      <c r="AI12" s="107">
        <f>+'Altri costi'!AJ12</f>
        <v>150</v>
      </c>
      <c r="AJ12" s="107">
        <f>+'Altri costi'!AK12</f>
        <v>150</v>
      </c>
      <c r="AK12" s="107">
        <f>+'Altri costi'!AL12</f>
        <v>150</v>
      </c>
      <c r="AL12" s="107">
        <f>+'Altri costi'!AM12</f>
        <v>150</v>
      </c>
      <c r="AM12" s="107">
        <f>+'Altri costi'!AN12</f>
        <v>150</v>
      </c>
    </row>
    <row r="13" spans="1:39" ht="16.5" thickTop="1" thickBot="1" x14ac:dyDescent="0.3">
      <c r="A13" s="113" t="str">
        <f>+IF('Altri costi'!A13=0,"",'Altri costi'!A13)</f>
        <v>Servizi vari</v>
      </c>
      <c r="B13" s="122">
        <f>+'Altri costi'!B14</f>
        <v>0.21</v>
      </c>
      <c r="C13" s="123">
        <f>+'Altri costi'!C14</f>
        <v>0</v>
      </c>
      <c r="D13" s="107">
        <f>+'Altri costi'!E13</f>
        <v>120</v>
      </c>
      <c r="E13" s="107">
        <f>+'Altri costi'!F13</f>
        <v>120</v>
      </c>
      <c r="F13" s="107">
        <f>+'Altri costi'!G13</f>
        <v>120</v>
      </c>
      <c r="G13" s="107">
        <f>+'Altri costi'!H13</f>
        <v>120</v>
      </c>
      <c r="H13" s="107">
        <f>+'Altri costi'!I13</f>
        <v>120</v>
      </c>
      <c r="I13" s="107">
        <f>+'Altri costi'!J13</f>
        <v>120</v>
      </c>
      <c r="J13" s="107">
        <f>+'Altri costi'!K13</f>
        <v>120</v>
      </c>
      <c r="K13" s="107">
        <f>+'Altri costi'!L13</f>
        <v>120</v>
      </c>
      <c r="L13" s="107">
        <f>+'Altri costi'!M13</f>
        <v>120</v>
      </c>
      <c r="M13" s="107">
        <f>+'Altri costi'!N13</f>
        <v>120</v>
      </c>
      <c r="N13" s="107">
        <f>+'Altri costi'!O13</f>
        <v>120</v>
      </c>
      <c r="O13" s="107">
        <f>+'Altri costi'!P13</f>
        <v>120</v>
      </c>
      <c r="P13" s="107">
        <f>+'Altri costi'!Q13</f>
        <v>120</v>
      </c>
      <c r="Q13" s="107">
        <f>+'Altri costi'!R13</f>
        <v>120</v>
      </c>
      <c r="R13" s="107">
        <f>+'Altri costi'!S13</f>
        <v>120</v>
      </c>
      <c r="S13" s="107">
        <f>+'Altri costi'!T13</f>
        <v>120</v>
      </c>
      <c r="T13" s="107">
        <f>+'Altri costi'!U13</f>
        <v>120</v>
      </c>
      <c r="U13" s="107">
        <f>+'Altri costi'!V13</f>
        <v>120</v>
      </c>
      <c r="V13" s="107">
        <f>+'Altri costi'!W13</f>
        <v>120</v>
      </c>
      <c r="W13" s="107">
        <f>+'Altri costi'!X13</f>
        <v>120</v>
      </c>
      <c r="X13" s="107">
        <f>+'Altri costi'!Y13</f>
        <v>120</v>
      </c>
      <c r="Y13" s="107">
        <f>+'Altri costi'!Z13</f>
        <v>120</v>
      </c>
      <c r="Z13" s="107">
        <f>+'Altri costi'!AA13</f>
        <v>120</v>
      </c>
      <c r="AA13" s="107">
        <f>+'Altri costi'!AB13</f>
        <v>120</v>
      </c>
      <c r="AB13" s="107">
        <f>+'Altri costi'!AC13</f>
        <v>120</v>
      </c>
      <c r="AC13" s="107">
        <f>+'Altri costi'!AD13</f>
        <v>120</v>
      </c>
      <c r="AD13" s="107">
        <f>+'Altri costi'!AE13</f>
        <v>120</v>
      </c>
      <c r="AE13" s="107">
        <f>+'Altri costi'!AF13</f>
        <v>120</v>
      </c>
      <c r="AF13" s="107">
        <f>+'Altri costi'!AG13</f>
        <v>120</v>
      </c>
      <c r="AG13" s="107">
        <f>+'Altri costi'!AH13</f>
        <v>120</v>
      </c>
      <c r="AH13" s="107">
        <f>+'Altri costi'!AI13</f>
        <v>120</v>
      </c>
      <c r="AI13" s="107">
        <f>+'Altri costi'!AJ13</f>
        <v>120</v>
      </c>
      <c r="AJ13" s="107">
        <f>+'Altri costi'!AK13</f>
        <v>120</v>
      </c>
      <c r="AK13" s="107">
        <f>+'Altri costi'!AL13</f>
        <v>120</v>
      </c>
      <c r="AL13" s="107">
        <f>+'Altri costi'!AM13</f>
        <v>120</v>
      </c>
      <c r="AM13" s="107">
        <f>+'Altri costi'!AN13</f>
        <v>120</v>
      </c>
    </row>
    <row r="14" spans="1:39" ht="16.5" thickTop="1" thickBot="1" x14ac:dyDescent="0.3">
      <c r="A14" s="113" t="str">
        <f>+IF('Altri costi'!A14=0,"",'Altri costi'!A14)</f>
        <v>Provvigioni</v>
      </c>
      <c r="B14" s="122">
        <f>+'Altri costi'!B15</f>
        <v>0.21</v>
      </c>
      <c r="C14" s="123">
        <f>+'Altri costi'!C15</f>
        <v>0</v>
      </c>
      <c r="D14" s="107">
        <f>+'Altri costi'!E14</f>
        <v>0</v>
      </c>
      <c r="E14" s="107">
        <f>+'Altri costi'!F14</f>
        <v>0</v>
      </c>
      <c r="F14" s="107">
        <f>+'Altri costi'!G14</f>
        <v>0</v>
      </c>
      <c r="G14" s="107">
        <f>+'Altri costi'!H14</f>
        <v>0</v>
      </c>
      <c r="H14" s="107">
        <f>+'Altri costi'!I14</f>
        <v>0</v>
      </c>
      <c r="I14" s="107">
        <f>+'Altri costi'!J14</f>
        <v>0</v>
      </c>
      <c r="J14" s="107">
        <f>+'Altri costi'!K14</f>
        <v>0</v>
      </c>
      <c r="K14" s="107">
        <f>+'Altri costi'!L14</f>
        <v>0</v>
      </c>
      <c r="L14" s="107">
        <f>+'Altri costi'!M14</f>
        <v>0</v>
      </c>
      <c r="M14" s="107">
        <f>+'Altri costi'!N14</f>
        <v>0</v>
      </c>
      <c r="N14" s="107">
        <f>+'Altri costi'!O14</f>
        <v>0</v>
      </c>
      <c r="O14" s="107">
        <f>+'Altri costi'!P14</f>
        <v>0</v>
      </c>
      <c r="P14" s="107">
        <f>+'Altri costi'!Q14</f>
        <v>0</v>
      </c>
      <c r="Q14" s="107">
        <f>+'Altri costi'!R14</f>
        <v>0</v>
      </c>
      <c r="R14" s="107">
        <f>+'Altri costi'!S14</f>
        <v>0</v>
      </c>
      <c r="S14" s="107">
        <f>+'Altri costi'!T14</f>
        <v>0</v>
      </c>
      <c r="T14" s="107">
        <f>+'Altri costi'!U14</f>
        <v>0</v>
      </c>
      <c r="U14" s="107">
        <f>+'Altri costi'!V14</f>
        <v>0</v>
      </c>
      <c r="V14" s="107">
        <f>+'Altri costi'!W14</f>
        <v>0</v>
      </c>
      <c r="W14" s="107">
        <f>+'Altri costi'!X14</f>
        <v>0</v>
      </c>
      <c r="X14" s="107">
        <f>+'Altri costi'!Y14</f>
        <v>0</v>
      </c>
      <c r="Y14" s="107">
        <f>+'Altri costi'!Z14</f>
        <v>0</v>
      </c>
      <c r="Z14" s="107">
        <f>+'Altri costi'!AA14</f>
        <v>0</v>
      </c>
      <c r="AA14" s="107">
        <f>+'Altri costi'!AB14</f>
        <v>0</v>
      </c>
      <c r="AB14" s="107">
        <f>+'Altri costi'!AC14</f>
        <v>0</v>
      </c>
      <c r="AC14" s="107">
        <f>+'Altri costi'!AD14</f>
        <v>0</v>
      </c>
      <c r="AD14" s="107">
        <f>+'Altri costi'!AE14</f>
        <v>0</v>
      </c>
      <c r="AE14" s="107">
        <f>+'Altri costi'!AF14</f>
        <v>0</v>
      </c>
      <c r="AF14" s="107">
        <f>+'Altri costi'!AG14</f>
        <v>0</v>
      </c>
      <c r="AG14" s="107">
        <f>+'Altri costi'!AH14</f>
        <v>0</v>
      </c>
      <c r="AH14" s="107">
        <f>+'Altri costi'!AI14</f>
        <v>0</v>
      </c>
      <c r="AI14" s="107">
        <f>+'Altri costi'!AJ14</f>
        <v>0</v>
      </c>
      <c r="AJ14" s="107">
        <f>+'Altri costi'!AK14</f>
        <v>0</v>
      </c>
      <c r="AK14" s="107">
        <f>+'Altri costi'!AL14</f>
        <v>0</v>
      </c>
      <c r="AL14" s="107">
        <f>+'Altri costi'!AM14</f>
        <v>0</v>
      </c>
      <c r="AM14" s="107">
        <f>+'Altri costi'!AN14</f>
        <v>0</v>
      </c>
    </row>
    <row r="15" spans="1:39" ht="16.5" thickTop="1" thickBot="1" x14ac:dyDescent="0.3">
      <c r="A15" s="113" t="str">
        <f>+IF('Altri costi'!A15=0,"",'Altri costi'!A15)</f>
        <v>Canoni per affitto d'azienda</v>
      </c>
      <c r="B15" s="122">
        <f>+'Altri costi'!B16</f>
        <v>0.21</v>
      </c>
      <c r="C15" s="123">
        <f>+'Altri costi'!C16</f>
        <v>0</v>
      </c>
      <c r="D15" s="107">
        <f>+'Altri costi'!E15</f>
        <v>0</v>
      </c>
      <c r="E15" s="107">
        <f>+'Altri costi'!F15</f>
        <v>0</v>
      </c>
      <c r="F15" s="107">
        <f>+'Altri costi'!G15</f>
        <v>0</v>
      </c>
      <c r="G15" s="107">
        <f>+'Altri costi'!H15</f>
        <v>0</v>
      </c>
      <c r="H15" s="107">
        <f>+'Altri costi'!I15</f>
        <v>0</v>
      </c>
      <c r="I15" s="107">
        <f>+'Altri costi'!J15</f>
        <v>0</v>
      </c>
      <c r="J15" s="107">
        <f>+'Altri costi'!K15</f>
        <v>0</v>
      </c>
      <c r="K15" s="107">
        <f>+'Altri costi'!L15</f>
        <v>0</v>
      </c>
      <c r="L15" s="107">
        <f>+'Altri costi'!M15</f>
        <v>0</v>
      </c>
      <c r="M15" s="107">
        <f>+'Altri costi'!N15</f>
        <v>0</v>
      </c>
      <c r="N15" s="107">
        <f>+'Altri costi'!O15</f>
        <v>0</v>
      </c>
      <c r="O15" s="107">
        <f>+'Altri costi'!P15</f>
        <v>0</v>
      </c>
      <c r="P15" s="107">
        <f>+'Altri costi'!Q15</f>
        <v>0</v>
      </c>
      <c r="Q15" s="107">
        <f>+'Altri costi'!R15</f>
        <v>0</v>
      </c>
      <c r="R15" s="107">
        <f>+'Altri costi'!S15</f>
        <v>0</v>
      </c>
      <c r="S15" s="107">
        <f>+'Altri costi'!T15</f>
        <v>0</v>
      </c>
      <c r="T15" s="107">
        <f>+'Altri costi'!U15</f>
        <v>0</v>
      </c>
      <c r="U15" s="107">
        <f>+'Altri costi'!V15</f>
        <v>0</v>
      </c>
      <c r="V15" s="107">
        <f>+'Altri costi'!W15</f>
        <v>0</v>
      </c>
      <c r="W15" s="107">
        <f>+'Altri costi'!X15</f>
        <v>0</v>
      </c>
      <c r="X15" s="107">
        <f>+'Altri costi'!Y15</f>
        <v>0</v>
      </c>
      <c r="Y15" s="107">
        <f>+'Altri costi'!Z15</f>
        <v>0</v>
      </c>
      <c r="Z15" s="107">
        <f>+'Altri costi'!AA15</f>
        <v>0</v>
      </c>
      <c r="AA15" s="107">
        <f>+'Altri costi'!AB15</f>
        <v>0</v>
      </c>
      <c r="AB15" s="107">
        <f>+'Altri costi'!AC15</f>
        <v>0</v>
      </c>
      <c r="AC15" s="107">
        <f>+'Altri costi'!AD15</f>
        <v>0</v>
      </c>
      <c r="AD15" s="107">
        <f>+'Altri costi'!AE15</f>
        <v>0</v>
      </c>
      <c r="AE15" s="107">
        <f>+'Altri costi'!AF15</f>
        <v>0</v>
      </c>
      <c r="AF15" s="107">
        <f>+'Altri costi'!AG15</f>
        <v>0</v>
      </c>
      <c r="AG15" s="107">
        <f>+'Altri costi'!AH15</f>
        <v>0</v>
      </c>
      <c r="AH15" s="107">
        <f>+'Altri costi'!AI15</f>
        <v>0</v>
      </c>
      <c r="AI15" s="107">
        <f>+'Altri costi'!AJ15</f>
        <v>0</v>
      </c>
      <c r="AJ15" s="107">
        <f>+'Altri costi'!AK15</f>
        <v>0</v>
      </c>
      <c r="AK15" s="107">
        <f>+'Altri costi'!AL15</f>
        <v>0</v>
      </c>
      <c r="AL15" s="107">
        <f>+'Altri costi'!AM15</f>
        <v>0</v>
      </c>
      <c r="AM15" s="107">
        <f>+'Altri costi'!AN15</f>
        <v>0</v>
      </c>
    </row>
    <row r="16" spans="1:39" ht="16.5" thickTop="1" thickBot="1" x14ac:dyDescent="0.3">
      <c r="A16" s="113" t="str">
        <f>+IF('Altri costi'!A16=0,"",'Altri costi'!A16)</f>
        <v>Altre spese commerciali</v>
      </c>
      <c r="B16" s="122">
        <f>+'Altri costi'!B17</f>
        <v>0.21</v>
      </c>
      <c r="C16" s="123">
        <f>+'Altri costi'!C17</f>
        <v>0</v>
      </c>
      <c r="D16" s="107">
        <f>+'Altri costi'!E16</f>
        <v>0</v>
      </c>
      <c r="E16" s="107">
        <f>+'Altri costi'!F16</f>
        <v>0</v>
      </c>
      <c r="F16" s="107">
        <f>+'Altri costi'!G16</f>
        <v>0</v>
      </c>
      <c r="G16" s="107">
        <f>+'Altri costi'!H16</f>
        <v>0</v>
      </c>
      <c r="H16" s="107">
        <f>+'Altri costi'!I16</f>
        <v>0</v>
      </c>
      <c r="I16" s="107">
        <f>+'Altri costi'!J16</f>
        <v>0</v>
      </c>
      <c r="J16" s="107">
        <f>+'Altri costi'!K16</f>
        <v>0</v>
      </c>
      <c r="K16" s="107">
        <f>+'Altri costi'!L16</f>
        <v>0</v>
      </c>
      <c r="L16" s="107">
        <f>+'Altri costi'!M16</f>
        <v>0</v>
      </c>
      <c r="M16" s="107">
        <f>+'Altri costi'!N16</f>
        <v>0</v>
      </c>
      <c r="N16" s="107">
        <f>+'Altri costi'!O16</f>
        <v>0</v>
      </c>
      <c r="O16" s="107">
        <f>+'Altri costi'!P16</f>
        <v>0</v>
      </c>
      <c r="P16" s="107">
        <f>+'Altri costi'!Q16</f>
        <v>0</v>
      </c>
      <c r="Q16" s="107">
        <f>+'Altri costi'!R16</f>
        <v>0</v>
      </c>
      <c r="R16" s="107">
        <f>+'Altri costi'!S16</f>
        <v>0</v>
      </c>
      <c r="S16" s="107">
        <f>+'Altri costi'!T16</f>
        <v>0</v>
      </c>
      <c r="T16" s="107">
        <f>+'Altri costi'!U16</f>
        <v>0</v>
      </c>
      <c r="U16" s="107">
        <f>+'Altri costi'!V16</f>
        <v>0</v>
      </c>
      <c r="V16" s="107">
        <f>+'Altri costi'!W16</f>
        <v>0</v>
      </c>
      <c r="W16" s="107">
        <f>+'Altri costi'!X16</f>
        <v>0</v>
      </c>
      <c r="X16" s="107">
        <f>+'Altri costi'!Y16</f>
        <v>0</v>
      </c>
      <c r="Y16" s="107">
        <f>+'Altri costi'!Z16</f>
        <v>0</v>
      </c>
      <c r="Z16" s="107">
        <f>+'Altri costi'!AA16</f>
        <v>0</v>
      </c>
      <c r="AA16" s="107">
        <f>+'Altri costi'!AB16</f>
        <v>0</v>
      </c>
      <c r="AB16" s="107">
        <f>+'Altri costi'!AC16</f>
        <v>0</v>
      </c>
      <c r="AC16" s="107">
        <f>+'Altri costi'!AD16</f>
        <v>0</v>
      </c>
      <c r="AD16" s="107">
        <f>+'Altri costi'!AE16</f>
        <v>0</v>
      </c>
      <c r="AE16" s="107">
        <f>+'Altri costi'!AF16</f>
        <v>0</v>
      </c>
      <c r="AF16" s="107">
        <f>+'Altri costi'!AG16</f>
        <v>0</v>
      </c>
      <c r="AG16" s="107">
        <f>+'Altri costi'!AH16</f>
        <v>0</v>
      </c>
      <c r="AH16" s="107">
        <f>+'Altri costi'!AI16</f>
        <v>0</v>
      </c>
      <c r="AI16" s="107">
        <f>+'Altri costi'!AJ16</f>
        <v>0</v>
      </c>
      <c r="AJ16" s="107">
        <f>+'Altri costi'!AK16</f>
        <v>0</v>
      </c>
      <c r="AK16" s="107">
        <f>+'Altri costi'!AL16</f>
        <v>0</v>
      </c>
      <c r="AL16" s="107">
        <f>+'Altri costi'!AM16</f>
        <v>0</v>
      </c>
      <c r="AM16" s="107">
        <f>+'Altri costi'!AN16</f>
        <v>0</v>
      </c>
    </row>
    <row r="17" spans="1:39" ht="16.5" thickTop="1" thickBot="1" x14ac:dyDescent="0.3">
      <c r="A17" s="113" t="str">
        <f>+IF('Altri costi'!A17=0,"",'Altri costi'!A17)</f>
        <v>Spese varie</v>
      </c>
      <c r="B17" s="122">
        <f>+'Altri costi'!B18</f>
        <v>0.21</v>
      </c>
      <c r="C17" s="123">
        <f>+'Altri costi'!C18</f>
        <v>0</v>
      </c>
      <c r="D17" s="107">
        <f>+'Altri costi'!E17</f>
        <v>0</v>
      </c>
      <c r="E17" s="107">
        <f>+'Altri costi'!F17</f>
        <v>0</v>
      </c>
      <c r="F17" s="107">
        <f>+'Altri costi'!G17</f>
        <v>0</v>
      </c>
      <c r="G17" s="107">
        <f>+'Altri costi'!H17</f>
        <v>0</v>
      </c>
      <c r="H17" s="107">
        <f>+'Altri costi'!I17</f>
        <v>0</v>
      </c>
      <c r="I17" s="107">
        <f>+'Altri costi'!J17</f>
        <v>0</v>
      </c>
      <c r="J17" s="107">
        <f>+'Altri costi'!K17</f>
        <v>0</v>
      </c>
      <c r="K17" s="107">
        <f>+'Altri costi'!L17</f>
        <v>0</v>
      </c>
      <c r="L17" s="107">
        <f>+'Altri costi'!M17</f>
        <v>0</v>
      </c>
      <c r="M17" s="107">
        <f>+'Altri costi'!N17</f>
        <v>0</v>
      </c>
      <c r="N17" s="107">
        <f>+'Altri costi'!O17</f>
        <v>0</v>
      </c>
      <c r="O17" s="107">
        <f>+'Altri costi'!P17</f>
        <v>0</v>
      </c>
      <c r="P17" s="107">
        <f>+'Altri costi'!Q17</f>
        <v>0</v>
      </c>
      <c r="Q17" s="107">
        <f>+'Altri costi'!R17</f>
        <v>0</v>
      </c>
      <c r="R17" s="107">
        <f>+'Altri costi'!S17</f>
        <v>0</v>
      </c>
      <c r="S17" s="107">
        <f>+'Altri costi'!T17</f>
        <v>0</v>
      </c>
      <c r="T17" s="107">
        <f>+'Altri costi'!U17</f>
        <v>0</v>
      </c>
      <c r="U17" s="107">
        <f>+'Altri costi'!V17</f>
        <v>0</v>
      </c>
      <c r="V17" s="107">
        <f>+'Altri costi'!W17</f>
        <v>0</v>
      </c>
      <c r="W17" s="107">
        <f>+'Altri costi'!X17</f>
        <v>0</v>
      </c>
      <c r="X17" s="107">
        <f>+'Altri costi'!Y17</f>
        <v>0</v>
      </c>
      <c r="Y17" s="107">
        <f>+'Altri costi'!Z17</f>
        <v>0</v>
      </c>
      <c r="Z17" s="107">
        <f>+'Altri costi'!AA17</f>
        <v>0</v>
      </c>
      <c r="AA17" s="107">
        <f>+'Altri costi'!AB17</f>
        <v>0</v>
      </c>
      <c r="AB17" s="107">
        <f>+'Altri costi'!AC17</f>
        <v>0</v>
      </c>
      <c r="AC17" s="107">
        <f>+'Altri costi'!AD17</f>
        <v>0</v>
      </c>
      <c r="AD17" s="107">
        <f>+'Altri costi'!AE17</f>
        <v>0</v>
      </c>
      <c r="AE17" s="107">
        <f>+'Altri costi'!AF17</f>
        <v>0</v>
      </c>
      <c r="AF17" s="107">
        <f>+'Altri costi'!AG17</f>
        <v>0</v>
      </c>
      <c r="AG17" s="107">
        <f>+'Altri costi'!AH17</f>
        <v>0</v>
      </c>
      <c r="AH17" s="107">
        <f>+'Altri costi'!AI17</f>
        <v>0</v>
      </c>
      <c r="AI17" s="107">
        <f>+'Altri costi'!AJ17</f>
        <v>0</v>
      </c>
      <c r="AJ17" s="107">
        <f>+'Altri costi'!AK17</f>
        <v>0</v>
      </c>
      <c r="AK17" s="107">
        <f>+'Altri costi'!AL17</f>
        <v>0</v>
      </c>
      <c r="AL17" s="107">
        <f>+'Altri costi'!AM17</f>
        <v>0</v>
      </c>
      <c r="AM17" s="107">
        <f>+'Altri costi'!AN17</f>
        <v>0</v>
      </c>
    </row>
    <row r="18" spans="1:39" ht="16.5" thickTop="1" thickBot="1" x14ac:dyDescent="0.3">
      <c r="A18" s="113" t="str">
        <f>+IF('Altri costi'!A18=0,"",'Altri costi'!A18)</f>
        <v>Royalties</v>
      </c>
      <c r="B18" s="122">
        <f>+'Altri costi'!B19</f>
        <v>0.21</v>
      </c>
      <c r="C18" s="123">
        <f>+'Altri costi'!C19</f>
        <v>0</v>
      </c>
      <c r="D18" s="107">
        <f>+'Altri costi'!E18</f>
        <v>0</v>
      </c>
      <c r="E18" s="107">
        <f>+'Altri costi'!F18</f>
        <v>0</v>
      </c>
      <c r="F18" s="107">
        <f>+'Altri costi'!G18</f>
        <v>0</v>
      </c>
      <c r="G18" s="107">
        <f>+'Altri costi'!H18</f>
        <v>0</v>
      </c>
      <c r="H18" s="107">
        <f>+'Altri costi'!I18</f>
        <v>0</v>
      </c>
      <c r="I18" s="107">
        <f>+'Altri costi'!J18</f>
        <v>0</v>
      </c>
      <c r="J18" s="107">
        <f>+'Altri costi'!K18</f>
        <v>0</v>
      </c>
      <c r="K18" s="107">
        <f>+'Altri costi'!L18</f>
        <v>0</v>
      </c>
      <c r="L18" s="107">
        <f>+'Altri costi'!M18</f>
        <v>0</v>
      </c>
      <c r="M18" s="107">
        <f>+'Altri costi'!N18</f>
        <v>0</v>
      </c>
      <c r="N18" s="107">
        <f>+'Altri costi'!O18</f>
        <v>0</v>
      </c>
      <c r="O18" s="107">
        <f>+'Altri costi'!P18</f>
        <v>0</v>
      </c>
      <c r="P18" s="107">
        <f>+'Altri costi'!Q18</f>
        <v>0</v>
      </c>
      <c r="Q18" s="107">
        <f>+'Altri costi'!R18</f>
        <v>0</v>
      </c>
      <c r="R18" s="107">
        <f>+'Altri costi'!S18</f>
        <v>0</v>
      </c>
      <c r="S18" s="107">
        <f>+'Altri costi'!T18</f>
        <v>0</v>
      </c>
      <c r="T18" s="107">
        <f>+'Altri costi'!U18</f>
        <v>0</v>
      </c>
      <c r="U18" s="107">
        <f>+'Altri costi'!V18</f>
        <v>0</v>
      </c>
      <c r="V18" s="107">
        <f>+'Altri costi'!W18</f>
        <v>0</v>
      </c>
      <c r="W18" s="107">
        <f>+'Altri costi'!X18</f>
        <v>0</v>
      </c>
      <c r="X18" s="107">
        <f>+'Altri costi'!Y18</f>
        <v>0</v>
      </c>
      <c r="Y18" s="107">
        <f>+'Altri costi'!Z18</f>
        <v>0</v>
      </c>
      <c r="Z18" s="107">
        <f>+'Altri costi'!AA18</f>
        <v>0</v>
      </c>
      <c r="AA18" s="107">
        <f>+'Altri costi'!AB18</f>
        <v>0</v>
      </c>
      <c r="AB18" s="107">
        <f>+'Altri costi'!AC18</f>
        <v>0</v>
      </c>
      <c r="AC18" s="107">
        <f>+'Altri costi'!AD18</f>
        <v>0</v>
      </c>
      <c r="AD18" s="107">
        <f>+'Altri costi'!AE18</f>
        <v>0</v>
      </c>
      <c r="AE18" s="107">
        <f>+'Altri costi'!AF18</f>
        <v>0</v>
      </c>
      <c r="AF18" s="107">
        <f>+'Altri costi'!AG18</f>
        <v>0</v>
      </c>
      <c r="AG18" s="107">
        <f>+'Altri costi'!AH18</f>
        <v>0</v>
      </c>
      <c r="AH18" s="107">
        <f>+'Altri costi'!AI18</f>
        <v>0</v>
      </c>
      <c r="AI18" s="107">
        <f>+'Altri costi'!AJ18</f>
        <v>0</v>
      </c>
      <c r="AJ18" s="107">
        <f>+'Altri costi'!AK18</f>
        <v>0</v>
      </c>
      <c r="AK18" s="107">
        <f>+'Altri costi'!AL18</f>
        <v>0</v>
      </c>
      <c r="AL18" s="107">
        <f>+'Altri costi'!AM18</f>
        <v>0</v>
      </c>
      <c r="AM18" s="107">
        <f>+'Altri costi'!AN18</f>
        <v>0</v>
      </c>
    </row>
    <row r="19" spans="1:39" ht="16.5" thickTop="1" thickBot="1" x14ac:dyDescent="0.3">
      <c r="A19" s="113" t="str">
        <f>+IF('Altri costi'!A19=0,"",'Altri costi'!A19)</f>
        <v>Consulenze legali, fiscali, notarili, ecc…</v>
      </c>
      <c r="B19" s="122">
        <f>+'Altri costi'!B20</f>
        <v>0</v>
      </c>
      <c r="C19" s="123">
        <f>+'Altri costi'!C20</f>
        <v>0</v>
      </c>
      <c r="D19" s="107">
        <f>+'Altri costi'!E19</f>
        <v>180</v>
      </c>
      <c r="E19" s="107">
        <f>+'Altri costi'!F19</f>
        <v>180</v>
      </c>
      <c r="F19" s="107">
        <f>+'Altri costi'!G19</f>
        <v>180</v>
      </c>
      <c r="G19" s="107">
        <f>+'Altri costi'!H19</f>
        <v>180</v>
      </c>
      <c r="H19" s="107">
        <f>+'Altri costi'!I19</f>
        <v>180</v>
      </c>
      <c r="I19" s="107">
        <f>+'Altri costi'!J19</f>
        <v>180</v>
      </c>
      <c r="J19" s="107">
        <f>+'Altri costi'!K19</f>
        <v>180</v>
      </c>
      <c r="K19" s="107">
        <f>+'Altri costi'!L19</f>
        <v>180</v>
      </c>
      <c r="L19" s="107">
        <f>+'Altri costi'!M19</f>
        <v>180</v>
      </c>
      <c r="M19" s="107">
        <f>+'Altri costi'!N19</f>
        <v>180</v>
      </c>
      <c r="N19" s="107">
        <f>+'Altri costi'!O19</f>
        <v>180</v>
      </c>
      <c r="O19" s="107">
        <f>+'Altri costi'!P19</f>
        <v>180</v>
      </c>
      <c r="P19" s="107">
        <f>+'Altri costi'!Q19</f>
        <v>180</v>
      </c>
      <c r="Q19" s="107">
        <f>+'Altri costi'!R19</f>
        <v>180</v>
      </c>
      <c r="R19" s="107">
        <f>+'Altri costi'!S19</f>
        <v>180</v>
      </c>
      <c r="S19" s="107">
        <f>+'Altri costi'!T19</f>
        <v>180</v>
      </c>
      <c r="T19" s="107">
        <f>+'Altri costi'!U19</f>
        <v>180</v>
      </c>
      <c r="U19" s="107">
        <f>+'Altri costi'!V19</f>
        <v>180</v>
      </c>
      <c r="V19" s="107">
        <f>+'Altri costi'!W19</f>
        <v>180</v>
      </c>
      <c r="W19" s="107">
        <f>+'Altri costi'!X19</f>
        <v>180</v>
      </c>
      <c r="X19" s="107">
        <f>+'Altri costi'!Y19</f>
        <v>180</v>
      </c>
      <c r="Y19" s="107">
        <f>+'Altri costi'!Z19</f>
        <v>180</v>
      </c>
      <c r="Z19" s="107">
        <f>+'Altri costi'!AA19</f>
        <v>180</v>
      </c>
      <c r="AA19" s="107">
        <f>+'Altri costi'!AB19</f>
        <v>180</v>
      </c>
      <c r="AB19" s="107">
        <f>+'Altri costi'!AC19</f>
        <v>180</v>
      </c>
      <c r="AC19" s="107">
        <f>+'Altri costi'!AD19</f>
        <v>180</v>
      </c>
      <c r="AD19" s="107">
        <f>+'Altri costi'!AE19</f>
        <v>180</v>
      </c>
      <c r="AE19" s="107">
        <f>+'Altri costi'!AF19</f>
        <v>180</v>
      </c>
      <c r="AF19" s="107">
        <f>+'Altri costi'!AG19</f>
        <v>180</v>
      </c>
      <c r="AG19" s="107">
        <f>+'Altri costi'!AH19</f>
        <v>180</v>
      </c>
      <c r="AH19" s="107">
        <f>+'Altri costi'!AI19</f>
        <v>180</v>
      </c>
      <c r="AI19" s="107">
        <f>+'Altri costi'!AJ19</f>
        <v>180</v>
      </c>
      <c r="AJ19" s="107">
        <f>+'Altri costi'!AK19</f>
        <v>180</v>
      </c>
      <c r="AK19" s="107">
        <f>+'Altri costi'!AL19</f>
        <v>180</v>
      </c>
      <c r="AL19" s="107">
        <f>+'Altri costi'!AM19</f>
        <v>180</v>
      </c>
      <c r="AM19" s="107">
        <f>+'Altri costi'!AN19</f>
        <v>180</v>
      </c>
    </row>
    <row r="20" spans="1:39" ht="16.5" thickTop="1" thickBot="1" x14ac:dyDescent="0.3">
      <c r="A20" s="113" t="str">
        <f>+IF('Altri costi'!A20=0,"",'Altri costi'!A20)</f>
        <v>Compensi amministratori</v>
      </c>
      <c r="B20" s="122">
        <f>+'Altri costi'!B21</f>
        <v>0</v>
      </c>
      <c r="C20" s="123">
        <f>+'Altri costi'!C21</f>
        <v>0</v>
      </c>
      <c r="D20" s="107">
        <f>+'Altri costi'!E20</f>
        <v>0</v>
      </c>
      <c r="E20" s="107">
        <f>+'Altri costi'!F20</f>
        <v>0</v>
      </c>
      <c r="F20" s="107">
        <f>+'Altri costi'!G20</f>
        <v>0</v>
      </c>
      <c r="G20" s="107">
        <f>+'Altri costi'!H20</f>
        <v>0</v>
      </c>
      <c r="H20" s="107">
        <f>+'Altri costi'!I20</f>
        <v>0</v>
      </c>
      <c r="I20" s="107">
        <f>+'Altri costi'!J20</f>
        <v>0</v>
      </c>
      <c r="J20" s="107">
        <f>+'Altri costi'!K20</f>
        <v>0</v>
      </c>
      <c r="K20" s="107">
        <f>+'Altri costi'!L20</f>
        <v>0</v>
      </c>
      <c r="L20" s="107">
        <f>+'Altri costi'!M20</f>
        <v>0</v>
      </c>
      <c r="M20" s="107">
        <f>+'Altri costi'!N20</f>
        <v>0</v>
      </c>
      <c r="N20" s="107">
        <f>+'Altri costi'!O20</f>
        <v>0</v>
      </c>
      <c r="O20" s="107">
        <f>+'Altri costi'!P20</f>
        <v>0</v>
      </c>
      <c r="P20" s="107">
        <f>+'Altri costi'!Q20</f>
        <v>0</v>
      </c>
      <c r="Q20" s="107">
        <f>+'Altri costi'!R20</f>
        <v>0</v>
      </c>
      <c r="R20" s="107">
        <f>+'Altri costi'!S20</f>
        <v>0</v>
      </c>
      <c r="S20" s="107">
        <f>+'Altri costi'!T20</f>
        <v>0</v>
      </c>
      <c r="T20" s="107">
        <f>+'Altri costi'!U20</f>
        <v>0</v>
      </c>
      <c r="U20" s="107">
        <f>+'Altri costi'!V20</f>
        <v>0</v>
      </c>
      <c r="V20" s="107">
        <f>+'Altri costi'!W20</f>
        <v>0</v>
      </c>
      <c r="W20" s="107">
        <f>+'Altri costi'!X20</f>
        <v>0</v>
      </c>
      <c r="X20" s="107">
        <f>+'Altri costi'!Y20</f>
        <v>0</v>
      </c>
      <c r="Y20" s="107">
        <f>+'Altri costi'!Z20</f>
        <v>0</v>
      </c>
      <c r="Z20" s="107">
        <f>+'Altri costi'!AA20</f>
        <v>0</v>
      </c>
      <c r="AA20" s="107">
        <f>+'Altri costi'!AB20</f>
        <v>0</v>
      </c>
      <c r="AB20" s="107">
        <f>+'Altri costi'!AC20</f>
        <v>0</v>
      </c>
      <c r="AC20" s="107">
        <f>+'Altri costi'!AD20</f>
        <v>0</v>
      </c>
      <c r="AD20" s="107">
        <f>+'Altri costi'!AE20</f>
        <v>0</v>
      </c>
      <c r="AE20" s="107">
        <f>+'Altri costi'!AF20</f>
        <v>0</v>
      </c>
      <c r="AF20" s="107">
        <f>+'Altri costi'!AG20</f>
        <v>0</v>
      </c>
      <c r="AG20" s="107">
        <f>+'Altri costi'!AH20</f>
        <v>0</v>
      </c>
      <c r="AH20" s="107">
        <f>+'Altri costi'!AI20</f>
        <v>0</v>
      </c>
      <c r="AI20" s="107">
        <f>+'Altri costi'!AJ20</f>
        <v>0</v>
      </c>
      <c r="AJ20" s="107">
        <f>+'Altri costi'!AK20</f>
        <v>0</v>
      </c>
      <c r="AK20" s="107">
        <f>+'Altri costi'!AL20</f>
        <v>0</v>
      </c>
      <c r="AL20" s="107">
        <f>+'Altri costi'!AM20</f>
        <v>0</v>
      </c>
      <c r="AM20" s="107">
        <f>+'Altri costi'!AN20</f>
        <v>0</v>
      </c>
    </row>
    <row r="21" spans="1:39" ht="16.5" thickTop="1" thickBot="1" x14ac:dyDescent="0.3">
      <c r="A21" s="113" t="str">
        <f>+IF('Altri costi'!A21=0,"",'Altri costi'!A21)</f>
        <v>Spese postali</v>
      </c>
      <c r="B21" s="122">
        <f>+'Altri costi'!B22</f>
        <v>0</v>
      </c>
      <c r="C21" s="123">
        <f>+'Altri costi'!C22</f>
        <v>0</v>
      </c>
      <c r="D21" s="107">
        <f>+'Altri costi'!E21</f>
        <v>30</v>
      </c>
      <c r="E21" s="107">
        <f>+'Altri costi'!F21</f>
        <v>30</v>
      </c>
      <c r="F21" s="107">
        <f>+'Altri costi'!G21</f>
        <v>30</v>
      </c>
      <c r="G21" s="107">
        <f>+'Altri costi'!H21</f>
        <v>30</v>
      </c>
      <c r="H21" s="107">
        <f>+'Altri costi'!I21</f>
        <v>30</v>
      </c>
      <c r="I21" s="107">
        <f>+'Altri costi'!J21</f>
        <v>30</v>
      </c>
      <c r="J21" s="107">
        <f>+'Altri costi'!K21</f>
        <v>30</v>
      </c>
      <c r="K21" s="107">
        <f>+'Altri costi'!L21</f>
        <v>30</v>
      </c>
      <c r="L21" s="107">
        <f>+'Altri costi'!M21</f>
        <v>30</v>
      </c>
      <c r="M21" s="107">
        <f>+'Altri costi'!N21</f>
        <v>30</v>
      </c>
      <c r="N21" s="107">
        <f>+'Altri costi'!O21</f>
        <v>30</v>
      </c>
      <c r="O21" s="107">
        <f>+'Altri costi'!P21</f>
        <v>30</v>
      </c>
      <c r="P21" s="107">
        <f>+'Altri costi'!Q21</f>
        <v>30</v>
      </c>
      <c r="Q21" s="107">
        <f>+'Altri costi'!R21</f>
        <v>30</v>
      </c>
      <c r="R21" s="107">
        <f>+'Altri costi'!S21</f>
        <v>30</v>
      </c>
      <c r="S21" s="107">
        <f>+'Altri costi'!T21</f>
        <v>30</v>
      </c>
      <c r="T21" s="107">
        <f>+'Altri costi'!U21</f>
        <v>30</v>
      </c>
      <c r="U21" s="107">
        <f>+'Altri costi'!V21</f>
        <v>30</v>
      </c>
      <c r="V21" s="107">
        <f>+'Altri costi'!W21</f>
        <v>30</v>
      </c>
      <c r="W21" s="107">
        <f>+'Altri costi'!X21</f>
        <v>30</v>
      </c>
      <c r="X21" s="107">
        <f>+'Altri costi'!Y21</f>
        <v>30</v>
      </c>
      <c r="Y21" s="107">
        <f>+'Altri costi'!Z21</f>
        <v>30</v>
      </c>
      <c r="Z21" s="107">
        <f>+'Altri costi'!AA21</f>
        <v>30</v>
      </c>
      <c r="AA21" s="107">
        <f>+'Altri costi'!AB21</f>
        <v>30</v>
      </c>
      <c r="AB21" s="107">
        <f>+'Altri costi'!AC21</f>
        <v>30</v>
      </c>
      <c r="AC21" s="107">
        <f>+'Altri costi'!AD21</f>
        <v>30</v>
      </c>
      <c r="AD21" s="107">
        <f>+'Altri costi'!AE21</f>
        <v>30</v>
      </c>
      <c r="AE21" s="107">
        <f>+'Altri costi'!AF21</f>
        <v>30</v>
      </c>
      <c r="AF21" s="107">
        <f>+'Altri costi'!AG21</f>
        <v>30</v>
      </c>
      <c r="AG21" s="107">
        <f>+'Altri costi'!AH21</f>
        <v>30</v>
      </c>
      <c r="AH21" s="107">
        <f>+'Altri costi'!AI21</f>
        <v>30</v>
      </c>
      <c r="AI21" s="107">
        <f>+'Altri costi'!AJ21</f>
        <v>30</v>
      </c>
      <c r="AJ21" s="107">
        <f>+'Altri costi'!AK21</f>
        <v>30</v>
      </c>
      <c r="AK21" s="107">
        <f>+'Altri costi'!AL21</f>
        <v>30</v>
      </c>
      <c r="AL21" s="107">
        <f>+'Altri costi'!AM21</f>
        <v>30</v>
      </c>
      <c r="AM21" s="107">
        <f>+'Altri costi'!AN21</f>
        <v>30</v>
      </c>
    </row>
    <row r="22" spans="1:39" ht="16.5" thickTop="1" thickBot="1" x14ac:dyDescent="0.3">
      <c r="A22" s="113" t="str">
        <f>+IF('Altri costi'!A22=0,"",'Altri costi'!A22)</f>
        <v>Oneri Bancari</v>
      </c>
      <c r="B22" s="122">
        <f>+'Altri costi'!B23</f>
        <v>0.21</v>
      </c>
      <c r="C22" s="123">
        <f>+'Altri costi'!C23</f>
        <v>0</v>
      </c>
      <c r="D22" s="107">
        <f>+'Altri costi'!E22</f>
        <v>0</v>
      </c>
      <c r="E22" s="107">
        <f>+'Altri costi'!F22</f>
        <v>0</v>
      </c>
      <c r="F22" s="107">
        <f>+'Altri costi'!G22</f>
        <v>0</v>
      </c>
      <c r="G22" s="107">
        <f>+'Altri costi'!H22</f>
        <v>0</v>
      </c>
      <c r="H22" s="107">
        <f>+'Altri costi'!I22</f>
        <v>0</v>
      </c>
      <c r="I22" s="107">
        <f>+'Altri costi'!J22</f>
        <v>0</v>
      </c>
      <c r="J22" s="107">
        <f>+'Altri costi'!K22</f>
        <v>0</v>
      </c>
      <c r="K22" s="107">
        <f>+'Altri costi'!L22</f>
        <v>0</v>
      </c>
      <c r="L22" s="107">
        <f>+'Altri costi'!M22</f>
        <v>0</v>
      </c>
      <c r="M22" s="107">
        <f>+'Altri costi'!N22</f>
        <v>0</v>
      </c>
      <c r="N22" s="107">
        <f>+'Altri costi'!O22</f>
        <v>0</v>
      </c>
      <c r="O22" s="107">
        <f>+'Altri costi'!P22</f>
        <v>0</v>
      </c>
      <c r="P22" s="107">
        <f>+'Altri costi'!Q22</f>
        <v>0</v>
      </c>
      <c r="Q22" s="107">
        <f>+'Altri costi'!R22</f>
        <v>0</v>
      </c>
      <c r="R22" s="107">
        <f>+'Altri costi'!S22</f>
        <v>0</v>
      </c>
      <c r="S22" s="107">
        <f>+'Altri costi'!T22</f>
        <v>0</v>
      </c>
      <c r="T22" s="107">
        <f>+'Altri costi'!U22</f>
        <v>0</v>
      </c>
      <c r="U22" s="107">
        <f>+'Altri costi'!V22</f>
        <v>0</v>
      </c>
      <c r="V22" s="107">
        <f>+'Altri costi'!W22</f>
        <v>0</v>
      </c>
      <c r="W22" s="107">
        <f>+'Altri costi'!X22</f>
        <v>0</v>
      </c>
      <c r="X22" s="107">
        <f>+'Altri costi'!Y22</f>
        <v>0</v>
      </c>
      <c r="Y22" s="107">
        <f>+'Altri costi'!Z22</f>
        <v>0</v>
      </c>
      <c r="Z22" s="107">
        <f>+'Altri costi'!AA22</f>
        <v>0</v>
      </c>
      <c r="AA22" s="107">
        <f>+'Altri costi'!AB22</f>
        <v>0</v>
      </c>
      <c r="AB22" s="107">
        <f>+'Altri costi'!AC22</f>
        <v>0</v>
      </c>
      <c r="AC22" s="107">
        <f>+'Altri costi'!AD22</f>
        <v>0</v>
      </c>
      <c r="AD22" s="107">
        <f>+'Altri costi'!AE22</f>
        <v>0</v>
      </c>
      <c r="AE22" s="107">
        <f>+'Altri costi'!AF22</f>
        <v>0</v>
      </c>
      <c r="AF22" s="107">
        <f>+'Altri costi'!AG22</f>
        <v>0</v>
      </c>
      <c r="AG22" s="107">
        <f>+'Altri costi'!AH22</f>
        <v>0</v>
      </c>
      <c r="AH22" s="107">
        <f>+'Altri costi'!AI22</f>
        <v>0</v>
      </c>
      <c r="AI22" s="107">
        <f>+'Altri costi'!AJ22</f>
        <v>0</v>
      </c>
      <c r="AJ22" s="107">
        <f>+'Altri costi'!AK22</f>
        <v>0</v>
      </c>
      <c r="AK22" s="107">
        <f>+'Altri costi'!AL22</f>
        <v>0</v>
      </c>
      <c r="AL22" s="107">
        <f>+'Altri costi'!AM22</f>
        <v>0</v>
      </c>
      <c r="AM22" s="107">
        <f>+'Altri costi'!AN22</f>
        <v>0</v>
      </c>
    </row>
    <row r="23" spans="1:39" ht="16.5" thickTop="1" thickBot="1" x14ac:dyDescent="0.3">
      <c r="A23" s="113" t="str">
        <f>+IF('Altri costi'!A23=0,"",'Altri costi'!A23)</f>
        <v>Utenze</v>
      </c>
      <c r="B23" s="122">
        <f>+'Altri costi'!B24</f>
        <v>0</v>
      </c>
      <c r="C23" s="123">
        <f>+'Altri costi'!C24</f>
        <v>0</v>
      </c>
      <c r="D23" s="107">
        <f>+'Altri costi'!E23</f>
        <v>0</v>
      </c>
      <c r="E23" s="107">
        <f>+'Altri costi'!F23</f>
        <v>0</v>
      </c>
      <c r="F23" s="107">
        <f>+'Altri costi'!G23</f>
        <v>0</v>
      </c>
      <c r="G23" s="107">
        <f>+'Altri costi'!H23</f>
        <v>0</v>
      </c>
      <c r="H23" s="107">
        <f>+'Altri costi'!I23</f>
        <v>0</v>
      </c>
      <c r="I23" s="107">
        <f>+'Altri costi'!J23</f>
        <v>0</v>
      </c>
      <c r="J23" s="107">
        <f>+'Altri costi'!K23</f>
        <v>0</v>
      </c>
      <c r="K23" s="107">
        <f>+'Altri costi'!L23</f>
        <v>0</v>
      </c>
      <c r="L23" s="107">
        <f>+'Altri costi'!M23</f>
        <v>0</v>
      </c>
      <c r="M23" s="107">
        <f>+'Altri costi'!N23</f>
        <v>0</v>
      </c>
      <c r="N23" s="107">
        <f>+'Altri costi'!O23</f>
        <v>0</v>
      </c>
      <c r="O23" s="107">
        <f>+'Altri costi'!P23</f>
        <v>0</v>
      </c>
      <c r="P23" s="107">
        <f>+'Altri costi'!Q23</f>
        <v>0</v>
      </c>
      <c r="Q23" s="107">
        <f>+'Altri costi'!R23</f>
        <v>0</v>
      </c>
      <c r="R23" s="107">
        <f>+'Altri costi'!S23</f>
        <v>0</v>
      </c>
      <c r="S23" s="107">
        <f>+'Altri costi'!T23</f>
        <v>0</v>
      </c>
      <c r="T23" s="107">
        <f>+'Altri costi'!U23</f>
        <v>0</v>
      </c>
      <c r="U23" s="107">
        <f>+'Altri costi'!V23</f>
        <v>0</v>
      </c>
      <c r="V23" s="107">
        <f>+'Altri costi'!W23</f>
        <v>0</v>
      </c>
      <c r="W23" s="107">
        <f>+'Altri costi'!X23</f>
        <v>0</v>
      </c>
      <c r="X23" s="107">
        <f>+'Altri costi'!Y23</f>
        <v>0</v>
      </c>
      <c r="Y23" s="107">
        <f>+'Altri costi'!Z23</f>
        <v>0</v>
      </c>
      <c r="Z23" s="107">
        <f>+'Altri costi'!AA23</f>
        <v>0</v>
      </c>
      <c r="AA23" s="107">
        <f>+'Altri costi'!AB23</f>
        <v>0</v>
      </c>
      <c r="AB23" s="107">
        <f>+'Altri costi'!AC23</f>
        <v>0</v>
      </c>
      <c r="AC23" s="107">
        <f>+'Altri costi'!AD23</f>
        <v>0</v>
      </c>
      <c r="AD23" s="107">
        <f>+'Altri costi'!AE23</f>
        <v>0</v>
      </c>
      <c r="AE23" s="107">
        <f>+'Altri costi'!AF23</f>
        <v>0</v>
      </c>
      <c r="AF23" s="107">
        <f>+'Altri costi'!AG23</f>
        <v>0</v>
      </c>
      <c r="AG23" s="107">
        <f>+'Altri costi'!AH23</f>
        <v>0</v>
      </c>
      <c r="AH23" s="107">
        <f>+'Altri costi'!AI23</f>
        <v>0</v>
      </c>
      <c r="AI23" s="107">
        <f>+'Altri costi'!AJ23</f>
        <v>0</v>
      </c>
      <c r="AJ23" s="107">
        <f>+'Altri costi'!AK23</f>
        <v>0</v>
      </c>
      <c r="AK23" s="107">
        <f>+'Altri costi'!AL23</f>
        <v>0</v>
      </c>
      <c r="AL23" s="107">
        <f>+'Altri costi'!AM23</f>
        <v>0</v>
      </c>
      <c r="AM23" s="107">
        <f>+'Altri costi'!AN23</f>
        <v>0</v>
      </c>
    </row>
    <row r="24" spans="1:39" ht="16.5" thickTop="1" thickBot="1" x14ac:dyDescent="0.3">
      <c r="A24" s="113" t="str">
        <f>+IF('Altri costi'!A24=0,"",'Altri costi'!A24)</f>
        <v>Affitti e locazioni passive</v>
      </c>
      <c r="B24" s="122">
        <f>+'Altri costi'!B25</f>
        <v>0.21</v>
      </c>
      <c r="C24" s="123">
        <f>+'Altri costi'!C25</f>
        <v>0</v>
      </c>
      <c r="D24" s="107">
        <f>+'Altri costi'!E24</f>
        <v>1500</v>
      </c>
      <c r="E24" s="107">
        <f>+'Altri costi'!F24</f>
        <v>1500</v>
      </c>
      <c r="F24" s="107">
        <f>+'Altri costi'!G24</f>
        <v>1500</v>
      </c>
      <c r="G24" s="107">
        <f>+'Altri costi'!H24</f>
        <v>1500</v>
      </c>
      <c r="H24" s="107">
        <f>+'Altri costi'!I24</f>
        <v>1500</v>
      </c>
      <c r="I24" s="107">
        <f>+'Altri costi'!J24</f>
        <v>1500</v>
      </c>
      <c r="J24" s="107">
        <f>+'Altri costi'!K24</f>
        <v>1500</v>
      </c>
      <c r="K24" s="107">
        <f>+'Altri costi'!L24</f>
        <v>1500</v>
      </c>
      <c r="L24" s="107">
        <f>+'Altri costi'!M24</f>
        <v>1500</v>
      </c>
      <c r="M24" s="107">
        <f>+'Altri costi'!N24</f>
        <v>1500</v>
      </c>
      <c r="N24" s="107">
        <f>+'Altri costi'!O24</f>
        <v>1500</v>
      </c>
      <c r="O24" s="107">
        <f>+'Altri costi'!P24</f>
        <v>1500</v>
      </c>
      <c r="P24" s="107">
        <f>+'Altri costi'!Q24</f>
        <v>1500</v>
      </c>
      <c r="Q24" s="107">
        <f>+'Altri costi'!R24</f>
        <v>1500</v>
      </c>
      <c r="R24" s="107">
        <f>+'Altri costi'!S24</f>
        <v>1500</v>
      </c>
      <c r="S24" s="107">
        <f>+'Altri costi'!T24</f>
        <v>1500</v>
      </c>
      <c r="T24" s="107">
        <f>+'Altri costi'!U24</f>
        <v>1500</v>
      </c>
      <c r="U24" s="107">
        <f>+'Altri costi'!V24</f>
        <v>1500</v>
      </c>
      <c r="V24" s="107">
        <f>+'Altri costi'!W24</f>
        <v>1500</v>
      </c>
      <c r="W24" s="107">
        <f>+'Altri costi'!X24</f>
        <v>1500</v>
      </c>
      <c r="X24" s="107">
        <f>+'Altri costi'!Y24</f>
        <v>1500</v>
      </c>
      <c r="Y24" s="107">
        <f>+'Altri costi'!Z24</f>
        <v>1500</v>
      </c>
      <c r="Z24" s="107">
        <f>+'Altri costi'!AA24</f>
        <v>1500</v>
      </c>
      <c r="AA24" s="107">
        <f>+'Altri costi'!AB24</f>
        <v>1500</v>
      </c>
      <c r="AB24" s="107">
        <f>+'Altri costi'!AC24</f>
        <v>1500</v>
      </c>
      <c r="AC24" s="107">
        <f>+'Altri costi'!AD24</f>
        <v>1500</v>
      </c>
      <c r="AD24" s="107">
        <f>+'Altri costi'!AE24</f>
        <v>1500</v>
      </c>
      <c r="AE24" s="107">
        <f>+'Altri costi'!AF24</f>
        <v>1500</v>
      </c>
      <c r="AF24" s="107">
        <f>+'Altri costi'!AG24</f>
        <v>1500</v>
      </c>
      <c r="AG24" s="107">
        <f>+'Altri costi'!AH24</f>
        <v>1500</v>
      </c>
      <c r="AH24" s="107">
        <f>+'Altri costi'!AI24</f>
        <v>1500</v>
      </c>
      <c r="AI24" s="107">
        <f>+'Altri costi'!AJ24</f>
        <v>1500</v>
      </c>
      <c r="AJ24" s="107">
        <f>+'Altri costi'!AK24</f>
        <v>1500</v>
      </c>
      <c r="AK24" s="107">
        <f>+'Altri costi'!AL24</f>
        <v>1500</v>
      </c>
      <c r="AL24" s="107">
        <f>+'Altri costi'!AM24</f>
        <v>1500</v>
      </c>
      <c r="AM24" s="107">
        <f>+'Altri costi'!AN24</f>
        <v>1500</v>
      </c>
    </row>
    <row r="25" spans="1:39" ht="16.5" thickTop="1" thickBot="1" x14ac:dyDescent="0.3">
      <c r="A25" s="113" t="str">
        <f>+IF('Altri costi'!A25=0,"",'Altri costi'!A25)</f>
        <v>Altri costi amministrativi</v>
      </c>
      <c r="B25" s="122">
        <f>+'Altri costi'!B26</f>
        <v>0.21</v>
      </c>
      <c r="C25" s="123">
        <f>+'Altri costi'!C26</f>
        <v>0</v>
      </c>
      <c r="D25" s="107">
        <f>+'Altri costi'!E25</f>
        <v>50</v>
      </c>
      <c r="E25" s="107">
        <f>+'Altri costi'!F25</f>
        <v>50</v>
      </c>
      <c r="F25" s="107">
        <f>+'Altri costi'!G25</f>
        <v>50</v>
      </c>
      <c r="G25" s="107">
        <f>+'Altri costi'!H25</f>
        <v>50</v>
      </c>
      <c r="H25" s="107">
        <f>+'Altri costi'!I25</f>
        <v>50</v>
      </c>
      <c r="I25" s="107">
        <f>+'Altri costi'!J25</f>
        <v>50</v>
      </c>
      <c r="J25" s="107">
        <f>+'Altri costi'!K25</f>
        <v>50</v>
      </c>
      <c r="K25" s="107">
        <f>+'Altri costi'!L25</f>
        <v>50</v>
      </c>
      <c r="L25" s="107">
        <f>+'Altri costi'!M25</f>
        <v>50</v>
      </c>
      <c r="M25" s="107">
        <f>+'Altri costi'!N25</f>
        <v>50</v>
      </c>
      <c r="N25" s="107">
        <f>+'Altri costi'!O25</f>
        <v>50</v>
      </c>
      <c r="O25" s="107">
        <f>+'Altri costi'!P25</f>
        <v>50</v>
      </c>
      <c r="P25" s="107">
        <f>+'Altri costi'!Q25</f>
        <v>50</v>
      </c>
      <c r="Q25" s="107">
        <f>+'Altri costi'!R25</f>
        <v>50</v>
      </c>
      <c r="R25" s="107">
        <f>+'Altri costi'!S25</f>
        <v>50</v>
      </c>
      <c r="S25" s="107">
        <f>+'Altri costi'!T25</f>
        <v>50</v>
      </c>
      <c r="T25" s="107">
        <f>+'Altri costi'!U25</f>
        <v>50</v>
      </c>
      <c r="U25" s="107">
        <f>+'Altri costi'!V25</f>
        <v>50</v>
      </c>
      <c r="V25" s="107">
        <f>+'Altri costi'!W25</f>
        <v>50</v>
      </c>
      <c r="W25" s="107">
        <f>+'Altri costi'!X25</f>
        <v>50</v>
      </c>
      <c r="X25" s="107">
        <f>+'Altri costi'!Y25</f>
        <v>50</v>
      </c>
      <c r="Y25" s="107">
        <f>+'Altri costi'!Z25</f>
        <v>50</v>
      </c>
      <c r="Z25" s="107">
        <f>+'Altri costi'!AA25</f>
        <v>50</v>
      </c>
      <c r="AA25" s="107">
        <f>+'Altri costi'!AB25</f>
        <v>50</v>
      </c>
      <c r="AB25" s="107">
        <f>+'Altri costi'!AC25</f>
        <v>50</v>
      </c>
      <c r="AC25" s="107">
        <f>+'Altri costi'!AD25</f>
        <v>50</v>
      </c>
      <c r="AD25" s="107">
        <f>+'Altri costi'!AE25</f>
        <v>50</v>
      </c>
      <c r="AE25" s="107">
        <f>+'Altri costi'!AF25</f>
        <v>50</v>
      </c>
      <c r="AF25" s="107">
        <f>+'Altri costi'!AG25</f>
        <v>50</v>
      </c>
      <c r="AG25" s="107">
        <f>+'Altri costi'!AH25</f>
        <v>50</v>
      </c>
      <c r="AH25" s="107">
        <f>+'Altri costi'!AI25</f>
        <v>50</v>
      </c>
      <c r="AI25" s="107">
        <f>+'Altri costi'!AJ25</f>
        <v>50</v>
      </c>
      <c r="AJ25" s="107">
        <f>+'Altri costi'!AK25</f>
        <v>50</v>
      </c>
      <c r="AK25" s="107">
        <f>+'Altri costi'!AL25</f>
        <v>50</v>
      </c>
      <c r="AL25" s="107">
        <f>+'Altri costi'!AM25</f>
        <v>50</v>
      </c>
      <c r="AM25" s="107">
        <f>+'Altri costi'!AN25</f>
        <v>50</v>
      </c>
    </row>
    <row r="26" spans="1:39" ht="16.5" thickTop="1" thickBot="1" x14ac:dyDescent="0.3">
      <c r="A26" s="113" t="str">
        <f>+IF('Altri costi'!A26=0,"",'Altri costi'!A26)</f>
        <v>Costi diversi</v>
      </c>
      <c r="B26" s="122">
        <f>+'Altri costi'!B27</f>
        <v>0</v>
      </c>
      <c r="C26" s="123">
        <f>+'Altri costi'!C27</f>
        <v>0</v>
      </c>
      <c r="D26" s="107">
        <f>+'Altri costi'!E26</f>
        <v>0</v>
      </c>
      <c r="E26" s="107">
        <f>+'Altri costi'!F26</f>
        <v>0</v>
      </c>
      <c r="F26" s="107">
        <f>+'Altri costi'!G26</f>
        <v>0</v>
      </c>
      <c r="G26" s="107">
        <f>+'Altri costi'!H26</f>
        <v>0</v>
      </c>
      <c r="H26" s="107">
        <f>+'Altri costi'!I26</f>
        <v>0</v>
      </c>
      <c r="I26" s="107">
        <f>+'Altri costi'!J26</f>
        <v>0</v>
      </c>
      <c r="J26" s="107">
        <f>+'Altri costi'!K26</f>
        <v>0</v>
      </c>
      <c r="K26" s="107">
        <f>+'Altri costi'!L26</f>
        <v>0</v>
      </c>
      <c r="L26" s="107">
        <f>+'Altri costi'!M26</f>
        <v>0</v>
      </c>
      <c r="M26" s="107">
        <f>+'Altri costi'!N26</f>
        <v>0</v>
      </c>
      <c r="N26" s="107">
        <f>+'Altri costi'!O26</f>
        <v>0</v>
      </c>
      <c r="O26" s="107">
        <f>+'Altri costi'!P26</f>
        <v>0</v>
      </c>
      <c r="P26" s="107">
        <f>+'Altri costi'!Q26</f>
        <v>0</v>
      </c>
      <c r="Q26" s="107">
        <f>+'Altri costi'!R26</f>
        <v>0</v>
      </c>
      <c r="R26" s="107">
        <f>+'Altri costi'!S26</f>
        <v>0</v>
      </c>
      <c r="S26" s="107">
        <f>+'Altri costi'!T26</f>
        <v>0</v>
      </c>
      <c r="T26" s="107">
        <f>+'Altri costi'!U26</f>
        <v>0</v>
      </c>
      <c r="U26" s="107">
        <f>+'Altri costi'!V26</f>
        <v>0</v>
      </c>
      <c r="V26" s="107">
        <f>+'Altri costi'!W26</f>
        <v>0</v>
      </c>
      <c r="W26" s="107">
        <f>+'Altri costi'!X26</f>
        <v>0</v>
      </c>
      <c r="X26" s="107">
        <f>+'Altri costi'!Y26</f>
        <v>0</v>
      </c>
      <c r="Y26" s="107">
        <f>+'Altri costi'!Z26</f>
        <v>0</v>
      </c>
      <c r="Z26" s="107">
        <f>+'Altri costi'!AA26</f>
        <v>0</v>
      </c>
      <c r="AA26" s="107">
        <f>+'Altri costi'!AB26</f>
        <v>0</v>
      </c>
      <c r="AB26" s="107">
        <f>+'Altri costi'!AC26</f>
        <v>0</v>
      </c>
      <c r="AC26" s="107">
        <f>+'Altri costi'!AD26</f>
        <v>0</v>
      </c>
      <c r="AD26" s="107">
        <f>+'Altri costi'!AE26</f>
        <v>0</v>
      </c>
      <c r="AE26" s="107">
        <f>+'Altri costi'!AF26</f>
        <v>0</v>
      </c>
      <c r="AF26" s="107">
        <f>+'Altri costi'!AG26</f>
        <v>0</v>
      </c>
      <c r="AG26" s="107">
        <f>+'Altri costi'!AH26</f>
        <v>0</v>
      </c>
      <c r="AH26" s="107">
        <f>+'Altri costi'!AI26</f>
        <v>0</v>
      </c>
      <c r="AI26" s="107">
        <f>+'Altri costi'!AJ26</f>
        <v>0</v>
      </c>
      <c r="AJ26" s="107">
        <f>+'Altri costi'!AK26</f>
        <v>0</v>
      </c>
      <c r="AK26" s="107">
        <f>+'Altri costi'!AL26</f>
        <v>0</v>
      </c>
      <c r="AL26" s="107">
        <f>+'Altri costi'!AM26</f>
        <v>0</v>
      </c>
      <c r="AM26" s="107">
        <f>+'Altri costi'!AN26</f>
        <v>0</v>
      </c>
    </row>
    <row r="27" spans="1:39" ht="16.5" thickTop="1" thickBot="1" x14ac:dyDescent="0.3">
      <c r="A27" s="113" t="str">
        <f>+IF('Altri costi'!A27=0,"",'Altri costi'!A27)</f>
        <v>Premi assicurativi</v>
      </c>
      <c r="B27" s="122">
        <f>+'Altri costi'!B28</f>
        <v>0</v>
      </c>
      <c r="C27" s="123">
        <f>+'Altri costi'!C28</f>
        <v>0</v>
      </c>
      <c r="D27" s="107">
        <f>+'Altri costi'!E27</f>
        <v>80</v>
      </c>
      <c r="E27" s="107">
        <f>+'Altri costi'!F27</f>
        <v>80</v>
      </c>
      <c r="F27" s="107">
        <f>+'Altri costi'!G27</f>
        <v>80</v>
      </c>
      <c r="G27" s="107">
        <f>+'Altri costi'!H27</f>
        <v>80</v>
      </c>
      <c r="H27" s="107">
        <f>+'Altri costi'!I27</f>
        <v>80</v>
      </c>
      <c r="I27" s="107">
        <f>+'Altri costi'!J27</f>
        <v>80</v>
      </c>
      <c r="J27" s="107">
        <f>+'Altri costi'!K27</f>
        <v>80</v>
      </c>
      <c r="K27" s="107">
        <f>+'Altri costi'!L27</f>
        <v>80</v>
      </c>
      <c r="L27" s="107">
        <f>+'Altri costi'!M27</f>
        <v>80</v>
      </c>
      <c r="M27" s="107">
        <f>+'Altri costi'!N27</f>
        <v>80</v>
      </c>
      <c r="N27" s="107">
        <f>+'Altri costi'!O27</f>
        <v>80</v>
      </c>
      <c r="O27" s="107">
        <f>+'Altri costi'!P27</f>
        <v>80</v>
      </c>
      <c r="P27" s="107">
        <f>+'Altri costi'!Q27</f>
        <v>80</v>
      </c>
      <c r="Q27" s="107">
        <f>+'Altri costi'!R27</f>
        <v>80</v>
      </c>
      <c r="R27" s="107">
        <f>+'Altri costi'!S27</f>
        <v>80</v>
      </c>
      <c r="S27" s="107">
        <f>+'Altri costi'!T27</f>
        <v>80</v>
      </c>
      <c r="T27" s="107">
        <f>+'Altri costi'!U27</f>
        <v>80</v>
      </c>
      <c r="U27" s="107">
        <f>+'Altri costi'!V27</f>
        <v>80</v>
      </c>
      <c r="V27" s="107">
        <f>+'Altri costi'!W27</f>
        <v>80</v>
      </c>
      <c r="W27" s="107">
        <f>+'Altri costi'!X27</f>
        <v>80</v>
      </c>
      <c r="X27" s="107">
        <f>+'Altri costi'!Y27</f>
        <v>80</v>
      </c>
      <c r="Y27" s="107">
        <f>+'Altri costi'!Z27</f>
        <v>80</v>
      </c>
      <c r="Z27" s="107">
        <f>+'Altri costi'!AA27</f>
        <v>80</v>
      </c>
      <c r="AA27" s="107">
        <f>+'Altri costi'!AB27</f>
        <v>80</v>
      </c>
      <c r="AB27" s="107">
        <f>+'Altri costi'!AC27</f>
        <v>80</v>
      </c>
      <c r="AC27" s="107">
        <f>+'Altri costi'!AD27</f>
        <v>80</v>
      </c>
      <c r="AD27" s="107">
        <f>+'Altri costi'!AE27</f>
        <v>80</v>
      </c>
      <c r="AE27" s="107">
        <f>+'Altri costi'!AF27</f>
        <v>80</v>
      </c>
      <c r="AF27" s="107">
        <f>+'Altri costi'!AG27</f>
        <v>80</v>
      </c>
      <c r="AG27" s="107">
        <f>+'Altri costi'!AH27</f>
        <v>80</v>
      </c>
      <c r="AH27" s="107">
        <f>+'Altri costi'!AI27</f>
        <v>80</v>
      </c>
      <c r="AI27" s="107">
        <f>+'Altri costi'!AJ27</f>
        <v>80</v>
      </c>
      <c r="AJ27" s="107">
        <f>+'Altri costi'!AK27</f>
        <v>80</v>
      </c>
      <c r="AK27" s="107">
        <f>+'Altri costi'!AL27</f>
        <v>80</v>
      </c>
      <c r="AL27" s="107">
        <f>+'Altri costi'!AM27</f>
        <v>80</v>
      </c>
      <c r="AM27" s="107">
        <f>+'Altri costi'!AN27</f>
        <v>80</v>
      </c>
    </row>
    <row r="28" spans="1:39" ht="15.75" thickTop="1" x14ac:dyDescent="0.25">
      <c r="B28" s="124"/>
      <c r="C28" s="124"/>
    </row>
    <row r="29" spans="1:39" ht="15.75" thickBot="1" x14ac:dyDescent="0.3">
      <c r="B29" s="124"/>
      <c r="C29" s="124"/>
    </row>
    <row r="30" spans="1:39" ht="16.5" thickTop="1" thickBot="1" x14ac:dyDescent="0.3">
      <c r="A30" s="57" t="s">
        <v>315</v>
      </c>
      <c r="B30" s="120"/>
      <c r="C30" s="121"/>
      <c r="D30" s="202">
        <f>+SPm!B2</f>
        <v>41456</v>
      </c>
      <c r="E30" s="202">
        <f>+SPm!C2</f>
        <v>41517</v>
      </c>
      <c r="F30" s="202">
        <f>+SPm!D2</f>
        <v>41547</v>
      </c>
      <c r="G30" s="202">
        <f>+SPm!E2</f>
        <v>41578</v>
      </c>
      <c r="H30" s="202">
        <f>+SPm!F2</f>
        <v>41608</v>
      </c>
      <c r="I30" s="202">
        <f>+SPm!G2</f>
        <v>41639</v>
      </c>
      <c r="J30" s="202">
        <f>+SPm!H2</f>
        <v>41670</v>
      </c>
      <c r="K30" s="202">
        <f>+SPm!I2</f>
        <v>41698</v>
      </c>
      <c r="L30" s="202">
        <f>+SPm!J2</f>
        <v>41729</v>
      </c>
      <c r="M30" s="202">
        <f>+SPm!K2</f>
        <v>41759</v>
      </c>
      <c r="N30" s="202">
        <f>+SPm!L2</f>
        <v>41790</v>
      </c>
      <c r="O30" s="202">
        <f>+SPm!M2</f>
        <v>41820</v>
      </c>
      <c r="P30" s="202">
        <f>+SPm!N2</f>
        <v>41851</v>
      </c>
      <c r="Q30" s="202">
        <f>+SPm!O2</f>
        <v>41882</v>
      </c>
      <c r="R30" s="202">
        <f>+SPm!P2</f>
        <v>41912</v>
      </c>
      <c r="S30" s="202">
        <f>+SPm!Q2</f>
        <v>41943</v>
      </c>
      <c r="T30" s="202">
        <f>+SPm!R2</f>
        <v>41973</v>
      </c>
      <c r="U30" s="202">
        <f>+SPm!S2</f>
        <v>42004</v>
      </c>
      <c r="V30" s="202">
        <f>+SPm!T2</f>
        <v>42035</v>
      </c>
      <c r="W30" s="202">
        <f>+SPm!U2</f>
        <v>42063</v>
      </c>
      <c r="X30" s="202">
        <f>+SPm!V2</f>
        <v>42094</v>
      </c>
      <c r="Y30" s="202">
        <f>+SPm!W2</f>
        <v>42124</v>
      </c>
      <c r="Z30" s="202">
        <f>+SPm!X2</f>
        <v>42155</v>
      </c>
      <c r="AA30" s="202">
        <f>+SPm!Y2</f>
        <v>42185</v>
      </c>
      <c r="AB30" s="202">
        <f>+SPm!Z2</f>
        <v>42216</v>
      </c>
      <c r="AC30" s="202">
        <f>+SPm!AA2</f>
        <v>42247</v>
      </c>
      <c r="AD30" s="202">
        <f>+SPm!AB2</f>
        <v>42277</v>
      </c>
      <c r="AE30" s="202">
        <f>+SPm!AC2</f>
        <v>42308</v>
      </c>
      <c r="AF30" s="202">
        <f>+SPm!AD2</f>
        <v>42338</v>
      </c>
      <c r="AG30" s="202">
        <f>+SPm!AE2</f>
        <v>42369</v>
      </c>
      <c r="AH30" s="202">
        <f>+SPm!AF2</f>
        <v>42400</v>
      </c>
      <c r="AI30" s="202">
        <f>+SPm!AG2</f>
        <v>42429</v>
      </c>
      <c r="AJ30" s="202">
        <f>+SPm!AH2</f>
        <v>42460</v>
      </c>
      <c r="AK30" s="202">
        <f>+SPm!AI2</f>
        <v>42490</v>
      </c>
      <c r="AL30" s="202">
        <f>+SPm!AJ2</f>
        <v>42521</v>
      </c>
      <c r="AM30" s="202">
        <f>+SPm!AK2</f>
        <v>42551</v>
      </c>
    </row>
    <row r="31" spans="1:39" ht="16.5" thickTop="1" thickBot="1" x14ac:dyDescent="0.3">
      <c r="A31" s="113" t="str">
        <f>+A4</f>
        <v>Spese energia elettrica, gas, acqua</v>
      </c>
      <c r="B31" s="122">
        <f>+B4</f>
        <v>0.21</v>
      </c>
      <c r="C31" s="123">
        <f>+C4</f>
        <v>60</v>
      </c>
      <c r="D31" s="107">
        <f>+D4*$B4</f>
        <v>21</v>
      </c>
      <c r="E31" s="107">
        <f>+E4*$B4</f>
        <v>21</v>
      </c>
      <c r="F31" s="107">
        <f t="shared" ref="F31:AM31" si="0">+F4*$B4</f>
        <v>21</v>
      </c>
      <c r="G31" s="107">
        <f t="shared" si="0"/>
        <v>21</v>
      </c>
      <c r="H31" s="107">
        <f t="shared" si="0"/>
        <v>21</v>
      </c>
      <c r="I31" s="107">
        <f t="shared" si="0"/>
        <v>21</v>
      </c>
      <c r="J31" s="107">
        <f t="shared" si="0"/>
        <v>21</v>
      </c>
      <c r="K31" s="107">
        <f t="shared" si="0"/>
        <v>21</v>
      </c>
      <c r="L31" s="107">
        <f t="shared" si="0"/>
        <v>21</v>
      </c>
      <c r="M31" s="107">
        <f t="shared" si="0"/>
        <v>21</v>
      </c>
      <c r="N31" s="107">
        <f t="shared" si="0"/>
        <v>21</v>
      </c>
      <c r="O31" s="107">
        <f t="shared" si="0"/>
        <v>21</v>
      </c>
      <c r="P31" s="107">
        <f t="shared" si="0"/>
        <v>21</v>
      </c>
      <c r="Q31" s="107">
        <f t="shared" si="0"/>
        <v>21</v>
      </c>
      <c r="R31" s="107">
        <f t="shared" si="0"/>
        <v>21</v>
      </c>
      <c r="S31" s="107">
        <f t="shared" si="0"/>
        <v>21</v>
      </c>
      <c r="T31" s="107">
        <f t="shared" si="0"/>
        <v>21</v>
      </c>
      <c r="U31" s="107">
        <f t="shared" si="0"/>
        <v>21</v>
      </c>
      <c r="V31" s="107">
        <f t="shared" si="0"/>
        <v>21</v>
      </c>
      <c r="W31" s="107">
        <f t="shared" si="0"/>
        <v>21</v>
      </c>
      <c r="X31" s="107">
        <f t="shared" si="0"/>
        <v>21</v>
      </c>
      <c r="Y31" s="107">
        <f t="shared" si="0"/>
        <v>21</v>
      </c>
      <c r="Z31" s="107">
        <f t="shared" si="0"/>
        <v>21</v>
      </c>
      <c r="AA31" s="107">
        <f t="shared" si="0"/>
        <v>21</v>
      </c>
      <c r="AB31" s="107">
        <f t="shared" si="0"/>
        <v>21</v>
      </c>
      <c r="AC31" s="107">
        <f t="shared" si="0"/>
        <v>21</v>
      </c>
      <c r="AD31" s="107">
        <f t="shared" si="0"/>
        <v>21</v>
      </c>
      <c r="AE31" s="107">
        <f t="shared" si="0"/>
        <v>21</v>
      </c>
      <c r="AF31" s="107">
        <f t="shared" si="0"/>
        <v>21</v>
      </c>
      <c r="AG31" s="107">
        <f t="shared" si="0"/>
        <v>21</v>
      </c>
      <c r="AH31" s="107">
        <f t="shared" si="0"/>
        <v>21</v>
      </c>
      <c r="AI31" s="107">
        <f t="shared" si="0"/>
        <v>21</v>
      </c>
      <c r="AJ31" s="107">
        <f t="shared" si="0"/>
        <v>21</v>
      </c>
      <c r="AK31" s="107">
        <f t="shared" si="0"/>
        <v>21</v>
      </c>
      <c r="AL31" s="107">
        <f t="shared" si="0"/>
        <v>21</v>
      </c>
      <c r="AM31" s="107">
        <f t="shared" si="0"/>
        <v>21</v>
      </c>
    </row>
    <row r="32" spans="1:39" ht="16.5" thickTop="1" thickBot="1" x14ac:dyDescent="0.3">
      <c r="A32" s="113" t="str">
        <f t="shared" ref="A32:C54" si="1">+A5</f>
        <v>Spese di rappresentanza</v>
      </c>
      <c r="B32" s="122">
        <f t="shared" si="1"/>
        <v>0.21</v>
      </c>
      <c r="C32" s="123">
        <f t="shared" si="1"/>
        <v>0</v>
      </c>
      <c r="D32" s="107">
        <f t="shared" ref="D32:E54" si="2">+D5*$B5</f>
        <v>0</v>
      </c>
      <c r="E32" s="107">
        <f t="shared" si="2"/>
        <v>0</v>
      </c>
      <c r="F32" s="107">
        <f t="shared" ref="F32:AM32" si="3">+F5*$B5</f>
        <v>0</v>
      </c>
      <c r="G32" s="107">
        <f t="shared" si="3"/>
        <v>0</v>
      </c>
      <c r="H32" s="107">
        <f t="shared" si="3"/>
        <v>0</v>
      </c>
      <c r="I32" s="107">
        <f t="shared" si="3"/>
        <v>0</v>
      </c>
      <c r="J32" s="107">
        <f t="shared" si="3"/>
        <v>0</v>
      </c>
      <c r="K32" s="107">
        <f t="shared" si="3"/>
        <v>0</v>
      </c>
      <c r="L32" s="107">
        <f t="shared" si="3"/>
        <v>0</v>
      </c>
      <c r="M32" s="107">
        <f t="shared" si="3"/>
        <v>0</v>
      </c>
      <c r="N32" s="107">
        <f t="shared" si="3"/>
        <v>0</v>
      </c>
      <c r="O32" s="107">
        <f t="shared" si="3"/>
        <v>0</v>
      </c>
      <c r="P32" s="107">
        <f t="shared" si="3"/>
        <v>0</v>
      </c>
      <c r="Q32" s="107">
        <f t="shared" si="3"/>
        <v>0</v>
      </c>
      <c r="R32" s="107">
        <f t="shared" si="3"/>
        <v>0</v>
      </c>
      <c r="S32" s="107">
        <f t="shared" si="3"/>
        <v>0</v>
      </c>
      <c r="T32" s="107">
        <f t="shared" si="3"/>
        <v>0</v>
      </c>
      <c r="U32" s="107">
        <f t="shared" si="3"/>
        <v>0</v>
      </c>
      <c r="V32" s="107">
        <f t="shared" si="3"/>
        <v>0</v>
      </c>
      <c r="W32" s="107">
        <f t="shared" si="3"/>
        <v>0</v>
      </c>
      <c r="X32" s="107">
        <f t="shared" si="3"/>
        <v>0</v>
      </c>
      <c r="Y32" s="107">
        <f t="shared" si="3"/>
        <v>0</v>
      </c>
      <c r="Z32" s="107">
        <f t="shared" si="3"/>
        <v>0</v>
      </c>
      <c r="AA32" s="107">
        <f t="shared" si="3"/>
        <v>0</v>
      </c>
      <c r="AB32" s="107">
        <f t="shared" si="3"/>
        <v>0</v>
      </c>
      <c r="AC32" s="107">
        <f t="shared" si="3"/>
        <v>0</v>
      </c>
      <c r="AD32" s="107">
        <f t="shared" si="3"/>
        <v>0</v>
      </c>
      <c r="AE32" s="107">
        <f t="shared" si="3"/>
        <v>0</v>
      </c>
      <c r="AF32" s="107">
        <f t="shared" si="3"/>
        <v>0</v>
      </c>
      <c r="AG32" s="107">
        <f t="shared" si="3"/>
        <v>0</v>
      </c>
      <c r="AH32" s="107">
        <f t="shared" si="3"/>
        <v>0</v>
      </c>
      <c r="AI32" s="107">
        <f t="shared" si="3"/>
        <v>0</v>
      </c>
      <c r="AJ32" s="107">
        <f t="shared" si="3"/>
        <v>0</v>
      </c>
      <c r="AK32" s="107">
        <f t="shared" si="3"/>
        <v>0</v>
      </c>
      <c r="AL32" s="107">
        <f t="shared" si="3"/>
        <v>0</v>
      </c>
      <c r="AM32" s="107">
        <f t="shared" si="3"/>
        <v>0</v>
      </c>
    </row>
    <row r="33" spans="1:39" ht="16.5" thickTop="1" thickBot="1" x14ac:dyDescent="0.3">
      <c r="A33" s="113" t="str">
        <f t="shared" si="1"/>
        <v>Spese di pubblicità e promozioni</v>
      </c>
      <c r="B33" s="122">
        <f t="shared" si="1"/>
        <v>0.21</v>
      </c>
      <c r="C33" s="123">
        <f t="shared" si="1"/>
        <v>30</v>
      </c>
      <c r="D33" s="107">
        <f t="shared" si="2"/>
        <v>21</v>
      </c>
      <c r="E33" s="107">
        <f t="shared" si="2"/>
        <v>21</v>
      </c>
      <c r="F33" s="107">
        <f t="shared" ref="F33:AM33" si="4">+F6*$B6</f>
        <v>21</v>
      </c>
      <c r="G33" s="107">
        <f t="shared" si="4"/>
        <v>21</v>
      </c>
      <c r="H33" s="107">
        <f t="shared" si="4"/>
        <v>21</v>
      </c>
      <c r="I33" s="107">
        <f t="shared" si="4"/>
        <v>21</v>
      </c>
      <c r="J33" s="107">
        <f t="shared" si="4"/>
        <v>21</v>
      </c>
      <c r="K33" s="107">
        <f t="shared" si="4"/>
        <v>21</v>
      </c>
      <c r="L33" s="107">
        <f t="shared" si="4"/>
        <v>21</v>
      </c>
      <c r="M33" s="107">
        <f t="shared" si="4"/>
        <v>21</v>
      </c>
      <c r="N33" s="107">
        <f t="shared" si="4"/>
        <v>21</v>
      </c>
      <c r="O33" s="107">
        <f t="shared" si="4"/>
        <v>21</v>
      </c>
      <c r="P33" s="107">
        <f t="shared" si="4"/>
        <v>21</v>
      </c>
      <c r="Q33" s="107">
        <f t="shared" si="4"/>
        <v>21</v>
      </c>
      <c r="R33" s="107">
        <f t="shared" si="4"/>
        <v>21</v>
      </c>
      <c r="S33" s="107">
        <f t="shared" si="4"/>
        <v>21</v>
      </c>
      <c r="T33" s="107">
        <f t="shared" si="4"/>
        <v>21</v>
      </c>
      <c r="U33" s="107">
        <f t="shared" si="4"/>
        <v>21</v>
      </c>
      <c r="V33" s="107">
        <f t="shared" si="4"/>
        <v>21</v>
      </c>
      <c r="W33" s="107">
        <f t="shared" si="4"/>
        <v>21</v>
      </c>
      <c r="X33" s="107">
        <f t="shared" si="4"/>
        <v>21</v>
      </c>
      <c r="Y33" s="107">
        <f t="shared" si="4"/>
        <v>21</v>
      </c>
      <c r="Z33" s="107">
        <f t="shared" si="4"/>
        <v>21</v>
      </c>
      <c r="AA33" s="107">
        <f t="shared" si="4"/>
        <v>21</v>
      </c>
      <c r="AB33" s="107">
        <f t="shared" si="4"/>
        <v>21</v>
      </c>
      <c r="AC33" s="107">
        <f t="shared" si="4"/>
        <v>21</v>
      </c>
      <c r="AD33" s="107">
        <f t="shared" si="4"/>
        <v>21</v>
      </c>
      <c r="AE33" s="107">
        <f t="shared" si="4"/>
        <v>21</v>
      </c>
      <c r="AF33" s="107">
        <f t="shared" si="4"/>
        <v>21</v>
      </c>
      <c r="AG33" s="107">
        <f t="shared" si="4"/>
        <v>21</v>
      </c>
      <c r="AH33" s="107">
        <f t="shared" si="4"/>
        <v>21</v>
      </c>
      <c r="AI33" s="107">
        <f t="shared" si="4"/>
        <v>21</v>
      </c>
      <c r="AJ33" s="107">
        <f t="shared" si="4"/>
        <v>21</v>
      </c>
      <c r="AK33" s="107">
        <f t="shared" si="4"/>
        <v>21</v>
      </c>
      <c r="AL33" s="107">
        <f t="shared" si="4"/>
        <v>21</v>
      </c>
      <c r="AM33" s="107">
        <f t="shared" si="4"/>
        <v>21</v>
      </c>
    </row>
    <row r="34" spans="1:39" ht="16.5" thickTop="1" thickBot="1" x14ac:dyDescent="0.3">
      <c r="A34" s="113" t="str">
        <f t="shared" si="1"/>
        <v>Altri costi variabili</v>
      </c>
      <c r="B34" s="122">
        <f t="shared" si="1"/>
        <v>0.21</v>
      </c>
      <c r="C34" s="123">
        <f t="shared" si="1"/>
        <v>0</v>
      </c>
      <c r="D34" s="107">
        <f t="shared" si="2"/>
        <v>21</v>
      </c>
      <c r="E34" s="107">
        <f t="shared" si="2"/>
        <v>21</v>
      </c>
      <c r="F34" s="107">
        <f t="shared" ref="F34:AM34" si="5">+F7*$B7</f>
        <v>21</v>
      </c>
      <c r="G34" s="107">
        <f t="shared" si="5"/>
        <v>21</v>
      </c>
      <c r="H34" s="107">
        <f t="shared" si="5"/>
        <v>21</v>
      </c>
      <c r="I34" s="107">
        <f t="shared" si="5"/>
        <v>21</v>
      </c>
      <c r="J34" s="107">
        <f t="shared" si="5"/>
        <v>21</v>
      </c>
      <c r="K34" s="107">
        <f t="shared" si="5"/>
        <v>21</v>
      </c>
      <c r="L34" s="107">
        <f t="shared" si="5"/>
        <v>21</v>
      </c>
      <c r="M34" s="107">
        <f t="shared" si="5"/>
        <v>21</v>
      </c>
      <c r="N34" s="107">
        <f t="shared" si="5"/>
        <v>21</v>
      </c>
      <c r="O34" s="107">
        <f t="shared" si="5"/>
        <v>21</v>
      </c>
      <c r="P34" s="107">
        <f t="shared" si="5"/>
        <v>21</v>
      </c>
      <c r="Q34" s="107">
        <f t="shared" si="5"/>
        <v>21</v>
      </c>
      <c r="R34" s="107">
        <f t="shared" si="5"/>
        <v>21</v>
      </c>
      <c r="S34" s="107">
        <f t="shared" si="5"/>
        <v>21</v>
      </c>
      <c r="T34" s="107">
        <f t="shared" si="5"/>
        <v>21</v>
      </c>
      <c r="U34" s="107">
        <f t="shared" si="5"/>
        <v>21</v>
      </c>
      <c r="V34" s="107">
        <f t="shared" si="5"/>
        <v>21</v>
      </c>
      <c r="W34" s="107">
        <f t="shared" si="5"/>
        <v>21</v>
      </c>
      <c r="X34" s="107">
        <f t="shared" si="5"/>
        <v>21</v>
      </c>
      <c r="Y34" s="107">
        <f t="shared" si="5"/>
        <v>21</v>
      </c>
      <c r="Z34" s="107">
        <f t="shared" si="5"/>
        <v>21</v>
      </c>
      <c r="AA34" s="107">
        <f t="shared" si="5"/>
        <v>21</v>
      </c>
      <c r="AB34" s="107">
        <f t="shared" si="5"/>
        <v>21</v>
      </c>
      <c r="AC34" s="107">
        <f t="shared" si="5"/>
        <v>21</v>
      </c>
      <c r="AD34" s="107">
        <f t="shared" si="5"/>
        <v>21</v>
      </c>
      <c r="AE34" s="107">
        <f t="shared" si="5"/>
        <v>21</v>
      </c>
      <c r="AF34" s="107">
        <f t="shared" si="5"/>
        <v>21</v>
      </c>
      <c r="AG34" s="107">
        <f t="shared" si="5"/>
        <v>21</v>
      </c>
      <c r="AH34" s="107">
        <f t="shared" si="5"/>
        <v>21</v>
      </c>
      <c r="AI34" s="107">
        <f t="shared" si="5"/>
        <v>21</v>
      </c>
      <c r="AJ34" s="107">
        <f t="shared" si="5"/>
        <v>21</v>
      </c>
      <c r="AK34" s="107">
        <f t="shared" si="5"/>
        <v>21</v>
      </c>
      <c r="AL34" s="107">
        <f t="shared" si="5"/>
        <v>21</v>
      </c>
      <c r="AM34" s="107">
        <f t="shared" si="5"/>
        <v>21</v>
      </c>
    </row>
    <row r="35" spans="1:39" ht="16.5" thickTop="1" thickBot="1" x14ac:dyDescent="0.3">
      <c r="A35" s="113" t="str">
        <f t="shared" si="1"/>
        <v>Beni strumentali non ammortizzabili</v>
      </c>
      <c r="B35" s="122">
        <f t="shared" si="1"/>
        <v>0.21</v>
      </c>
      <c r="C35" s="123">
        <f t="shared" si="1"/>
        <v>0</v>
      </c>
      <c r="D35" s="107">
        <f t="shared" si="2"/>
        <v>0</v>
      </c>
      <c r="E35" s="107">
        <f t="shared" si="2"/>
        <v>0</v>
      </c>
      <c r="F35" s="107">
        <f t="shared" ref="F35:AM35" si="6">+F8*$B8</f>
        <v>0</v>
      </c>
      <c r="G35" s="107">
        <f t="shared" si="6"/>
        <v>105</v>
      </c>
      <c r="H35" s="107">
        <f t="shared" si="6"/>
        <v>0</v>
      </c>
      <c r="I35" s="107">
        <f t="shared" si="6"/>
        <v>0</v>
      </c>
      <c r="J35" s="107">
        <f t="shared" si="6"/>
        <v>0</v>
      </c>
      <c r="K35" s="107">
        <f t="shared" si="6"/>
        <v>0</v>
      </c>
      <c r="L35" s="107">
        <f t="shared" si="6"/>
        <v>0</v>
      </c>
      <c r="M35" s="107">
        <f t="shared" si="6"/>
        <v>0</v>
      </c>
      <c r="N35" s="107">
        <f t="shared" si="6"/>
        <v>0</v>
      </c>
      <c r="O35" s="107">
        <f t="shared" si="6"/>
        <v>0</v>
      </c>
      <c r="P35" s="107">
        <f t="shared" si="6"/>
        <v>0</v>
      </c>
      <c r="Q35" s="107">
        <f t="shared" si="6"/>
        <v>0</v>
      </c>
      <c r="R35" s="107">
        <f t="shared" si="6"/>
        <v>0</v>
      </c>
      <c r="S35" s="107">
        <f t="shared" si="6"/>
        <v>0</v>
      </c>
      <c r="T35" s="107">
        <f t="shared" si="6"/>
        <v>0</v>
      </c>
      <c r="U35" s="107">
        <f t="shared" si="6"/>
        <v>0</v>
      </c>
      <c r="V35" s="107">
        <f t="shared" si="6"/>
        <v>0</v>
      </c>
      <c r="W35" s="107">
        <f t="shared" si="6"/>
        <v>0</v>
      </c>
      <c r="X35" s="107">
        <f t="shared" si="6"/>
        <v>0</v>
      </c>
      <c r="Y35" s="107">
        <f t="shared" si="6"/>
        <v>0</v>
      </c>
      <c r="Z35" s="107">
        <f t="shared" si="6"/>
        <v>0</v>
      </c>
      <c r="AA35" s="107">
        <f t="shared" si="6"/>
        <v>0</v>
      </c>
      <c r="AB35" s="107">
        <f t="shared" si="6"/>
        <v>0</v>
      </c>
      <c r="AC35" s="107">
        <f t="shared" si="6"/>
        <v>0</v>
      </c>
      <c r="AD35" s="107">
        <f t="shared" si="6"/>
        <v>0</v>
      </c>
      <c r="AE35" s="107">
        <f t="shared" si="6"/>
        <v>0</v>
      </c>
      <c r="AF35" s="107">
        <f t="shared" si="6"/>
        <v>0</v>
      </c>
      <c r="AG35" s="107">
        <f t="shared" si="6"/>
        <v>0</v>
      </c>
      <c r="AH35" s="107">
        <f t="shared" si="6"/>
        <v>0</v>
      </c>
      <c r="AI35" s="107">
        <f t="shared" si="6"/>
        <v>0</v>
      </c>
      <c r="AJ35" s="107">
        <f t="shared" si="6"/>
        <v>0</v>
      </c>
      <c r="AK35" s="107">
        <f t="shared" si="6"/>
        <v>0</v>
      </c>
      <c r="AL35" s="107">
        <f t="shared" si="6"/>
        <v>0</v>
      </c>
      <c r="AM35" s="107">
        <f t="shared" si="6"/>
        <v>0</v>
      </c>
    </row>
    <row r="36" spans="1:39" ht="16.5" thickTop="1" thickBot="1" x14ac:dyDescent="0.3">
      <c r="A36" s="113" t="str">
        <f t="shared" si="1"/>
        <v>Spese di trasporto</v>
      </c>
      <c r="B36" s="122">
        <f t="shared" si="1"/>
        <v>0.21</v>
      </c>
      <c r="C36" s="123">
        <f t="shared" si="1"/>
        <v>0</v>
      </c>
      <c r="D36" s="107">
        <f t="shared" si="2"/>
        <v>31.5</v>
      </c>
      <c r="E36" s="107">
        <f t="shared" si="2"/>
        <v>31.5</v>
      </c>
      <c r="F36" s="107">
        <f t="shared" ref="F36:AM36" si="7">+F9*$B9</f>
        <v>31.5</v>
      </c>
      <c r="G36" s="107">
        <f t="shared" si="7"/>
        <v>31.5</v>
      </c>
      <c r="H36" s="107">
        <f t="shared" si="7"/>
        <v>31.5</v>
      </c>
      <c r="I36" s="107">
        <f t="shared" si="7"/>
        <v>31.5</v>
      </c>
      <c r="J36" s="107">
        <f t="shared" si="7"/>
        <v>31.5</v>
      </c>
      <c r="K36" s="107">
        <f t="shared" si="7"/>
        <v>31.5</v>
      </c>
      <c r="L36" s="107">
        <f t="shared" si="7"/>
        <v>31.5</v>
      </c>
      <c r="M36" s="107">
        <f t="shared" si="7"/>
        <v>31.5</v>
      </c>
      <c r="N36" s="107">
        <f t="shared" si="7"/>
        <v>31.5</v>
      </c>
      <c r="O36" s="107">
        <f t="shared" si="7"/>
        <v>31.5</v>
      </c>
      <c r="P36" s="107">
        <f t="shared" si="7"/>
        <v>31.5</v>
      </c>
      <c r="Q36" s="107">
        <f t="shared" si="7"/>
        <v>31.5</v>
      </c>
      <c r="R36" s="107">
        <f t="shared" si="7"/>
        <v>31.5</v>
      </c>
      <c r="S36" s="107">
        <f t="shared" si="7"/>
        <v>31.5</v>
      </c>
      <c r="T36" s="107">
        <f t="shared" si="7"/>
        <v>31.5</v>
      </c>
      <c r="U36" s="107">
        <f t="shared" si="7"/>
        <v>31.5</v>
      </c>
      <c r="V36" s="107">
        <f t="shared" si="7"/>
        <v>31.5</v>
      </c>
      <c r="W36" s="107">
        <f t="shared" si="7"/>
        <v>31.5</v>
      </c>
      <c r="X36" s="107">
        <f t="shared" si="7"/>
        <v>31.5</v>
      </c>
      <c r="Y36" s="107">
        <f t="shared" si="7"/>
        <v>31.5</v>
      </c>
      <c r="Z36" s="107">
        <f t="shared" si="7"/>
        <v>31.5</v>
      </c>
      <c r="AA36" s="107">
        <f t="shared" si="7"/>
        <v>31.5</v>
      </c>
      <c r="AB36" s="107">
        <f t="shared" si="7"/>
        <v>31.5</v>
      </c>
      <c r="AC36" s="107">
        <f t="shared" si="7"/>
        <v>31.5</v>
      </c>
      <c r="AD36" s="107">
        <f t="shared" si="7"/>
        <v>31.5</v>
      </c>
      <c r="AE36" s="107">
        <f t="shared" si="7"/>
        <v>31.5</v>
      </c>
      <c r="AF36" s="107">
        <f t="shared" si="7"/>
        <v>31.5</v>
      </c>
      <c r="AG36" s="107">
        <f t="shared" si="7"/>
        <v>31.5</v>
      </c>
      <c r="AH36" s="107">
        <f t="shared" si="7"/>
        <v>31.5</v>
      </c>
      <c r="AI36" s="107">
        <f t="shared" si="7"/>
        <v>31.5</v>
      </c>
      <c r="AJ36" s="107">
        <f t="shared" si="7"/>
        <v>31.5</v>
      </c>
      <c r="AK36" s="107">
        <f t="shared" si="7"/>
        <v>31.5</v>
      </c>
      <c r="AL36" s="107">
        <f t="shared" si="7"/>
        <v>31.5</v>
      </c>
      <c r="AM36" s="107">
        <f t="shared" si="7"/>
        <v>31.5</v>
      </c>
    </row>
    <row r="37" spans="1:39" ht="16.5" thickTop="1" thickBot="1" x14ac:dyDescent="0.3">
      <c r="A37" s="113" t="str">
        <f t="shared" si="1"/>
        <v>Lavorazioni presso terzi</v>
      </c>
      <c r="B37" s="122">
        <f t="shared" si="1"/>
        <v>0.21</v>
      </c>
      <c r="C37" s="123">
        <f t="shared" si="1"/>
        <v>0</v>
      </c>
      <c r="D37" s="107">
        <f t="shared" si="2"/>
        <v>0</v>
      </c>
      <c r="E37" s="107">
        <f t="shared" si="2"/>
        <v>0</v>
      </c>
      <c r="F37" s="107">
        <f t="shared" ref="F37:AM37" si="8">+F10*$B10</f>
        <v>0</v>
      </c>
      <c r="G37" s="107">
        <f t="shared" si="8"/>
        <v>0</v>
      </c>
      <c r="H37" s="107">
        <f t="shared" si="8"/>
        <v>0</v>
      </c>
      <c r="I37" s="107">
        <f t="shared" si="8"/>
        <v>0</v>
      </c>
      <c r="J37" s="107">
        <f t="shared" si="8"/>
        <v>0</v>
      </c>
      <c r="K37" s="107">
        <f t="shared" si="8"/>
        <v>0</v>
      </c>
      <c r="L37" s="107">
        <f t="shared" si="8"/>
        <v>0</v>
      </c>
      <c r="M37" s="107">
        <f t="shared" si="8"/>
        <v>0</v>
      </c>
      <c r="N37" s="107">
        <f t="shared" si="8"/>
        <v>0</v>
      </c>
      <c r="O37" s="107">
        <f t="shared" si="8"/>
        <v>0</v>
      </c>
      <c r="P37" s="107">
        <f t="shared" si="8"/>
        <v>0</v>
      </c>
      <c r="Q37" s="107">
        <f t="shared" si="8"/>
        <v>0</v>
      </c>
      <c r="R37" s="107">
        <f t="shared" si="8"/>
        <v>0</v>
      </c>
      <c r="S37" s="107">
        <f t="shared" si="8"/>
        <v>0</v>
      </c>
      <c r="T37" s="107">
        <f t="shared" si="8"/>
        <v>0</v>
      </c>
      <c r="U37" s="107">
        <f t="shared" si="8"/>
        <v>0</v>
      </c>
      <c r="V37" s="107">
        <f t="shared" si="8"/>
        <v>0</v>
      </c>
      <c r="W37" s="107">
        <f t="shared" si="8"/>
        <v>0</v>
      </c>
      <c r="X37" s="107">
        <f t="shared" si="8"/>
        <v>0</v>
      </c>
      <c r="Y37" s="107">
        <f t="shared" si="8"/>
        <v>0</v>
      </c>
      <c r="Z37" s="107">
        <f t="shared" si="8"/>
        <v>0</v>
      </c>
      <c r="AA37" s="107">
        <f t="shared" si="8"/>
        <v>0</v>
      </c>
      <c r="AB37" s="107">
        <f t="shared" si="8"/>
        <v>0</v>
      </c>
      <c r="AC37" s="107">
        <f t="shared" si="8"/>
        <v>0</v>
      </c>
      <c r="AD37" s="107">
        <f t="shared" si="8"/>
        <v>0</v>
      </c>
      <c r="AE37" s="107">
        <f t="shared" si="8"/>
        <v>0</v>
      </c>
      <c r="AF37" s="107">
        <f t="shared" si="8"/>
        <v>0</v>
      </c>
      <c r="AG37" s="107">
        <f t="shared" si="8"/>
        <v>0</v>
      </c>
      <c r="AH37" s="107">
        <f t="shared" si="8"/>
        <v>0</v>
      </c>
      <c r="AI37" s="107">
        <f t="shared" si="8"/>
        <v>0</v>
      </c>
      <c r="AJ37" s="107">
        <f t="shared" si="8"/>
        <v>0</v>
      </c>
      <c r="AK37" s="107">
        <f t="shared" si="8"/>
        <v>0</v>
      </c>
      <c r="AL37" s="107">
        <f t="shared" si="8"/>
        <v>0</v>
      </c>
      <c r="AM37" s="107">
        <f t="shared" si="8"/>
        <v>0</v>
      </c>
    </row>
    <row r="38" spans="1:39" ht="16.5" thickTop="1" thickBot="1" x14ac:dyDescent="0.3">
      <c r="A38" s="113" t="str">
        <f t="shared" si="1"/>
        <v>Consulenze tecnico-produttive</v>
      </c>
      <c r="B38" s="122">
        <f t="shared" si="1"/>
        <v>0.21</v>
      </c>
      <c r="C38" s="123">
        <f t="shared" si="1"/>
        <v>0</v>
      </c>
      <c r="D38" s="107">
        <f t="shared" si="2"/>
        <v>0</v>
      </c>
      <c r="E38" s="107">
        <f t="shared" si="2"/>
        <v>0</v>
      </c>
      <c r="F38" s="107">
        <f t="shared" ref="F38:AM38" si="9">+F11*$B11</f>
        <v>0</v>
      </c>
      <c r="G38" s="107">
        <f t="shared" si="9"/>
        <v>0</v>
      </c>
      <c r="H38" s="107">
        <f t="shared" si="9"/>
        <v>0</v>
      </c>
      <c r="I38" s="107">
        <f t="shared" si="9"/>
        <v>0</v>
      </c>
      <c r="J38" s="107">
        <f t="shared" si="9"/>
        <v>0</v>
      </c>
      <c r="K38" s="107">
        <f t="shared" si="9"/>
        <v>0</v>
      </c>
      <c r="L38" s="107">
        <f t="shared" si="9"/>
        <v>0</v>
      </c>
      <c r="M38" s="107">
        <f t="shared" si="9"/>
        <v>0</v>
      </c>
      <c r="N38" s="107">
        <f t="shared" si="9"/>
        <v>0</v>
      </c>
      <c r="O38" s="107">
        <f t="shared" si="9"/>
        <v>0</v>
      </c>
      <c r="P38" s="107">
        <f t="shared" si="9"/>
        <v>0</v>
      </c>
      <c r="Q38" s="107">
        <f t="shared" si="9"/>
        <v>0</v>
      </c>
      <c r="R38" s="107">
        <f t="shared" si="9"/>
        <v>0</v>
      </c>
      <c r="S38" s="107">
        <f t="shared" si="9"/>
        <v>0</v>
      </c>
      <c r="T38" s="107">
        <f t="shared" si="9"/>
        <v>0</v>
      </c>
      <c r="U38" s="107">
        <f t="shared" si="9"/>
        <v>0</v>
      </c>
      <c r="V38" s="107">
        <f t="shared" si="9"/>
        <v>0</v>
      </c>
      <c r="W38" s="107">
        <f t="shared" si="9"/>
        <v>0</v>
      </c>
      <c r="X38" s="107">
        <f t="shared" si="9"/>
        <v>0</v>
      </c>
      <c r="Y38" s="107">
        <f t="shared" si="9"/>
        <v>0</v>
      </c>
      <c r="Z38" s="107">
        <f t="shared" si="9"/>
        <v>0</v>
      </c>
      <c r="AA38" s="107">
        <f t="shared" si="9"/>
        <v>0</v>
      </c>
      <c r="AB38" s="107">
        <f t="shared" si="9"/>
        <v>0</v>
      </c>
      <c r="AC38" s="107">
        <f t="shared" si="9"/>
        <v>0</v>
      </c>
      <c r="AD38" s="107">
        <f t="shared" si="9"/>
        <v>0</v>
      </c>
      <c r="AE38" s="107">
        <f t="shared" si="9"/>
        <v>0</v>
      </c>
      <c r="AF38" s="107">
        <f t="shared" si="9"/>
        <v>0</v>
      </c>
      <c r="AG38" s="107">
        <f t="shared" si="9"/>
        <v>0</v>
      </c>
      <c r="AH38" s="107">
        <f t="shared" si="9"/>
        <v>0</v>
      </c>
      <c r="AI38" s="107">
        <f t="shared" si="9"/>
        <v>0</v>
      </c>
      <c r="AJ38" s="107">
        <f t="shared" si="9"/>
        <v>0</v>
      </c>
      <c r="AK38" s="107">
        <f t="shared" si="9"/>
        <v>0</v>
      </c>
      <c r="AL38" s="107">
        <f t="shared" si="9"/>
        <v>0</v>
      </c>
      <c r="AM38" s="107">
        <f t="shared" si="9"/>
        <v>0</v>
      </c>
    </row>
    <row r="39" spans="1:39" ht="16.5" thickTop="1" thickBot="1" x14ac:dyDescent="0.3">
      <c r="A39" s="113" t="str">
        <f t="shared" si="1"/>
        <v>Manutenzioni industriali</v>
      </c>
      <c r="B39" s="122">
        <f t="shared" si="1"/>
        <v>0.21</v>
      </c>
      <c r="C39" s="123">
        <f t="shared" si="1"/>
        <v>0</v>
      </c>
      <c r="D39" s="107">
        <f t="shared" si="2"/>
        <v>31.5</v>
      </c>
      <c r="E39" s="107">
        <f t="shared" si="2"/>
        <v>31.5</v>
      </c>
      <c r="F39" s="107">
        <f t="shared" ref="F39:AM39" si="10">+F12*$B12</f>
        <v>31.5</v>
      </c>
      <c r="G39" s="107">
        <f t="shared" si="10"/>
        <v>31.5</v>
      </c>
      <c r="H39" s="107">
        <f t="shared" si="10"/>
        <v>31.5</v>
      </c>
      <c r="I39" s="107">
        <f t="shared" si="10"/>
        <v>31.5</v>
      </c>
      <c r="J39" s="107">
        <f t="shared" si="10"/>
        <v>31.5</v>
      </c>
      <c r="K39" s="107">
        <f t="shared" si="10"/>
        <v>31.5</v>
      </c>
      <c r="L39" s="107">
        <f t="shared" si="10"/>
        <v>31.5</v>
      </c>
      <c r="M39" s="107">
        <f t="shared" si="10"/>
        <v>31.5</v>
      </c>
      <c r="N39" s="107">
        <f t="shared" si="10"/>
        <v>31.5</v>
      </c>
      <c r="O39" s="107">
        <f t="shared" si="10"/>
        <v>31.5</v>
      </c>
      <c r="P39" s="107">
        <f t="shared" si="10"/>
        <v>31.5</v>
      </c>
      <c r="Q39" s="107">
        <f t="shared" si="10"/>
        <v>31.5</v>
      </c>
      <c r="R39" s="107">
        <f t="shared" si="10"/>
        <v>31.5</v>
      </c>
      <c r="S39" s="107">
        <f t="shared" si="10"/>
        <v>31.5</v>
      </c>
      <c r="T39" s="107">
        <f t="shared" si="10"/>
        <v>31.5</v>
      </c>
      <c r="U39" s="107">
        <f t="shared" si="10"/>
        <v>31.5</v>
      </c>
      <c r="V39" s="107">
        <f t="shared" si="10"/>
        <v>31.5</v>
      </c>
      <c r="W39" s="107">
        <f t="shared" si="10"/>
        <v>31.5</v>
      </c>
      <c r="X39" s="107">
        <f t="shared" si="10"/>
        <v>31.5</v>
      </c>
      <c r="Y39" s="107">
        <f t="shared" si="10"/>
        <v>31.5</v>
      </c>
      <c r="Z39" s="107">
        <f t="shared" si="10"/>
        <v>31.5</v>
      </c>
      <c r="AA39" s="107">
        <f t="shared" si="10"/>
        <v>31.5</v>
      </c>
      <c r="AB39" s="107">
        <f t="shared" si="10"/>
        <v>31.5</v>
      </c>
      <c r="AC39" s="107">
        <f t="shared" si="10"/>
        <v>31.5</v>
      </c>
      <c r="AD39" s="107">
        <f t="shared" si="10"/>
        <v>31.5</v>
      </c>
      <c r="AE39" s="107">
        <f t="shared" si="10"/>
        <v>31.5</v>
      </c>
      <c r="AF39" s="107">
        <f t="shared" si="10"/>
        <v>31.5</v>
      </c>
      <c r="AG39" s="107">
        <f t="shared" si="10"/>
        <v>31.5</v>
      </c>
      <c r="AH39" s="107">
        <f t="shared" si="10"/>
        <v>31.5</v>
      </c>
      <c r="AI39" s="107">
        <f t="shared" si="10"/>
        <v>31.5</v>
      </c>
      <c r="AJ39" s="107">
        <f t="shared" si="10"/>
        <v>31.5</v>
      </c>
      <c r="AK39" s="107">
        <f t="shared" si="10"/>
        <v>31.5</v>
      </c>
      <c r="AL39" s="107">
        <f t="shared" si="10"/>
        <v>31.5</v>
      </c>
      <c r="AM39" s="107">
        <f t="shared" si="10"/>
        <v>31.5</v>
      </c>
    </row>
    <row r="40" spans="1:39" ht="16.5" thickTop="1" thickBot="1" x14ac:dyDescent="0.3">
      <c r="A40" s="113" t="str">
        <f t="shared" si="1"/>
        <v>Servizi vari</v>
      </c>
      <c r="B40" s="122">
        <f t="shared" si="1"/>
        <v>0.21</v>
      </c>
      <c r="C40" s="123">
        <f t="shared" si="1"/>
        <v>0</v>
      </c>
      <c r="D40" s="107">
        <f t="shared" si="2"/>
        <v>25.2</v>
      </c>
      <c r="E40" s="107">
        <f t="shared" si="2"/>
        <v>25.2</v>
      </c>
      <c r="F40" s="107">
        <f t="shared" ref="F40:AM40" si="11">+F13*$B13</f>
        <v>25.2</v>
      </c>
      <c r="G40" s="107">
        <f t="shared" si="11"/>
        <v>25.2</v>
      </c>
      <c r="H40" s="107">
        <f t="shared" si="11"/>
        <v>25.2</v>
      </c>
      <c r="I40" s="107">
        <f t="shared" si="11"/>
        <v>25.2</v>
      </c>
      <c r="J40" s="107">
        <f t="shared" si="11"/>
        <v>25.2</v>
      </c>
      <c r="K40" s="107">
        <f t="shared" si="11"/>
        <v>25.2</v>
      </c>
      <c r="L40" s="107">
        <f t="shared" si="11"/>
        <v>25.2</v>
      </c>
      <c r="M40" s="107">
        <f t="shared" si="11"/>
        <v>25.2</v>
      </c>
      <c r="N40" s="107">
        <f t="shared" si="11"/>
        <v>25.2</v>
      </c>
      <c r="O40" s="107">
        <f t="shared" si="11"/>
        <v>25.2</v>
      </c>
      <c r="P40" s="107">
        <f t="shared" si="11"/>
        <v>25.2</v>
      </c>
      <c r="Q40" s="107">
        <f t="shared" si="11"/>
        <v>25.2</v>
      </c>
      <c r="R40" s="107">
        <f t="shared" si="11"/>
        <v>25.2</v>
      </c>
      <c r="S40" s="107">
        <f t="shared" si="11"/>
        <v>25.2</v>
      </c>
      <c r="T40" s="107">
        <f t="shared" si="11"/>
        <v>25.2</v>
      </c>
      <c r="U40" s="107">
        <f t="shared" si="11"/>
        <v>25.2</v>
      </c>
      <c r="V40" s="107">
        <f t="shared" si="11"/>
        <v>25.2</v>
      </c>
      <c r="W40" s="107">
        <f t="shared" si="11"/>
        <v>25.2</v>
      </c>
      <c r="X40" s="107">
        <f t="shared" si="11"/>
        <v>25.2</v>
      </c>
      <c r="Y40" s="107">
        <f t="shared" si="11"/>
        <v>25.2</v>
      </c>
      <c r="Z40" s="107">
        <f t="shared" si="11"/>
        <v>25.2</v>
      </c>
      <c r="AA40" s="107">
        <f t="shared" si="11"/>
        <v>25.2</v>
      </c>
      <c r="AB40" s="107">
        <f t="shared" si="11"/>
        <v>25.2</v>
      </c>
      <c r="AC40" s="107">
        <f t="shared" si="11"/>
        <v>25.2</v>
      </c>
      <c r="AD40" s="107">
        <f t="shared" si="11"/>
        <v>25.2</v>
      </c>
      <c r="AE40" s="107">
        <f t="shared" si="11"/>
        <v>25.2</v>
      </c>
      <c r="AF40" s="107">
        <f t="shared" si="11"/>
        <v>25.2</v>
      </c>
      <c r="AG40" s="107">
        <f t="shared" si="11"/>
        <v>25.2</v>
      </c>
      <c r="AH40" s="107">
        <f t="shared" si="11"/>
        <v>25.2</v>
      </c>
      <c r="AI40" s="107">
        <f t="shared" si="11"/>
        <v>25.2</v>
      </c>
      <c r="AJ40" s="107">
        <f t="shared" si="11"/>
        <v>25.2</v>
      </c>
      <c r="AK40" s="107">
        <f t="shared" si="11"/>
        <v>25.2</v>
      </c>
      <c r="AL40" s="107">
        <f t="shared" si="11"/>
        <v>25.2</v>
      </c>
      <c r="AM40" s="107">
        <f t="shared" si="11"/>
        <v>25.2</v>
      </c>
    </row>
    <row r="41" spans="1:39" ht="16.5" thickTop="1" thickBot="1" x14ac:dyDescent="0.3">
      <c r="A41" s="113" t="str">
        <f t="shared" si="1"/>
        <v>Provvigioni</v>
      </c>
      <c r="B41" s="122">
        <f t="shared" si="1"/>
        <v>0.21</v>
      </c>
      <c r="C41" s="123">
        <f t="shared" si="1"/>
        <v>0</v>
      </c>
      <c r="D41" s="107">
        <f t="shared" si="2"/>
        <v>0</v>
      </c>
      <c r="E41" s="107">
        <f t="shared" si="2"/>
        <v>0</v>
      </c>
      <c r="F41" s="107">
        <f t="shared" ref="F41:AM41" si="12">+F14*$B14</f>
        <v>0</v>
      </c>
      <c r="G41" s="107">
        <f t="shared" si="12"/>
        <v>0</v>
      </c>
      <c r="H41" s="107">
        <f t="shared" si="12"/>
        <v>0</v>
      </c>
      <c r="I41" s="107">
        <f t="shared" si="12"/>
        <v>0</v>
      </c>
      <c r="J41" s="107">
        <f t="shared" si="12"/>
        <v>0</v>
      </c>
      <c r="K41" s="107">
        <f t="shared" si="12"/>
        <v>0</v>
      </c>
      <c r="L41" s="107">
        <f t="shared" si="12"/>
        <v>0</v>
      </c>
      <c r="M41" s="107">
        <f t="shared" si="12"/>
        <v>0</v>
      </c>
      <c r="N41" s="107">
        <f t="shared" si="12"/>
        <v>0</v>
      </c>
      <c r="O41" s="107">
        <f t="shared" si="12"/>
        <v>0</v>
      </c>
      <c r="P41" s="107">
        <f t="shared" si="12"/>
        <v>0</v>
      </c>
      <c r="Q41" s="107">
        <f t="shared" si="12"/>
        <v>0</v>
      </c>
      <c r="R41" s="107">
        <f t="shared" si="12"/>
        <v>0</v>
      </c>
      <c r="S41" s="107">
        <f t="shared" si="12"/>
        <v>0</v>
      </c>
      <c r="T41" s="107">
        <f t="shared" si="12"/>
        <v>0</v>
      </c>
      <c r="U41" s="107">
        <f t="shared" si="12"/>
        <v>0</v>
      </c>
      <c r="V41" s="107">
        <f t="shared" si="12"/>
        <v>0</v>
      </c>
      <c r="W41" s="107">
        <f t="shared" si="12"/>
        <v>0</v>
      </c>
      <c r="X41" s="107">
        <f t="shared" si="12"/>
        <v>0</v>
      </c>
      <c r="Y41" s="107">
        <f t="shared" si="12"/>
        <v>0</v>
      </c>
      <c r="Z41" s="107">
        <f t="shared" si="12"/>
        <v>0</v>
      </c>
      <c r="AA41" s="107">
        <f t="shared" si="12"/>
        <v>0</v>
      </c>
      <c r="AB41" s="107">
        <f t="shared" si="12"/>
        <v>0</v>
      </c>
      <c r="AC41" s="107">
        <f t="shared" si="12"/>
        <v>0</v>
      </c>
      <c r="AD41" s="107">
        <f t="shared" si="12"/>
        <v>0</v>
      </c>
      <c r="AE41" s="107">
        <f t="shared" si="12"/>
        <v>0</v>
      </c>
      <c r="AF41" s="107">
        <f t="shared" si="12"/>
        <v>0</v>
      </c>
      <c r="AG41" s="107">
        <f t="shared" si="12"/>
        <v>0</v>
      </c>
      <c r="AH41" s="107">
        <f t="shared" si="12"/>
        <v>0</v>
      </c>
      <c r="AI41" s="107">
        <f t="shared" si="12"/>
        <v>0</v>
      </c>
      <c r="AJ41" s="107">
        <f t="shared" si="12"/>
        <v>0</v>
      </c>
      <c r="AK41" s="107">
        <f t="shared" si="12"/>
        <v>0</v>
      </c>
      <c r="AL41" s="107">
        <f t="shared" si="12"/>
        <v>0</v>
      </c>
      <c r="AM41" s="107">
        <f t="shared" si="12"/>
        <v>0</v>
      </c>
    </row>
    <row r="42" spans="1:39" ht="16.5" thickTop="1" thickBot="1" x14ac:dyDescent="0.3">
      <c r="A42" s="113" t="str">
        <f t="shared" si="1"/>
        <v>Canoni per affitto d'azienda</v>
      </c>
      <c r="B42" s="122">
        <f t="shared" si="1"/>
        <v>0.21</v>
      </c>
      <c r="C42" s="123">
        <f t="shared" si="1"/>
        <v>0</v>
      </c>
      <c r="D42" s="107">
        <f t="shared" si="2"/>
        <v>0</v>
      </c>
      <c r="E42" s="107">
        <f t="shared" si="2"/>
        <v>0</v>
      </c>
      <c r="F42" s="107">
        <f t="shared" ref="F42:AM42" si="13">+F15*$B15</f>
        <v>0</v>
      </c>
      <c r="G42" s="107">
        <f t="shared" si="13"/>
        <v>0</v>
      </c>
      <c r="H42" s="107">
        <f t="shared" si="13"/>
        <v>0</v>
      </c>
      <c r="I42" s="107">
        <f t="shared" si="13"/>
        <v>0</v>
      </c>
      <c r="J42" s="107">
        <f t="shared" si="13"/>
        <v>0</v>
      </c>
      <c r="K42" s="107">
        <f t="shared" si="13"/>
        <v>0</v>
      </c>
      <c r="L42" s="107">
        <f t="shared" si="13"/>
        <v>0</v>
      </c>
      <c r="M42" s="107">
        <f t="shared" si="13"/>
        <v>0</v>
      </c>
      <c r="N42" s="107">
        <f t="shared" si="13"/>
        <v>0</v>
      </c>
      <c r="O42" s="107">
        <f t="shared" si="13"/>
        <v>0</v>
      </c>
      <c r="P42" s="107">
        <f t="shared" si="13"/>
        <v>0</v>
      </c>
      <c r="Q42" s="107">
        <f t="shared" si="13"/>
        <v>0</v>
      </c>
      <c r="R42" s="107">
        <f t="shared" si="13"/>
        <v>0</v>
      </c>
      <c r="S42" s="107">
        <f t="shared" si="13"/>
        <v>0</v>
      </c>
      <c r="T42" s="107">
        <f t="shared" si="13"/>
        <v>0</v>
      </c>
      <c r="U42" s="107">
        <f t="shared" si="13"/>
        <v>0</v>
      </c>
      <c r="V42" s="107">
        <f t="shared" si="13"/>
        <v>0</v>
      </c>
      <c r="W42" s="107">
        <f t="shared" si="13"/>
        <v>0</v>
      </c>
      <c r="X42" s="107">
        <f t="shared" si="13"/>
        <v>0</v>
      </c>
      <c r="Y42" s="107">
        <f t="shared" si="13"/>
        <v>0</v>
      </c>
      <c r="Z42" s="107">
        <f t="shared" si="13"/>
        <v>0</v>
      </c>
      <c r="AA42" s="107">
        <f t="shared" si="13"/>
        <v>0</v>
      </c>
      <c r="AB42" s="107">
        <f t="shared" si="13"/>
        <v>0</v>
      </c>
      <c r="AC42" s="107">
        <f t="shared" si="13"/>
        <v>0</v>
      </c>
      <c r="AD42" s="107">
        <f t="shared" si="13"/>
        <v>0</v>
      </c>
      <c r="AE42" s="107">
        <f t="shared" si="13"/>
        <v>0</v>
      </c>
      <c r="AF42" s="107">
        <f t="shared" si="13"/>
        <v>0</v>
      </c>
      <c r="AG42" s="107">
        <f t="shared" si="13"/>
        <v>0</v>
      </c>
      <c r="AH42" s="107">
        <f t="shared" si="13"/>
        <v>0</v>
      </c>
      <c r="AI42" s="107">
        <f t="shared" si="13"/>
        <v>0</v>
      </c>
      <c r="AJ42" s="107">
        <f t="shared" si="13"/>
        <v>0</v>
      </c>
      <c r="AK42" s="107">
        <f t="shared" si="13"/>
        <v>0</v>
      </c>
      <c r="AL42" s="107">
        <f t="shared" si="13"/>
        <v>0</v>
      </c>
      <c r="AM42" s="107">
        <f t="shared" si="13"/>
        <v>0</v>
      </c>
    </row>
    <row r="43" spans="1:39" ht="16.5" thickTop="1" thickBot="1" x14ac:dyDescent="0.3">
      <c r="A43" s="113" t="str">
        <f t="shared" si="1"/>
        <v>Altre spese commerciali</v>
      </c>
      <c r="B43" s="122">
        <f t="shared" si="1"/>
        <v>0.21</v>
      </c>
      <c r="C43" s="123">
        <f t="shared" si="1"/>
        <v>0</v>
      </c>
      <c r="D43" s="107">
        <f t="shared" si="2"/>
        <v>0</v>
      </c>
      <c r="E43" s="107">
        <f t="shared" si="2"/>
        <v>0</v>
      </c>
      <c r="F43" s="107">
        <f t="shared" ref="F43:AM43" si="14">+F16*$B16</f>
        <v>0</v>
      </c>
      <c r="G43" s="107">
        <f t="shared" si="14"/>
        <v>0</v>
      </c>
      <c r="H43" s="107">
        <f t="shared" si="14"/>
        <v>0</v>
      </c>
      <c r="I43" s="107">
        <f t="shared" si="14"/>
        <v>0</v>
      </c>
      <c r="J43" s="107">
        <f t="shared" si="14"/>
        <v>0</v>
      </c>
      <c r="K43" s="107">
        <f t="shared" si="14"/>
        <v>0</v>
      </c>
      <c r="L43" s="107">
        <f t="shared" si="14"/>
        <v>0</v>
      </c>
      <c r="M43" s="107">
        <f t="shared" si="14"/>
        <v>0</v>
      </c>
      <c r="N43" s="107">
        <f t="shared" si="14"/>
        <v>0</v>
      </c>
      <c r="O43" s="107">
        <f t="shared" si="14"/>
        <v>0</v>
      </c>
      <c r="P43" s="107">
        <f t="shared" si="14"/>
        <v>0</v>
      </c>
      <c r="Q43" s="107">
        <f t="shared" si="14"/>
        <v>0</v>
      </c>
      <c r="R43" s="107">
        <f t="shared" si="14"/>
        <v>0</v>
      </c>
      <c r="S43" s="107">
        <f t="shared" si="14"/>
        <v>0</v>
      </c>
      <c r="T43" s="107">
        <f t="shared" si="14"/>
        <v>0</v>
      </c>
      <c r="U43" s="107">
        <f t="shared" si="14"/>
        <v>0</v>
      </c>
      <c r="V43" s="107">
        <f t="shared" si="14"/>
        <v>0</v>
      </c>
      <c r="W43" s="107">
        <f t="shared" si="14"/>
        <v>0</v>
      </c>
      <c r="X43" s="107">
        <f t="shared" si="14"/>
        <v>0</v>
      </c>
      <c r="Y43" s="107">
        <f t="shared" si="14"/>
        <v>0</v>
      </c>
      <c r="Z43" s="107">
        <f t="shared" si="14"/>
        <v>0</v>
      </c>
      <c r="AA43" s="107">
        <f t="shared" si="14"/>
        <v>0</v>
      </c>
      <c r="AB43" s="107">
        <f t="shared" si="14"/>
        <v>0</v>
      </c>
      <c r="AC43" s="107">
        <f t="shared" si="14"/>
        <v>0</v>
      </c>
      <c r="AD43" s="107">
        <f t="shared" si="14"/>
        <v>0</v>
      </c>
      <c r="AE43" s="107">
        <f t="shared" si="14"/>
        <v>0</v>
      </c>
      <c r="AF43" s="107">
        <f t="shared" si="14"/>
        <v>0</v>
      </c>
      <c r="AG43" s="107">
        <f t="shared" si="14"/>
        <v>0</v>
      </c>
      <c r="AH43" s="107">
        <f t="shared" si="14"/>
        <v>0</v>
      </c>
      <c r="AI43" s="107">
        <f t="shared" si="14"/>
        <v>0</v>
      </c>
      <c r="AJ43" s="107">
        <f t="shared" si="14"/>
        <v>0</v>
      </c>
      <c r="AK43" s="107">
        <f t="shared" si="14"/>
        <v>0</v>
      </c>
      <c r="AL43" s="107">
        <f t="shared" si="14"/>
        <v>0</v>
      </c>
      <c r="AM43" s="107">
        <f t="shared" si="14"/>
        <v>0</v>
      </c>
    </row>
    <row r="44" spans="1:39" ht="16.5" thickTop="1" thickBot="1" x14ac:dyDescent="0.3">
      <c r="A44" s="113" t="str">
        <f t="shared" si="1"/>
        <v>Spese varie</v>
      </c>
      <c r="B44" s="122">
        <f t="shared" si="1"/>
        <v>0.21</v>
      </c>
      <c r="C44" s="123">
        <f t="shared" si="1"/>
        <v>0</v>
      </c>
      <c r="D44" s="107">
        <f t="shared" si="2"/>
        <v>0</v>
      </c>
      <c r="E44" s="107">
        <f t="shared" si="2"/>
        <v>0</v>
      </c>
      <c r="F44" s="107">
        <f t="shared" ref="F44:AM44" si="15">+F17*$B17</f>
        <v>0</v>
      </c>
      <c r="G44" s="107">
        <f t="shared" si="15"/>
        <v>0</v>
      </c>
      <c r="H44" s="107">
        <f t="shared" si="15"/>
        <v>0</v>
      </c>
      <c r="I44" s="107">
        <f t="shared" si="15"/>
        <v>0</v>
      </c>
      <c r="J44" s="107">
        <f t="shared" si="15"/>
        <v>0</v>
      </c>
      <c r="K44" s="107">
        <f t="shared" si="15"/>
        <v>0</v>
      </c>
      <c r="L44" s="107">
        <f t="shared" si="15"/>
        <v>0</v>
      </c>
      <c r="M44" s="107">
        <f t="shared" si="15"/>
        <v>0</v>
      </c>
      <c r="N44" s="107">
        <f t="shared" si="15"/>
        <v>0</v>
      </c>
      <c r="O44" s="107">
        <f t="shared" si="15"/>
        <v>0</v>
      </c>
      <c r="P44" s="107">
        <f t="shared" si="15"/>
        <v>0</v>
      </c>
      <c r="Q44" s="107">
        <f t="shared" si="15"/>
        <v>0</v>
      </c>
      <c r="R44" s="107">
        <f t="shared" si="15"/>
        <v>0</v>
      </c>
      <c r="S44" s="107">
        <f t="shared" si="15"/>
        <v>0</v>
      </c>
      <c r="T44" s="107">
        <f t="shared" si="15"/>
        <v>0</v>
      </c>
      <c r="U44" s="107">
        <f t="shared" si="15"/>
        <v>0</v>
      </c>
      <c r="V44" s="107">
        <f t="shared" si="15"/>
        <v>0</v>
      </c>
      <c r="W44" s="107">
        <f t="shared" si="15"/>
        <v>0</v>
      </c>
      <c r="X44" s="107">
        <f t="shared" si="15"/>
        <v>0</v>
      </c>
      <c r="Y44" s="107">
        <f t="shared" si="15"/>
        <v>0</v>
      </c>
      <c r="Z44" s="107">
        <f t="shared" si="15"/>
        <v>0</v>
      </c>
      <c r="AA44" s="107">
        <f t="shared" si="15"/>
        <v>0</v>
      </c>
      <c r="AB44" s="107">
        <f t="shared" si="15"/>
        <v>0</v>
      </c>
      <c r="AC44" s="107">
        <f t="shared" si="15"/>
        <v>0</v>
      </c>
      <c r="AD44" s="107">
        <f t="shared" si="15"/>
        <v>0</v>
      </c>
      <c r="AE44" s="107">
        <f t="shared" si="15"/>
        <v>0</v>
      </c>
      <c r="AF44" s="107">
        <f t="shared" si="15"/>
        <v>0</v>
      </c>
      <c r="AG44" s="107">
        <f t="shared" si="15"/>
        <v>0</v>
      </c>
      <c r="AH44" s="107">
        <f t="shared" si="15"/>
        <v>0</v>
      </c>
      <c r="AI44" s="107">
        <f t="shared" si="15"/>
        <v>0</v>
      </c>
      <c r="AJ44" s="107">
        <f t="shared" si="15"/>
        <v>0</v>
      </c>
      <c r="AK44" s="107">
        <f t="shared" si="15"/>
        <v>0</v>
      </c>
      <c r="AL44" s="107">
        <f t="shared" si="15"/>
        <v>0</v>
      </c>
      <c r="AM44" s="107">
        <f t="shared" si="15"/>
        <v>0</v>
      </c>
    </row>
    <row r="45" spans="1:39" ht="16.5" thickTop="1" thickBot="1" x14ac:dyDescent="0.3">
      <c r="A45" s="113" t="str">
        <f t="shared" si="1"/>
        <v>Royalties</v>
      </c>
      <c r="B45" s="122">
        <f t="shared" si="1"/>
        <v>0.21</v>
      </c>
      <c r="C45" s="123">
        <f t="shared" si="1"/>
        <v>0</v>
      </c>
      <c r="D45" s="107">
        <f t="shared" si="2"/>
        <v>0</v>
      </c>
      <c r="E45" s="107">
        <f t="shared" si="2"/>
        <v>0</v>
      </c>
      <c r="F45" s="107">
        <f t="shared" ref="F45:AM45" si="16">+F18*$B18</f>
        <v>0</v>
      </c>
      <c r="G45" s="107">
        <f t="shared" si="16"/>
        <v>0</v>
      </c>
      <c r="H45" s="107">
        <f t="shared" si="16"/>
        <v>0</v>
      </c>
      <c r="I45" s="107">
        <f t="shared" si="16"/>
        <v>0</v>
      </c>
      <c r="J45" s="107">
        <f t="shared" si="16"/>
        <v>0</v>
      </c>
      <c r="K45" s="107">
        <f t="shared" si="16"/>
        <v>0</v>
      </c>
      <c r="L45" s="107">
        <f t="shared" si="16"/>
        <v>0</v>
      </c>
      <c r="M45" s="107">
        <f t="shared" si="16"/>
        <v>0</v>
      </c>
      <c r="N45" s="107">
        <f t="shared" si="16"/>
        <v>0</v>
      </c>
      <c r="O45" s="107">
        <f t="shared" si="16"/>
        <v>0</v>
      </c>
      <c r="P45" s="107">
        <f t="shared" si="16"/>
        <v>0</v>
      </c>
      <c r="Q45" s="107">
        <f t="shared" si="16"/>
        <v>0</v>
      </c>
      <c r="R45" s="107">
        <f t="shared" si="16"/>
        <v>0</v>
      </c>
      <c r="S45" s="107">
        <f t="shared" si="16"/>
        <v>0</v>
      </c>
      <c r="T45" s="107">
        <f t="shared" si="16"/>
        <v>0</v>
      </c>
      <c r="U45" s="107">
        <f t="shared" si="16"/>
        <v>0</v>
      </c>
      <c r="V45" s="107">
        <f t="shared" si="16"/>
        <v>0</v>
      </c>
      <c r="W45" s="107">
        <f t="shared" si="16"/>
        <v>0</v>
      </c>
      <c r="X45" s="107">
        <f t="shared" si="16"/>
        <v>0</v>
      </c>
      <c r="Y45" s="107">
        <f t="shared" si="16"/>
        <v>0</v>
      </c>
      <c r="Z45" s="107">
        <f t="shared" si="16"/>
        <v>0</v>
      </c>
      <c r="AA45" s="107">
        <f t="shared" si="16"/>
        <v>0</v>
      </c>
      <c r="AB45" s="107">
        <f t="shared" si="16"/>
        <v>0</v>
      </c>
      <c r="AC45" s="107">
        <f t="shared" si="16"/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7">
        <f t="shared" si="16"/>
        <v>0</v>
      </c>
      <c r="AM45" s="107">
        <f t="shared" si="16"/>
        <v>0</v>
      </c>
    </row>
    <row r="46" spans="1:39" ht="16.5" thickTop="1" thickBot="1" x14ac:dyDescent="0.3">
      <c r="A46" s="113" t="str">
        <f t="shared" si="1"/>
        <v>Consulenze legali, fiscali, notarili, ecc…</v>
      </c>
      <c r="B46" s="122">
        <f t="shared" si="1"/>
        <v>0</v>
      </c>
      <c r="C46" s="123">
        <f t="shared" si="1"/>
        <v>0</v>
      </c>
      <c r="D46" s="107">
        <f t="shared" si="2"/>
        <v>0</v>
      </c>
      <c r="E46" s="107">
        <f t="shared" si="2"/>
        <v>0</v>
      </c>
      <c r="F46" s="107">
        <f t="shared" ref="F46:AM46" si="17">+F19*$B19</f>
        <v>0</v>
      </c>
      <c r="G46" s="107">
        <f t="shared" si="17"/>
        <v>0</v>
      </c>
      <c r="H46" s="107">
        <f t="shared" si="17"/>
        <v>0</v>
      </c>
      <c r="I46" s="107">
        <f t="shared" si="17"/>
        <v>0</v>
      </c>
      <c r="J46" s="107">
        <f t="shared" si="17"/>
        <v>0</v>
      </c>
      <c r="K46" s="107">
        <f t="shared" si="17"/>
        <v>0</v>
      </c>
      <c r="L46" s="107">
        <f t="shared" si="17"/>
        <v>0</v>
      </c>
      <c r="M46" s="107">
        <f t="shared" si="17"/>
        <v>0</v>
      </c>
      <c r="N46" s="107">
        <f t="shared" si="17"/>
        <v>0</v>
      </c>
      <c r="O46" s="107">
        <f t="shared" si="17"/>
        <v>0</v>
      </c>
      <c r="P46" s="107">
        <f t="shared" si="17"/>
        <v>0</v>
      </c>
      <c r="Q46" s="107">
        <f t="shared" si="17"/>
        <v>0</v>
      </c>
      <c r="R46" s="107">
        <f t="shared" si="17"/>
        <v>0</v>
      </c>
      <c r="S46" s="107">
        <f t="shared" si="17"/>
        <v>0</v>
      </c>
      <c r="T46" s="107">
        <f t="shared" si="17"/>
        <v>0</v>
      </c>
      <c r="U46" s="107">
        <f t="shared" si="17"/>
        <v>0</v>
      </c>
      <c r="V46" s="107">
        <f t="shared" si="17"/>
        <v>0</v>
      </c>
      <c r="W46" s="107">
        <f t="shared" si="17"/>
        <v>0</v>
      </c>
      <c r="X46" s="107">
        <f t="shared" si="17"/>
        <v>0</v>
      </c>
      <c r="Y46" s="107">
        <f t="shared" si="17"/>
        <v>0</v>
      </c>
      <c r="Z46" s="107">
        <f t="shared" si="17"/>
        <v>0</v>
      </c>
      <c r="AA46" s="107">
        <f t="shared" si="17"/>
        <v>0</v>
      </c>
      <c r="AB46" s="107">
        <f t="shared" si="17"/>
        <v>0</v>
      </c>
      <c r="AC46" s="107">
        <f t="shared" si="17"/>
        <v>0</v>
      </c>
      <c r="AD46" s="107">
        <f t="shared" si="17"/>
        <v>0</v>
      </c>
      <c r="AE46" s="107">
        <f t="shared" si="17"/>
        <v>0</v>
      </c>
      <c r="AF46" s="107">
        <f t="shared" si="17"/>
        <v>0</v>
      </c>
      <c r="AG46" s="107">
        <f t="shared" si="17"/>
        <v>0</v>
      </c>
      <c r="AH46" s="107">
        <f t="shared" si="17"/>
        <v>0</v>
      </c>
      <c r="AI46" s="107">
        <f t="shared" si="17"/>
        <v>0</v>
      </c>
      <c r="AJ46" s="107">
        <f t="shared" si="17"/>
        <v>0</v>
      </c>
      <c r="AK46" s="107">
        <f t="shared" si="17"/>
        <v>0</v>
      </c>
      <c r="AL46" s="107">
        <f t="shared" si="17"/>
        <v>0</v>
      </c>
      <c r="AM46" s="107">
        <f t="shared" si="17"/>
        <v>0</v>
      </c>
    </row>
    <row r="47" spans="1:39" ht="16.5" thickTop="1" thickBot="1" x14ac:dyDescent="0.3">
      <c r="A47" s="113" t="str">
        <f t="shared" si="1"/>
        <v>Compensi amministratori</v>
      </c>
      <c r="B47" s="122">
        <f t="shared" si="1"/>
        <v>0</v>
      </c>
      <c r="C47" s="123">
        <f t="shared" si="1"/>
        <v>0</v>
      </c>
      <c r="D47" s="107">
        <f t="shared" si="2"/>
        <v>0</v>
      </c>
      <c r="E47" s="107">
        <f t="shared" si="2"/>
        <v>0</v>
      </c>
      <c r="F47" s="107">
        <f t="shared" ref="F47:AM47" si="18">+F20*$B20</f>
        <v>0</v>
      </c>
      <c r="G47" s="107">
        <f t="shared" si="18"/>
        <v>0</v>
      </c>
      <c r="H47" s="107">
        <f t="shared" si="18"/>
        <v>0</v>
      </c>
      <c r="I47" s="107">
        <f t="shared" si="18"/>
        <v>0</v>
      </c>
      <c r="J47" s="107">
        <f t="shared" si="18"/>
        <v>0</v>
      </c>
      <c r="K47" s="107">
        <f t="shared" si="18"/>
        <v>0</v>
      </c>
      <c r="L47" s="107">
        <f t="shared" si="18"/>
        <v>0</v>
      </c>
      <c r="M47" s="107">
        <f t="shared" si="18"/>
        <v>0</v>
      </c>
      <c r="N47" s="107">
        <f t="shared" si="18"/>
        <v>0</v>
      </c>
      <c r="O47" s="107">
        <f t="shared" si="18"/>
        <v>0</v>
      </c>
      <c r="P47" s="107">
        <f t="shared" si="18"/>
        <v>0</v>
      </c>
      <c r="Q47" s="107">
        <f t="shared" si="18"/>
        <v>0</v>
      </c>
      <c r="R47" s="107">
        <f t="shared" si="18"/>
        <v>0</v>
      </c>
      <c r="S47" s="107">
        <f t="shared" si="18"/>
        <v>0</v>
      </c>
      <c r="T47" s="107">
        <f t="shared" si="18"/>
        <v>0</v>
      </c>
      <c r="U47" s="107">
        <f t="shared" si="18"/>
        <v>0</v>
      </c>
      <c r="V47" s="107">
        <f t="shared" si="18"/>
        <v>0</v>
      </c>
      <c r="W47" s="107">
        <f t="shared" si="18"/>
        <v>0</v>
      </c>
      <c r="X47" s="107">
        <f t="shared" si="18"/>
        <v>0</v>
      </c>
      <c r="Y47" s="107">
        <f t="shared" si="18"/>
        <v>0</v>
      </c>
      <c r="Z47" s="107">
        <f t="shared" si="18"/>
        <v>0</v>
      </c>
      <c r="AA47" s="107">
        <f t="shared" si="18"/>
        <v>0</v>
      </c>
      <c r="AB47" s="107">
        <f t="shared" si="18"/>
        <v>0</v>
      </c>
      <c r="AC47" s="107">
        <f t="shared" si="18"/>
        <v>0</v>
      </c>
      <c r="AD47" s="107">
        <f t="shared" si="18"/>
        <v>0</v>
      </c>
      <c r="AE47" s="107">
        <f t="shared" si="18"/>
        <v>0</v>
      </c>
      <c r="AF47" s="107">
        <f t="shared" si="18"/>
        <v>0</v>
      </c>
      <c r="AG47" s="107">
        <f t="shared" si="18"/>
        <v>0</v>
      </c>
      <c r="AH47" s="107">
        <f t="shared" si="18"/>
        <v>0</v>
      </c>
      <c r="AI47" s="107">
        <f t="shared" si="18"/>
        <v>0</v>
      </c>
      <c r="AJ47" s="107">
        <f t="shared" si="18"/>
        <v>0</v>
      </c>
      <c r="AK47" s="107">
        <f t="shared" si="18"/>
        <v>0</v>
      </c>
      <c r="AL47" s="107">
        <f t="shared" si="18"/>
        <v>0</v>
      </c>
      <c r="AM47" s="107">
        <f t="shared" si="18"/>
        <v>0</v>
      </c>
    </row>
    <row r="48" spans="1:39" ht="16.5" thickTop="1" thickBot="1" x14ac:dyDescent="0.3">
      <c r="A48" s="113" t="str">
        <f t="shared" si="1"/>
        <v>Spese postali</v>
      </c>
      <c r="B48" s="122">
        <f t="shared" si="1"/>
        <v>0</v>
      </c>
      <c r="C48" s="123">
        <f t="shared" si="1"/>
        <v>0</v>
      </c>
      <c r="D48" s="107">
        <f t="shared" si="2"/>
        <v>0</v>
      </c>
      <c r="E48" s="107">
        <f t="shared" si="2"/>
        <v>0</v>
      </c>
      <c r="F48" s="107">
        <f t="shared" ref="F48:AM48" si="19">+F21*$B21</f>
        <v>0</v>
      </c>
      <c r="G48" s="107">
        <f t="shared" si="19"/>
        <v>0</v>
      </c>
      <c r="H48" s="107">
        <f t="shared" si="19"/>
        <v>0</v>
      </c>
      <c r="I48" s="107">
        <f t="shared" si="19"/>
        <v>0</v>
      </c>
      <c r="J48" s="107">
        <f t="shared" si="19"/>
        <v>0</v>
      </c>
      <c r="K48" s="107">
        <f t="shared" si="19"/>
        <v>0</v>
      </c>
      <c r="L48" s="107">
        <f t="shared" si="19"/>
        <v>0</v>
      </c>
      <c r="M48" s="107">
        <f t="shared" si="19"/>
        <v>0</v>
      </c>
      <c r="N48" s="107">
        <f t="shared" si="19"/>
        <v>0</v>
      </c>
      <c r="O48" s="107">
        <f t="shared" si="19"/>
        <v>0</v>
      </c>
      <c r="P48" s="107">
        <f t="shared" si="19"/>
        <v>0</v>
      </c>
      <c r="Q48" s="107">
        <f t="shared" si="19"/>
        <v>0</v>
      </c>
      <c r="R48" s="107">
        <f t="shared" si="19"/>
        <v>0</v>
      </c>
      <c r="S48" s="107">
        <f t="shared" si="19"/>
        <v>0</v>
      </c>
      <c r="T48" s="107">
        <f t="shared" si="19"/>
        <v>0</v>
      </c>
      <c r="U48" s="107">
        <f t="shared" si="19"/>
        <v>0</v>
      </c>
      <c r="V48" s="107">
        <f t="shared" si="19"/>
        <v>0</v>
      </c>
      <c r="W48" s="107">
        <f t="shared" si="19"/>
        <v>0</v>
      </c>
      <c r="X48" s="107">
        <f t="shared" si="19"/>
        <v>0</v>
      </c>
      <c r="Y48" s="107">
        <f t="shared" si="19"/>
        <v>0</v>
      </c>
      <c r="Z48" s="107">
        <f t="shared" si="19"/>
        <v>0</v>
      </c>
      <c r="AA48" s="107">
        <f t="shared" si="19"/>
        <v>0</v>
      </c>
      <c r="AB48" s="107">
        <f t="shared" si="19"/>
        <v>0</v>
      </c>
      <c r="AC48" s="107">
        <f t="shared" si="19"/>
        <v>0</v>
      </c>
      <c r="AD48" s="107">
        <f t="shared" si="19"/>
        <v>0</v>
      </c>
      <c r="AE48" s="107">
        <f t="shared" si="19"/>
        <v>0</v>
      </c>
      <c r="AF48" s="107">
        <f t="shared" si="19"/>
        <v>0</v>
      </c>
      <c r="AG48" s="107">
        <f t="shared" si="19"/>
        <v>0</v>
      </c>
      <c r="AH48" s="107">
        <f t="shared" si="19"/>
        <v>0</v>
      </c>
      <c r="AI48" s="107">
        <f t="shared" si="19"/>
        <v>0</v>
      </c>
      <c r="AJ48" s="107">
        <f t="shared" si="19"/>
        <v>0</v>
      </c>
      <c r="AK48" s="107">
        <f t="shared" si="19"/>
        <v>0</v>
      </c>
      <c r="AL48" s="107">
        <f t="shared" si="19"/>
        <v>0</v>
      </c>
      <c r="AM48" s="107">
        <f t="shared" si="19"/>
        <v>0</v>
      </c>
    </row>
    <row r="49" spans="1:39" ht="16.5" thickTop="1" thickBot="1" x14ac:dyDescent="0.3">
      <c r="A49" s="113" t="str">
        <f t="shared" si="1"/>
        <v>Oneri Bancari</v>
      </c>
      <c r="B49" s="122">
        <f t="shared" si="1"/>
        <v>0.21</v>
      </c>
      <c r="C49" s="123">
        <f t="shared" si="1"/>
        <v>0</v>
      </c>
      <c r="D49" s="107">
        <f t="shared" si="2"/>
        <v>0</v>
      </c>
      <c r="E49" s="107">
        <f t="shared" si="2"/>
        <v>0</v>
      </c>
      <c r="F49" s="107">
        <f t="shared" ref="F49:AM49" si="20">+F22*$B22</f>
        <v>0</v>
      </c>
      <c r="G49" s="107">
        <f t="shared" si="20"/>
        <v>0</v>
      </c>
      <c r="H49" s="107">
        <f t="shared" si="20"/>
        <v>0</v>
      </c>
      <c r="I49" s="107">
        <f t="shared" si="20"/>
        <v>0</v>
      </c>
      <c r="J49" s="107">
        <f t="shared" si="20"/>
        <v>0</v>
      </c>
      <c r="K49" s="107">
        <f t="shared" si="20"/>
        <v>0</v>
      </c>
      <c r="L49" s="107">
        <f t="shared" si="20"/>
        <v>0</v>
      </c>
      <c r="M49" s="107">
        <f t="shared" si="20"/>
        <v>0</v>
      </c>
      <c r="N49" s="107">
        <f t="shared" si="20"/>
        <v>0</v>
      </c>
      <c r="O49" s="107">
        <f t="shared" si="20"/>
        <v>0</v>
      </c>
      <c r="P49" s="107">
        <f t="shared" si="20"/>
        <v>0</v>
      </c>
      <c r="Q49" s="107">
        <f t="shared" si="20"/>
        <v>0</v>
      </c>
      <c r="R49" s="107">
        <f t="shared" si="20"/>
        <v>0</v>
      </c>
      <c r="S49" s="107">
        <f t="shared" si="20"/>
        <v>0</v>
      </c>
      <c r="T49" s="107">
        <f t="shared" si="20"/>
        <v>0</v>
      </c>
      <c r="U49" s="107">
        <f t="shared" si="20"/>
        <v>0</v>
      </c>
      <c r="V49" s="107">
        <f t="shared" si="20"/>
        <v>0</v>
      </c>
      <c r="W49" s="107">
        <f t="shared" si="20"/>
        <v>0</v>
      </c>
      <c r="X49" s="107">
        <f t="shared" si="20"/>
        <v>0</v>
      </c>
      <c r="Y49" s="107">
        <f t="shared" si="20"/>
        <v>0</v>
      </c>
      <c r="Z49" s="107">
        <f t="shared" si="20"/>
        <v>0</v>
      </c>
      <c r="AA49" s="107">
        <f t="shared" si="20"/>
        <v>0</v>
      </c>
      <c r="AB49" s="107">
        <f t="shared" si="20"/>
        <v>0</v>
      </c>
      <c r="AC49" s="107">
        <f t="shared" si="20"/>
        <v>0</v>
      </c>
      <c r="AD49" s="107">
        <f t="shared" si="20"/>
        <v>0</v>
      </c>
      <c r="AE49" s="107">
        <f t="shared" si="20"/>
        <v>0</v>
      </c>
      <c r="AF49" s="107">
        <f t="shared" si="20"/>
        <v>0</v>
      </c>
      <c r="AG49" s="107">
        <f t="shared" si="20"/>
        <v>0</v>
      </c>
      <c r="AH49" s="107">
        <f t="shared" si="20"/>
        <v>0</v>
      </c>
      <c r="AI49" s="107">
        <f t="shared" si="20"/>
        <v>0</v>
      </c>
      <c r="AJ49" s="107">
        <f t="shared" si="20"/>
        <v>0</v>
      </c>
      <c r="AK49" s="107">
        <f t="shared" si="20"/>
        <v>0</v>
      </c>
      <c r="AL49" s="107">
        <f t="shared" si="20"/>
        <v>0</v>
      </c>
      <c r="AM49" s="107">
        <f t="shared" si="20"/>
        <v>0</v>
      </c>
    </row>
    <row r="50" spans="1:39" ht="16.5" thickTop="1" thickBot="1" x14ac:dyDescent="0.3">
      <c r="A50" s="113" t="str">
        <f t="shared" si="1"/>
        <v>Utenze</v>
      </c>
      <c r="B50" s="122">
        <f t="shared" si="1"/>
        <v>0</v>
      </c>
      <c r="C50" s="123">
        <f t="shared" si="1"/>
        <v>0</v>
      </c>
      <c r="D50" s="107">
        <f t="shared" si="2"/>
        <v>0</v>
      </c>
      <c r="E50" s="107">
        <f t="shared" si="2"/>
        <v>0</v>
      </c>
      <c r="F50" s="107">
        <f t="shared" ref="F50:AM50" si="21">+F23*$B23</f>
        <v>0</v>
      </c>
      <c r="G50" s="107">
        <f t="shared" si="21"/>
        <v>0</v>
      </c>
      <c r="H50" s="107">
        <f t="shared" si="21"/>
        <v>0</v>
      </c>
      <c r="I50" s="107">
        <f t="shared" si="21"/>
        <v>0</v>
      </c>
      <c r="J50" s="107">
        <f t="shared" si="21"/>
        <v>0</v>
      </c>
      <c r="K50" s="107">
        <f t="shared" si="21"/>
        <v>0</v>
      </c>
      <c r="L50" s="107">
        <f t="shared" si="21"/>
        <v>0</v>
      </c>
      <c r="M50" s="107">
        <f t="shared" si="21"/>
        <v>0</v>
      </c>
      <c r="N50" s="107">
        <f t="shared" si="21"/>
        <v>0</v>
      </c>
      <c r="O50" s="107">
        <f t="shared" si="21"/>
        <v>0</v>
      </c>
      <c r="P50" s="107">
        <f t="shared" si="21"/>
        <v>0</v>
      </c>
      <c r="Q50" s="107">
        <f t="shared" si="21"/>
        <v>0</v>
      </c>
      <c r="R50" s="107">
        <f t="shared" si="21"/>
        <v>0</v>
      </c>
      <c r="S50" s="107">
        <f t="shared" si="21"/>
        <v>0</v>
      </c>
      <c r="T50" s="107">
        <f t="shared" si="21"/>
        <v>0</v>
      </c>
      <c r="U50" s="107">
        <f t="shared" si="21"/>
        <v>0</v>
      </c>
      <c r="V50" s="107">
        <f t="shared" si="21"/>
        <v>0</v>
      </c>
      <c r="W50" s="107">
        <f t="shared" si="21"/>
        <v>0</v>
      </c>
      <c r="X50" s="107">
        <f t="shared" si="21"/>
        <v>0</v>
      </c>
      <c r="Y50" s="107">
        <f t="shared" si="21"/>
        <v>0</v>
      </c>
      <c r="Z50" s="107">
        <f t="shared" si="21"/>
        <v>0</v>
      </c>
      <c r="AA50" s="107">
        <f t="shared" si="21"/>
        <v>0</v>
      </c>
      <c r="AB50" s="107">
        <f t="shared" si="21"/>
        <v>0</v>
      </c>
      <c r="AC50" s="107">
        <f t="shared" si="21"/>
        <v>0</v>
      </c>
      <c r="AD50" s="107">
        <f t="shared" si="21"/>
        <v>0</v>
      </c>
      <c r="AE50" s="107">
        <f t="shared" si="21"/>
        <v>0</v>
      </c>
      <c r="AF50" s="107">
        <f t="shared" si="21"/>
        <v>0</v>
      </c>
      <c r="AG50" s="107">
        <f t="shared" si="21"/>
        <v>0</v>
      </c>
      <c r="AH50" s="107">
        <f t="shared" si="21"/>
        <v>0</v>
      </c>
      <c r="AI50" s="107">
        <f t="shared" si="21"/>
        <v>0</v>
      </c>
      <c r="AJ50" s="107">
        <f t="shared" si="21"/>
        <v>0</v>
      </c>
      <c r="AK50" s="107">
        <f t="shared" si="21"/>
        <v>0</v>
      </c>
      <c r="AL50" s="107">
        <f t="shared" si="21"/>
        <v>0</v>
      </c>
      <c r="AM50" s="107">
        <f t="shared" si="21"/>
        <v>0</v>
      </c>
    </row>
    <row r="51" spans="1:39" ht="16.5" thickTop="1" thickBot="1" x14ac:dyDescent="0.3">
      <c r="A51" s="113" t="str">
        <f t="shared" si="1"/>
        <v>Affitti e locazioni passive</v>
      </c>
      <c r="B51" s="122">
        <f t="shared" si="1"/>
        <v>0.21</v>
      </c>
      <c r="C51" s="123">
        <f t="shared" si="1"/>
        <v>0</v>
      </c>
      <c r="D51" s="107">
        <f t="shared" si="2"/>
        <v>315</v>
      </c>
      <c r="E51" s="107">
        <f t="shared" si="2"/>
        <v>315</v>
      </c>
      <c r="F51" s="107">
        <f t="shared" ref="F51:AM51" si="22">+F24*$B24</f>
        <v>315</v>
      </c>
      <c r="G51" s="107">
        <f t="shared" si="22"/>
        <v>315</v>
      </c>
      <c r="H51" s="107">
        <f t="shared" si="22"/>
        <v>315</v>
      </c>
      <c r="I51" s="107">
        <f t="shared" si="22"/>
        <v>315</v>
      </c>
      <c r="J51" s="107">
        <f t="shared" si="22"/>
        <v>315</v>
      </c>
      <c r="K51" s="107">
        <f t="shared" si="22"/>
        <v>315</v>
      </c>
      <c r="L51" s="107">
        <f t="shared" si="22"/>
        <v>315</v>
      </c>
      <c r="M51" s="107">
        <f t="shared" si="22"/>
        <v>315</v>
      </c>
      <c r="N51" s="107">
        <f t="shared" si="22"/>
        <v>315</v>
      </c>
      <c r="O51" s="107">
        <f t="shared" si="22"/>
        <v>315</v>
      </c>
      <c r="P51" s="107">
        <f t="shared" si="22"/>
        <v>315</v>
      </c>
      <c r="Q51" s="107">
        <f t="shared" si="22"/>
        <v>315</v>
      </c>
      <c r="R51" s="107">
        <f t="shared" si="22"/>
        <v>315</v>
      </c>
      <c r="S51" s="107">
        <f t="shared" si="22"/>
        <v>315</v>
      </c>
      <c r="T51" s="107">
        <f t="shared" si="22"/>
        <v>315</v>
      </c>
      <c r="U51" s="107">
        <f t="shared" si="22"/>
        <v>315</v>
      </c>
      <c r="V51" s="107">
        <f t="shared" si="22"/>
        <v>315</v>
      </c>
      <c r="W51" s="107">
        <f t="shared" si="22"/>
        <v>315</v>
      </c>
      <c r="X51" s="107">
        <f t="shared" si="22"/>
        <v>315</v>
      </c>
      <c r="Y51" s="107">
        <f t="shared" si="22"/>
        <v>315</v>
      </c>
      <c r="Z51" s="107">
        <f t="shared" si="22"/>
        <v>315</v>
      </c>
      <c r="AA51" s="107">
        <f t="shared" si="22"/>
        <v>315</v>
      </c>
      <c r="AB51" s="107">
        <f t="shared" si="22"/>
        <v>315</v>
      </c>
      <c r="AC51" s="107">
        <f t="shared" si="22"/>
        <v>315</v>
      </c>
      <c r="AD51" s="107">
        <f t="shared" si="22"/>
        <v>315</v>
      </c>
      <c r="AE51" s="107">
        <f t="shared" si="22"/>
        <v>315</v>
      </c>
      <c r="AF51" s="107">
        <f t="shared" si="22"/>
        <v>315</v>
      </c>
      <c r="AG51" s="107">
        <f t="shared" si="22"/>
        <v>315</v>
      </c>
      <c r="AH51" s="107">
        <f t="shared" si="22"/>
        <v>315</v>
      </c>
      <c r="AI51" s="107">
        <f t="shared" si="22"/>
        <v>315</v>
      </c>
      <c r="AJ51" s="107">
        <f t="shared" si="22"/>
        <v>315</v>
      </c>
      <c r="AK51" s="107">
        <f t="shared" si="22"/>
        <v>315</v>
      </c>
      <c r="AL51" s="107">
        <f t="shared" si="22"/>
        <v>315</v>
      </c>
      <c r="AM51" s="107">
        <f t="shared" si="22"/>
        <v>315</v>
      </c>
    </row>
    <row r="52" spans="1:39" ht="16.5" thickTop="1" thickBot="1" x14ac:dyDescent="0.3">
      <c r="A52" s="113" t="str">
        <f t="shared" si="1"/>
        <v>Altri costi amministrativi</v>
      </c>
      <c r="B52" s="122">
        <f t="shared" si="1"/>
        <v>0.21</v>
      </c>
      <c r="C52" s="123">
        <f t="shared" si="1"/>
        <v>0</v>
      </c>
      <c r="D52" s="107">
        <f t="shared" si="2"/>
        <v>10.5</v>
      </c>
      <c r="E52" s="107">
        <f t="shared" si="2"/>
        <v>10.5</v>
      </c>
      <c r="F52" s="107">
        <f t="shared" ref="F52:AM52" si="23">+F25*$B25</f>
        <v>10.5</v>
      </c>
      <c r="G52" s="107">
        <f t="shared" si="23"/>
        <v>10.5</v>
      </c>
      <c r="H52" s="107">
        <f t="shared" si="23"/>
        <v>10.5</v>
      </c>
      <c r="I52" s="107">
        <f t="shared" si="23"/>
        <v>10.5</v>
      </c>
      <c r="J52" s="107">
        <f t="shared" si="23"/>
        <v>10.5</v>
      </c>
      <c r="K52" s="107">
        <f t="shared" si="23"/>
        <v>10.5</v>
      </c>
      <c r="L52" s="107">
        <f t="shared" si="23"/>
        <v>10.5</v>
      </c>
      <c r="M52" s="107">
        <f t="shared" si="23"/>
        <v>10.5</v>
      </c>
      <c r="N52" s="107">
        <f t="shared" si="23"/>
        <v>10.5</v>
      </c>
      <c r="O52" s="107">
        <f t="shared" si="23"/>
        <v>10.5</v>
      </c>
      <c r="P52" s="107">
        <f t="shared" si="23"/>
        <v>10.5</v>
      </c>
      <c r="Q52" s="107">
        <f t="shared" si="23"/>
        <v>10.5</v>
      </c>
      <c r="R52" s="107">
        <f t="shared" si="23"/>
        <v>10.5</v>
      </c>
      <c r="S52" s="107">
        <f t="shared" si="23"/>
        <v>10.5</v>
      </c>
      <c r="T52" s="107">
        <f t="shared" si="23"/>
        <v>10.5</v>
      </c>
      <c r="U52" s="107">
        <f t="shared" si="23"/>
        <v>10.5</v>
      </c>
      <c r="V52" s="107">
        <f t="shared" si="23"/>
        <v>10.5</v>
      </c>
      <c r="W52" s="107">
        <f t="shared" si="23"/>
        <v>10.5</v>
      </c>
      <c r="X52" s="107">
        <f t="shared" si="23"/>
        <v>10.5</v>
      </c>
      <c r="Y52" s="107">
        <f t="shared" si="23"/>
        <v>10.5</v>
      </c>
      <c r="Z52" s="107">
        <f t="shared" si="23"/>
        <v>10.5</v>
      </c>
      <c r="AA52" s="107">
        <f t="shared" si="23"/>
        <v>10.5</v>
      </c>
      <c r="AB52" s="107">
        <f t="shared" si="23"/>
        <v>10.5</v>
      </c>
      <c r="AC52" s="107">
        <f t="shared" si="23"/>
        <v>10.5</v>
      </c>
      <c r="AD52" s="107">
        <f t="shared" si="23"/>
        <v>10.5</v>
      </c>
      <c r="AE52" s="107">
        <f t="shared" si="23"/>
        <v>10.5</v>
      </c>
      <c r="AF52" s="107">
        <f t="shared" si="23"/>
        <v>10.5</v>
      </c>
      <c r="AG52" s="107">
        <f t="shared" si="23"/>
        <v>10.5</v>
      </c>
      <c r="AH52" s="107">
        <f t="shared" si="23"/>
        <v>10.5</v>
      </c>
      <c r="AI52" s="107">
        <f t="shared" si="23"/>
        <v>10.5</v>
      </c>
      <c r="AJ52" s="107">
        <f t="shared" si="23"/>
        <v>10.5</v>
      </c>
      <c r="AK52" s="107">
        <f t="shared" si="23"/>
        <v>10.5</v>
      </c>
      <c r="AL52" s="107">
        <f t="shared" si="23"/>
        <v>10.5</v>
      </c>
      <c r="AM52" s="107">
        <f t="shared" si="23"/>
        <v>10.5</v>
      </c>
    </row>
    <row r="53" spans="1:39" ht="16.5" thickTop="1" thickBot="1" x14ac:dyDescent="0.3">
      <c r="A53" s="113" t="str">
        <f t="shared" si="1"/>
        <v>Costi diversi</v>
      </c>
      <c r="B53" s="122">
        <f t="shared" si="1"/>
        <v>0</v>
      </c>
      <c r="C53" s="123">
        <f t="shared" si="1"/>
        <v>0</v>
      </c>
      <c r="D53" s="107">
        <f t="shared" si="2"/>
        <v>0</v>
      </c>
      <c r="E53" s="107">
        <f t="shared" si="2"/>
        <v>0</v>
      </c>
      <c r="F53" s="107">
        <f t="shared" ref="F53:AM53" si="24">+F26*$B26</f>
        <v>0</v>
      </c>
      <c r="G53" s="107">
        <f t="shared" si="24"/>
        <v>0</v>
      </c>
      <c r="H53" s="107">
        <f t="shared" si="24"/>
        <v>0</v>
      </c>
      <c r="I53" s="107">
        <f t="shared" si="24"/>
        <v>0</v>
      </c>
      <c r="J53" s="107">
        <f t="shared" si="24"/>
        <v>0</v>
      </c>
      <c r="K53" s="107">
        <f t="shared" si="24"/>
        <v>0</v>
      </c>
      <c r="L53" s="107">
        <f t="shared" si="24"/>
        <v>0</v>
      </c>
      <c r="M53" s="107">
        <f t="shared" si="24"/>
        <v>0</v>
      </c>
      <c r="N53" s="107">
        <f t="shared" si="24"/>
        <v>0</v>
      </c>
      <c r="O53" s="107">
        <f t="shared" si="24"/>
        <v>0</v>
      </c>
      <c r="P53" s="107">
        <f t="shared" si="24"/>
        <v>0</v>
      </c>
      <c r="Q53" s="107">
        <f t="shared" si="24"/>
        <v>0</v>
      </c>
      <c r="R53" s="107">
        <f t="shared" si="24"/>
        <v>0</v>
      </c>
      <c r="S53" s="107">
        <f t="shared" si="24"/>
        <v>0</v>
      </c>
      <c r="T53" s="107">
        <f t="shared" si="24"/>
        <v>0</v>
      </c>
      <c r="U53" s="107">
        <f t="shared" si="24"/>
        <v>0</v>
      </c>
      <c r="V53" s="107">
        <f t="shared" si="24"/>
        <v>0</v>
      </c>
      <c r="W53" s="107">
        <f t="shared" si="24"/>
        <v>0</v>
      </c>
      <c r="X53" s="107">
        <f t="shared" si="24"/>
        <v>0</v>
      </c>
      <c r="Y53" s="107">
        <f t="shared" si="24"/>
        <v>0</v>
      </c>
      <c r="Z53" s="107">
        <f t="shared" si="24"/>
        <v>0</v>
      </c>
      <c r="AA53" s="107">
        <f t="shared" si="24"/>
        <v>0</v>
      </c>
      <c r="AB53" s="107">
        <f t="shared" si="24"/>
        <v>0</v>
      </c>
      <c r="AC53" s="107">
        <f t="shared" si="24"/>
        <v>0</v>
      </c>
      <c r="AD53" s="107">
        <f t="shared" si="24"/>
        <v>0</v>
      </c>
      <c r="AE53" s="107">
        <f t="shared" si="24"/>
        <v>0</v>
      </c>
      <c r="AF53" s="107">
        <f t="shared" si="24"/>
        <v>0</v>
      </c>
      <c r="AG53" s="107">
        <f t="shared" si="24"/>
        <v>0</v>
      </c>
      <c r="AH53" s="107">
        <f t="shared" si="24"/>
        <v>0</v>
      </c>
      <c r="AI53" s="107">
        <f t="shared" si="24"/>
        <v>0</v>
      </c>
      <c r="AJ53" s="107">
        <f t="shared" si="24"/>
        <v>0</v>
      </c>
      <c r="AK53" s="107">
        <f t="shared" si="24"/>
        <v>0</v>
      </c>
      <c r="AL53" s="107">
        <f t="shared" si="24"/>
        <v>0</v>
      </c>
      <c r="AM53" s="107">
        <f t="shared" si="24"/>
        <v>0</v>
      </c>
    </row>
    <row r="54" spans="1:39" ht="16.5" thickTop="1" thickBot="1" x14ac:dyDescent="0.3">
      <c r="A54" s="113" t="str">
        <f t="shared" si="1"/>
        <v>Premi assicurativi</v>
      </c>
      <c r="B54" s="122">
        <f t="shared" si="1"/>
        <v>0</v>
      </c>
      <c r="C54" s="122">
        <f t="shared" si="1"/>
        <v>0</v>
      </c>
      <c r="D54" s="107">
        <f t="shared" si="2"/>
        <v>0</v>
      </c>
      <c r="E54" s="107">
        <f t="shared" si="2"/>
        <v>0</v>
      </c>
      <c r="F54" s="107">
        <f t="shared" ref="F54:AM54" si="25">+F27*$B27</f>
        <v>0</v>
      </c>
      <c r="G54" s="107">
        <f t="shared" si="25"/>
        <v>0</v>
      </c>
      <c r="H54" s="107">
        <f t="shared" si="25"/>
        <v>0</v>
      </c>
      <c r="I54" s="107">
        <f t="shared" si="25"/>
        <v>0</v>
      </c>
      <c r="J54" s="107">
        <f t="shared" si="25"/>
        <v>0</v>
      </c>
      <c r="K54" s="107">
        <f t="shared" si="25"/>
        <v>0</v>
      </c>
      <c r="L54" s="107">
        <f t="shared" si="25"/>
        <v>0</v>
      </c>
      <c r="M54" s="107">
        <f t="shared" si="25"/>
        <v>0</v>
      </c>
      <c r="N54" s="107">
        <f t="shared" si="25"/>
        <v>0</v>
      </c>
      <c r="O54" s="107">
        <f t="shared" si="25"/>
        <v>0</v>
      </c>
      <c r="P54" s="107">
        <f t="shared" si="25"/>
        <v>0</v>
      </c>
      <c r="Q54" s="107">
        <f t="shared" si="25"/>
        <v>0</v>
      </c>
      <c r="R54" s="107">
        <f t="shared" si="25"/>
        <v>0</v>
      </c>
      <c r="S54" s="107">
        <f t="shared" si="25"/>
        <v>0</v>
      </c>
      <c r="T54" s="107">
        <f t="shared" si="25"/>
        <v>0</v>
      </c>
      <c r="U54" s="107">
        <f t="shared" si="25"/>
        <v>0</v>
      </c>
      <c r="V54" s="107">
        <f t="shared" si="25"/>
        <v>0</v>
      </c>
      <c r="W54" s="107">
        <f t="shared" si="25"/>
        <v>0</v>
      </c>
      <c r="X54" s="107">
        <f t="shared" si="25"/>
        <v>0</v>
      </c>
      <c r="Y54" s="107">
        <f t="shared" si="25"/>
        <v>0</v>
      </c>
      <c r="Z54" s="107">
        <f t="shared" si="25"/>
        <v>0</v>
      </c>
      <c r="AA54" s="107">
        <f t="shared" si="25"/>
        <v>0</v>
      </c>
      <c r="AB54" s="107">
        <f t="shared" si="25"/>
        <v>0</v>
      </c>
      <c r="AC54" s="107">
        <f t="shared" si="25"/>
        <v>0</v>
      </c>
      <c r="AD54" s="107">
        <f t="shared" si="25"/>
        <v>0</v>
      </c>
      <c r="AE54" s="107">
        <f t="shared" si="25"/>
        <v>0</v>
      </c>
      <c r="AF54" s="107">
        <f t="shared" si="25"/>
        <v>0</v>
      </c>
      <c r="AG54" s="107">
        <f t="shared" si="25"/>
        <v>0</v>
      </c>
      <c r="AH54" s="107">
        <f t="shared" si="25"/>
        <v>0</v>
      </c>
      <c r="AI54" s="107">
        <f t="shared" si="25"/>
        <v>0</v>
      </c>
      <c r="AJ54" s="107">
        <f t="shared" si="25"/>
        <v>0</v>
      </c>
      <c r="AK54" s="107">
        <f t="shared" si="25"/>
        <v>0</v>
      </c>
      <c r="AL54" s="107">
        <f t="shared" si="25"/>
        <v>0</v>
      </c>
      <c r="AM54" s="107">
        <f t="shared" si="25"/>
        <v>0</v>
      </c>
    </row>
    <row r="55" spans="1:39" ht="15.75" thickTop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</row>
    <row r="56" spans="1:39" ht="15.75" thickBot="1" x14ac:dyDescent="0.3">
      <c r="A56" s="57" t="s">
        <v>314</v>
      </c>
      <c r="B56" s="122"/>
      <c r="C56" s="125"/>
      <c r="D56" s="63">
        <f>+SUM(D31:D54)</f>
        <v>476.7</v>
      </c>
      <c r="E56" s="63">
        <f t="shared" ref="E56:AM56" si="26">+SUM(E31:E54)</f>
        <v>476.7</v>
      </c>
      <c r="F56" s="63">
        <f t="shared" si="26"/>
        <v>476.7</v>
      </c>
      <c r="G56" s="63">
        <f t="shared" si="26"/>
        <v>581.70000000000005</v>
      </c>
      <c r="H56" s="63">
        <f t="shared" si="26"/>
        <v>476.7</v>
      </c>
      <c r="I56" s="63">
        <f t="shared" si="26"/>
        <v>476.7</v>
      </c>
      <c r="J56" s="63">
        <f t="shared" si="26"/>
        <v>476.7</v>
      </c>
      <c r="K56" s="63">
        <f t="shared" si="26"/>
        <v>476.7</v>
      </c>
      <c r="L56" s="63">
        <f t="shared" si="26"/>
        <v>476.7</v>
      </c>
      <c r="M56" s="63">
        <f t="shared" si="26"/>
        <v>476.7</v>
      </c>
      <c r="N56" s="63">
        <f t="shared" si="26"/>
        <v>476.7</v>
      </c>
      <c r="O56" s="63">
        <f t="shared" si="26"/>
        <v>476.7</v>
      </c>
      <c r="P56" s="63">
        <f t="shared" si="26"/>
        <v>476.7</v>
      </c>
      <c r="Q56" s="63">
        <f t="shared" si="26"/>
        <v>476.7</v>
      </c>
      <c r="R56" s="63">
        <f t="shared" si="26"/>
        <v>476.7</v>
      </c>
      <c r="S56" s="63">
        <f t="shared" si="26"/>
        <v>476.7</v>
      </c>
      <c r="T56" s="63">
        <f t="shared" si="26"/>
        <v>476.7</v>
      </c>
      <c r="U56" s="63">
        <f t="shared" si="26"/>
        <v>476.7</v>
      </c>
      <c r="V56" s="63">
        <f t="shared" si="26"/>
        <v>476.7</v>
      </c>
      <c r="W56" s="63">
        <f t="shared" si="26"/>
        <v>476.7</v>
      </c>
      <c r="X56" s="63">
        <f t="shared" si="26"/>
        <v>476.7</v>
      </c>
      <c r="Y56" s="63">
        <f t="shared" si="26"/>
        <v>476.7</v>
      </c>
      <c r="Z56" s="63">
        <f t="shared" si="26"/>
        <v>476.7</v>
      </c>
      <c r="AA56" s="63">
        <f t="shared" si="26"/>
        <v>476.7</v>
      </c>
      <c r="AB56" s="63">
        <f t="shared" si="26"/>
        <v>476.7</v>
      </c>
      <c r="AC56" s="63">
        <f t="shared" si="26"/>
        <v>476.7</v>
      </c>
      <c r="AD56" s="63">
        <f t="shared" si="26"/>
        <v>476.7</v>
      </c>
      <c r="AE56" s="63">
        <f t="shared" si="26"/>
        <v>476.7</v>
      </c>
      <c r="AF56" s="63">
        <f t="shared" si="26"/>
        <v>476.7</v>
      </c>
      <c r="AG56" s="63">
        <f t="shared" si="26"/>
        <v>476.7</v>
      </c>
      <c r="AH56" s="63">
        <f t="shared" si="26"/>
        <v>476.7</v>
      </c>
      <c r="AI56" s="63">
        <f t="shared" si="26"/>
        <v>476.7</v>
      </c>
      <c r="AJ56" s="63">
        <f t="shared" si="26"/>
        <v>476.7</v>
      </c>
      <c r="AK56" s="63">
        <f t="shared" si="26"/>
        <v>476.7</v>
      </c>
      <c r="AL56" s="63">
        <f t="shared" si="26"/>
        <v>476.7</v>
      </c>
      <c r="AM56" s="63">
        <f t="shared" si="26"/>
        <v>476.7</v>
      </c>
    </row>
    <row r="57" spans="1:39" ht="15.75" thickTop="1" x14ac:dyDescent="0.25"/>
    <row r="58" spans="1:39" ht="15.75" thickBot="1" x14ac:dyDescent="0.3"/>
    <row r="59" spans="1:39" ht="16.5" thickTop="1" thickBot="1" x14ac:dyDescent="0.3">
      <c r="A59" s="57" t="s">
        <v>324</v>
      </c>
      <c r="B59" s="120"/>
      <c r="C59" s="121"/>
      <c r="D59" s="202">
        <f>+SPm!B2</f>
        <v>41456</v>
      </c>
      <c r="E59" s="202">
        <f>+SPm!C2</f>
        <v>41517</v>
      </c>
      <c r="F59" s="202">
        <f>+SPm!D2</f>
        <v>41547</v>
      </c>
      <c r="G59" s="202">
        <f>+SPm!E2</f>
        <v>41578</v>
      </c>
      <c r="H59" s="202">
        <f>+SPm!F2</f>
        <v>41608</v>
      </c>
      <c r="I59" s="202">
        <f>+SPm!G2</f>
        <v>41639</v>
      </c>
      <c r="J59" s="202">
        <f>+SPm!H2</f>
        <v>41670</v>
      </c>
      <c r="K59" s="202">
        <f>+SPm!I2</f>
        <v>41698</v>
      </c>
      <c r="L59" s="202">
        <f>+SPm!J2</f>
        <v>41729</v>
      </c>
      <c r="M59" s="202">
        <f>+SPm!K2</f>
        <v>41759</v>
      </c>
      <c r="N59" s="202">
        <f>+SPm!L2</f>
        <v>41790</v>
      </c>
      <c r="O59" s="202">
        <f>+SPm!M2</f>
        <v>41820</v>
      </c>
      <c r="P59" s="202">
        <f>+SPm!N2</f>
        <v>41851</v>
      </c>
      <c r="Q59" s="202">
        <f>+SPm!O2</f>
        <v>41882</v>
      </c>
      <c r="R59" s="202">
        <f>+SPm!P2</f>
        <v>41912</v>
      </c>
      <c r="S59" s="202">
        <f>+SPm!Q2</f>
        <v>41943</v>
      </c>
      <c r="T59" s="202">
        <f>+SPm!R2</f>
        <v>41973</v>
      </c>
      <c r="U59" s="202">
        <f>+SPm!S2</f>
        <v>42004</v>
      </c>
      <c r="V59" s="202">
        <f>+SPm!T2</f>
        <v>42035</v>
      </c>
      <c r="W59" s="202">
        <f>+SPm!U2</f>
        <v>42063</v>
      </c>
      <c r="X59" s="202">
        <f>+SPm!V2</f>
        <v>42094</v>
      </c>
      <c r="Y59" s="202">
        <f>+SPm!W2</f>
        <v>42124</v>
      </c>
      <c r="Z59" s="202">
        <f>+SPm!X2</f>
        <v>42155</v>
      </c>
      <c r="AA59" s="202">
        <f>+SPm!Y2</f>
        <v>42185</v>
      </c>
      <c r="AB59" s="202">
        <f>+SPm!Z2</f>
        <v>42216</v>
      </c>
      <c r="AC59" s="202">
        <f>+SPm!AA2</f>
        <v>42247</v>
      </c>
      <c r="AD59" s="202">
        <f>+SPm!AB2</f>
        <v>42277</v>
      </c>
      <c r="AE59" s="202">
        <f>+SPm!AC2</f>
        <v>42308</v>
      </c>
      <c r="AF59" s="202">
        <f>+SPm!AD2</f>
        <v>42338</v>
      </c>
      <c r="AG59" s="202">
        <f>+SPm!AE2</f>
        <v>42369</v>
      </c>
      <c r="AH59" s="202">
        <f>+SPm!AF2</f>
        <v>42400</v>
      </c>
      <c r="AI59" s="202">
        <f>+SPm!AG2</f>
        <v>42429</v>
      </c>
      <c r="AJ59" s="202">
        <f>+SPm!AH2</f>
        <v>42460</v>
      </c>
      <c r="AK59" s="202">
        <f>+SPm!AI2</f>
        <v>42490</v>
      </c>
      <c r="AL59" s="202">
        <f>+SPm!AJ2</f>
        <v>42521</v>
      </c>
      <c r="AM59" s="202">
        <f>+SPm!AK2</f>
        <v>42551</v>
      </c>
    </row>
    <row r="60" spans="1:39" ht="16.5" thickTop="1" thickBot="1" x14ac:dyDescent="0.3">
      <c r="A60" s="113" t="str">
        <f t="shared" ref="A60:A83" si="27">+A4</f>
        <v>Spese energia elettrica, gas, acqua</v>
      </c>
      <c r="D60" s="65">
        <f t="shared" ref="D60:D83" si="28">+IF(C4=0,0,(D4+D31))</f>
        <v>121</v>
      </c>
      <c r="E60" s="65">
        <f t="shared" ref="E60:E83" si="29">+IF(C4=0,0,+IF(C4=30,(E4+E31),(SUM(D4:E4)+SUM(D31:E31))))</f>
        <v>242</v>
      </c>
      <c r="F60" s="65">
        <f t="shared" ref="F60:F83" si="30">+IF(C4=0,0,+IF(C4=30,(F4+F31),+IF(C4=60,(SUM(E4:F4)+SUM(E31:F31)),(SUM(D4:F4)+SUM(D31:F31)))))</f>
        <v>242</v>
      </c>
      <c r="G60" s="65">
        <f t="shared" ref="G60:G83" si="31">+IF($C4=0,0,+IF($C4=30,(G4+G31),+IF($C4=60,(SUM(F4:G4)+SUM(F31:G31)),(SUM(E4:G4)+SUM(E31:G31)))))</f>
        <v>242</v>
      </c>
      <c r="H60" s="65">
        <f t="shared" ref="H60:H83" si="32">+IF($C4=0,0,+IF($C4=30,(H4+H31),+IF($C4=60,(SUM(G4:H4)+SUM(G31:H31)),(SUM(F4:H4)+SUM(F31:H31)))))</f>
        <v>242</v>
      </c>
      <c r="I60" s="65">
        <f t="shared" ref="I60:I83" si="33">+IF($C4=0,0,+IF($C4=30,(I4+I31),+IF($C4=60,(SUM(H4:I4)+SUM(H31:I31)),(SUM(G4:I4)+SUM(G31:I31)))))</f>
        <v>242</v>
      </c>
      <c r="J60" s="65">
        <f t="shared" ref="J60:J83" si="34">+IF($C4=0,0,+IF($C4=30,(J4+J31),+IF($C4=60,(SUM(I4:J4)+SUM(I31:J31)),(SUM(H4:J4)+SUM(H31:J31)))))</f>
        <v>242</v>
      </c>
      <c r="K60" s="65">
        <f t="shared" ref="K60:K83" si="35">+IF($C4=0,0,+IF($C4=30,(K4+K31),+IF($C4=60,(SUM(J4:K4)+SUM(J31:K31)),(SUM(I4:K4)+SUM(I31:K31)))))</f>
        <v>242</v>
      </c>
      <c r="L60" s="65">
        <f t="shared" ref="L60:L83" si="36">+IF($C4=0,0,+IF($C4=30,(L4+L31),+IF($C4=60,(SUM(K4:L4)+SUM(K31:L31)),(SUM(J4:L4)+SUM(J31:L31)))))</f>
        <v>242</v>
      </c>
      <c r="M60" s="65">
        <f t="shared" ref="M60:M83" si="37">+IF($C4=0,0,+IF($C4=30,(M4+M31),+IF($C4=60,(SUM(L4:M4)+SUM(L31:M31)),(SUM(K4:M4)+SUM(K31:M31)))))</f>
        <v>242</v>
      </c>
      <c r="N60" s="65">
        <f t="shared" ref="N60:N83" si="38">+IF($C4=0,0,+IF($C4=30,(N4+N31),+IF($C4=60,(SUM(M4:N4)+SUM(M31:N31)),(SUM(L4:N4)+SUM(L31:N31)))))</f>
        <v>242</v>
      </c>
      <c r="O60" s="65">
        <f t="shared" ref="O60:O83" si="39">+IF($C4=0,0,+IF($C4=30,(O4+O31),+IF($C4=60,(SUM(N4:O4)+SUM(N31:O31)),(SUM(M4:O4)+SUM(M31:O31)))))</f>
        <v>242</v>
      </c>
      <c r="P60" s="65">
        <f t="shared" ref="P60:P83" si="40">+IF($C4=0,0,+IF($C4=30,(P4+P31),+IF($C4=60,(SUM(O4:P4)+SUM(O31:P31)),(SUM(N4:P4)+SUM(N31:P31)))))</f>
        <v>242</v>
      </c>
      <c r="Q60" s="65">
        <f t="shared" ref="Q60:Q83" si="41">+IF($C4=0,0,+IF($C4=30,(Q4+Q31),+IF($C4=60,(SUM(P4:Q4)+SUM(P31:Q31)),(SUM(O4:Q4)+SUM(O31:Q31)))))</f>
        <v>242</v>
      </c>
      <c r="R60" s="65">
        <f t="shared" ref="R60:R83" si="42">+IF($C4=0,0,+IF($C4=30,(R4+R31),+IF($C4=60,(SUM(Q4:R4)+SUM(Q31:R31)),(SUM(P4:R4)+SUM(P31:R31)))))</f>
        <v>242</v>
      </c>
      <c r="S60" s="65">
        <f t="shared" ref="S60:S83" si="43">+IF($C4=0,0,+IF($C4=30,(S4+S31),+IF($C4=60,(SUM(R4:S4)+SUM(R31:S31)),(SUM(Q4:S4)+SUM(Q31:S31)))))</f>
        <v>242</v>
      </c>
      <c r="T60" s="65">
        <f t="shared" ref="T60:T83" si="44">+IF($C4=0,0,+IF($C4=30,(T4+T31),+IF($C4=60,(SUM(S4:T4)+SUM(S31:T31)),(SUM(R4:T4)+SUM(R31:T31)))))</f>
        <v>242</v>
      </c>
      <c r="U60" s="65">
        <f t="shared" ref="U60:U83" si="45">+IF($C4=0,0,+IF($C4=30,(U4+U31),+IF($C4=60,(SUM(T4:U4)+SUM(T31:U31)),(SUM(S4:U4)+SUM(S31:U31)))))</f>
        <v>242</v>
      </c>
      <c r="V60" s="65">
        <f t="shared" ref="V60:V83" si="46">+IF($C4=0,0,+IF($C4=30,(V4+V31),+IF($C4=60,(SUM(U4:V4)+SUM(U31:V31)),(SUM(T4:V4)+SUM(T31:V31)))))</f>
        <v>242</v>
      </c>
      <c r="W60" s="65">
        <f t="shared" ref="W60:W83" si="47">+IF($C4=0,0,+IF($C4=30,(W4+W31),+IF($C4=60,(SUM(V4:W4)+SUM(V31:W31)),(SUM(U4:W4)+SUM(U31:W31)))))</f>
        <v>242</v>
      </c>
      <c r="X60" s="65">
        <f t="shared" ref="X60:X83" si="48">+IF($C4=0,0,+IF($C4=30,(X4+X31),+IF($C4=60,(SUM(W4:X4)+SUM(W31:X31)),(SUM(V4:X4)+SUM(V31:X31)))))</f>
        <v>242</v>
      </c>
      <c r="Y60" s="65">
        <f t="shared" ref="Y60:Y83" si="49">+IF($C4=0,0,+IF($C4=30,(Y4+Y31),+IF($C4=60,(SUM(X4:Y4)+SUM(X31:Y31)),(SUM(W4:Y4)+SUM(W31:Y31)))))</f>
        <v>242</v>
      </c>
      <c r="Z60" s="65">
        <f t="shared" ref="Z60:Z83" si="50">+IF($C4=0,0,+IF($C4=30,(Z4+Z31),+IF($C4=60,(SUM(Y4:Z4)+SUM(Y31:Z31)),(SUM(X4:Z4)+SUM(X31:Z31)))))</f>
        <v>242</v>
      </c>
      <c r="AA60" s="65">
        <f t="shared" ref="AA60:AA83" si="51">+IF($C4=0,0,+IF($C4=30,(AA4+AA31),+IF($C4=60,(SUM(Z4:AA4)+SUM(Z31:AA31)),(SUM(Y4:AA4)+SUM(Y31:AA31)))))</f>
        <v>242</v>
      </c>
      <c r="AB60" s="65">
        <f t="shared" ref="AB60:AB83" si="52">+IF($C4=0,0,+IF($C4=30,(AB4+AB31),+IF($C4=60,(SUM(AA4:AB4)+SUM(AA31:AB31)),(SUM(Z4:AB4)+SUM(Z31:AB31)))))</f>
        <v>242</v>
      </c>
      <c r="AC60" s="65">
        <f t="shared" ref="AC60:AC83" si="53">+IF($C4=0,0,+IF($C4=30,(AC4+AC31),+IF($C4=60,(SUM(AB4:AC4)+SUM(AB31:AC31)),(SUM(AA4:AC4)+SUM(AA31:AC31)))))</f>
        <v>242</v>
      </c>
      <c r="AD60" s="65">
        <f t="shared" ref="AD60:AD83" si="54">+IF($C4=0,0,+IF($C4=30,(AD4+AD31),+IF($C4=60,(SUM(AC4:AD4)+SUM(AC31:AD31)),(SUM(AB4:AD4)+SUM(AB31:AD31)))))</f>
        <v>242</v>
      </c>
      <c r="AE60" s="65">
        <f t="shared" ref="AE60:AE83" si="55">+IF($C4=0,0,+IF($C4=30,(AE4+AE31),+IF($C4=60,(SUM(AD4:AE4)+SUM(AD31:AE31)),(SUM(AC4:AE4)+SUM(AC31:AE31)))))</f>
        <v>242</v>
      </c>
      <c r="AF60" s="65">
        <f t="shared" ref="AF60:AF83" si="56">+IF($C4=0,0,+IF($C4=30,(AF4+AF31),+IF($C4=60,(SUM(AE4:AF4)+SUM(AE31:AF31)),(SUM(AD4:AF4)+SUM(AD31:AF31)))))</f>
        <v>242</v>
      </c>
      <c r="AG60" s="65">
        <f t="shared" ref="AG60:AG83" si="57">+IF($C4=0,0,+IF($C4=30,(AG4+AG31),+IF($C4=60,(SUM(AF4:AG4)+SUM(AF31:AG31)),(SUM(AE4:AG4)+SUM(AE31:AG31)))))</f>
        <v>242</v>
      </c>
      <c r="AH60" s="65">
        <f t="shared" ref="AH60:AH83" si="58">+IF($C4=0,0,+IF($C4=30,(AH4+AH31),+IF($C4=60,(SUM(AG4:AH4)+SUM(AG31:AH31)),(SUM(AF4:AH4)+SUM(AF31:AH31)))))</f>
        <v>242</v>
      </c>
      <c r="AI60" s="65">
        <f t="shared" ref="AI60:AI83" si="59">+IF($C4=0,0,+IF($C4=30,(AI4+AI31),+IF($C4=60,(SUM(AH4:AI4)+SUM(AH31:AI31)),(SUM(AG4:AI4)+SUM(AG31:AI31)))))</f>
        <v>242</v>
      </c>
      <c r="AJ60" s="65">
        <f t="shared" ref="AJ60:AJ83" si="60">+IF($C4=0,0,+IF($C4=30,(AJ4+AJ31),+IF($C4=60,(SUM(AI4:AJ4)+SUM(AI31:AJ31)),(SUM(AH4:AJ4)+SUM(AH31:AJ31)))))</f>
        <v>242</v>
      </c>
      <c r="AK60" s="65">
        <f t="shared" ref="AK60:AK83" si="61">+IF($C4=0,0,+IF($C4=30,(AK4+AK31),+IF($C4=60,(SUM(AJ4:AK4)+SUM(AJ31:AK31)),(SUM(AI4:AK4)+SUM(AI31:AK31)))))</f>
        <v>242</v>
      </c>
      <c r="AL60" s="65">
        <f t="shared" ref="AL60:AL83" si="62">+IF($C4=0,0,+IF($C4=30,(AL4+AL31),+IF($C4=60,(SUM(AK4:AL4)+SUM(AK31:AL31)),(SUM(AJ4:AL4)+SUM(AJ31:AL31)))))</f>
        <v>242</v>
      </c>
      <c r="AM60" s="65">
        <f t="shared" ref="AM60:AM83" si="63">+IF($C4=0,0,+IF($C4=30,(AM4+AM31),+IF($C4=60,(SUM(AL4:AM4)+SUM(AL31:AM31)),(SUM(AK4:AM4)+SUM(AK31:AM31)))))</f>
        <v>242</v>
      </c>
    </row>
    <row r="61" spans="1:39" ht="16.5" thickTop="1" thickBot="1" x14ac:dyDescent="0.3">
      <c r="A61" s="113" t="str">
        <f t="shared" si="27"/>
        <v>Spese di rappresentanza</v>
      </c>
      <c r="D61" s="65">
        <f t="shared" si="28"/>
        <v>0</v>
      </c>
      <c r="E61" s="65">
        <f t="shared" si="29"/>
        <v>0</v>
      </c>
      <c r="F61" s="65">
        <f t="shared" si="30"/>
        <v>0</v>
      </c>
      <c r="G61" s="65">
        <f t="shared" si="31"/>
        <v>0</v>
      </c>
      <c r="H61" s="65">
        <f t="shared" si="32"/>
        <v>0</v>
      </c>
      <c r="I61" s="65">
        <f t="shared" si="33"/>
        <v>0</v>
      </c>
      <c r="J61" s="65">
        <f t="shared" si="34"/>
        <v>0</v>
      </c>
      <c r="K61" s="65">
        <f t="shared" si="35"/>
        <v>0</v>
      </c>
      <c r="L61" s="65">
        <f t="shared" si="36"/>
        <v>0</v>
      </c>
      <c r="M61" s="65">
        <f t="shared" si="37"/>
        <v>0</v>
      </c>
      <c r="N61" s="65">
        <f t="shared" si="38"/>
        <v>0</v>
      </c>
      <c r="O61" s="65">
        <f t="shared" si="39"/>
        <v>0</v>
      </c>
      <c r="P61" s="65">
        <f t="shared" si="40"/>
        <v>0</v>
      </c>
      <c r="Q61" s="65">
        <f t="shared" si="41"/>
        <v>0</v>
      </c>
      <c r="R61" s="65">
        <f t="shared" si="42"/>
        <v>0</v>
      </c>
      <c r="S61" s="65">
        <f t="shared" si="43"/>
        <v>0</v>
      </c>
      <c r="T61" s="65">
        <f t="shared" si="44"/>
        <v>0</v>
      </c>
      <c r="U61" s="65">
        <f t="shared" si="45"/>
        <v>0</v>
      </c>
      <c r="V61" s="65">
        <f t="shared" si="46"/>
        <v>0</v>
      </c>
      <c r="W61" s="65">
        <f t="shared" si="47"/>
        <v>0</v>
      </c>
      <c r="X61" s="65">
        <f t="shared" si="48"/>
        <v>0</v>
      </c>
      <c r="Y61" s="65">
        <f t="shared" si="49"/>
        <v>0</v>
      </c>
      <c r="Z61" s="65">
        <f t="shared" si="50"/>
        <v>0</v>
      </c>
      <c r="AA61" s="65">
        <f t="shared" si="51"/>
        <v>0</v>
      </c>
      <c r="AB61" s="65">
        <f t="shared" si="52"/>
        <v>0</v>
      </c>
      <c r="AC61" s="65">
        <f t="shared" si="53"/>
        <v>0</v>
      </c>
      <c r="AD61" s="65">
        <f t="shared" si="54"/>
        <v>0</v>
      </c>
      <c r="AE61" s="65">
        <f t="shared" si="55"/>
        <v>0</v>
      </c>
      <c r="AF61" s="65">
        <f t="shared" si="56"/>
        <v>0</v>
      </c>
      <c r="AG61" s="65">
        <f t="shared" si="57"/>
        <v>0</v>
      </c>
      <c r="AH61" s="65">
        <f t="shared" si="58"/>
        <v>0</v>
      </c>
      <c r="AI61" s="65">
        <f t="shared" si="59"/>
        <v>0</v>
      </c>
      <c r="AJ61" s="65">
        <f t="shared" si="60"/>
        <v>0</v>
      </c>
      <c r="AK61" s="65">
        <f t="shared" si="61"/>
        <v>0</v>
      </c>
      <c r="AL61" s="65">
        <f t="shared" si="62"/>
        <v>0</v>
      </c>
      <c r="AM61" s="65">
        <f t="shared" si="63"/>
        <v>0</v>
      </c>
    </row>
    <row r="62" spans="1:39" ht="16.5" thickTop="1" thickBot="1" x14ac:dyDescent="0.3">
      <c r="A62" s="113" t="str">
        <f t="shared" si="27"/>
        <v>Spese di pubblicità e promozioni</v>
      </c>
      <c r="D62" s="65">
        <f t="shared" si="28"/>
        <v>121</v>
      </c>
      <c r="E62" s="65">
        <f t="shared" si="29"/>
        <v>121</v>
      </c>
      <c r="F62" s="65">
        <f t="shared" si="30"/>
        <v>121</v>
      </c>
      <c r="G62" s="65">
        <f t="shared" si="31"/>
        <v>121</v>
      </c>
      <c r="H62" s="65">
        <f t="shared" si="32"/>
        <v>121</v>
      </c>
      <c r="I62" s="65">
        <f t="shared" si="33"/>
        <v>121</v>
      </c>
      <c r="J62" s="65">
        <f t="shared" si="34"/>
        <v>121</v>
      </c>
      <c r="K62" s="65">
        <f t="shared" si="35"/>
        <v>121</v>
      </c>
      <c r="L62" s="65">
        <f t="shared" si="36"/>
        <v>121</v>
      </c>
      <c r="M62" s="65">
        <f t="shared" si="37"/>
        <v>121</v>
      </c>
      <c r="N62" s="65">
        <f t="shared" si="38"/>
        <v>121</v>
      </c>
      <c r="O62" s="65">
        <f t="shared" si="39"/>
        <v>121</v>
      </c>
      <c r="P62" s="65">
        <f t="shared" si="40"/>
        <v>121</v>
      </c>
      <c r="Q62" s="65">
        <f t="shared" si="41"/>
        <v>121</v>
      </c>
      <c r="R62" s="65">
        <f t="shared" si="42"/>
        <v>121</v>
      </c>
      <c r="S62" s="65">
        <f t="shared" si="43"/>
        <v>121</v>
      </c>
      <c r="T62" s="65">
        <f t="shared" si="44"/>
        <v>121</v>
      </c>
      <c r="U62" s="65">
        <f t="shared" si="45"/>
        <v>121</v>
      </c>
      <c r="V62" s="65">
        <f t="shared" si="46"/>
        <v>121</v>
      </c>
      <c r="W62" s="65">
        <f t="shared" si="47"/>
        <v>121</v>
      </c>
      <c r="X62" s="65">
        <f t="shared" si="48"/>
        <v>121</v>
      </c>
      <c r="Y62" s="65">
        <f t="shared" si="49"/>
        <v>121</v>
      </c>
      <c r="Z62" s="65">
        <f t="shared" si="50"/>
        <v>121</v>
      </c>
      <c r="AA62" s="65">
        <f t="shared" si="51"/>
        <v>121</v>
      </c>
      <c r="AB62" s="65">
        <f t="shared" si="52"/>
        <v>121</v>
      </c>
      <c r="AC62" s="65">
        <f t="shared" si="53"/>
        <v>121</v>
      </c>
      <c r="AD62" s="65">
        <f t="shared" si="54"/>
        <v>121</v>
      </c>
      <c r="AE62" s="65">
        <f t="shared" si="55"/>
        <v>121</v>
      </c>
      <c r="AF62" s="65">
        <f t="shared" si="56"/>
        <v>121</v>
      </c>
      <c r="AG62" s="65">
        <f t="shared" si="57"/>
        <v>121</v>
      </c>
      <c r="AH62" s="65">
        <f t="shared" si="58"/>
        <v>121</v>
      </c>
      <c r="AI62" s="65">
        <f t="shared" si="59"/>
        <v>121</v>
      </c>
      <c r="AJ62" s="65">
        <f t="shared" si="60"/>
        <v>121</v>
      </c>
      <c r="AK62" s="65">
        <f t="shared" si="61"/>
        <v>121</v>
      </c>
      <c r="AL62" s="65">
        <f t="shared" si="62"/>
        <v>121</v>
      </c>
      <c r="AM62" s="65">
        <f t="shared" si="63"/>
        <v>121</v>
      </c>
    </row>
    <row r="63" spans="1:39" ht="16.5" thickTop="1" thickBot="1" x14ac:dyDescent="0.3">
      <c r="A63" s="113" t="str">
        <f t="shared" si="27"/>
        <v>Altri costi variabili</v>
      </c>
      <c r="D63" s="65">
        <f t="shared" si="28"/>
        <v>0</v>
      </c>
      <c r="E63" s="65">
        <f t="shared" si="29"/>
        <v>0</v>
      </c>
      <c r="F63" s="65">
        <f t="shared" si="30"/>
        <v>0</v>
      </c>
      <c r="G63" s="65">
        <f t="shared" si="31"/>
        <v>0</v>
      </c>
      <c r="H63" s="65">
        <f t="shared" si="32"/>
        <v>0</v>
      </c>
      <c r="I63" s="65">
        <f t="shared" si="33"/>
        <v>0</v>
      </c>
      <c r="J63" s="65">
        <f t="shared" si="34"/>
        <v>0</v>
      </c>
      <c r="K63" s="65">
        <f t="shared" si="35"/>
        <v>0</v>
      </c>
      <c r="L63" s="65">
        <f t="shared" si="36"/>
        <v>0</v>
      </c>
      <c r="M63" s="65">
        <f t="shared" si="37"/>
        <v>0</v>
      </c>
      <c r="N63" s="65">
        <f t="shared" si="38"/>
        <v>0</v>
      </c>
      <c r="O63" s="65">
        <f t="shared" si="39"/>
        <v>0</v>
      </c>
      <c r="P63" s="65">
        <f t="shared" si="40"/>
        <v>0</v>
      </c>
      <c r="Q63" s="65">
        <f t="shared" si="41"/>
        <v>0</v>
      </c>
      <c r="R63" s="65">
        <f t="shared" si="42"/>
        <v>0</v>
      </c>
      <c r="S63" s="65">
        <f t="shared" si="43"/>
        <v>0</v>
      </c>
      <c r="T63" s="65">
        <f t="shared" si="44"/>
        <v>0</v>
      </c>
      <c r="U63" s="65">
        <f t="shared" si="45"/>
        <v>0</v>
      </c>
      <c r="V63" s="65">
        <f t="shared" si="46"/>
        <v>0</v>
      </c>
      <c r="W63" s="65">
        <f t="shared" si="47"/>
        <v>0</v>
      </c>
      <c r="X63" s="65">
        <f t="shared" si="48"/>
        <v>0</v>
      </c>
      <c r="Y63" s="65">
        <f t="shared" si="49"/>
        <v>0</v>
      </c>
      <c r="Z63" s="65">
        <f t="shared" si="50"/>
        <v>0</v>
      </c>
      <c r="AA63" s="65">
        <f t="shared" si="51"/>
        <v>0</v>
      </c>
      <c r="AB63" s="65">
        <f t="shared" si="52"/>
        <v>0</v>
      </c>
      <c r="AC63" s="65">
        <f t="shared" si="53"/>
        <v>0</v>
      </c>
      <c r="AD63" s="65">
        <f t="shared" si="54"/>
        <v>0</v>
      </c>
      <c r="AE63" s="65">
        <f t="shared" si="55"/>
        <v>0</v>
      </c>
      <c r="AF63" s="65">
        <f t="shared" si="56"/>
        <v>0</v>
      </c>
      <c r="AG63" s="65">
        <f t="shared" si="57"/>
        <v>0</v>
      </c>
      <c r="AH63" s="65">
        <f t="shared" si="58"/>
        <v>0</v>
      </c>
      <c r="AI63" s="65">
        <f t="shared" si="59"/>
        <v>0</v>
      </c>
      <c r="AJ63" s="65">
        <f t="shared" si="60"/>
        <v>0</v>
      </c>
      <c r="AK63" s="65">
        <f t="shared" si="61"/>
        <v>0</v>
      </c>
      <c r="AL63" s="65">
        <f t="shared" si="62"/>
        <v>0</v>
      </c>
      <c r="AM63" s="65">
        <f t="shared" si="63"/>
        <v>0</v>
      </c>
    </row>
    <row r="64" spans="1:39" ht="16.5" thickTop="1" thickBot="1" x14ac:dyDescent="0.3">
      <c r="A64" s="113" t="str">
        <f t="shared" si="27"/>
        <v>Beni strumentali non ammortizzabili</v>
      </c>
      <c r="D64" s="65">
        <f t="shared" si="28"/>
        <v>0</v>
      </c>
      <c r="E64" s="65">
        <f t="shared" si="29"/>
        <v>0</v>
      </c>
      <c r="F64" s="65">
        <f t="shared" si="30"/>
        <v>0</v>
      </c>
      <c r="G64" s="65">
        <f t="shared" si="31"/>
        <v>0</v>
      </c>
      <c r="H64" s="65">
        <f t="shared" si="32"/>
        <v>0</v>
      </c>
      <c r="I64" s="65">
        <f t="shared" si="33"/>
        <v>0</v>
      </c>
      <c r="J64" s="65">
        <f t="shared" si="34"/>
        <v>0</v>
      </c>
      <c r="K64" s="65">
        <f t="shared" si="35"/>
        <v>0</v>
      </c>
      <c r="L64" s="65">
        <f t="shared" si="36"/>
        <v>0</v>
      </c>
      <c r="M64" s="65">
        <f t="shared" si="37"/>
        <v>0</v>
      </c>
      <c r="N64" s="65">
        <f t="shared" si="38"/>
        <v>0</v>
      </c>
      <c r="O64" s="65">
        <f t="shared" si="39"/>
        <v>0</v>
      </c>
      <c r="P64" s="65">
        <f t="shared" si="40"/>
        <v>0</v>
      </c>
      <c r="Q64" s="65">
        <f t="shared" si="41"/>
        <v>0</v>
      </c>
      <c r="R64" s="65">
        <f t="shared" si="42"/>
        <v>0</v>
      </c>
      <c r="S64" s="65">
        <f t="shared" si="43"/>
        <v>0</v>
      </c>
      <c r="T64" s="65">
        <f t="shared" si="44"/>
        <v>0</v>
      </c>
      <c r="U64" s="65">
        <f t="shared" si="45"/>
        <v>0</v>
      </c>
      <c r="V64" s="65">
        <f t="shared" si="46"/>
        <v>0</v>
      </c>
      <c r="W64" s="65">
        <f t="shared" si="47"/>
        <v>0</v>
      </c>
      <c r="X64" s="65">
        <f t="shared" si="48"/>
        <v>0</v>
      </c>
      <c r="Y64" s="65">
        <f t="shared" si="49"/>
        <v>0</v>
      </c>
      <c r="Z64" s="65">
        <f t="shared" si="50"/>
        <v>0</v>
      </c>
      <c r="AA64" s="65">
        <f t="shared" si="51"/>
        <v>0</v>
      </c>
      <c r="AB64" s="65">
        <f t="shared" si="52"/>
        <v>0</v>
      </c>
      <c r="AC64" s="65">
        <f t="shared" si="53"/>
        <v>0</v>
      </c>
      <c r="AD64" s="65">
        <f t="shared" si="54"/>
        <v>0</v>
      </c>
      <c r="AE64" s="65">
        <f t="shared" si="55"/>
        <v>0</v>
      </c>
      <c r="AF64" s="65">
        <f t="shared" si="56"/>
        <v>0</v>
      </c>
      <c r="AG64" s="65">
        <f t="shared" si="57"/>
        <v>0</v>
      </c>
      <c r="AH64" s="65">
        <f t="shared" si="58"/>
        <v>0</v>
      </c>
      <c r="AI64" s="65">
        <f t="shared" si="59"/>
        <v>0</v>
      </c>
      <c r="AJ64" s="65">
        <f t="shared" si="60"/>
        <v>0</v>
      </c>
      <c r="AK64" s="65">
        <f t="shared" si="61"/>
        <v>0</v>
      </c>
      <c r="AL64" s="65">
        <f t="shared" si="62"/>
        <v>0</v>
      </c>
      <c r="AM64" s="65">
        <f t="shared" si="63"/>
        <v>0</v>
      </c>
    </row>
    <row r="65" spans="1:39" ht="16.5" thickTop="1" thickBot="1" x14ac:dyDescent="0.3">
      <c r="A65" s="113" t="str">
        <f t="shared" si="27"/>
        <v>Spese di trasporto</v>
      </c>
      <c r="D65" s="65">
        <f t="shared" si="28"/>
        <v>0</v>
      </c>
      <c r="E65" s="65">
        <f t="shared" si="29"/>
        <v>0</v>
      </c>
      <c r="F65" s="65">
        <f t="shared" si="30"/>
        <v>0</v>
      </c>
      <c r="G65" s="65">
        <f t="shared" si="31"/>
        <v>0</v>
      </c>
      <c r="H65" s="65">
        <f t="shared" si="32"/>
        <v>0</v>
      </c>
      <c r="I65" s="65">
        <f t="shared" si="33"/>
        <v>0</v>
      </c>
      <c r="J65" s="65">
        <f t="shared" si="34"/>
        <v>0</v>
      </c>
      <c r="K65" s="65">
        <f t="shared" si="35"/>
        <v>0</v>
      </c>
      <c r="L65" s="65">
        <f t="shared" si="36"/>
        <v>0</v>
      </c>
      <c r="M65" s="65">
        <f t="shared" si="37"/>
        <v>0</v>
      </c>
      <c r="N65" s="65">
        <f t="shared" si="38"/>
        <v>0</v>
      </c>
      <c r="O65" s="65">
        <f t="shared" si="39"/>
        <v>0</v>
      </c>
      <c r="P65" s="65">
        <f t="shared" si="40"/>
        <v>0</v>
      </c>
      <c r="Q65" s="65">
        <f t="shared" si="41"/>
        <v>0</v>
      </c>
      <c r="R65" s="65">
        <f t="shared" si="42"/>
        <v>0</v>
      </c>
      <c r="S65" s="65">
        <f t="shared" si="43"/>
        <v>0</v>
      </c>
      <c r="T65" s="65">
        <f t="shared" si="44"/>
        <v>0</v>
      </c>
      <c r="U65" s="65">
        <f t="shared" si="45"/>
        <v>0</v>
      </c>
      <c r="V65" s="65">
        <f t="shared" si="46"/>
        <v>0</v>
      </c>
      <c r="W65" s="65">
        <f t="shared" si="47"/>
        <v>0</v>
      </c>
      <c r="X65" s="65">
        <f t="shared" si="48"/>
        <v>0</v>
      </c>
      <c r="Y65" s="65">
        <f t="shared" si="49"/>
        <v>0</v>
      </c>
      <c r="Z65" s="65">
        <f t="shared" si="50"/>
        <v>0</v>
      </c>
      <c r="AA65" s="65">
        <f t="shared" si="51"/>
        <v>0</v>
      </c>
      <c r="AB65" s="65">
        <f t="shared" si="52"/>
        <v>0</v>
      </c>
      <c r="AC65" s="65">
        <f t="shared" si="53"/>
        <v>0</v>
      </c>
      <c r="AD65" s="65">
        <f t="shared" si="54"/>
        <v>0</v>
      </c>
      <c r="AE65" s="65">
        <f t="shared" si="55"/>
        <v>0</v>
      </c>
      <c r="AF65" s="65">
        <f t="shared" si="56"/>
        <v>0</v>
      </c>
      <c r="AG65" s="65">
        <f t="shared" si="57"/>
        <v>0</v>
      </c>
      <c r="AH65" s="65">
        <f t="shared" si="58"/>
        <v>0</v>
      </c>
      <c r="AI65" s="65">
        <f t="shared" si="59"/>
        <v>0</v>
      </c>
      <c r="AJ65" s="65">
        <f t="shared" si="60"/>
        <v>0</v>
      </c>
      <c r="AK65" s="65">
        <f t="shared" si="61"/>
        <v>0</v>
      </c>
      <c r="AL65" s="65">
        <f t="shared" si="62"/>
        <v>0</v>
      </c>
      <c r="AM65" s="65">
        <f t="shared" si="63"/>
        <v>0</v>
      </c>
    </row>
    <row r="66" spans="1:39" ht="16.5" thickTop="1" thickBot="1" x14ac:dyDescent="0.3">
      <c r="A66" s="113" t="str">
        <f t="shared" si="27"/>
        <v>Lavorazioni presso terzi</v>
      </c>
      <c r="D66" s="65">
        <f t="shared" si="28"/>
        <v>0</v>
      </c>
      <c r="E66" s="65">
        <f t="shared" si="29"/>
        <v>0</v>
      </c>
      <c r="F66" s="65">
        <f t="shared" si="30"/>
        <v>0</v>
      </c>
      <c r="G66" s="65">
        <f t="shared" si="31"/>
        <v>0</v>
      </c>
      <c r="H66" s="65">
        <f t="shared" si="32"/>
        <v>0</v>
      </c>
      <c r="I66" s="65">
        <f t="shared" si="33"/>
        <v>0</v>
      </c>
      <c r="J66" s="65">
        <f t="shared" si="34"/>
        <v>0</v>
      </c>
      <c r="K66" s="65">
        <f t="shared" si="35"/>
        <v>0</v>
      </c>
      <c r="L66" s="65">
        <f t="shared" si="36"/>
        <v>0</v>
      </c>
      <c r="M66" s="65">
        <f t="shared" si="37"/>
        <v>0</v>
      </c>
      <c r="N66" s="65">
        <f t="shared" si="38"/>
        <v>0</v>
      </c>
      <c r="O66" s="65">
        <f t="shared" si="39"/>
        <v>0</v>
      </c>
      <c r="P66" s="65">
        <f t="shared" si="40"/>
        <v>0</v>
      </c>
      <c r="Q66" s="65">
        <f t="shared" si="41"/>
        <v>0</v>
      </c>
      <c r="R66" s="65">
        <f t="shared" si="42"/>
        <v>0</v>
      </c>
      <c r="S66" s="65">
        <f t="shared" si="43"/>
        <v>0</v>
      </c>
      <c r="T66" s="65">
        <f t="shared" si="44"/>
        <v>0</v>
      </c>
      <c r="U66" s="65">
        <f t="shared" si="45"/>
        <v>0</v>
      </c>
      <c r="V66" s="65">
        <f t="shared" si="46"/>
        <v>0</v>
      </c>
      <c r="W66" s="65">
        <f t="shared" si="47"/>
        <v>0</v>
      </c>
      <c r="X66" s="65">
        <f t="shared" si="48"/>
        <v>0</v>
      </c>
      <c r="Y66" s="65">
        <f t="shared" si="49"/>
        <v>0</v>
      </c>
      <c r="Z66" s="65">
        <f t="shared" si="50"/>
        <v>0</v>
      </c>
      <c r="AA66" s="65">
        <f t="shared" si="51"/>
        <v>0</v>
      </c>
      <c r="AB66" s="65">
        <f t="shared" si="52"/>
        <v>0</v>
      </c>
      <c r="AC66" s="65">
        <f t="shared" si="53"/>
        <v>0</v>
      </c>
      <c r="AD66" s="65">
        <f t="shared" si="54"/>
        <v>0</v>
      </c>
      <c r="AE66" s="65">
        <f t="shared" si="55"/>
        <v>0</v>
      </c>
      <c r="AF66" s="65">
        <f t="shared" si="56"/>
        <v>0</v>
      </c>
      <c r="AG66" s="65">
        <f t="shared" si="57"/>
        <v>0</v>
      </c>
      <c r="AH66" s="65">
        <f t="shared" si="58"/>
        <v>0</v>
      </c>
      <c r="AI66" s="65">
        <f t="shared" si="59"/>
        <v>0</v>
      </c>
      <c r="AJ66" s="65">
        <f t="shared" si="60"/>
        <v>0</v>
      </c>
      <c r="AK66" s="65">
        <f t="shared" si="61"/>
        <v>0</v>
      </c>
      <c r="AL66" s="65">
        <f t="shared" si="62"/>
        <v>0</v>
      </c>
      <c r="AM66" s="65">
        <f t="shared" si="63"/>
        <v>0</v>
      </c>
    </row>
    <row r="67" spans="1:39" ht="16.5" thickTop="1" thickBot="1" x14ac:dyDescent="0.3">
      <c r="A67" s="113" t="str">
        <f t="shared" si="27"/>
        <v>Consulenze tecnico-produttive</v>
      </c>
      <c r="D67" s="65">
        <f t="shared" si="28"/>
        <v>0</v>
      </c>
      <c r="E67" s="65">
        <f t="shared" si="29"/>
        <v>0</v>
      </c>
      <c r="F67" s="65">
        <f t="shared" si="30"/>
        <v>0</v>
      </c>
      <c r="G67" s="65">
        <f t="shared" si="31"/>
        <v>0</v>
      </c>
      <c r="H67" s="65">
        <f t="shared" si="32"/>
        <v>0</v>
      </c>
      <c r="I67" s="65">
        <f t="shared" si="33"/>
        <v>0</v>
      </c>
      <c r="J67" s="65">
        <f t="shared" si="34"/>
        <v>0</v>
      </c>
      <c r="K67" s="65">
        <f t="shared" si="35"/>
        <v>0</v>
      </c>
      <c r="L67" s="65">
        <f t="shared" si="36"/>
        <v>0</v>
      </c>
      <c r="M67" s="65">
        <f t="shared" si="37"/>
        <v>0</v>
      </c>
      <c r="N67" s="65">
        <f t="shared" si="38"/>
        <v>0</v>
      </c>
      <c r="O67" s="65">
        <f t="shared" si="39"/>
        <v>0</v>
      </c>
      <c r="P67" s="65">
        <f t="shared" si="40"/>
        <v>0</v>
      </c>
      <c r="Q67" s="65">
        <f t="shared" si="41"/>
        <v>0</v>
      </c>
      <c r="R67" s="65">
        <f t="shared" si="42"/>
        <v>0</v>
      </c>
      <c r="S67" s="65">
        <f t="shared" si="43"/>
        <v>0</v>
      </c>
      <c r="T67" s="65">
        <f t="shared" si="44"/>
        <v>0</v>
      </c>
      <c r="U67" s="65">
        <f t="shared" si="45"/>
        <v>0</v>
      </c>
      <c r="V67" s="65">
        <f t="shared" si="46"/>
        <v>0</v>
      </c>
      <c r="W67" s="65">
        <f t="shared" si="47"/>
        <v>0</v>
      </c>
      <c r="X67" s="65">
        <f t="shared" si="48"/>
        <v>0</v>
      </c>
      <c r="Y67" s="65">
        <f t="shared" si="49"/>
        <v>0</v>
      </c>
      <c r="Z67" s="65">
        <f t="shared" si="50"/>
        <v>0</v>
      </c>
      <c r="AA67" s="65">
        <f t="shared" si="51"/>
        <v>0</v>
      </c>
      <c r="AB67" s="65">
        <f t="shared" si="52"/>
        <v>0</v>
      </c>
      <c r="AC67" s="65">
        <f t="shared" si="53"/>
        <v>0</v>
      </c>
      <c r="AD67" s="65">
        <f t="shared" si="54"/>
        <v>0</v>
      </c>
      <c r="AE67" s="65">
        <f t="shared" si="55"/>
        <v>0</v>
      </c>
      <c r="AF67" s="65">
        <f t="shared" si="56"/>
        <v>0</v>
      </c>
      <c r="AG67" s="65">
        <f t="shared" si="57"/>
        <v>0</v>
      </c>
      <c r="AH67" s="65">
        <f t="shared" si="58"/>
        <v>0</v>
      </c>
      <c r="AI67" s="65">
        <f t="shared" si="59"/>
        <v>0</v>
      </c>
      <c r="AJ67" s="65">
        <f t="shared" si="60"/>
        <v>0</v>
      </c>
      <c r="AK67" s="65">
        <f t="shared" si="61"/>
        <v>0</v>
      </c>
      <c r="AL67" s="65">
        <f t="shared" si="62"/>
        <v>0</v>
      </c>
      <c r="AM67" s="65">
        <f t="shared" si="63"/>
        <v>0</v>
      </c>
    </row>
    <row r="68" spans="1:39" ht="16.5" thickTop="1" thickBot="1" x14ac:dyDescent="0.3">
      <c r="A68" s="113" t="str">
        <f t="shared" si="27"/>
        <v>Manutenzioni industriali</v>
      </c>
      <c r="D68" s="65">
        <f t="shared" si="28"/>
        <v>0</v>
      </c>
      <c r="E68" s="65">
        <f t="shared" si="29"/>
        <v>0</v>
      </c>
      <c r="F68" s="65">
        <f t="shared" si="30"/>
        <v>0</v>
      </c>
      <c r="G68" s="65">
        <f t="shared" si="31"/>
        <v>0</v>
      </c>
      <c r="H68" s="65">
        <f t="shared" si="32"/>
        <v>0</v>
      </c>
      <c r="I68" s="65">
        <f t="shared" si="33"/>
        <v>0</v>
      </c>
      <c r="J68" s="65">
        <f t="shared" si="34"/>
        <v>0</v>
      </c>
      <c r="K68" s="65">
        <f t="shared" si="35"/>
        <v>0</v>
      </c>
      <c r="L68" s="65">
        <f t="shared" si="36"/>
        <v>0</v>
      </c>
      <c r="M68" s="65">
        <f t="shared" si="37"/>
        <v>0</v>
      </c>
      <c r="N68" s="65">
        <f t="shared" si="38"/>
        <v>0</v>
      </c>
      <c r="O68" s="65">
        <f t="shared" si="39"/>
        <v>0</v>
      </c>
      <c r="P68" s="65">
        <f t="shared" si="40"/>
        <v>0</v>
      </c>
      <c r="Q68" s="65">
        <f t="shared" si="41"/>
        <v>0</v>
      </c>
      <c r="R68" s="65">
        <f t="shared" si="42"/>
        <v>0</v>
      </c>
      <c r="S68" s="65">
        <f t="shared" si="43"/>
        <v>0</v>
      </c>
      <c r="T68" s="65">
        <f t="shared" si="44"/>
        <v>0</v>
      </c>
      <c r="U68" s="65">
        <f t="shared" si="45"/>
        <v>0</v>
      </c>
      <c r="V68" s="65">
        <f t="shared" si="46"/>
        <v>0</v>
      </c>
      <c r="W68" s="65">
        <f t="shared" si="47"/>
        <v>0</v>
      </c>
      <c r="X68" s="65">
        <f t="shared" si="48"/>
        <v>0</v>
      </c>
      <c r="Y68" s="65">
        <f t="shared" si="49"/>
        <v>0</v>
      </c>
      <c r="Z68" s="65">
        <f t="shared" si="50"/>
        <v>0</v>
      </c>
      <c r="AA68" s="65">
        <f t="shared" si="51"/>
        <v>0</v>
      </c>
      <c r="AB68" s="65">
        <f t="shared" si="52"/>
        <v>0</v>
      </c>
      <c r="AC68" s="65">
        <f t="shared" si="53"/>
        <v>0</v>
      </c>
      <c r="AD68" s="65">
        <f t="shared" si="54"/>
        <v>0</v>
      </c>
      <c r="AE68" s="65">
        <f t="shared" si="55"/>
        <v>0</v>
      </c>
      <c r="AF68" s="65">
        <f t="shared" si="56"/>
        <v>0</v>
      </c>
      <c r="AG68" s="65">
        <f t="shared" si="57"/>
        <v>0</v>
      </c>
      <c r="AH68" s="65">
        <f t="shared" si="58"/>
        <v>0</v>
      </c>
      <c r="AI68" s="65">
        <f t="shared" si="59"/>
        <v>0</v>
      </c>
      <c r="AJ68" s="65">
        <f t="shared" si="60"/>
        <v>0</v>
      </c>
      <c r="AK68" s="65">
        <f t="shared" si="61"/>
        <v>0</v>
      </c>
      <c r="AL68" s="65">
        <f t="shared" si="62"/>
        <v>0</v>
      </c>
      <c r="AM68" s="65">
        <f t="shared" si="63"/>
        <v>0</v>
      </c>
    </row>
    <row r="69" spans="1:39" ht="16.5" thickTop="1" thickBot="1" x14ac:dyDescent="0.3">
      <c r="A69" s="113" t="str">
        <f t="shared" si="27"/>
        <v>Servizi vari</v>
      </c>
      <c r="D69" s="65">
        <f t="shared" si="28"/>
        <v>0</v>
      </c>
      <c r="E69" s="65">
        <f t="shared" si="29"/>
        <v>0</v>
      </c>
      <c r="F69" s="65">
        <f t="shared" si="30"/>
        <v>0</v>
      </c>
      <c r="G69" s="65">
        <f t="shared" si="31"/>
        <v>0</v>
      </c>
      <c r="H69" s="65">
        <f t="shared" si="32"/>
        <v>0</v>
      </c>
      <c r="I69" s="65">
        <f t="shared" si="33"/>
        <v>0</v>
      </c>
      <c r="J69" s="65">
        <f t="shared" si="34"/>
        <v>0</v>
      </c>
      <c r="K69" s="65">
        <f t="shared" si="35"/>
        <v>0</v>
      </c>
      <c r="L69" s="65">
        <f t="shared" si="36"/>
        <v>0</v>
      </c>
      <c r="M69" s="65">
        <f t="shared" si="37"/>
        <v>0</v>
      </c>
      <c r="N69" s="65">
        <f t="shared" si="38"/>
        <v>0</v>
      </c>
      <c r="O69" s="65">
        <f t="shared" si="39"/>
        <v>0</v>
      </c>
      <c r="P69" s="65">
        <f t="shared" si="40"/>
        <v>0</v>
      </c>
      <c r="Q69" s="65">
        <f t="shared" si="41"/>
        <v>0</v>
      </c>
      <c r="R69" s="65">
        <f t="shared" si="42"/>
        <v>0</v>
      </c>
      <c r="S69" s="65">
        <f t="shared" si="43"/>
        <v>0</v>
      </c>
      <c r="T69" s="65">
        <f t="shared" si="44"/>
        <v>0</v>
      </c>
      <c r="U69" s="65">
        <f t="shared" si="45"/>
        <v>0</v>
      </c>
      <c r="V69" s="65">
        <f t="shared" si="46"/>
        <v>0</v>
      </c>
      <c r="W69" s="65">
        <f t="shared" si="47"/>
        <v>0</v>
      </c>
      <c r="X69" s="65">
        <f t="shared" si="48"/>
        <v>0</v>
      </c>
      <c r="Y69" s="65">
        <f t="shared" si="49"/>
        <v>0</v>
      </c>
      <c r="Z69" s="65">
        <f t="shared" si="50"/>
        <v>0</v>
      </c>
      <c r="AA69" s="65">
        <f t="shared" si="51"/>
        <v>0</v>
      </c>
      <c r="AB69" s="65">
        <f t="shared" si="52"/>
        <v>0</v>
      </c>
      <c r="AC69" s="65">
        <f t="shared" si="53"/>
        <v>0</v>
      </c>
      <c r="AD69" s="65">
        <f t="shared" si="54"/>
        <v>0</v>
      </c>
      <c r="AE69" s="65">
        <f t="shared" si="55"/>
        <v>0</v>
      </c>
      <c r="AF69" s="65">
        <f t="shared" si="56"/>
        <v>0</v>
      </c>
      <c r="AG69" s="65">
        <f t="shared" si="57"/>
        <v>0</v>
      </c>
      <c r="AH69" s="65">
        <f t="shared" si="58"/>
        <v>0</v>
      </c>
      <c r="AI69" s="65">
        <f t="shared" si="59"/>
        <v>0</v>
      </c>
      <c r="AJ69" s="65">
        <f t="shared" si="60"/>
        <v>0</v>
      </c>
      <c r="AK69" s="65">
        <f t="shared" si="61"/>
        <v>0</v>
      </c>
      <c r="AL69" s="65">
        <f t="shared" si="62"/>
        <v>0</v>
      </c>
      <c r="AM69" s="65">
        <f t="shared" si="63"/>
        <v>0</v>
      </c>
    </row>
    <row r="70" spans="1:39" ht="16.5" thickTop="1" thickBot="1" x14ac:dyDescent="0.3">
      <c r="A70" s="113" t="str">
        <f t="shared" si="27"/>
        <v>Provvigioni</v>
      </c>
      <c r="D70" s="65">
        <f t="shared" si="28"/>
        <v>0</v>
      </c>
      <c r="E70" s="65">
        <f t="shared" si="29"/>
        <v>0</v>
      </c>
      <c r="F70" s="65">
        <f t="shared" si="30"/>
        <v>0</v>
      </c>
      <c r="G70" s="65">
        <f t="shared" si="31"/>
        <v>0</v>
      </c>
      <c r="H70" s="65">
        <f t="shared" si="32"/>
        <v>0</v>
      </c>
      <c r="I70" s="65">
        <f t="shared" si="33"/>
        <v>0</v>
      </c>
      <c r="J70" s="65">
        <f t="shared" si="34"/>
        <v>0</v>
      </c>
      <c r="K70" s="65">
        <f t="shared" si="35"/>
        <v>0</v>
      </c>
      <c r="L70" s="65">
        <f t="shared" si="36"/>
        <v>0</v>
      </c>
      <c r="M70" s="65">
        <f t="shared" si="37"/>
        <v>0</v>
      </c>
      <c r="N70" s="65">
        <f t="shared" si="38"/>
        <v>0</v>
      </c>
      <c r="O70" s="65">
        <f t="shared" si="39"/>
        <v>0</v>
      </c>
      <c r="P70" s="65">
        <f t="shared" si="40"/>
        <v>0</v>
      </c>
      <c r="Q70" s="65">
        <f t="shared" si="41"/>
        <v>0</v>
      </c>
      <c r="R70" s="65">
        <f t="shared" si="42"/>
        <v>0</v>
      </c>
      <c r="S70" s="65">
        <f t="shared" si="43"/>
        <v>0</v>
      </c>
      <c r="T70" s="65">
        <f t="shared" si="44"/>
        <v>0</v>
      </c>
      <c r="U70" s="65">
        <f t="shared" si="45"/>
        <v>0</v>
      </c>
      <c r="V70" s="65">
        <f t="shared" si="46"/>
        <v>0</v>
      </c>
      <c r="W70" s="65">
        <f t="shared" si="47"/>
        <v>0</v>
      </c>
      <c r="X70" s="65">
        <f t="shared" si="48"/>
        <v>0</v>
      </c>
      <c r="Y70" s="65">
        <f t="shared" si="49"/>
        <v>0</v>
      </c>
      <c r="Z70" s="65">
        <f t="shared" si="50"/>
        <v>0</v>
      </c>
      <c r="AA70" s="65">
        <f t="shared" si="51"/>
        <v>0</v>
      </c>
      <c r="AB70" s="65">
        <f t="shared" si="52"/>
        <v>0</v>
      </c>
      <c r="AC70" s="65">
        <f t="shared" si="53"/>
        <v>0</v>
      </c>
      <c r="AD70" s="65">
        <f t="shared" si="54"/>
        <v>0</v>
      </c>
      <c r="AE70" s="65">
        <f t="shared" si="55"/>
        <v>0</v>
      </c>
      <c r="AF70" s="65">
        <f t="shared" si="56"/>
        <v>0</v>
      </c>
      <c r="AG70" s="65">
        <f t="shared" si="57"/>
        <v>0</v>
      </c>
      <c r="AH70" s="65">
        <f t="shared" si="58"/>
        <v>0</v>
      </c>
      <c r="AI70" s="65">
        <f t="shared" si="59"/>
        <v>0</v>
      </c>
      <c r="AJ70" s="65">
        <f t="shared" si="60"/>
        <v>0</v>
      </c>
      <c r="AK70" s="65">
        <f t="shared" si="61"/>
        <v>0</v>
      </c>
      <c r="AL70" s="65">
        <f t="shared" si="62"/>
        <v>0</v>
      </c>
      <c r="AM70" s="65">
        <f t="shared" si="63"/>
        <v>0</v>
      </c>
    </row>
    <row r="71" spans="1:39" ht="16.5" thickTop="1" thickBot="1" x14ac:dyDescent="0.3">
      <c r="A71" s="113" t="str">
        <f t="shared" si="27"/>
        <v>Canoni per affitto d'azienda</v>
      </c>
      <c r="D71" s="65">
        <f t="shared" si="28"/>
        <v>0</v>
      </c>
      <c r="E71" s="65">
        <f t="shared" si="29"/>
        <v>0</v>
      </c>
      <c r="F71" s="65">
        <f t="shared" si="30"/>
        <v>0</v>
      </c>
      <c r="G71" s="65">
        <f t="shared" si="31"/>
        <v>0</v>
      </c>
      <c r="H71" s="65">
        <f t="shared" si="32"/>
        <v>0</v>
      </c>
      <c r="I71" s="65">
        <f t="shared" si="33"/>
        <v>0</v>
      </c>
      <c r="J71" s="65">
        <f t="shared" si="34"/>
        <v>0</v>
      </c>
      <c r="K71" s="65">
        <f t="shared" si="35"/>
        <v>0</v>
      </c>
      <c r="L71" s="65">
        <f t="shared" si="36"/>
        <v>0</v>
      </c>
      <c r="M71" s="65">
        <f t="shared" si="37"/>
        <v>0</v>
      </c>
      <c r="N71" s="65">
        <f t="shared" si="38"/>
        <v>0</v>
      </c>
      <c r="O71" s="65">
        <f t="shared" si="39"/>
        <v>0</v>
      </c>
      <c r="P71" s="65">
        <f t="shared" si="40"/>
        <v>0</v>
      </c>
      <c r="Q71" s="65">
        <f t="shared" si="41"/>
        <v>0</v>
      </c>
      <c r="R71" s="65">
        <f t="shared" si="42"/>
        <v>0</v>
      </c>
      <c r="S71" s="65">
        <f t="shared" si="43"/>
        <v>0</v>
      </c>
      <c r="T71" s="65">
        <f t="shared" si="44"/>
        <v>0</v>
      </c>
      <c r="U71" s="65">
        <f t="shared" si="45"/>
        <v>0</v>
      </c>
      <c r="V71" s="65">
        <f t="shared" si="46"/>
        <v>0</v>
      </c>
      <c r="W71" s="65">
        <f t="shared" si="47"/>
        <v>0</v>
      </c>
      <c r="X71" s="65">
        <f t="shared" si="48"/>
        <v>0</v>
      </c>
      <c r="Y71" s="65">
        <f t="shared" si="49"/>
        <v>0</v>
      </c>
      <c r="Z71" s="65">
        <f t="shared" si="50"/>
        <v>0</v>
      </c>
      <c r="AA71" s="65">
        <f t="shared" si="51"/>
        <v>0</v>
      </c>
      <c r="AB71" s="65">
        <f t="shared" si="52"/>
        <v>0</v>
      </c>
      <c r="AC71" s="65">
        <f t="shared" si="53"/>
        <v>0</v>
      </c>
      <c r="AD71" s="65">
        <f t="shared" si="54"/>
        <v>0</v>
      </c>
      <c r="AE71" s="65">
        <f t="shared" si="55"/>
        <v>0</v>
      </c>
      <c r="AF71" s="65">
        <f t="shared" si="56"/>
        <v>0</v>
      </c>
      <c r="AG71" s="65">
        <f t="shared" si="57"/>
        <v>0</v>
      </c>
      <c r="AH71" s="65">
        <f t="shared" si="58"/>
        <v>0</v>
      </c>
      <c r="AI71" s="65">
        <f t="shared" si="59"/>
        <v>0</v>
      </c>
      <c r="AJ71" s="65">
        <f t="shared" si="60"/>
        <v>0</v>
      </c>
      <c r="AK71" s="65">
        <f t="shared" si="61"/>
        <v>0</v>
      </c>
      <c r="AL71" s="65">
        <f t="shared" si="62"/>
        <v>0</v>
      </c>
      <c r="AM71" s="65">
        <f t="shared" si="63"/>
        <v>0</v>
      </c>
    </row>
    <row r="72" spans="1:39" ht="16.5" thickTop="1" thickBot="1" x14ac:dyDescent="0.3">
      <c r="A72" s="113" t="str">
        <f t="shared" si="27"/>
        <v>Altre spese commerciali</v>
      </c>
      <c r="D72" s="65">
        <f t="shared" si="28"/>
        <v>0</v>
      </c>
      <c r="E72" s="65">
        <f t="shared" si="29"/>
        <v>0</v>
      </c>
      <c r="F72" s="65">
        <f t="shared" si="30"/>
        <v>0</v>
      </c>
      <c r="G72" s="65">
        <f t="shared" si="31"/>
        <v>0</v>
      </c>
      <c r="H72" s="65">
        <f t="shared" si="32"/>
        <v>0</v>
      </c>
      <c r="I72" s="65">
        <f t="shared" si="33"/>
        <v>0</v>
      </c>
      <c r="J72" s="65">
        <f t="shared" si="34"/>
        <v>0</v>
      </c>
      <c r="K72" s="65">
        <f t="shared" si="35"/>
        <v>0</v>
      </c>
      <c r="L72" s="65">
        <f t="shared" si="36"/>
        <v>0</v>
      </c>
      <c r="M72" s="65">
        <f t="shared" si="37"/>
        <v>0</v>
      </c>
      <c r="N72" s="65">
        <f t="shared" si="38"/>
        <v>0</v>
      </c>
      <c r="O72" s="65">
        <f t="shared" si="39"/>
        <v>0</v>
      </c>
      <c r="P72" s="65">
        <f t="shared" si="40"/>
        <v>0</v>
      </c>
      <c r="Q72" s="65">
        <f t="shared" si="41"/>
        <v>0</v>
      </c>
      <c r="R72" s="65">
        <f t="shared" si="42"/>
        <v>0</v>
      </c>
      <c r="S72" s="65">
        <f t="shared" si="43"/>
        <v>0</v>
      </c>
      <c r="T72" s="65">
        <f t="shared" si="44"/>
        <v>0</v>
      </c>
      <c r="U72" s="65">
        <f t="shared" si="45"/>
        <v>0</v>
      </c>
      <c r="V72" s="65">
        <f t="shared" si="46"/>
        <v>0</v>
      </c>
      <c r="W72" s="65">
        <f t="shared" si="47"/>
        <v>0</v>
      </c>
      <c r="X72" s="65">
        <f t="shared" si="48"/>
        <v>0</v>
      </c>
      <c r="Y72" s="65">
        <f t="shared" si="49"/>
        <v>0</v>
      </c>
      <c r="Z72" s="65">
        <f t="shared" si="50"/>
        <v>0</v>
      </c>
      <c r="AA72" s="65">
        <f t="shared" si="51"/>
        <v>0</v>
      </c>
      <c r="AB72" s="65">
        <f t="shared" si="52"/>
        <v>0</v>
      </c>
      <c r="AC72" s="65">
        <f t="shared" si="53"/>
        <v>0</v>
      </c>
      <c r="AD72" s="65">
        <f t="shared" si="54"/>
        <v>0</v>
      </c>
      <c r="AE72" s="65">
        <f t="shared" si="55"/>
        <v>0</v>
      </c>
      <c r="AF72" s="65">
        <f t="shared" si="56"/>
        <v>0</v>
      </c>
      <c r="AG72" s="65">
        <f t="shared" si="57"/>
        <v>0</v>
      </c>
      <c r="AH72" s="65">
        <f t="shared" si="58"/>
        <v>0</v>
      </c>
      <c r="AI72" s="65">
        <f t="shared" si="59"/>
        <v>0</v>
      </c>
      <c r="AJ72" s="65">
        <f t="shared" si="60"/>
        <v>0</v>
      </c>
      <c r="AK72" s="65">
        <f t="shared" si="61"/>
        <v>0</v>
      </c>
      <c r="AL72" s="65">
        <f t="shared" si="62"/>
        <v>0</v>
      </c>
      <c r="AM72" s="65">
        <f t="shared" si="63"/>
        <v>0</v>
      </c>
    </row>
    <row r="73" spans="1:39" ht="16.5" thickTop="1" thickBot="1" x14ac:dyDescent="0.3">
      <c r="A73" s="113" t="str">
        <f t="shared" si="27"/>
        <v>Spese varie</v>
      </c>
      <c r="D73" s="65">
        <f t="shared" si="28"/>
        <v>0</v>
      </c>
      <c r="E73" s="65">
        <f t="shared" si="29"/>
        <v>0</v>
      </c>
      <c r="F73" s="65">
        <f t="shared" si="30"/>
        <v>0</v>
      </c>
      <c r="G73" s="65">
        <f t="shared" si="31"/>
        <v>0</v>
      </c>
      <c r="H73" s="65">
        <f t="shared" si="32"/>
        <v>0</v>
      </c>
      <c r="I73" s="65">
        <f t="shared" si="33"/>
        <v>0</v>
      </c>
      <c r="J73" s="65">
        <f t="shared" si="34"/>
        <v>0</v>
      </c>
      <c r="K73" s="65">
        <f t="shared" si="35"/>
        <v>0</v>
      </c>
      <c r="L73" s="65">
        <f t="shared" si="36"/>
        <v>0</v>
      </c>
      <c r="M73" s="65">
        <f t="shared" si="37"/>
        <v>0</v>
      </c>
      <c r="N73" s="65">
        <f t="shared" si="38"/>
        <v>0</v>
      </c>
      <c r="O73" s="65">
        <f t="shared" si="39"/>
        <v>0</v>
      </c>
      <c r="P73" s="65">
        <f t="shared" si="40"/>
        <v>0</v>
      </c>
      <c r="Q73" s="65">
        <f t="shared" si="41"/>
        <v>0</v>
      </c>
      <c r="R73" s="65">
        <f t="shared" si="42"/>
        <v>0</v>
      </c>
      <c r="S73" s="65">
        <f t="shared" si="43"/>
        <v>0</v>
      </c>
      <c r="T73" s="65">
        <f t="shared" si="44"/>
        <v>0</v>
      </c>
      <c r="U73" s="65">
        <f t="shared" si="45"/>
        <v>0</v>
      </c>
      <c r="V73" s="65">
        <f t="shared" si="46"/>
        <v>0</v>
      </c>
      <c r="W73" s="65">
        <f t="shared" si="47"/>
        <v>0</v>
      </c>
      <c r="X73" s="65">
        <f t="shared" si="48"/>
        <v>0</v>
      </c>
      <c r="Y73" s="65">
        <f t="shared" si="49"/>
        <v>0</v>
      </c>
      <c r="Z73" s="65">
        <f t="shared" si="50"/>
        <v>0</v>
      </c>
      <c r="AA73" s="65">
        <f t="shared" si="51"/>
        <v>0</v>
      </c>
      <c r="AB73" s="65">
        <f t="shared" si="52"/>
        <v>0</v>
      </c>
      <c r="AC73" s="65">
        <f t="shared" si="53"/>
        <v>0</v>
      </c>
      <c r="AD73" s="65">
        <f t="shared" si="54"/>
        <v>0</v>
      </c>
      <c r="AE73" s="65">
        <f t="shared" si="55"/>
        <v>0</v>
      </c>
      <c r="AF73" s="65">
        <f t="shared" si="56"/>
        <v>0</v>
      </c>
      <c r="AG73" s="65">
        <f t="shared" si="57"/>
        <v>0</v>
      </c>
      <c r="AH73" s="65">
        <f t="shared" si="58"/>
        <v>0</v>
      </c>
      <c r="AI73" s="65">
        <f t="shared" si="59"/>
        <v>0</v>
      </c>
      <c r="AJ73" s="65">
        <f t="shared" si="60"/>
        <v>0</v>
      </c>
      <c r="AK73" s="65">
        <f t="shared" si="61"/>
        <v>0</v>
      </c>
      <c r="AL73" s="65">
        <f t="shared" si="62"/>
        <v>0</v>
      </c>
      <c r="AM73" s="65">
        <f t="shared" si="63"/>
        <v>0</v>
      </c>
    </row>
    <row r="74" spans="1:39" ht="16.5" thickTop="1" thickBot="1" x14ac:dyDescent="0.3">
      <c r="A74" s="113" t="str">
        <f t="shared" si="27"/>
        <v>Royalties</v>
      </c>
      <c r="D74" s="65">
        <f t="shared" si="28"/>
        <v>0</v>
      </c>
      <c r="E74" s="65">
        <f t="shared" si="29"/>
        <v>0</v>
      </c>
      <c r="F74" s="65">
        <f t="shared" si="30"/>
        <v>0</v>
      </c>
      <c r="G74" s="65">
        <f t="shared" si="31"/>
        <v>0</v>
      </c>
      <c r="H74" s="65">
        <f t="shared" si="32"/>
        <v>0</v>
      </c>
      <c r="I74" s="65">
        <f t="shared" si="33"/>
        <v>0</v>
      </c>
      <c r="J74" s="65">
        <f t="shared" si="34"/>
        <v>0</v>
      </c>
      <c r="K74" s="65">
        <f t="shared" si="35"/>
        <v>0</v>
      </c>
      <c r="L74" s="65">
        <f t="shared" si="36"/>
        <v>0</v>
      </c>
      <c r="M74" s="65">
        <f t="shared" si="37"/>
        <v>0</v>
      </c>
      <c r="N74" s="65">
        <f t="shared" si="38"/>
        <v>0</v>
      </c>
      <c r="O74" s="65">
        <f t="shared" si="39"/>
        <v>0</v>
      </c>
      <c r="P74" s="65">
        <f t="shared" si="40"/>
        <v>0</v>
      </c>
      <c r="Q74" s="65">
        <f t="shared" si="41"/>
        <v>0</v>
      </c>
      <c r="R74" s="65">
        <f t="shared" si="42"/>
        <v>0</v>
      </c>
      <c r="S74" s="65">
        <f t="shared" si="43"/>
        <v>0</v>
      </c>
      <c r="T74" s="65">
        <f t="shared" si="44"/>
        <v>0</v>
      </c>
      <c r="U74" s="65">
        <f t="shared" si="45"/>
        <v>0</v>
      </c>
      <c r="V74" s="65">
        <f t="shared" si="46"/>
        <v>0</v>
      </c>
      <c r="W74" s="65">
        <f t="shared" si="47"/>
        <v>0</v>
      </c>
      <c r="X74" s="65">
        <f t="shared" si="48"/>
        <v>0</v>
      </c>
      <c r="Y74" s="65">
        <f t="shared" si="49"/>
        <v>0</v>
      </c>
      <c r="Z74" s="65">
        <f t="shared" si="50"/>
        <v>0</v>
      </c>
      <c r="AA74" s="65">
        <f t="shared" si="51"/>
        <v>0</v>
      </c>
      <c r="AB74" s="65">
        <f t="shared" si="52"/>
        <v>0</v>
      </c>
      <c r="AC74" s="65">
        <f t="shared" si="53"/>
        <v>0</v>
      </c>
      <c r="AD74" s="65">
        <f t="shared" si="54"/>
        <v>0</v>
      </c>
      <c r="AE74" s="65">
        <f t="shared" si="55"/>
        <v>0</v>
      </c>
      <c r="AF74" s="65">
        <f t="shared" si="56"/>
        <v>0</v>
      </c>
      <c r="AG74" s="65">
        <f t="shared" si="57"/>
        <v>0</v>
      </c>
      <c r="AH74" s="65">
        <f t="shared" si="58"/>
        <v>0</v>
      </c>
      <c r="AI74" s="65">
        <f t="shared" si="59"/>
        <v>0</v>
      </c>
      <c r="AJ74" s="65">
        <f t="shared" si="60"/>
        <v>0</v>
      </c>
      <c r="AK74" s="65">
        <f t="shared" si="61"/>
        <v>0</v>
      </c>
      <c r="AL74" s="65">
        <f t="shared" si="62"/>
        <v>0</v>
      </c>
      <c r="AM74" s="65">
        <f t="shared" si="63"/>
        <v>0</v>
      </c>
    </row>
    <row r="75" spans="1:39" ht="16.5" thickTop="1" thickBot="1" x14ac:dyDescent="0.3">
      <c r="A75" s="113" t="str">
        <f t="shared" si="27"/>
        <v>Consulenze legali, fiscali, notarili, ecc…</v>
      </c>
      <c r="D75" s="65">
        <f t="shared" si="28"/>
        <v>0</v>
      </c>
      <c r="E75" s="65">
        <f t="shared" si="29"/>
        <v>0</v>
      </c>
      <c r="F75" s="65">
        <f t="shared" si="30"/>
        <v>0</v>
      </c>
      <c r="G75" s="65">
        <f t="shared" si="31"/>
        <v>0</v>
      </c>
      <c r="H75" s="65">
        <f t="shared" si="32"/>
        <v>0</v>
      </c>
      <c r="I75" s="65">
        <f t="shared" si="33"/>
        <v>0</v>
      </c>
      <c r="J75" s="65">
        <f t="shared" si="34"/>
        <v>0</v>
      </c>
      <c r="K75" s="65">
        <f t="shared" si="35"/>
        <v>0</v>
      </c>
      <c r="L75" s="65">
        <f t="shared" si="36"/>
        <v>0</v>
      </c>
      <c r="M75" s="65">
        <f t="shared" si="37"/>
        <v>0</v>
      </c>
      <c r="N75" s="65">
        <f t="shared" si="38"/>
        <v>0</v>
      </c>
      <c r="O75" s="65">
        <f t="shared" si="39"/>
        <v>0</v>
      </c>
      <c r="P75" s="65">
        <f t="shared" si="40"/>
        <v>0</v>
      </c>
      <c r="Q75" s="65">
        <f t="shared" si="41"/>
        <v>0</v>
      </c>
      <c r="R75" s="65">
        <f t="shared" si="42"/>
        <v>0</v>
      </c>
      <c r="S75" s="65">
        <f t="shared" si="43"/>
        <v>0</v>
      </c>
      <c r="T75" s="65">
        <f t="shared" si="44"/>
        <v>0</v>
      </c>
      <c r="U75" s="65">
        <f t="shared" si="45"/>
        <v>0</v>
      </c>
      <c r="V75" s="65">
        <f t="shared" si="46"/>
        <v>0</v>
      </c>
      <c r="W75" s="65">
        <f t="shared" si="47"/>
        <v>0</v>
      </c>
      <c r="X75" s="65">
        <f t="shared" si="48"/>
        <v>0</v>
      </c>
      <c r="Y75" s="65">
        <f t="shared" si="49"/>
        <v>0</v>
      </c>
      <c r="Z75" s="65">
        <f t="shared" si="50"/>
        <v>0</v>
      </c>
      <c r="AA75" s="65">
        <f t="shared" si="51"/>
        <v>0</v>
      </c>
      <c r="AB75" s="65">
        <f t="shared" si="52"/>
        <v>0</v>
      </c>
      <c r="AC75" s="65">
        <f t="shared" si="53"/>
        <v>0</v>
      </c>
      <c r="AD75" s="65">
        <f t="shared" si="54"/>
        <v>0</v>
      </c>
      <c r="AE75" s="65">
        <f t="shared" si="55"/>
        <v>0</v>
      </c>
      <c r="AF75" s="65">
        <f t="shared" si="56"/>
        <v>0</v>
      </c>
      <c r="AG75" s="65">
        <f t="shared" si="57"/>
        <v>0</v>
      </c>
      <c r="AH75" s="65">
        <f t="shared" si="58"/>
        <v>0</v>
      </c>
      <c r="AI75" s="65">
        <f t="shared" si="59"/>
        <v>0</v>
      </c>
      <c r="AJ75" s="65">
        <f t="shared" si="60"/>
        <v>0</v>
      </c>
      <c r="AK75" s="65">
        <f t="shared" si="61"/>
        <v>0</v>
      </c>
      <c r="AL75" s="65">
        <f t="shared" si="62"/>
        <v>0</v>
      </c>
      <c r="AM75" s="65">
        <f t="shared" si="63"/>
        <v>0</v>
      </c>
    </row>
    <row r="76" spans="1:39" ht="16.5" thickTop="1" thickBot="1" x14ac:dyDescent="0.3">
      <c r="A76" s="113" t="str">
        <f t="shared" si="27"/>
        <v>Compensi amministratori</v>
      </c>
      <c r="D76" s="65">
        <f t="shared" si="28"/>
        <v>0</v>
      </c>
      <c r="E76" s="65">
        <f t="shared" si="29"/>
        <v>0</v>
      </c>
      <c r="F76" s="65">
        <f t="shared" si="30"/>
        <v>0</v>
      </c>
      <c r="G76" s="65">
        <f t="shared" si="31"/>
        <v>0</v>
      </c>
      <c r="H76" s="65">
        <f t="shared" si="32"/>
        <v>0</v>
      </c>
      <c r="I76" s="65">
        <f t="shared" si="33"/>
        <v>0</v>
      </c>
      <c r="J76" s="65">
        <f t="shared" si="34"/>
        <v>0</v>
      </c>
      <c r="K76" s="65">
        <f t="shared" si="35"/>
        <v>0</v>
      </c>
      <c r="L76" s="65">
        <f t="shared" si="36"/>
        <v>0</v>
      </c>
      <c r="M76" s="65">
        <f t="shared" si="37"/>
        <v>0</v>
      </c>
      <c r="N76" s="65">
        <f t="shared" si="38"/>
        <v>0</v>
      </c>
      <c r="O76" s="65">
        <f t="shared" si="39"/>
        <v>0</v>
      </c>
      <c r="P76" s="65">
        <f t="shared" si="40"/>
        <v>0</v>
      </c>
      <c r="Q76" s="65">
        <f t="shared" si="41"/>
        <v>0</v>
      </c>
      <c r="R76" s="65">
        <f t="shared" si="42"/>
        <v>0</v>
      </c>
      <c r="S76" s="65">
        <f t="shared" si="43"/>
        <v>0</v>
      </c>
      <c r="T76" s="65">
        <f t="shared" si="44"/>
        <v>0</v>
      </c>
      <c r="U76" s="65">
        <f t="shared" si="45"/>
        <v>0</v>
      </c>
      <c r="V76" s="65">
        <f t="shared" si="46"/>
        <v>0</v>
      </c>
      <c r="W76" s="65">
        <f t="shared" si="47"/>
        <v>0</v>
      </c>
      <c r="X76" s="65">
        <f t="shared" si="48"/>
        <v>0</v>
      </c>
      <c r="Y76" s="65">
        <f t="shared" si="49"/>
        <v>0</v>
      </c>
      <c r="Z76" s="65">
        <f t="shared" si="50"/>
        <v>0</v>
      </c>
      <c r="AA76" s="65">
        <f t="shared" si="51"/>
        <v>0</v>
      </c>
      <c r="AB76" s="65">
        <f t="shared" si="52"/>
        <v>0</v>
      </c>
      <c r="AC76" s="65">
        <f t="shared" si="53"/>
        <v>0</v>
      </c>
      <c r="AD76" s="65">
        <f t="shared" si="54"/>
        <v>0</v>
      </c>
      <c r="AE76" s="65">
        <f t="shared" si="55"/>
        <v>0</v>
      </c>
      <c r="AF76" s="65">
        <f t="shared" si="56"/>
        <v>0</v>
      </c>
      <c r="AG76" s="65">
        <f t="shared" si="57"/>
        <v>0</v>
      </c>
      <c r="AH76" s="65">
        <f t="shared" si="58"/>
        <v>0</v>
      </c>
      <c r="AI76" s="65">
        <f t="shared" si="59"/>
        <v>0</v>
      </c>
      <c r="AJ76" s="65">
        <f t="shared" si="60"/>
        <v>0</v>
      </c>
      <c r="AK76" s="65">
        <f t="shared" si="61"/>
        <v>0</v>
      </c>
      <c r="AL76" s="65">
        <f t="shared" si="62"/>
        <v>0</v>
      </c>
      <c r="AM76" s="65">
        <f t="shared" si="63"/>
        <v>0</v>
      </c>
    </row>
    <row r="77" spans="1:39" ht="16.5" thickTop="1" thickBot="1" x14ac:dyDescent="0.3">
      <c r="A77" s="113" t="str">
        <f t="shared" si="27"/>
        <v>Spese postali</v>
      </c>
      <c r="D77" s="65">
        <f t="shared" si="28"/>
        <v>0</v>
      </c>
      <c r="E77" s="65">
        <f t="shared" si="29"/>
        <v>0</v>
      </c>
      <c r="F77" s="65">
        <f t="shared" si="30"/>
        <v>0</v>
      </c>
      <c r="G77" s="65">
        <f t="shared" si="31"/>
        <v>0</v>
      </c>
      <c r="H77" s="65">
        <f t="shared" si="32"/>
        <v>0</v>
      </c>
      <c r="I77" s="65">
        <f t="shared" si="33"/>
        <v>0</v>
      </c>
      <c r="J77" s="65">
        <f t="shared" si="34"/>
        <v>0</v>
      </c>
      <c r="K77" s="65">
        <f t="shared" si="35"/>
        <v>0</v>
      </c>
      <c r="L77" s="65">
        <f t="shared" si="36"/>
        <v>0</v>
      </c>
      <c r="M77" s="65">
        <f t="shared" si="37"/>
        <v>0</v>
      </c>
      <c r="N77" s="65">
        <f t="shared" si="38"/>
        <v>0</v>
      </c>
      <c r="O77" s="65">
        <f t="shared" si="39"/>
        <v>0</v>
      </c>
      <c r="P77" s="65">
        <f t="shared" si="40"/>
        <v>0</v>
      </c>
      <c r="Q77" s="65">
        <f t="shared" si="41"/>
        <v>0</v>
      </c>
      <c r="R77" s="65">
        <f t="shared" si="42"/>
        <v>0</v>
      </c>
      <c r="S77" s="65">
        <f t="shared" si="43"/>
        <v>0</v>
      </c>
      <c r="T77" s="65">
        <f t="shared" si="44"/>
        <v>0</v>
      </c>
      <c r="U77" s="65">
        <f t="shared" si="45"/>
        <v>0</v>
      </c>
      <c r="V77" s="65">
        <f t="shared" si="46"/>
        <v>0</v>
      </c>
      <c r="W77" s="65">
        <f t="shared" si="47"/>
        <v>0</v>
      </c>
      <c r="X77" s="65">
        <f t="shared" si="48"/>
        <v>0</v>
      </c>
      <c r="Y77" s="65">
        <f t="shared" si="49"/>
        <v>0</v>
      </c>
      <c r="Z77" s="65">
        <f t="shared" si="50"/>
        <v>0</v>
      </c>
      <c r="AA77" s="65">
        <f t="shared" si="51"/>
        <v>0</v>
      </c>
      <c r="AB77" s="65">
        <f t="shared" si="52"/>
        <v>0</v>
      </c>
      <c r="AC77" s="65">
        <f t="shared" si="53"/>
        <v>0</v>
      </c>
      <c r="AD77" s="65">
        <f t="shared" si="54"/>
        <v>0</v>
      </c>
      <c r="AE77" s="65">
        <f t="shared" si="55"/>
        <v>0</v>
      </c>
      <c r="AF77" s="65">
        <f t="shared" si="56"/>
        <v>0</v>
      </c>
      <c r="AG77" s="65">
        <f t="shared" si="57"/>
        <v>0</v>
      </c>
      <c r="AH77" s="65">
        <f t="shared" si="58"/>
        <v>0</v>
      </c>
      <c r="AI77" s="65">
        <f t="shared" si="59"/>
        <v>0</v>
      </c>
      <c r="AJ77" s="65">
        <f t="shared" si="60"/>
        <v>0</v>
      </c>
      <c r="AK77" s="65">
        <f t="shared" si="61"/>
        <v>0</v>
      </c>
      <c r="AL77" s="65">
        <f t="shared" si="62"/>
        <v>0</v>
      </c>
      <c r="AM77" s="65">
        <f t="shared" si="63"/>
        <v>0</v>
      </c>
    </row>
    <row r="78" spans="1:39" ht="16.5" thickTop="1" thickBot="1" x14ac:dyDescent="0.3">
      <c r="A78" s="113" t="str">
        <f t="shared" si="27"/>
        <v>Oneri Bancari</v>
      </c>
      <c r="D78" s="65">
        <f t="shared" si="28"/>
        <v>0</v>
      </c>
      <c r="E78" s="65">
        <f t="shared" si="29"/>
        <v>0</v>
      </c>
      <c r="F78" s="65">
        <f t="shared" si="30"/>
        <v>0</v>
      </c>
      <c r="G78" s="65">
        <f t="shared" si="31"/>
        <v>0</v>
      </c>
      <c r="H78" s="65">
        <f t="shared" si="32"/>
        <v>0</v>
      </c>
      <c r="I78" s="65">
        <f t="shared" si="33"/>
        <v>0</v>
      </c>
      <c r="J78" s="65">
        <f t="shared" si="34"/>
        <v>0</v>
      </c>
      <c r="K78" s="65">
        <f t="shared" si="35"/>
        <v>0</v>
      </c>
      <c r="L78" s="65">
        <f t="shared" si="36"/>
        <v>0</v>
      </c>
      <c r="M78" s="65">
        <f t="shared" si="37"/>
        <v>0</v>
      </c>
      <c r="N78" s="65">
        <f t="shared" si="38"/>
        <v>0</v>
      </c>
      <c r="O78" s="65">
        <f t="shared" si="39"/>
        <v>0</v>
      </c>
      <c r="P78" s="65">
        <f t="shared" si="40"/>
        <v>0</v>
      </c>
      <c r="Q78" s="65">
        <f t="shared" si="41"/>
        <v>0</v>
      </c>
      <c r="R78" s="65">
        <f t="shared" si="42"/>
        <v>0</v>
      </c>
      <c r="S78" s="65">
        <f t="shared" si="43"/>
        <v>0</v>
      </c>
      <c r="T78" s="65">
        <f t="shared" si="44"/>
        <v>0</v>
      </c>
      <c r="U78" s="65">
        <f t="shared" si="45"/>
        <v>0</v>
      </c>
      <c r="V78" s="65">
        <f t="shared" si="46"/>
        <v>0</v>
      </c>
      <c r="W78" s="65">
        <f t="shared" si="47"/>
        <v>0</v>
      </c>
      <c r="X78" s="65">
        <f t="shared" si="48"/>
        <v>0</v>
      </c>
      <c r="Y78" s="65">
        <f t="shared" si="49"/>
        <v>0</v>
      </c>
      <c r="Z78" s="65">
        <f t="shared" si="50"/>
        <v>0</v>
      </c>
      <c r="AA78" s="65">
        <f t="shared" si="51"/>
        <v>0</v>
      </c>
      <c r="AB78" s="65">
        <f t="shared" si="52"/>
        <v>0</v>
      </c>
      <c r="AC78" s="65">
        <f t="shared" si="53"/>
        <v>0</v>
      </c>
      <c r="AD78" s="65">
        <f t="shared" si="54"/>
        <v>0</v>
      </c>
      <c r="AE78" s="65">
        <f t="shared" si="55"/>
        <v>0</v>
      </c>
      <c r="AF78" s="65">
        <f t="shared" si="56"/>
        <v>0</v>
      </c>
      <c r="AG78" s="65">
        <f t="shared" si="57"/>
        <v>0</v>
      </c>
      <c r="AH78" s="65">
        <f t="shared" si="58"/>
        <v>0</v>
      </c>
      <c r="AI78" s="65">
        <f t="shared" si="59"/>
        <v>0</v>
      </c>
      <c r="AJ78" s="65">
        <f t="shared" si="60"/>
        <v>0</v>
      </c>
      <c r="AK78" s="65">
        <f t="shared" si="61"/>
        <v>0</v>
      </c>
      <c r="AL78" s="65">
        <f t="shared" si="62"/>
        <v>0</v>
      </c>
      <c r="AM78" s="65">
        <f t="shared" si="63"/>
        <v>0</v>
      </c>
    </row>
    <row r="79" spans="1:39" ht="16.5" thickTop="1" thickBot="1" x14ac:dyDescent="0.3">
      <c r="A79" s="113" t="str">
        <f t="shared" si="27"/>
        <v>Utenze</v>
      </c>
      <c r="D79" s="65">
        <f t="shared" si="28"/>
        <v>0</v>
      </c>
      <c r="E79" s="65">
        <f t="shared" si="29"/>
        <v>0</v>
      </c>
      <c r="F79" s="65">
        <f t="shared" si="30"/>
        <v>0</v>
      </c>
      <c r="G79" s="65">
        <f t="shared" si="31"/>
        <v>0</v>
      </c>
      <c r="H79" s="65">
        <f t="shared" si="32"/>
        <v>0</v>
      </c>
      <c r="I79" s="65">
        <f t="shared" si="33"/>
        <v>0</v>
      </c>
      <c r="J79" s="65">
        <f t="shared" si="34"/>
        <v>0</v>
      </c>
      <c r="K79" s="65">
        <f t="shared" si="35"/>
        <v>0</v>
      </c>
      <c r="L79" s="65">
        <f t="shared" si="36"/>
        <v>0</v>
      </c>
      <c r="M79" s="65">
        <f t="shared" si="37"/>
        <v>0</v>
      </c>
      <c r="N79" s="65">
        <f t="shared" si="38"/>
        <v>0</v>
      </c>
      <c r="O79" s="65">
        <f t="shared" si="39"/>
        <v>0</v>
      </c>
      <c r="P79" s="65">
        <f t="shared" si="40"/>
        <v>0</v>
      </c>
      <c r="Q79" s="65">
        <f t="shared" si="41"/>
        <v>0</v>
      </c>
      <c r="R79" s="65">
        <f t="shared" si="42"/>
        <v>0</v>
      </c>
      <c r="S79" s="65">
        <f t="shared" si="43"/>
        <v>0</v>
      </c>
      <c r="T79" s="65">
        <f t="shared" si="44"/>
        <v>0</v>
      </c>
      <c r="U79" s="65">
        <f t="shared" si="45"/>
        <v>0</v>
      </c>
      <c r="V79" s="65">
        <f t="shared" si="46"/>
        <v>0</v>
      </c>
      <c r="W79" s="65">
        <f t="shared" si="47"/>
        <v>0</v>
      </c>
      <c r="X79" s="65">
        <f t="shared" si="48"/>
        <v>0</v>
      </c>
      <c r="Y79" s="65">
        <f t="shared" si="49"/>
        <v>0</v>
      </c>
      <c r="Z79" s="65">
        <f t="shared" si="50"/>
        <v>0</v>
      </c>
      <c r="AA79" s="65">
        <f t="shared" si="51"/>
        <v>0</v>
      </c>
      <c r="AB79" s="65">
        <f t="shared" si="52"/>
        <v>0</v>
      </c>
      <c r="AC79" s="65">
        <f t="shared" si="53"/>
        <v>0</v>
      </c>
      <c r="AD79" s="65">
        <f t="shared" si="54"/>
        <v>0</v>
      </c>
      <c r="AE79" s="65">
        <f t="shared" si="55"/>
        <v>0</v>
      </c>
      <c r="AF79" s="65">
        <f t="shared" si="56"/>
        <v>0</v>
      </c>
      <c r="AG79" s="65">
        <f t="shared" si="57"/>
        <v>0</v>
      </c>
      <c r="AH79" s="65">
        <f t="shared" si="58"/>
        <v>0</v>
      </c>
      <c r="AI79" s="65">
        <f t="shared" si="59"/>
        <v>0</v>
      </c>
      <c r="AJ79" s="65">
        <f t="shared" si="60"/>
        <v>0</v>
      </c>
      <c r="AK79" s="65">
        <f t="shared" si="61"/>
        <v>0</v>
      </c>
      <c r="AL79" s="65">
        <f t="shared" si="62"/>
        <v>0</v>
      </c>
      <c r="AM79" s="65">
        <f t="shared" si="63"/>
        <v>0</v>
      </c>
    </row>
    <row r="80" spans="1:39" ht="16.5" thickTop="1" thickBot="1" x14ac:dyDescent="0.3">
      <c r="A80" s="113" t="str">
        <f t="shared" si="27"/>
        <v>Affitti e locazioni passive</v>
      </c>
      <c r="D80" s="65">
        <f t="shared" si="28"/>
        <v>0</v>
      </c>
      <c r="E80" s="65">
        <f t="shared" si="29"/>
        <v>0</v>
      </c>
      <c r="F80" s="65">
        <f t="shared" si="30"/>
        <v>0</v>
      </c>
      <c r="G80" s="65">
        <f t="shared" si="31"/>
        <v>0</v>
      </c>
      <c r="H80" s="65">
        <f t="shared" si="32"/>
        <v>0</v>
      </c>
      <c r="I80" s="65">
        <f t="shared" si="33"/>
        <v>0</v>
      </c>
      <c r="J80" s="65">
        <f t="shared" si="34"/>
        <v>0</v>
      </c>
      <c r="K80" s="65">
        <f t="shared" si="35"/>
        <v>0</v>
      </c>
      <c r="L80" s="65">
        <f t="shared" si="36"/>
        <v>0</v>
      </c>
      <c r="M80" s="65">
        <f t="shared" si="37"/>
        <v>0</v>
      </c>
      <c r="N80" s="65">
        <f t="shared" si="38"/>
        <v>0</v>
      </c>
      <c r="O80" s="65">
        <f t="shared" si="39"/>
        <v>0</v>
      </c>
      <c r="P80" s="65">
        <f t="shared" si="40"/>
        <v>0</v>
      </c>
      <c r="Q80" s="65">
        <f t="shared" si="41"/>
        <v>0</v>
      </c>
      <c r="R80" s="65">
        <f t="shared" si="42"/>
        <v>0</v>
      </c>
      <c r="S80" s="65">
        <f t="shared" si="43"/>
        <v>0</v>
      </c>
      <c r="T80" s="65">
        <f t="shared" si="44"/>
        <v>0</v>
      </c>
      <c r="U80" s="65">
        <f t="shared" si="45"/>
        <v>0</v>
      </c>
      <c r="V80" s="65">
        <f t="shared" si="46"/>
        <v>0</v>
      </c>
      <c r="W80" s="65">
        <f t="shared" si="47"/>
        <v>0</v>
      </c>
      <c r="X80" s="65">
        <f t="shared" si="48"/>
        <v>0</v>
      </c>
      <c r="Y80" s="65">
        <f t="shared" si="49"/>
        <v>0</v>
      </c>
      <c r="Z80" s="65">
        <f t="shared" si="50"/>
        <v>0</v>
      </c>
      <c r="AA80" s="65">
        <f t="shared" si="51"/>
        <v>0</v>
      </c>
      <c r="AB80" s="65">
        <f t="shared" si="52"/>
        <v>0</v>
      </c>
      <c r="AC80" s="65">
        <f t="shared" si="53"/>
        <v>0</v>
      </c>
      <c r="AD80" s="65">
        <f t="shared" si="54"/>
        <v>0</v>
      </c>
      <c r="AE80" s="65">
        <f t="shared" si="55"/>
        <v>0</v>
      </c>
      <c r="AF80" s="65">
        <f t="shared" si="56"/>
        <v>0</v>
      </c>
      <c r="AG80" s="65">
        <f t="shared" si="57"/>
        <v>0</v>
      </c>
      <c r="AH80" s="65">
        <f t="shared" si="58"/>
        <v>0</v>
      </c>
      <c r="AI80" s="65">
        <f t="shared" si="59"/>
        <v>0</v>
      </c>
      <c r="AJ80" s="65">
        <f t="shared" si="60"/>
        <v>0</v>
      </c>
      <c r="AK80" s="65">
        <f t="shared" si="61"/>
        <v>0</v>
      </c>
      <c r="AL80" s="65">
        <f t="shared" si="62"/>
        <v>0</v>
      </c>
      <c r="AM80" s="65">
        <f t="shared" si="63"/>
        <v>0</v>
      </c>
    </row>
    <row r="81" spans="1:39" ht="16.5" thickTop="1" thickBot="1" x14ac:dyDescent="0.3">
      <c r="A81" s="113" t="str">
        <f t="shared" si="27"/>
        <v>Altri costi amministrativi</v>
      </c>
      <c r="D81" s="65">
        <f t="shared" si="28"/>
        <v>0</v>
      </c>
      <c r="E81" s="65">
        <f t="shared" si="29"/>
        <v>0</v>
      </c>
      <c r="F81" s="65">
        <f t="shared" si="30"/>
        <v>0</v>
      </c>
      <c r="G81" s="65">
        <f t="shared" si="31"/>
        <v>0</v>
      </c>
      <c r="H81" s="65">
        <f t="shared" si="32"/>
        <v>0</v>
      </c>
      <c r="I81" s="65">
        <f t="shared" si="33"/>
        <v>0</v>
      </c>
      <c r="J81" s="65">
        <f t="shared" si="34"/>
        <v>0</v>
      </c>
      <c r="K81" s="65">
        <f t="shared" si="35"/>
        <v>0</v>
      </c>
      <c r="L81" s="65">
        <f t="shared" si="36"/>
        <v>0</v>
      </c>
      <c r="M81" s="65">
        <f t="shared" si="37"/>
        <v>0</v>
      </c>
      <c r="N81" s="65">
        <f t="shared" si="38"/>
        <v>0</v>
      </c>
      <c r="O81" s="65">
        <f t="shared" si="39"/>
        <v>0</v>
      </c>
      <c r="P81" s="65">
        <f t="shared" si="40"/>
        <v>0</v>
      </c>
      <c r="Q81" s="65">
        <f t="shared" si="41"/>
        <v>0</v>
      </c>
      <c r="R81" s="65">
        <f t="shared" si="42"/>
        <v>0</v>
      </c>
      <c r="S81" s="65">
        <f t="shared" si="43"/>
        <v>0</v>
      </c>
      <c r="T81" s="65">
        <f t="shared" si="44"/>
        <v>0</v>
      </c>
      <c r="U81" s="65">
        <f t="shared" si="45"/>
        <v>0</v>
      </c>
      <c r="V81" s="65">
        <f t="shared" si="46"/>
        <v>0</v>
      </c>
      <c r="W81" s="65">
        <f t="shared" si="47"/>
        <v>0</v>
      </c>
      <c r="X81" s="65">
        <f t="shared" si="48"/>
        <v>0</v>
      </c>
      <c r="Y81" s="65">
        <f t="shared" si="49"/>
        <v>0</v>
      </c>
      <c r="Z81" s="65">
        <f t="shared" si="50"/>
        <v>0</v>
      </c>
      <c r="AA81" s="65">
        <f t="shared" si="51"/>
        <v>0</v>
      </c>
      <c r="AB81" s="65">
        <f t="shared" si="52"/>
        <v>0</v>
      </c>
      <c r="AC81" s="65">
        <f t="shared" si="53"/>
        <v>0</v>
      </c>
      <c r="AD81" s="65">
        <f t="shared" si="54"/>
        <v>0</v>
      </c>
      <c r="AE81" s="65">
        <f t="shared" si="55"/>
        <v>0</v>
      </c>
      <c r="AF81" s="65">
        <f t="shared" si="56"/>
        <v>0</v>
      </c>
      <c r="AG81" s="65">
        <f t="shared" si="57"/>
        <v>0</v>
      </c>
      <c r="AH81" s="65">
        <f t="shared" si="58"/>
        <v>0</v>
      </c>
      <c r="AI81" s="65">
        <f t="shared" si="59"/>
        <v>0</v>
      </c>
      <c r="AJ81" s="65">
        <f t="shared" si="60"/>
        <v>0</v>
      </c>
      <c r="AK81" s="65">
        <f t="shared" si="61"/>
        <v>0</v>
      </c>
      <c r="AL81" s="65">
        <f t="shared" si="62"/>
        <v>0</v>
      </c>
      <c r="AM81" s="65">
        <f t="shared" si="63"/>
        <v>0</v>
      </c>
    </row>
    <row r="82" spans="1:39" ht="16.5" thickTop="1" thickBot="1" x14ac:dyDescent="0.3">
      <c r="A82" s="113" t="str">
        <f t="shared" si="27"/>
        <v>Costi diversi</v>
      </c>
      <c r="D82" s="65">
        <f t="shared" si="28"/>
        <v>0</v>
      </c>
      <c r="E82" s="65">
        <f t="shared" si="29"/>
        <v>0</v>
      </c>
      <c r="F82" s="65">
        <f t="shared" si="30"/>
        <v>0</v>
      </c>
      <c r="G82" s="65">
        <f t="shared" si="31"/>
        <v>0</v>
      </c>
      <c r="H82" s="65">
        <f t="shared" si="32"/>
        <v>0</v>
      </c>
      <c r="I82" s="65">
        <f t="shared" si="33"/>
        <v>0</v>
      </c>
      <c r="J82" s="65">
        <f t="shared" si="34"/>
        <v>0</v>
      </c>
      <c r="K82" s="65">
        <f t="shared" si="35"/>
        <v>0</v>
      </c>
      <c r="L82" s="65">
        <f t="shared" si="36"/>
        <v>0</v>
      </c>
      <c r="M82" s="65">
        <f t="shared" si="37"/>
        <v>0</v>
      </c>
      <c r="N82" s="65">
        <f t="shared" si="38"/>
        <v>0</v>
      </c>
      <c r="O82" s="65">
        <f t="shared" si="39"/>
        <v>0</v>
      </c>
      <c r="P82" s="65">
        <f t="shared" si="40"/>
        <v>0</v>
      </c>
      <c r="Q82" s="65">
        <f t="shared" si="41"/>
        <v>0</v>
      </c>
      <c r="R82" s="65">
        <f t="shared" si="42"/>
        <v>0</v>
      </c>
      <c r="S82" s="65">
        <f t="shared" si="43"/>
        <v>0</v>
      </c>
      <c r="T82" s="65">
        <f t="shared" si="44"/>
        <v>0</v>
      </c>
      <c r="U82" s="65">
        <f t="shared" si="45"/>
        <v>0</v>
      </c>
      <c r="V82" s="65">
        <f t="shared" si="46"/>
        <v>0</v>
      </c>
      <c r="W82" s="65">
        <f t="shared" si="47"/>
        <v>0</v>
      </c>
      <c r="X82" s="65">
        <f t="shared" si="48"/>
        <v>0</v>
      </c>
      <c r="Y82" s="65">
        <f t="shared" si="49"/>
        <v>0</v>
      </c>
      <c r="Z82" s="65">
        <f t="shared" si="50"/>
        <v>0</v>
      </c>
      <c r="AA82" s="65">
        <f t="shared" si="51"/>
        <v>0</v>
      </c>
      <c r="AB82" s="65">
        <f t="shared" si="52"/>
        <v>0</v>
      </c>
      <c r="AC82" s="65">
        <f t="shared" si="53"/>
        <v>0</v>
      </c>
      <c r="AD82" s="65">
        <f t="shared" si="54"/>
        <v>0</v>
      </c>
      <c r="AE82" s="65">
        <f t="shared" si="55"/>
        <v>0</v>
      </c>
      <c r="AF82" s="65">
        <f t="shared" si="56"/>
        <v>0</v>
      </c>
      <c r="AG82" s="65">
        <f t="shared" si="57"/>
        <v>0</v>
      </c>
      <c r="AH82" s="65">
        <f t="shared" si="58"/>
        <v>0</v>
      </c>
      <c r="AI82" s="65">
        <f t="shared" si="59"/>
        <v>0</v>
      </c>
      <c r="AJ82" s="65">
        <f t="shared" si="60"/>
        <v>0</v>
      </c>
      <c r="AK82" s="65">
        <f t="shared" si="61"/>
        <v>0</v>
      </c>
      <c r="AL82" s="65">
        <f t="shared" si="62"/>
        <v>0</v>
      </c>
      <c r="AM82" s="65">
        <f t="shared" si="63"/>
        <v>0</v>
      </c>
    </row>
    <row r="83" spans="1:39" ht="16.5" thickTop="1" thickBot="1" x14ac:dyDescent="0.3">
      <c r="A83" s="113" t="str">
        <f t="shared" si="27"/>
        <v>Premi assicurativi</v>
      </c>
      <c r="D83" s="65">
        <f t="shared" si="28"/>
        <v>0</v>
      </c>
      <c r="E83" s="65">
        <f t="shared" si="29"/>
        <v>0</v>
      </c>
      <c r="F83" s="65">
        <f t="shared" si="30"/>
        <v>0</v>
      </c>
      <c r="G83" s="65">
        <f t="shared" si="31"/>
        <v>0</v>
      </c>
      <c r="H83" s="65">
        <f t="shared" si="32"/>
        <v>0</v>
      </c>
      <c r="I83" s="65">
        <f t="shared" si="33"/>
        <v>0</v>
      </c>
      <c r="J83" s="65">
        <f t="shared" si="34"/>
        <v>0</v>
      </c>
      <c r="K83" s="65">
        <f t="shared" si="35"/>
        <v>0</v>
      </c>
      <c r="L83" s="65">
        <f t="shared" si="36"/>
        <v>0</v>
      </c>
      <c r="M83" s="65">
        <f t="shared" si="37"/>
        <v>0</v>
      </c>
      <c r="N83" s="65">
        <f t="shared" si="38"/>
        <v>0</v>
      </c>
      <c r="O83" s="65">
        <f t="shared" si="39"/>
        <v>0</v>
      </c>
      <c r="P83" s="65">
        <f t="shared" si="40"/>
        <v>0</v>
      </c>
      <c r="Q83" s="65">
        <f t="shared" si="41"/>
        <v>0</v>
      </c>
      <c r="R83" s="65">
        <f t="shared" si="42"/>
        <v>0</v>
      </c>
      <c r="S83" s="65">
        <f t="shared" si="43"/>
        <v>0</v>
      </c>
      <c r="T83" s="65">
        <f t="shared" si="44"/>
        <v>0</v>
      </c>
      <c r="U83" s="65">
        <f t="shared" si="45"/>
        <v>0</v>
      </c>
      <c r="V83" s="65">
        <f t="shared" si="46"/>
        <v>0</v>
      </c>
      <c r="W83" s="65">
        <f t="shared" si="47"/>
        <v>0</v>
      </c>
      <c r="X83" s="65">
        <f t="shared" si="48"/>
        <v>0</v>
      </c>
      <c r="Y83" s="65">
        <f t="shared" si="49"/>
        <v>0</v>
      </c>
      <c r="Z83" s="65">
        <f t="shared" si="50"/>
        <v>0</v>
      </c>
      <c r="AA83" s="65">
        <f t="shared" si="51"/>
        <v>0</v>
      </c>
      <c r="AB83" s="65">
        <f t="shared" si="52"/>
        <v>0</v>
      </c>
      <c r="AC83" s="65">
        <f t="shared" si="53"/>
        <v>0</v>
      </c>
      <c r="AD83" s="65">
        <f t="shared" si="54"/>
        <v>0</v>
      </c>
      <c r="AE83" s="65">
        <f t="shared" si="55"/>
        <v>0</v>
      </c>
      <c r="AF83" s="65">
        <f t="shared" si="56"/>
        <v>0</v>
      </c>
      <c r="AG83" s="65">
        <f t="shared" si="57"/>
        <v>0</v>
      </c>
      <c r="AH83" s="65">
        <f t="shared" si="58"/>
        <v>0</v>
      </c>
      <c r="AI83" s="65">
        <f t="shared" si="59"/>
        <v>0</v>
      </c>
      <c r="AJ83" s="65">
        <f t="shared" si="60"/>
        <v>0</v>
      </c>
      <c r="AK83" s="65">
        <f t="shared" si="61"/>
        <v>0</v>
      </c>
      <c r="AL83" s="65">
        <f t="shared" si="62"/>
        <v>0</v>
      </c>
      <c r="AM83" s="65">
        <f t="shared" si="63"/>
        <v>0</v>
      </c>
    </row>
    <row r="84" spans="1:39" ht="15.75" thickTop="1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</row>
    <row r="85" spans="1:39" ht="15.75" thickBot="1" x14ac:dyDescent="0.3">
      <c r="A85" s="57" t="s">
        <v>314</v>
      </c>
      <c r="B85" s="122"/>
      <c r="C85" s="125"/>
      <c r="D85" s="63">
        <f>+SUM(D60:D83)</f>
        <v>242</v>
      </c>
      <c r="E85" s="63">
        <f t="shared" ref="E85:AM85" si="64">+SUM(E60:E83)</f>
        <v>363</v>
      </c>
      <c r="F85" s="63">
        <f t="shared" si="64"/>
        <v>363</v>
      </c>
      <c r="G85" s="63">
        <f t="shared" si="64"/>
        <v>363</v>
      </c>
      <c r="H85" s="63">
        <f t="shared" si="64"/>
        <v>363</v>
      </c>
      <c r="I85" s="63">
        <f t="shared" si="64"/>
        <v>363</v>
      </c>
      <c r="J85" s="63">
        <f t="shared" si="64"/>
        <v>363</v>
      </c>
      <c r="K85" s="63">
        <f t="shared" si="64"/>
        <v>363</v>
      </c>
      <c r="L85" s="63">
        <f t="shared" si="64"/>
        <v>363</v>
      </c>
      <c r="M85" s="63">
        <f t="shared" si="64"/>
        <v>363</v>
      </c>
      <c r="N85" s="63">
        <f t="shared" si="64"/>
        <v>363</v>
      </c>
      <c r="O85" s="63">
        <f t="shared" si="64"/>
        <v>363</v>
      </c>
      <c r="P85" s="63">
        <f t="shared" si="64"/>
        <v>363</v>
      </c>
      <c r="Q85" s="63">
        <f t="shared" si="64"/>
        <v>363</v>
      </c>
      <c r="R85" s="63">
        <f t="shared" si="64"/>
        <v>363</v>
      </c>
      <c r="S85" s="63">
        <f t="shared" si="64"/>
        <v>363</v>
      </c>
      <c r="T85" s="63">
        <f t="shared" si="64"/>
        <v>363</v>
      </c>
      <c r="U85" s="63">
        <f t="shared" si="64"/>
        <v>363</v>
      </c>
      <c r="V85" s="63">
        <f t="shared" si="64"/>
        <v>363</v>
      </c>
      <c r="W85" s="63">
        <f t="shared" si="64"/>
        <v>363</v>
      </c>
      <c r="X85" s="63">
        <f t="shared" si="64"/>
        <v>363</v>
      </c>
      <c r="Y85" s="63">
        <f t="shared" si="64"/>
        <v>363</v>
      </c>
      <c r="Z85" s="63">
        <f t="shared" si="64"/>
        <v>363</v>
      </c>
      <c r="AA85" s="63">
        <f t="shared" si="64"/>
        <v>363</v>
      </c>
      <c r="AB85" s="63">
        <f t="shared" si="64"/>
        <v>363</v>
      </c>
      <c r="AC85" s="63">
        <f t="shared" si="64"/>
        <v>363</v>
      </c>
      <c r="AD85" s="63">
        <f t="shared" si="64"/>
        <v>363</v>
      </c>
      <c r="AE85" s="63">
        <f t="shared" si="64"/>
        <v>363</v>
      </c>
      <c r="AF85" s="63">
        <f t="shared" si="64"/>
        <v>363</v>
      </c>
      <c r="AG85" s="63">
        <f t="shared" si="64"/>
        <v>363</v>
      </c>
      <c r="AH85" s="63">
        <f t="shared" si="64"/>
        <v>363</v>
      </c>
      <c r="AI85" s="63">
        <f t="shared" si="64"/>
        <v>363</v>
      </c>
      <c r="AJ85" s="63">
        <f t="shared" si="64"/>
        <v>363</v>
      </c>
      <c r="AK85" s="63">
        <f t="shared" si="64"/>
        <v>363</v>
      </c>
      <c r="AL85" s="63">
        <f t="shared" si="64"/>
        <v>363</v>
      </c>
      <c r="AM85" s="63">
        <f t="shared" si="64"/>
        <v>363</v>
      </c>
    </row>
    <row r="86" spans="1:39" ht="15.75" thickTop="1" x14ac:dyDescent="0.25"/>
    <row r="87" spans="1:39" ht="15.75" thickBot="1" x14ac:dyDescent="0.3"/>
    <row r="88" spans="1:39" ht="16.5" thickTop="1" thickBot="1" x14ac:dyDescent="0.3">
      <c r="A88" s="57" t="s">
        <v>343</v>
      </c>
      <c r="B88" s="120"/>
      <c r="C88" s="121"/>
      <c r="D88" s="202">
        <f>+SPm!B2</f>
        <v>41456</v>
      </c>
      <c r="E88" s="202">
        <f>+SPm!C2</f>
        <v>41517</v>
      </c>
      <c r="F88" s="202">
        <f>+SPm!D2</f>
        <v>41547</v>
      </c>
      <c r="G88" s="202">
        <f>+SPm!E2</f>
        <v>41578</v>
      </c>
      <c r="H88" s="202">
        <f>+SPm!F2</f>
        <v>41608</v>
      </c>
      <c r="I88" s="202">
        <f>+SPm!G2</f>
        <v>41639</v>
      </c>
      <c r="J88" s="202">
        <f>+SPm!H2</f>
        <v>41670</v>
      </c>
      <c r="K88" s="202">
        <f>+SPm!I2</f>
        <v>41698</v>
      </c>
      <c r="L88" s="202">
        <f>+SPm!J2</f>
        <v>41729</v>
      </c>
      <c r="M88" s="202">
        <f>+SPm!K2</f>
        <v>41759</v>
      </c>
      <c r="N88" s="202">
        <f>+SPm!L2</f>
        <v>41790</v>
      </c>
      <c r="O88" s="202">
        <f>+SPm!M2</f>
        <v>41820</v>
      </c>
      <c r="P88" s="202">
        <f>+SPm!N2</f>
        <v>41851</v>
      </c>
      <c r="Q88" s="202">
        <f>+SPm!O2</f>
        <v>41882</v>
      </c>
      <c r="R88" s="202">
        <f>+SPm!P2</f>
        <v>41912</v>
      </c>
      <c r="S88" s="202">
        <f>+SPm!Q2</f>
        <v>41943</v>
      </c>
      <c r="T88" s="202">
        <f>+SPm!R2</f>
        <v>41973</v>
      </c>
      <c r="U88" s="202">
        <f>+SPm!S2</f>
        <v>42004</v>
      </c>
      <c r="V88" s="202">
        <f>+SPm!T2</f>
        <v>42035</v>
      </c>
      <c r="W88" s="202">
        <f>+SPm!U2</f>
        <v>42063</v>
      </c>
      <c r="X88" s="202">
        <f>+SPm!V2</f>
        <v>42094</v>
      </c>
      <c r="Y88" s="202">
        <f>+SPm!W2</f>
        <v>42124</v>
      </c>
      <c r="Z88" s="202">
        <f>+SPm!X2</f>
        <v>42155</v>
      </c>
      <c r="AA88" s="202">
        <f>+SPm!Y2</f>
        <v>42185</v>
      </c>
      <c r="AB88" s="202">
        <f>+SPm!Z2</f>
        <v>42216</v>
      </c>
      <c r="AC88" s="202">
        <f>+SPm!AA2</f>
        <v>42247</v>
      </c>
      <c r="AD88" s="202">
        <f>+SPm!AB2</f>
        <v>42277</v>
      </c>
      <c r="AE88" s="202">
        <f>+SPm!AC2</f>
        <v>42308</v>
      </c>
      <c r="AF88" s="202">
        <f>+SPm!AD2</f>
        <v>42338</v>
      </c>
      <c r="AG88" s="202">
        <f>+SPm!AE2</f>
        <v>42369</v>
      </c>
      <c r="AH88" s="202">
        <f>+SPm!AF2</f>
        <v>42400</v>
      </c>
      <c r="AI88" s="202">
        <f>+SPm!AG2</f>
        <v>42429</v>
      </c>
      <c r="AJ88" s="202">
        <f>+SPm!AH2</f>
        <v>42460</v>
      </c>
      <c r="AK88" s="202">
        <f>+SPm!AI2</f>
        <v>42490</v>
      </c>
      <c r="AL88" s="202">
        <f>+SPm!AJ2</f>
        <v>42521</v>
      </c>
      <c r="AM88" s="202">
        <f>+SPm!AK2</f>
        <v>42551</v>
      </c>
    </row>
    <row r="89" spans="1:39" ht="16.5" thickTop="1" thickBot="1" x14ac:dyDescent="0.3">
      <c r="A89" s="113" t="str">
        <f>+A4</f>
        <v>Spese energia elettrica, gas, acqua</v>
      </c>
      <c r="D89" s="65">
        <f t="shared" ref="D89:D112" si="65">+D4+D31-D60</f>
        <v>0</v>
      </c>
      <c r="E89" s="65">
        <f t="shared" ref="E89:AM89" si="66">+E4+E31+D60-E60</f>
        <v>0</v>
      </c>
      <c r="F89" s="65">
        <f t="shared" si="66"/>
        <v>121</v>
      </c>
      <c r="G89" s="65">
        <f t="shared" si="66"/>
        <v>121</v>
      </c>
      <c r="H89" s="65">
        <f t="shared" si="66"/>
        <v>121</v>
      </c>
      <c r="I89" s="65">
        <f t="shared" si="66"/>
        <v>121</v>
      </c>
      <c r="J89" s="65">
        <f t="shared" si="66"/>
        <v>121</v>
      </c>
      <c r="K89" s="65">
        <f t="shared" si="66"/>
        <v>121</v>
      </c>
      <c r="L89" s="65">
        <f t="shared" si="66"/>
        <v>121</v>
      </c>
      <c r="M89" s="65">
        <f t="shared" si="66"/>
        <v>121</v>
      </c>
      <c r="N89" s="65">
        <f t="shared" si="66"/>
        <v>121</v>
      </c>
      <c r="O89" s="65">
        <f t="shared" si="66"/>
        <v>121</v>
      </c>
      <c r="P89" s="65">
        <f t="shared" si="66"/>
        <v>121</v>
      </c>
      <c r="Q89" s="65">
        <f t="shared" si="66"/>
        <v>121</v>
      </c>
      <c r="R89" s="65">
        <f t="shared" si="66"/>
        <v>121</v>
      </c>
      <c r="S89" s="65">
        <f t="shared" si="66"/>
        <v>121</v>
      </c>
      <c r="T89" s="65">
        <f t="shared" si="66"/>
        <v>121</v>
      </c>
      <c r="U89" s="65">
        <f t="shared" si="66"/>
        <v>121</v>
      </c>
      <c r="V89" s="65">
        <f t="shared" si="66"/>
        <v>121</v>
      </c>
      <c r="W89" s="65">
        <f t="shared" si="66"/>
        <v>121</v>
      </c>
      <c r="X89" s="65">
        <f t="shared" si="66"/>
        <v>121</v>
      </c>
      <c r="Y89" s="65">
        <f t="shared" si="66"/>
        <v>121</v>
      </c>
      <c r="Z89" s="65">
        <f t="shared" si="66"/>
        <v>121</v>
      </c>
      <c r="AA89" s="65">
        <f t="shared" si="66"/>
        <v>121</v>
      </c>
      <c r="AB89" s="65">
        <f t="shared" si="66"/>
        <v>121</v>
      </c>
      <c r="AC89" s="65">
        <f t="shared" si="66"/>
        <v>121</v>
      </c>
      <c r="AD89" s="65">
        <f t="shared" si="66"/>
        <v>121</v>
      </c>
      <c r="AE89" s="65">
        <f t="shared" si="66"/>
        <v>121</v>
      </c>
      <c r="AF89" s="65">
        <f t="shared" si="66"/>
        <v>121</v>
      </c>
      <c r="AG89" s="65">
        <f t="shared" si="66"/>
        <v>121</v>
      </c>
      <c r="AH89" s="65">
        <f t="shared" si="66"/>
        <v>121</v>
      </c>
      <c r="AI89" s="65">
        <f t="shared" si="66"/>
        <v>121</v>
      </c>
      <c r="AJ89" s="65">
        <f t="shared" si="66"/>
        <v>121</v>
      </c>
      <c r="AK89" s="65">
        <f t="shared" si="66"/>
        <v>121</v>
      </c>
      <c r="AL89" s="65">
        <f t="shared" si="66"/>
        <v>121</v>
      </c>
      <c r="AM89" s="65">
        <f t="shared" si="66"/>
        <v>121</v>
      </c>
    </row>
    <row r="90" spans="1:39" ht="16.5" thickTop="1" thickBot="1" x14ac:dyDescent="0.3">
      <c r="A90" s="113" t="str">
        <f t="shared" ref="A90:A112" si="67">+A5</f>
        <v>Spese di rappresentanza</v>
      </c>
      <c r="D90" s="65">
        <f t="shared" si="65"/>
        <v>0</v>
      </c>
      <c r="E90" s="65">
        <f t="shared" ref="E90:AM90" si="68">+E5+E32+D61-E61</f>
        <v>0</v>
      </c>
      <c r="F90" s="65">
        <f t="shared" si="68"/>
        <v>0</v>
      </c>
      <c r="G90" s="65">
        <f t="shared" si="68"/>
        <v>0</v>
      </c>
      <c r="H90" s="65">
        <f t="shared" si="68"/>
        <v>0</v>
      </c>
      <c r="I90" s="65">
        <f t="shared" si="68"/>
        <v>0</v>
      </c>
      <c r="J90" s="65">
        <f t="shared" si="68"/>
        <v>0</v>
      </c>
      <c r="K90" s="65">
        <f t="shared" si="68"/>
        <v>0</v>
      </c>
      <c r="L90" s="65">
        <f t="shared" si="68"/>
        <v>0</v>
      </c>
      <c r="M90" s="65">
        <f t="shared" si="68"/>
        <v>0</v>
      </c>
      <c r="N90" s="65">
        <f t="shared" si="68"/>
        <v>0</v>
      </c>
      <c r="O90" s="65">
        <f t="shared" si="68"/>
        <v>0</v>
      </c>
      <c r="P90" s="65">
        <f t="shared" si="68"/>
        <v>0</v>
      </c>
      <c r="Q90" s="65">
        <f t="shared" si="68"/>
        <v>0</v>
      </c>
      <c r="R90" s="65">
        <f t="shared" si="68"/>
        <v>0</v>
      </c>
      <c r="S90" s="65">
        <f t="shared" si="68"/>
        <v>0</v>
      </c>
      <c r="T90" s="65">
        <f t="shared" si="68"/>
        <v>0</v>
      </c>
      <c r="U90" s="65">
        <f t="shared" si="68"/>
        <v>0</v>
      </c>
      <c r="V90" s="65">
        <f t="shared" si="68"/>
        <v>0</v>
      </c>
      <c r="W90" s="65">
        <f t="shared" si="68"/>
        <v>0</v>
      </c>
      <c r="X90" s="65">
        <f t="shared" si="68"/>
        <v>0</v>
      </c>
      <c r="Y90" s="65">
        <f t="shared" si="68"/>
        <v>0</v>
      </c>
      <c r="Z90" s="65">
        <f t="shared" si="68"/>
        <v>0</v>
      </c>
      <c r="AA90" s="65">
        <f t="shared" si="68"/>
        <v>0</v>
      </c>
      <c r="AB90" s="65">
        <f t="shared" si="68"/>
        <v>0</v>
      </c>
      <c r="AC90" s="65">
        <f t="shared" si="68"/>
        <v>0</v>
      </c>
      <c r="AD90" s="65">
        <f t="shared" si="68"/>
        <v>0</v>
      </c>
      <c r="AE90" s="65">
        <f t="shared" si="68"/>
        <v>0</v>
      </c>
      <c r="AF90" s="65">
        <f t="shared" si="68"/>
        <v>0</v>
      </c>
      <c r="AG90" s="65">
        <f t="shared" si="68"/>
        <v>0</v>
      </c>
      <c r="AH90" s="65">
        <f t="shared" si="68"/>
        <v>0</v>
      </c>
      <c r="AI90" s="65">
        <f t="shared" si="68"/>
        <v>0</v>
      </c>
      <c r="AJ90" s="65">
        <f t="shared" si="68"/>
        <v>0</v>
      </c>
      <c r="AK90" s="65">
        <f t="shared" si="68"/>
        <v>0</v>
      </c>
      <c r="AL90" s="65">
        <f t="shared" si="68"/>
        <v>0</v>
      </c>
      <c r="AM90" s="65">
        <f t="shared" si="68"/>
        <v>0</v>
      </c>
    </row>
    <row r="91" spans="1:39" ht="16.5" thickTop="1" thickBot="1" x14ac:dyDescent="0.3">
      <c r="A91" s="113" t="str">
        <f t="shared" si="67"/>
        <v>Spese di pubblicità e promozioni</v>
      </c>
      <c r="D91" s="65">
        <f t="shared" si="65"/>
        <v>0</v>
      </c>
      <c r="E91" s="65">
        <f t="shared" ref="E91:AM91" si="69">+E6+E33+D62-E62</f>
        <v>121</v>
      </c>
      <c r="F91" s="65">
        <f t="shared" si="69"/>
        <v>121</v>
      </c>
      <c r="G91" s="65">
        <f t="shared" si="69"/>
        <v>121</v>
      </c>
      <c r="H91" s="65">
        <f t="shared" si="69"/>
        <v>121</v>
      </c>
      <c r="I91" s="65">
        <f t="shared" si="69"/>
        <v>121</v>
      </c>
      <c r="J91" s="65">
        <f t="shared" si="69"/>
        <v>121</v>
      </c>
      <c r="K91" s="65">
        <f t="shared" si="69"/>
        <v>121</v>
      </c>
      <c r="L91" s="65">
        <f t="shared" si="69"/>
        <v>121</v>
      </c>
      <c r="M91" s="65">
        <f t="shared" si="69"/>
        <v>121</v>
      </c>
      <c r="N91" s="65">
        <f t="shared" si="69"/>
        <v>121</v>
      </c>
      <c r="O91" s="65">
        <f t="shared" si="69"/>
        <v>121</v>
      </c>
      <c r="P91" s="65">
        <f t="shared" si="69"/>
        <v>121</v>
      </c>
      <c r="Q91" s="65">
        <f t="shared" si="69"/>
        <v>121</v>
      </c>
      <c r="R91" s="65">
        <f t="shared" si="69"/>
        <v>121</v>
      </c>
      <c r="S91" s="65">
        <f t="shared" si="69"/>
        <v>121</v>
      </c>
      <c r="T91" s="65">
        <f t="shared" si="69"/>
        <v>121</v>
      </c>
      <c r="U91" s="65">
        <f t="shared" si="69"/>
        <v>121</v>
      </c>
      <c r="V91" s="65">
        <f t="shared" si="69"/>
        <v>121</v>
      </c>
      <c r="W91" s="65">
        <f t="shared" si="69"/>
        <v>121</v>
      </c>
      <c r="X91" s="65">
        <f t="shared" si="69"/>
        <v>121</v>
      </c>
      <c r="Y91" s="65">
        <f t="shared" si="69"/>
        <v>121</v>
      </c>
      <c r="Z91" s="65">
        <f t="shared" si="69"/>
        <v>121</v>
      </c>
      <c r="AA91" s="65">
        <f t="shared" si="69"/>
        <v>121</v>
      </c>
      <c r="AB91" s="65">
        <f t="shared" si="69"/>
        <v>121</v>
      </c>
      <c r="AC91" s="65">
        <f t="shared" si="69"/>
        <v>121</v>
      </c>
      <c r="AD91" s="65">
        <f t="shared" si="69"/>
        <v>121</v>
      </c>
      <c r="AE91" s="65">
        <f t="shared" si="69"/>
        <v>121</v>
      </c>
      <c r="AF91" s="65">
        <f t="shared" si="69"/>
        <v>121</v>
      </c>
      <c r="AG91" s="65">
        <f t="shared" si="69"/>
        <v>121</v>
      </c>
      <c r="AH91" s="65">
        <f t="shared" si="69"/>
        <v>121</v>
      </c>
      <c r="AI91" s="65">
        <f t="shared" si="69"/>
        <v>121</v>
      </c>
      <c r="AJ91" s="65">
        <f t="shared" si="69"/>
        <v>121</v>
      </c>
      <c r="AK91" s="65">
        <f t="shared" si="69"/>
        <v>121</v>
      </c>
      <c r="AL91" s="65">
        <f t="shared" si="69"/>
        <v>121</v>
      </c>
      <c r="AM91" s="65">
        <f t="shared" si="69"/>
        <v>121</v>
      </c>
    </row>
    <row r="92" spans="1:39" ht="16.5" thickTop="1" thickBot="1" x14ac:dyDescent="0.3">
      <c r="A92" s="113" t="str">
        <f t="shared" si="67"/>
        <v>Altri costi variabili</v>
      </c>
      <c r="D92" s="65">
        <f t="shared" si="65"/>
        <v>121</v>
      </c>
      <c r="E92" s="65">
        <f t="shared" ref="E92:AM92" si="70">+E7+E34+D63-E63</f>
        <v>121</v>
      </c>
      <c r="F92" s="65">
        <f t="shared" si="70"/>
        <v>121</v>
      </c>
      <c r="G92" s="65">
        <f t="shared" si="70"/>
        <v>121</v>
      </c>
      <c r="H92" s="65">
        <f t="shared" si="70"/>
        <v>121</v>
      </c>
      <c r="I92" s="65">
        <f t="shared" si="70"/>
        <v>121</v>
      </c>
      <c r="J92" s="65">
        <f t="shared" si="70"/>
        <v>121</v>
      </c>
      <c r="K92" s="65">
        <f t="shared" si="70"/>
        <v>121</v>
      </c>
      <c r="L92" s="65">
        <f t="shared" si="70"/>
        <v>121</v>
      </c>
      <c r="M92" s="65">
        <f t="shared" si="70"/>
        <v>121</v>
      </c>
      <c r="N92" s="65">
        <f t="shared" si="70"/>
        <v>121</v>
      </c>
      <c r="O92" s="65">
        <f t="shared" si="70"/>
        <v>121</v>
      </c>
      <c r="P92" s="65">
        <f t="shared" si="70"/>
        <v>121</v>
      </c>
      <c r="Q92" s="65">
        <f t="shared" si="70"/>
        <v>121</v>
      </c>
      <c r="R92" s="65">
        <f t="shared" si="70"/>
        <v>121</v>
      </c>
      <c r="S92" s="65">
        <f t="shared" si="70"/>
        <v>121</v>
      </c>
      <c r="T92" s="65">
        <f t="shared" si="70"/>
        <v>121</v>
      </c>
      <c r="U92" s="65">
        <f t="shared" si="70"/>
        <v>121</v>
      </c>
      <c r="V92" s="65">
        <f t="shared" si="70"/>
        <v>121</v>
      </c>
      <c r="W92" s="65">
        <f t="shared" si="70"/>
        <v>121</v>
      </c>
      <c r="X92" s="65">
        <f t="shared" si="70"/>
        <v>121</v>
      </c>
      <c r="Y92" s="65">
        <f t="shared" si="70"/>
        <v>121</v>
      </c>
      <c r="Z92" s="65">
        <f t="shared" si="70"/>
        <v>121</v>
      </c>
      <c r="AA92" s="65">
        <f t="shared" si="70"/>
        <v>121</v>
      </c>
      <c r="AB92" s="65">
        <f t="shared" si="70"/>
        <v>121</v>
      </c>
      <c r="AC92" s="65">
        <f t="shared" si="70"/>
        <v>121</v>
      </c>
      <c r="AD92" s="65">
        <f t="shared" si="70"/>
        <v>121</v>
      </c>
      <c r="AE92" s="65">
        <f t="shared" si="70"/>
        <v>121</v>
      </c>
      <c r="AF92" s="65">
        <f t="shared" si="70"/>
        <v>121</v>
      </c>
      <c r="AG92" s="65">
        <f t="shared" si="70"/>
        <v>121</v>
      </c>
      <c r="AH92" s="65">
        <f t="shared" si="70"/>
        <v>121</v>
      </c>
      <c r="AI92" s="65">
        <f t="shared" si="70"/>
        <v>121</v>
      </c>
      <c r="AJ92" s="65">
        <f t="shared" si="70"/>
        <v>121</v>
      </c>
      <c r="AK92" s="65">
        <f t="shared" si="70"/>
        <v>121</v>
      </c>
      <c r="AL92" s="65">
        <f t="shared" si="70"/>
        <v>121</v>
      </c>
      <c r="AM92" s="65">
        <f t="shared" si="70"/>
        <v>121</v>
      </c>
    </row>
    <row r="93" spans="1:39" ht="16.5" thickTop="1" thickBot="1" x14ac:dyDescent="0.3">
      <c r="A93" s="113" t="str">
        <f t="shared" si="67"/>
        <v>Beni strumentali non ammortizzabili</v>
      </c>
      <c r="D93" s="65">
        <f t="shared" si="65"/>
        <v>0</v>
      </c>
      <c r="E93" s="65">
        <f t="shared" ref="E93:AM93" si="71">+E8+E35+D64-E64</f>
        <v>0</v>
      </c>
      <c r="F93" s="65">
        <f t="shared" si="71"/>
        <v>0</v>
      </c>
      <c r="G93" s="65">
        <f t="shared" si="71"/>
        <v>605</v>
      </c>
      <c r="H93" s="65">
        <f t="shared" si="71"/>
        <v>0</v>
      </c>
      <c r="I93" s="65">
        <f t="shared" si="71"/>
        <v>0</v>
      </c>
      <c r="J93" s="65">
        <f t="shared" si="71"/>
        <v>0</v>
      </c>
      <c r="K93" s="65">
        <f t="shared" si="71"/>
        <v>0</v>
      </c>
      <c r="L93" s="65">
        <f t="shared" si="71"/>
        <v>0</v>
      </c>
      <c r="M93" s="65">
        <f t="shared" si="71"/>
        <v>0</v>
      </c>
      <c r="N93" s="65">
        <f t="shared" si="71"/>
        <v>0</v>
      </c>
      <c r="O93" s="65">
        <f t="shared" si="71"/>
        <v>0</v>
      </c>
      <c r="P93" s="65">
        <f t="shared" si="71"/>
        <v>0</v>
      </c>
      <c r="Q93" s="65">
        <f t="shared" si="71"/>
        <v>0</v>
      </c>
      <c r="R93" s="65">
        <f t="shared" si="71"/>
        <v>0</v>
      </c>
      <c r="S93" s="65">
        <f t="shared" si="71"/>
        <v>0</v>
      </c>
      <c r="T93" s="65">
        <f t="shared" si="71"/>
        <v>0</v>
      </c>
      <c r="U93" s="65">
        <f t="shared" si="71"/>
        <v>0</v>
      </c>
      <c r="V93" s="65">
        <f t="shared" si="71"/>
        <v>0</v>
      </c>
      <c r="W93" s="65">
        <f t="shared" si="71"/>
        <v>0</v>
      </c>
      <c r="X93" s="65">
        <f t="shared" si="71"/>
        <v>0</v>
      </c>
      <c r="Y93" s="65">
        <f t="shared" si="71"/>
        <v>0</v>
      </c>
      <c r="Z93" s="65">
        <f t="shared" si="71"/>
        <v>0</v>
      </c>
      <c r="AA93" s="65">
        <f t="shared" si="71"/>
        <v>0</v>
      </c>
      <c r="AB93" s="65">
        <f t="shared" si="71"/>
        <v>0</v>
      </c>
      <c r="AC93" s="65">
        <f t="shared" si="71"/>
        <v>0</v>
      </c>
      <c r="AD93" s="65">
        <f t="shared" si="71"/>
        <v>0</v>
      </c>
      <c r="AE93" s="65">
        <f t="shared" si="71"/>
        <v>0</v>
      </c>
      <c r="AF93" s="65">
        <f t="shared" si="71"/>
        <v>0</v>
      </c>
      <c r="AG93" s="65">
        <f t="shared" si="71"/>
        <v>0</v>
      </c>
      <c r="AH93" s="65">
        <f t="shared" si="71"/>
        <v>0</v>
      </c>
      <c r="AI93" s="65">
        <f t="shared" si="71"/>
        <v>0</v>
      </c>
      <c r="AJ93" s="65">
        <f t="shared" si="71"/>
        <v>0</v>
      </c>
      <c r="AK93" s="65">
        <f t="shared" si="71"/>
        <v>0</v>
      </c>
      <c r="AL93" s="65">
        <f t="shared" si="71"/>
        <v>0</v>
      </c>
      <c r="AM93" s="65">
        <f t="shared" si="71"/>
        <v>0</v>
      </c>
    </row>
    <row r="94" spans="1:39" ht="16.5" thickTop="1" thickBot="1" x14ac:dyDescent="0.3">
      <c r="A94" s="113" t="str">
        <f t="shared" si="67"/>
        <v>Spese di trasporto</v>
      </c>
      <c r="D94" s="65">
        <f t="shared" si="65"/>
        <v>181.5</v>
      </c>
      <c r="E94" s="65">
        <f t="shared" ref="E94:AM94" si="72">+E9+E36+D65-E65</f>
        <v>181.5</v>
      </c>
      <c r="F94" s="65">
        <f t="shared" si="72"/>
        <v>181.5</v>
      </c>
      <c r="G94" s="65">
        <f t="shared" si="72"/>
        <v>181.5</v>
      </c>
      <c r="H94" s="65">
        <f t="shared" si="72"/>
        <v>181.5</v>
      </c>
      <c r="I94" s="65">
        <f t="shared" si="72"/>
        <v>181.5</v>
      </c>
      <c r="J94" s="65">
        <f t="shared" si="72"/>
        <v>181.5</v>
      </c>
      <c r="K94" s="65">
        <f t="shared" si="72"/>
        <v>181.5</v>
      </c>
      <c r="L94" s="65">
        <f t="shared" si="72"/>
        <v>181.5</v>
      </c>
      <c r="M94" s="65">
        <f t="shared" si="72"/>
        <v>181.5</v>
      </c>
      <c r="N94" s="65">
        <f t="shared" si="72"/>
        <v>181.5</v>
      </c>
      <c r="O94" s="65">
        <f t="shared" si="72"/>
        <v>181.5</v>
      </c>
      <c r="P94" s="65">
        <f t="shared" si="72"/>
        <v>181.5</v>
      </c>
      <c r="Q94" s="65">
        <f t="shared" si="72"/>
        <v>181.5</v>
      </c>
      <c r="R94" s="65">
        <f t="shared" si="72"/>
        <v>181.5</v>
      </c>
      <c r="S94" s="65">
        <f t="shared" si="72"/>
        <v>181.5</v>
      </c>
      <c r="T94" s="65">
        <f t="shared" si="72"/>
        <v>181.5</v>
      </c>
      <c r="U94" s="65">
        <f t="shared" si="72"/>
        <v>181.5</v>
      </c>
      <c r="V94" s="65">
        <f t="shared" si="72"/>
        <v>181.5</v>
      </c>
      <c r="W94" s="65">
        <f t="shared" si="72"/>
        <v>181.5</v>
      </c>
      <c r="X94" s="65">
        <f t="shared" si="72"/>
        <v>181.5</v>
      </c>
      <c r="Y94" s="65">
        <f t="shared" si="72"/>
        <v>181.5</v>
      </c>
      <c r="Z94" s="65">
        <f t="shared" si="72"/>
        <v>181.5</v>
      </c>
      <c r="AA94" s="65">
        <f t="shared" si="72"/>
        <v>181.5</v>
      </c>
      <c r="AB94" s="65">
        <f t="shared" si="72"/>
        <v>181.5</v>
      </c>
      <c r="AC94" s="65">
        <f t="shared" si="72"/>
        <v>181.5</v>
      </c>
      <c r="AD94" s="65">
        <f t="shared" si="72"/>
        <v>181.5</v>
      </c>
      <c r="AE94" s="65">
        <f t="shared" si="72"/>
        <v>181.5</v>
      </c>
      <c r="AF94" s="65">
        <f t="shared" si="72"/>
        <v>181.5</v>
      </c>
      <c r="AG94" s="65">
        <f t="shared" si="72"/>
        <v>181.5</v>
      </c>
      <c r="AH94" s="65">
        <f t="shared" si="72"/>
        <v>181.5</v>
      </c>
      <c r="AI94" s="65">
        <f t="shared" si="72"/>
        <v>181.5</v>
      </c>
      <c r="AJ94" s="65">
        <f t="shared" si="72"/>
        <v>181.5</v>
      </c>
      <c r="AK94" s="65">
        <f t="shared" si="72"/>
        <v>181.5</v>
      </c>
      <c r="AL94" s="65">
        <f t="shared" si="72"/>
        <v>181.5</v>
      </c>
      <c r="AM94" s="65">
        <f t="shared" si="72"/>
        <v>181.5</v>
      </c>
    </row>
    <row r="95" spans="1:39" ht="16.5" thickTop="1" thickBot="1" x14ac:dyDescent="0.3">
      <c r="A95" s="113" t="str">
        <f t="shared" si="67"/>
        <v>Lavorazioni presso terzi</v>
      </c>
      <c r="D95" s="65">
        <f t="shared" si="65"/>
        <v>0</v>
      </c>
      <c r="E95" s="65">
        <f t="shared" ref="E95:AM95" si="73">+E10+E37+D66-E66</f>
        <v>0</v>
      </c>
      <c r="F95" s="65">
        <f t="shared" si="73"/>
        <v>0</v>
      </c>
      <c r="G95" s="65">
        <f t="shared" si="73"/>
        <v>0</v>
      </c>
      <c r="H95" s="65">
        <f t="shared" si="73"/>
        <v>0</v>
      </c>
      <c r="I95" s="65">
        <f t="shared" si="73"/>
        <v>0</v>
      </c>
      <c r="J95" s="65">
        <f t="shared" si="73"/>
        <v>0</v>
      </c>
      <c r="K95" s="65">
        <f t="shared" si="73"/>
        <v>0</v>
      </c>
      <c r="L95" s="65">
        <f t="shared" si="73"/>
        <v>0</v>
      </c>
      <c r="M95" s="65">
        <f t="shared" si="73"/>
        <v>0</v>
      </c>
      <c r="N95" s="65">
        <f t="shared" si="73"/>
        <v>0</v>
      </c>
      <c r="O95" s="65">
        <f t="shared" si="73"/>
        <v>0</v>
      </c>
      <c r="P95" s="65">
        <f t="shared" si="73"/>
        <v>0</v>
      </c>
      <c r="Q95" s="65">
        <f t="shared" si="73"/>
        <v>0</v>
      </c>
      <c r="R95" s="65">
        <f t="shared" si="73"/>
        <v>0</v>
      </c>
      <c r="S95" s="65">
        <f t="shared" si="73"/>
        <v>0</v>
      </c>
      <c r="T95" s="65">
        <f t="shared" si="73"/>
        <v>0</v>
      </c>
      <c r="U95" s="65">
        <f t="shared" si="73"/>
        <v>0</v>
      </c>
      <c r="V95" s="65">
        <f t="shared" si="73"/>
        <v>0</v>
      </c>
      <c r="W95" s="65">
        <f t="shared" si="73"/>
        <v>0</v>
      </c>
      <c r="X95" s="65">
        <f t="shared" si="73"/>
        <v>0</v>
      </c>
      <c r="Y95" s="65">
        <f t="shared" si="73"/>
        <v>0</v>
      </c>
      <c r="Z95" s="65">
        <f t="shared" si="73"/>
        <v>0</v>
      </c>
      <c r="AA95" s="65">
        <f t="shared" si="73"/>
        <v>0</v>
      </c>
      <c r="AB95" s="65">
        <f t="shared" si="73"/>
        <v>0</v>
      </c>
      <c r="AC95" s="65">
        <f t="shared" si="73"/>
        <v>0</v>
      </c>
      <c r="AD95" s="65">
        <f t="shared" si="73"/>
        <v>0</v>
      </c>
      <c r="AE95" s="65">
        <f t="shared" si="73"/>
        <v>0</v>
      </c>
      <c r="AF95" s="65">
        <f t="shared" si="73"/>
        <v>0</v>
      </c>
      <c r="AG95" s="65">
        <f t="shared" si="73"/>
        <v>0</v>
      </c>
      <c r="AH95" s="65">
        <f t="shared" si="73"/>
        <v>0</v>
      </c>
      <c r="AI95" s="65">
        <f t="shared" si="73"/>
        <v>0</v>
      </c>
      <c r="AJ95" s="65">
        <f t="shared" si="73"/>
        <v>0</v>
      </c>
      <c r="AK95" s="65">
        <f t="shared" si="73"/>
        <v>0</v>
      </c>
      <c r="AL95" s="65">
        <f t="shared" si="73"/>
        <v>0</v>
      </c>
      <c r="AM95" s="65">
        <f t="shared" si="73"/>
        <v>0</v>
      </c>
    </row>
    <row r="96" spans="1:39" ht="16.5" thickTop="1" thickBot="1" x14ac:dyDescent="0.3">
      <c r="A96" s="113" t="str">
        <f t="shared" si="67"/>
        <v>Consulenze tecnico-produttive</v>
      </c>
      <c r="D96" s="65">
        <f t="shared" si="65"/>
        <v>0</v>
      </c>
      <c r="E96" s="65">
        <f t="shared" ref="E96:AM96" si="74">+E11+E38+D67-E67</f>
        <v>0</v>
      </c>
      <c r="F96" s="65">
        <f t="shared" si="74"/>
        <v>0</v>
      </c>
      <c r="G96" s="65">
        <f t="shared" si="74"/>
        <v>0</v>
      </c>
      <c r="H96" s="65">
        <f t="shared" si="74"/>
        <v>0</v>
      </c>
      <c r="I96" s="65">
        <f t="shared" si="74"/>
        <v>0</v>
      </c>
      <c r="J96" s="65">
        <f t="shared" si="74"/>
        <v>0</v>
      </c>
      <c r="K96" s="65">
        <f t="shared" si="74"/>
        <v>0</v>
      </c>
      <c r="L96" s="65">
        <f t="shared" si="74"/>
        <v>0</v>
      </c>
      <c r="M96" s="65">
        <f t="shared" si="74"/>
        <v>0</v>
      </c>
      <c r="N96" s="65">
        <f t="shared" si="74"/>
        <v>0</v>
      </c>
      <c r="O96" s="65">
        <f t="shared" si="74"/>
        <v>0</v>
      </c>
      <c r="P96" s="65">
        <f t="shared" si="74"/>
        <v>0</v>
      </c>
      <c r="Q96" s="65">
        <f t="shared" si="74"/>
        <v>0</v>
      </c>
      <c r="R96" s="65">
        <f t="shared" si="74"/>
        <v>0</v>
      </c>
      <c r="S96" s="65">
        <f t="shared" si="74"/>
        <v>0</v>
      </c>
      <c r="T96" s="65">
        <f t="shared" si="74"/>
        <v>0</v>
      </c>
      <c r="U96" s="65">
        <f t="shared" si="74"/>
        <v>0</v>
      </c>
      <c r="V96" s="65">
        <f t="shared" si="74"/>
        <v>0</v>
      </c>
      <c r="W96" s="65">
        <f t="shared" si="74"/>
        <v>0</v>
      </c>
      <c r="X96" s="65">
        <f t="shared" si="74"/>
        <v>0</v>
      </c>
      <c r="Y96" s="65">
        <f t="shared" si="74"/>
        <v>0</v>
      </c>
      <c r="Z96" s="65">
        <f t="shared" si="74"/>
        <v>0</v>
      </c>
      <c r="AA96" s="65">
        <f t="shared" si="74"/>
        <v>0</v>
      </c>
      <c r="AB96" s="65">
        <f t="shared" si="74"/>
        <v>0</v>
      </c>
      <c r="AC96" s="65">
        <f t="shared" si="74"/>
        <v>0</v>
      </c>
      <c r="AD96" s="65">
        <f t="shared" si="74"/>
        <v>0</v>
      </c>
      <c r="AE96" s="65">
        <f t="shared" si="74"/>
        <v>0</v>
      </c>
      <c r="AF96" s="65">
        <f t="shared" si="74"/>
        <v>0</v>
      </c>
      <c r="AG96" s="65">
        <f t="shared" si="74"/>
        <v>0</v>
      </c>
      <c r="AH96" s="65">
        <f t="shared" si="74"/>
        <v>0</v>
      </c>
      <c r="AI96" s="65">
        <f t="shared" si="74"/>
        <v>0</v>
      </c>
      <c r="AJ96" s="65">
        <f t="shared" si="74"/>
        <v>0</v>
      </c>
      <c r="AK96" s="65">
        <f t="shared" si="74"/>
        <v>0</v>
      </c>
      <c r="AL96" s="65">
        <f t="shared" si="74"/>
        <v>0</v>
      </c>
      <c r="AM96" s="65">
        <f t="shared" si="74"/>
        <v>0</v>
      </c>
    </row>
    <row r="97" spans="1:39" ht="16.5" thickTop="1" thickBot="1" x14ac:dyDescent="0.3">
      <c r="A97" s="113" t="str">
        <f t="shared" si="67"/>
        <v>Manutenzioni industriali</v>
      </c>
      <c r="D97" s="65">
        <f t="shared" si="65"/>
        <v>181.5</v>
      </c>
      <c r="E97" s="65">
        <f t="shared" ref="E97:AM97" si="75">+E12+E39+D68-E68</f>
        <v>181.5</v>
      </c>
      <c r="F97" s="65">
        <f t="shared" si="75"/>
        <v>181.5</v>
      </c>
      <c r="G97" s="65">
        <f t="shared" si="75"/>
        <v>181.5</v>
      </c>
      <c r="H97" s="65">
        <f t="shared" si="75"/>
        <v>181.5</v>
      </c>
      <c r="I97" s="65">
        <f t="shared" si="75"/>
        <v>181.5</v>
      </c>
      <c r="J97" s="65">
        <f t="shared" si="75"/>
        <v>181.5</v>
      </c>
      <c r="K97" s="65">
        <f t="shared" si="75"/>
        <v>181.5</v>
      </c>
      <c r="L97" s="65">
        <f t="shared" si="75"/>
        <v>181.5</v>
      </c>
      <c r="M97" s="65">
        <f t="shared" si="75"/>
        <v>181.5</v>
      </c>
      <c r="N97" s="65">
        <f t="shared" si="75"/>
        <v>181.5</v>
      </c>
      <c r="O97" s="65">
        <f t="shared" si="75"/>
        <v>181.5</v>
      </c>
      <c r="P97" s="65">
        <f t="shared" si="75"/>
        <v>181.5</v>
      </c>
      <c r="Q97" s="65">
        <f t="shared" si="75"/>
        <v>181.5</v>
      </c>
      <c r="R97" s="65">
        <f t="shared" si="75"/>
        <v>181.5</v>
      </c>
      <c r="S97" s="65">
        <f t="shared" si="75"/>
        <v>181.5</v>
      </c>
      <c r="T97" s="65">
        <f t="shared" si="75"/>
        <v>181.5</v>
      </c>
      <c r="U97" s="65">
        <f t="shared" si="75"/>
        <v>181.5</v>
      </c>
      <c r="V97" s="65">
        <f t="shared" si="75"/>
        <v>181.5</v>
      </c>
      <c r="W97" s="65">
        <f t="shared" si="75"/>
        <v>181.5</v>
      </c>
      <c r="X97" s="65">
        <f t="shared" si="75"/>
        <v>181.5</v>
      </c>
      <c r="Y97" s="65">
        <f t="shared" si="75"/>
        <v>181.5</v>
      </c>
      <c r="Z97" s="65">
        <f t="shared" si="75"/>
        <v>181.5</v>
      </c>
      <c r="AA97" s="65">
        <f t="shared" si="75"/>
        <v>181.5</v>
      </c>
      <c r="AB97" s="65">
        <f t="shared" si="75"/>
        <v>181.5</v>
      </c>
      <c r="AC97" s="65">
        <f t="shared" si="75"/>
        <v>181.5</v>
      </c>
      <c r="AD97" s="65">
        <f t="shared" si="75"/>
        <v>181.5</v>
      </c>
      <c r="AE97" s="65">
        <f t="shared" si="75"/>
        <v>181.5</v>
      </c>
      <c r="AF97" s="65">
        <f t="shared" si="75"/>
        <v>181.5</v>
      </c>
      <c r="AG97" s="65">
        <f t="shared" si="75"/>
        <v>181.5</v>
      </c>
      <c r="AH97" s="65">
        <f t="shared" si="75"/>
        <v>181.5</v>
      </c>
      <c r="AI97" s="65">
        <f t="shared" si="75"/>
        <v>181.5</v>
      </c>
      <c r="AJ97" s="65">
        <f t="shared" si="75"/>
        <v>181.5</v>
      </c>
      <c r="AK97" s="65">
        <f t="shared" si="75"/>
        <v>181.5</v>
      </c>
      <c r="AL97" s="65">
        <f t="shared" si="75"/>
        <v>181.5</v>
      </c>
      <c r="AM97" s="65">
        <f t="shared" si="75"/>
        <v>181.5</v>
      </c>
    </row>
    <row r="98" spans="1:39" ht="16.5" thickTop="1" thickBot="1" x14ac:dyDescent="0.3">
      <c r="A98" s="113" t="str">
        <f t="shared" si="67"/>
        <v>Servizi vari</v>
      </c>
      <c r="D98" s="65">
        <f t="shared" si="65"/>
        <v>145.19999999999999</v>
      </c>
      <c r="E98" s="65">
        <f t="shared" ref="E98:AM98" si="76">+E13+E40+D69-E69</f>
        <v>145.19999999999999</v>
      </c>
      <c r="F98" s="65">
        <f t="shared" si="76"/>
        <v>145.19999999999999</v>
      </c>
      <c r="G98" s="65">
        <f t="shared" si="76"/>
        <v>145.19999999999999</v>
      </c>
      <c r="H98" s="65">
        <f t="shared" si="76"/>
        <v>145.19999999999999</v>
      </c>
      <c r="I98" s="65">
        <f t="shared" si="76"/>
        <v>145.19999999999999</v>
      </c>
      <c r="J98" s="65">
        <f t="shared" si="76"/>
        <v>145.19999999999999</v>
      </c>
      <c r="K98" s="65">
        <f t="shared" si="76"/>
        <v>145.19999999999999</v>
      </c>
      <c r="L98" s="65">
        <f t="shared" si="76"/>
        <v>145.19999999999999</v>
      </c>
      <c r="M98" s="65">
        <f t="shared" si="76"/>
        <v>145.19999999999999</v>
      </c>
      <c r="N98" s="65">
        <f t="shared" si="76"/>
        <v>145.19999999999999</v>
      </c>
      <c r="O98" s="65">
        <f t="shared" si="76"/>
        <v>145.19999999999999</v>
      </c>
      <c r="P98" s="65">
        <f t="shared" si="76"/>
        <v>145.19999999999999</v>
      </c>
      <c r="Q98" s="65">
        <f t="shared" si="76"/>
        <v>145.19999999999999</v>
      </c>
      <c r="R98" s="65">
        <f t="shared" si="76"/>
        <v>145.19999999999999</v>
      </c>
      <c r="S98" s="65">
        <f t="shared" si="76"/>
        <v>145.19999999999999</v>
      </c>
      <c r="T98" s="65">
        <f t="shared" si="76"/>
        <v>145.19999999999999</v>
      </c>
      <c r="U98" s="65">
        <f t="shared" si="76"/>
        <v>145.19999999999999</v>
      </c>
      <c r="V98" s="65">
        <f t="shared" si="76"/>
        <v>145.19999999999999</v>
      </c>
      <c r="W98" s="65">
        <f t="shared" si="76"/>
        <v>145.19999999999999</v>
      </c>
      <c r="X98" s="65">
        <f t="shared" si="76"/>
        <v>145.19999999999999</v>
      </c>
      <c r="Y98" s="65">
        <f t="shared" si="76"/>
        <v>145.19999999999999</v>
      </c>
      <c r="Z98" s="65">
        <f t="shared" si="76"/>
        <v>145.19999999999999</v>
      </c>
      <c r="AA98" s="65">
        <f t="shared" si="76"/>
        <v>145.19999999999999</v>
      </c>
      <c r="AB98" s="65">
        <f t="shared" si="76"/>
        <v>145.19999999999999</v>
      </c>
      <c r="AC98" s="65">
        <f t="shared" si="76"/>
        <v>145.19999999999999</v>
      </c>
      <c r="AD98" s="65">
        <f t="shared" si="76"/>
        <v>145.19999999999999</v>
      </c>
      <c r="AE98" s="65">
        <f t="shared" si="76"/>
        <v>145.19999999999999</v>
      </c>
      <c r="AF98" s="65">
        <f t="shared" si="76"/>
        <v>145.19999999999999</v>
      </c>
      <c r="AG98" s="65">
        <f t="shared" si="76"/>
        <v>145.19999999999999</v>
      </c>
      <c r="AH98" s="65">
        <f t="shared" si="76"/>
        <v>145.19999999999999</v>
      </c>
      <c r="AI98" s="65">
        <f t="shared" si="76"/>
        <v>145.19999999999999</v>
      </c>
      <c r="AJ98" s="65">
        <f t="shared" si="76"/>
        <v>145.19999999999999</v>
      </c>
      <c r="AK98" s="65">
        <f t="shared" si="76"/>
        <v>145.19999999999999</v>
      </c>
      <c r="AL98" s="65">
        <f t="shared" si="76"/>
        <v>145.19999999999999</v>
      </c>
      <c r="AM98" s="65">
        <f t="shared" si="76"/>
        <v>145.19999999999999</v>
      </c>
    </row>
    <row r="99" spans="1:39" ht="16.5" thickTop="1" thickBot="1" x14ac:dyDescent="0.3">
      <c r="A99" s="113" t="str">
        <f t="shared" si="67"/>
        <v>Provvigioni</v>
      </c>
      <c r="D99" s="65">
        <f t="shared" si="65"/>
        <v>0</v>
      </c>
      <c r="E99" s="65">
        <f t="shared" ref="E99:AM99" si="77">+E14+E41+D70-E70</f>
        <v>0</v>
      </c>
      <c r="F99" s="65">
        <f t="shared" si="77"/>
        <v>0</v>
      </c>
      <c r="G99" s="65">
        <f t="shared" si="77"/>
        <v>0</v>
      </c>
      <c r="H99" s="65">
        <f t="shared" si="77"/>
        <v>0</v>
      </c>
      <c r="I99" s="65">
        <f t="shared" si="77"/>
        <v>0</v>
      </c>
      <c r="J99" s="65">
        <f t="shared" si="77"/>
        <v>0</v>
      </c>
      <c r="K99" s="65">
        <f t="shared" si="77"/>
        <v>0</v>
      </c>
      <c r="L99" s="65">
        <f t="shared" si="77"/>
        <v>0</v>
      </c>
      <c r="M99" s="65">
        <f t="shared" si="77"/>
        <v>0</v>
      </c>
      <c r="N99" s="65">
        <f t="shared" si="77"/>
        <v>0</v>
      </c>
      <c r="O99" s="65">
        <f t="shared" si="77"/>
        <v>0</v>
      </c>
      <c r="P99" s="65">
        <f t="shared" si="77"/>
        <v>0</v>
      </c>
      <c r="Q99" s="65">
        <f t="shared" si="77"/>
        <v>0</v>
      </c>
      <c r="R99" s="65">
        <f t="shared" si="77"/>
        <v>0</v>
      </c>
      <c r="S99" s="65">
        <f t="shared" si="77"/>
        <v>0</v>
      </c>
      <c r="T99" s="65">
        <f t="shared" si="77"/>
        <v>0</v>
      </c>
      <c r="U99" s="65">
        <f t="shared" si="77"/>
        <v>0</v>
      </c>
      <c r="V99" s="65">
        <f t="shared" si="77"/>
        <v>0</v>
      </c>
      <c r="W99" s="65">
        <f t="shared" si="77"/>
        <v>0</v>
      </c>
      <c r="X99" s="65">
        <f t="shared" si="77"/>
        <v>0</v>
      </c>
      <c r="Y99" s="65">
        <f t="shared" si="77"/>
        <v>0</v>
      </c>
      <c r="Z99" s="65">
        <f t="shared" si="77"/>
        <v>0</v>
      </c>
      <c r="AA99" s="65">
        <f t="shared" si="77"/>
        <v>0</v>
      </c>
      <c r="AB99" s="65">
        <f t="shared" si="77"/>
        <v>0</v>
      </c>
      <c r="AC99" s="65">
        <f t="shared" si="77"/>
        <v>0</v>
      </c>
      <c r="AD99" s="65">
        <f t="shared" si="77"/>
        <v>0</v>
      </c>
      <c r="AE99" s="65">
        <f t="shared" si="77"/>
        <v>0</v>
      </c>
      <c r="AF99" s="65">
        <f t="shared" si="77"/>
        <v>0</v>
      </c>
      <c r="AG99" s="65">
        <f t="shared" si="77"/>
        <v>0</v>
      </c>
      <c r="AH99" s="65">
        <f t="shared" si="77"/>
        <v>0</v>
      </c>
      <c r="AI99" s="65">
        <f t="shared" si="77"/>
        <v>0</v>
      </c>
      <c r="AJ99" s="65">
        <f t="shared" si="77"/>
        <v>0</v>
      </c>
      <c r="AK99" s="65">
        <f t="shared" si="77"/>
        <v>0</v>
      </c>
      <c r="AL99" s="65">
        <f t="shared" si="77"/>
        <v>0</v>
      </c>
      <c r="AM99" s="65">
        <f t="shared" si="77"/>
        <v>0</v>
      </c>
    </row>
    <row r="100" spans="1:39" ht="16.5" thickTop="1" thickBot="1" x14ac:dyDescent="0.3">
      <c r="A100" s="113" t="str">
        <f t="shared" si="67"/>
        <v>Canoni per affitto d'azienda</v>
      </c>
      <c r="D100" s="65">
        <f t="shared" si="65"/>
        <v>0</v>
      </c>
      <c r="E100" s="65">
        <f t="shared" ref="E100:AM100" si="78">+E15+E42+D71-E71</f>
        <v>0</v>
      </c>
      <c r="F100" s="65">
        <f t="shared" si="78"/>
        <v>0</v>
      </c>
      <c r="G100" s="65">
        <f t="shared" si="78"/>
        <v>0</v>
      </c>
      <c r="H100" s="65">
        <f t="shared" si="78"/>
        <v>0</v>
      </c>
      <c r="I100" s="65">
        <f t="shared" si="78"/>
        <v>0</v>
      </c>
      <c r="J100" s="65">
        <f t="shared" si="78"/>
        <v>0</v>
      </c>
      <c r="K100" s="65">
        <f t="shared" si="78"/>
        <v>0</v>
      </c>
      <c r="L100" s="65">
        <f t="shared" si="78"/>
        <v>0</v>
      </c>
      <c r="M100" s="65">
        <f t="shared" si="78"/>
        <v>0</v>
      </c>
      <c r="N100" s="65">
        <f t="shared" si="78"/>
        <v>0</v>
      </c>
      <c r="O100" s="65">
        <f t="shared" si="78"/>
        <v>0</v>
      </c>
      <c r="P100" s="65">
        <f t="shared" si="78"/>
        <v>0</v>
      </c>
      <c r="Q100" s="65">
        <f t="shared" si="78"/>
        <v>0</v>
      </c>
      <c r="R100" s="65">
        <f t="shared" si="78"/>
        <v>0</v>
      </c>
      <c r="S100" s="65">
        <f t="shared" si="78"/>
        <v>0</v>
      </c>
      <c r="T100" s="65">
        <f t="shared" si="78"/>
        <v>0</v>
      </c>
      <c r="U100" s="65">
        <f t="shared" si="78"/>
        <v>0</v>
      </c>
      <c r="V100" s="65">
        <f t="shared" si="78"/>
        <v>0</v>
      </c>
      <c r="W100" s="65">
        <f t="shared" si="78"/>
        <v>0</v>
      </c>
      <c r="X100" s="65">
        <f t="shared" si="78"/>
        <v>0</v>
      </c>
      <c r="Y100" s="65">
        <f t="shared" si="78"/>
        <v>0</v>
      </c>
      <c r="Z100" s="65">
        <f t="shared" si="78"/>
        <v>0</v>
      </c>
      <c r="AA100" s="65">
        <f t="shared" si="78"/>
        <v>0</v>
      </c>
      <c r="AB100" s="65">
        <f t="shared" si="78"/>
        <v>0</v>
      </c>
      <c r="AC100" s="65">
        <f t="shared" si="78"/>
        <v>0</v>
      </c>
      <c r="AD100" s="65">
        <f t="shared" si="78"/>
        <v>0</v>
      </c>
      <c r="AE100" s="65">
        <f t="shared" si="78"/>
        <v>0</v>
      </c>
      <c r="AF100" s="65">
        <f t="shared" si="78"/>
        <v>0</v>
      </c>
      <c r="AG100" s="65">
        <f t="shared" si="78"/>
        <v>0</v>
      </c>
      <c r="AH100" s="65">
        <f t="shared" si="78"/>
        <v>0</v>
      </c>
      <c r="AI100" s="65">
        <f t="shared" si="78"/>
        <v>0</v>
      </c>
      <c r="AJ100" s="65">
        <f t="shared" si="78"/>
        <v>0</v>
      </c>
      <c r="AK100" s="65">
        <f t="shared" si="78"/>
        <v>0</v>
      </c>
      <c r="AL100" s="65">
        <f t="shared" si="78"/>
        <v>0</v>
      </c>
      <c r="AM100" s="65">
        <f t="shared" si="78"/>
        <v>0</v>
      </c>
    </row>
    <row r="101" spans="1:39" ht="16.5" thickTop="1" thickBot="1" x14ac:dyDescent="0.3">
      <c r="A101" s="113" t="str">
        <f t="shared" si="67"/>
        <v>Altre spese commerciali</v>
      </c>
      <c r="D101" s="65">
        <f t="shared" si="65"/>
        <v>0</v>
      </c>
      <c r="E101" s="65">
        <f t="shared" ref="E101:AM101" si="79">+E16+E43+D72-E72</f>
        <v>0</v>
      </c>
      <c r="F101" s="65">
        <f t="shared" si="79"/>
        <v>0</v>
      </c>
      <c r="G101" s="65">
        <f t="shared" si="79"/>
        <v>0</v>
      </c>
      <c r="H101" s="65">
        <f t="shared" si="79"/>
        <v>0</v>
      </c>
      <c r="I101" s="65">
        <f t="shared" si="79"/>
        <v>0</v>
      </c>
      <c r="J101" s="65">
        <f t="shared" si="79"/>
        <v>0</v>
      </c>
      <c r="K101" s="65">
        <f t="shared" si="79"/>
        <v>0</v>
      </c>
      <c r="L101" s="65">
        <f t="shared" si="79"/>
        <v>0</v>
      </c>
      <c r="M101" s="65">
        <f t="shared" si="79"/>
        <v>0</v>
      </c>
      <c r="N101" s="65">
        <f t="shared" si="79"/>
        <v>0</v>
      </c>
      <c r="O101" s="65">
        <f t="shared" si="79"/>
        <v>0</v>
      </c>
      <c r="P101" s="65">
        <f t="shared" si="79"/>
        <v>0</v>
      </c>
      <c r="Q101" s="65">
        <f t="shared" si="79"/>
        <v>0</v>
      </c>
      <c r="R101" s="65">
        <f t="shared" si="79"/>
        <v>0</v>
      </c>
      <c r="S101" s="65">
        <f t="shared" si="79"/>
        <v>0</v>
      </c>
      <c r="T101" s="65">
        <f t="shared" si="79"/>
        <v>0</v>
      </c>
      <c r="U101" s="65">
        <f t="shared" si="79"/>
        <v>0</v>
      </c>
      <c r="V101" s="65">
        <f t="shared" si="79"/>
        <v>0</v>
      </c>
      <c r="W101" s="65">
        <f t="shared" si="79"/>
        <v>0</v>
      </c>
      <c r="X101" s="65">
        <f t="shared" si="79"/>
        <v>0</v>
      </c>
      <c r="Y101" s="65">
        <f t="shared" si="79"/>
        <v>0</v>
      </c>
      <c r="Z101" s="65">
        <f t="shared" si="79"/>
        <v>0</v>
      </c>
      <c r="AA101" s="65">
        <f t="shared" si="79"/>
        <v>0</v>
      </c>
      <c r="AB101" s="65">
        <f t="shared" si="79"/>
        <v>0</v>
      </c>
      <c r="AC101" s="65">
        <f t="shared" si="79"/>
        <v>0</v>
      </c>
      <c r="AD101" s="65">
        <f t="shared" si="79"/>
        <v>0</v>
      </c>
      <c r="AE101" s="65">
        <f t="shared" si="79"/>
        <v>0</v>
      </c>
      <c r="AF101" s="65">
        <f t="shared" si="79"/>
        <v>0</v>
      </c>
      <c r="AG101" s="65">
        <f t="shared" si="79"/>
        <v>0</v>
      </c>
      <c r="AH101" s="65">
        <f t="shared" si="79"/>
        <v>0</v>
      </c>
      <c r="AI101" s="65">
        <f t="shared" si="79"/>
        <v>0</v>
      </c>
      <c r="AJ101" s="65">
        <f t="shared" si="79"/>
        <v>0</v>
      </c>
      <c r="AK101" s="65">
        <f t="shared" si="79"/>
        <v>0</v>
      </c>
      <c r="AL101" s="65">
        <f t="shared" si="79"/>
        <v>0</v>
      </c>
      <c r="AM101" s="65">
        <f t="shared" si="79"/>
        <v>0</v>
      </c>
    </row>
    <row r="102" spans="1:39" ht="16.5" thickTop="1" thickBot="1" x14ac:dyDescent="0.3">
      <c r="A102" s="113" t="str">
        <f t="shared" si="67"/>
        <v>Spese varie</v>
      </c>
      <c r="D102" s="65">
        <f t="shared" si="65"/>
        <v>0</v>
      </c>
      <c r="E102" s="65">
        <f t="shared" ref="E102:AM102" si="80">+E17+E44+D73-E73</f>
        <v>0</v>
      </c>
      <c r="F102" s="65">
        <f t="shared" si="80"/>
        <v>0</v>
      </c>
      <c r="G102" s="65">
        <f t="shared" si="80"/>
        <v>0</v>
      </c>
      <c r="H102" s="65">
        <f t="shared" si="80"/>
        <v>0</v>
      </c>
      <c r="I102" s="65">
        <f t="shared" si="80"/>
        <v>0</v>
      </c>
      <c r="J102" s="65">
        <f t="shared" si="80"/>
        <v>0</v>
      </c>
      <c r="K102" s="65">
        <f t="shared" si="80"/>
        <v>0</v>
      </c>
      <c r="L102" s="65">
        <f t="shared" si="80"/>
        <v>0</v>
      </c>
      <c r="M102" s="65">
        <f t="shared" si="80"/>
        <v>0</v>
      </c>
      <c r="N102" s="65">
        <f t="shared" si="80"/>
        <v>0</v>
      </c>
      <c r="O102" s="65">
        <f t="shared" si="80"/>
        <v>0</v>
      </c>
      <c r="P102" s="65">
        <f t="shared" si="80"/>
        <v>0</v>
      </c>
      <c r="Q102" s="65">
        <f t="shared" si="80"/>
        <v>0</v>
      </c>
      <c r="R102" s="65">
        <f t="shared" si="80"/>
        <v>0</v>
      </c>
      <c r="S102" s="65">
        <f t="shared" si="80"/>
        <v>0</v>
      </c>
      <c r="T102" s="65">
        <f t="shared" si="80"/>
        <v>0</v>
      </c>
      <c r="U102" s="65">
        <f t="shared" si="80"/>
        <v>0</v>
      </c>
      <c r="V102" s="65">
        <f t="shared" si="80"/>
        <v>0</v>
      </c>
      <c r="W102" s="65">
        <f t="shared" si="80"/>
        <v>0</v>
      </c>
      <c r="X102" s="65">
        <f t="shared" si="80"/>
        <v>0</v>
      </c>
      <c r="Y102" s="65">
        <f t="shared" si="80"/>
        <v>0</v>
      </c>
      <c r="Z102" s="65">
        <f t="shared" si="80"/>
        <v>0</v>
      </c>
      <c r="AA102" s="65">
        <f t="shared" si="80"/>
        <v>0</v>
      </c>
      <c r="AB102" s="65">
        <f t="shared" si="80"/>
        <v>0</v>
      </c>
      <c r="AC102" s="65">
        <f t="shared" si="80"/>
        <v>0</v>
      </c>
      <c r="AD102" s="65">
        <f t="shared" si="80"/>
        <v>0</v>
      </c>
      <c r="AE102" s="65">
        <f t="shared" si="80"/>
        <v>0</v>
      </c>
      <c r="AF102" s="65">
        <f t="shared" si="80"/>
        <v>0</v>
      </c>
      <c r="AG102" s="65">
        <f t="shared" si="80"/>
        <v>0</v>
      </c>
      <c r="AH102" s="65">
        <f t="shared" si="80"/>
        <v>0</v>
      </c>
      <c r="AI102" s="65">
        <f t="shared" si="80"/>
        <v>0</v>
      </c>
      <c r="AJ102" s="65">
        <f t="shared" si="80"/>
        <v>0</v>
      </c>
      <c r="AK102" s="65">
        <f t="shared" si="80"/>
        <v>0</v>
      </c>
      <c r="AL102" s="65">
        <f t="shared" si="80"/>
        <v>0</v>
      </c>
      <c r="AM102" s="65">
        <f t="shared" si="80"/>
        <v>0</v>
      </c>
    </row>
    <row r="103" spans="1:39" ht="16.5" thickTop="1" thickBot="1" x14ac:dyDescent="0.3">
      <c r="A103" s="113" t="str">
        <f t="shared" si="67"/>
        <v>Royalties</v>
      </c>
      <c r="D103" s="65">
        <f t="shared" si="65"/>
        <v>0</v>
      </c>
      <c r="E103" s="65">
        <f t="shared" ref="E103:AM103" si="81">+E18+E45+D74-E74</f>
        <v>0</v>
      </c>
      <c r="F103" s="65">
        <f t="shared" si="81"/>
        <v>0</v>
      </c>
      <c r="G103" s="65">
        <f t="shared" si="81"/>
        <v>0</v>
      </c>
      <c r="H103" s="65">
        <f t="shared" si="81"/>
        <v>0</v>
      </c>
      <c r="I103" s="65">
        <f t="shared" si="81"/>
        <v>0</v>
      </c>
      <c r="J103" s="65">
        <f t="shared" si="81"/>
        <v>0</v>
      </c>
      <c r="K103" s="65">
        <f t="shared" si="81"/>
        <v>0</v>
      </c>
      <c r="L103" s="65">
        <f t="shared" si="81"/>
        <v>0</v>
      </c>
      <c r="M103" s="65">
        <f t="shared" si="81"/>
        <v>0</v>
      </c>
      <c r="N103" s="65">
        <f t="shared" si="81"/>
        <v>0</v>
      </c>
      <c r="O103" s="65">
        <f t="shared" si="81"/>
        <v>0</v>
      </c>
      <c r="P103" s="65">
        <f t="shared" si="81"/>
        <v>0</v>
      </c>
      <c r="Q103" s="65">
        <f t="shared" si="81"/>
        <v>0</v>
      </c>
      <c r="R103" s="65">
        <f t="shared" si="81"/>
        <v>0</v>
      </c>
      <c r="S103" s="65">
        <f t="shared" si="81"/>
        <v>0</v>
      </c>
      <c r="T103" s="65">
        <f t="shared" si="81"/>
        <v>0</v>
      </c>
      <c r="U103" s="65">
        <f t="shared" si="81"/>
        <v>0</v>
      </c>
      <c r="V103" s="65">
        <f t="shared" si="81"/>
        <v>0</v>
      </c>
      <c r="W103" s="65">
        <f t="shared" si="81"/>
        <v>0</v>
      </c>
      <c r="X103" s="65">
        <f t="shared" si="81"/>
        <v>0</v>
      </c>
      <c r="Y103" s="65">
        <f t="shared" si="81"/>
        <v>0</v>
      </c>
      <c r="Z103" s="65">
        <f t="shared" si="81"/>
        <v>0</v>
      </c>
      <c r="AA103" s="65">
        <f t="shared" si="81"/>
        <v>0</v>
      </c>
      <c r="AB103" s="65">
        <f t="shared" si="81"/>
        <v>0</v>
      </c>
      <c r="AC103" s="65">
        <f t="shared" si="81"/>
        <v>0</v>
      </c>
      <c r="AD103" s="65">
        <f t="shared" si="81"/>
        <v>0</v>
      </c>
      <c r="AE103" s="65">
        <f t="shared" si="81"/>
        <v>0</v>
      </c>
      <c r="AF103" s="65">
        <f t="shared" si="81"/>
        <v>0</v>
      </c>
      <c r="AG103" s="65">
        <f t="shared" si="81"/>
        <v>0</v>
      </c>
      <c r="AH103" s="65">
        <f t="shared" si="81"/>
        <v>0</v>
      </c>
      <c r="AI103" s="65">
        <f t="shared" si="81"/>
        <v>0</v>
      </c>
      <c r="AJ103" s="65">
        <f t="shared" si="81"/>
        <v>0</v>
      </c>
      <c r="AK103" s="65">
        <f t="shared" si="81"/>
        <v>0</v>
      </c>
      <c r="AL103" s="65">
        <f t="shared" si="81"/>
        <v>0</v>
      </c>
      <c r="AM103" s="65">
        <f t="shared" si="81"/>
        <v>0</v>
      </c>
    </row>
    <row r="104" spans="1:39" ht="16.5" thickTop="1" thickBot="1" x14ac:dyDescent="0.3">
      <c r="A104" s="113" t="str">
        <f t="shared" si="67"/>
        <v>Consulenze legali, fiscali, notarili, ecc…</v>
      </c>
      <c r="D104" s="65">
        <f t="shared" si="65"/>
        <v>180</v>
      </c>
      <c r="E104" s="65">
        <f t="shared" ref="E104:AM104" si="82">+E19+E46+D75-E75</f>
        <v>180</v>
      </c>
      <c r="F104" s="65">
        <f t="shared" si="82"/>
        <v>180</v>
      </c>
      <c r="G104" s="65">
        <f t="shared" si="82"/>
        <v>180</v>
      </c>
      <c r="H104" s="65">
        <f t="shared" si="82"/>
        <v>180</v>
      </c>
      <c r="I104" s="65">
        <f t="shared" si="82"/>
        <v>180</v>
      </c>
      <c r="J104" s="65">
        <f t="shared" si="82"/>
        <v>180</v>
      </c>
      <c r="K104" s="65">
        <f t="shared" si="82"/>
        <v>180</v>
      </c>
      <c r="L104" s="65">
        <f t="shared" si="82"/>
        <v>180</v>
      </c>
      <c r="M104" s="65">
        <f t="shared" si="82"/>
        <v>180</v>
      </c>
      <c r="N104" s="65">
        <f t="shared" si="82"/>
        <v>180</v>
      </c>
      <c r="O104" s="65">
        <f t="shared" si="82"/>
        <v>180</v>
      </c>
      <c r="P104" s="65">
        <f t="shared" si="82"/>
        <v>180</v>
      </c>
      <c r="Q104" s="65">
        <f t="shared" si="82"/>
        <v>180</v>
      </c>
      <c r="R104" s="65">
        <f t="shared" si="82"/>
        <v>180</v>
      </c>
      <c r="S104" s="65">
        <f t="shared" si="82"/>
        <v>180</v>
      </c>
      <c r="T104" s="65">
        <f t="shared" si="82"/>
        <v>180</v>
      </c>
      <c r="U104" s="65">
        <f t="shared" si="82"/>
        <v>180</v>
      </c>
      <c r="V104" s="65">
        <f t="shared" si="82"/>
        <v>180</v>
      </c>
      <c r="W104" s="65">
        <f t="shared" si="82"/>
        <v>180</v>
      </c>
      <c r="X104" s="65">
        <f t="shared" si="82"/>
        <v>180</v>
      </c>
      <c r="Y104" s="65">
        <f t="shared" si="82"/>
        <v>180</v>
      </c>
      <c r="Z104" s="65">
        <f t="shared" si="82"/>
        <v>180</v>
      </c>
      <c r="AA104" s="65">
        <f t="shared" si="82"/>
        <v>180</v>
      </c>
      <c r="AB104" s="65">
        <f t="shared" si="82"/>
        <v>180</v>
      </c>
      <c r="AC104" s="65">
        <f t="shared" si="82"/>
        <v>180</v>
      </c>
      <c r="AD104" s="65">
        <f t="shared" si="82"/>
        <v>180</v>
      </c>
      <c r="AE104" s="65">
        <f t="shared" si="82"/>
        <v>180</v>
      </c>
      <c r="AF104" s="65">
        <f t="shared" si="82"/>
        <v>180</v>
      </c>
      <c r="AG104" s="65">
        <f t="shared" si="82"/>
        <v>180</v>
      </c>
      <c r="AH104" s="65">
        <f t="shared" si="82"/>
        <v>180</v>
      </c>
      <c r="AI104" s="65">
        <f t="shared" si="82"/>
        <v>180</v>
      </c>
      <c r="AJ104" s="65">
        <f t="shared" si="82"/>
        <v>180</v>
      </c>
      <c r="AK104" s="65">
        <f t="shared" si="82"/>
        <v>180</v>
      </c>
      <c r="AL104" s="65">
        <f t="shared" si="82"/>
        <v>180</v>
      </c>
      <c r="AM104" s="65">
        <f t="shared" si="82"/>
        <v>180</v>
      </c>
    </row>
    <row r="105" spans="1:39" ht="16.5" thickTop="1" thickBot="1" x14ac:dyDescent="0.3">
      <c r="A105" s="113" t="str">
        <f t="shared" si="67"/>
        <v>Compensi amministratori</v>
      </c>
      <c r="D105" s="65">
        <f t="shared" si="65"/>
        <v>0</v>
      </c>
      <c r="E105" s="65">
        <f t="shared" ref="E105:AM105" si="83">+E20+E47+D76-E76</f>
        <v>0</v>
      </c>
      <c r="F105" s="65">
        <f t="shared" si="83"/>
        <v>0</v>
      </c>
      <c r="G105" s="65">
        <f t="shared" si="83"/>
        <v>0</v>
      </c>
      <c r="H105" s="65">
        <f t="shared" si="83"/>
        <v>0</v>
      </c>
      <c r="I105" s="65">
        <f t="shared" si="83"/>
        <v>0</v>
      </c>
      <c r="J105" s="65">
        <f t="shared" si="83"/>
        <v>0</v>
      </c>
      <c r="K105" s="65">
        <f t="shared" si="83"/>
        <v>0</v>
      </c>
      <c r="L105" s="65">
        <f t="shared" si="83"/>
        <v>0</v>
      </c>
      <c r="M105" s="65">
        <f t="shared" si="83"/>
        <v>0</v>
      </c>
      <c r="N105" s="65">
        <f t="shared" si="83"/>
        <v>0</v>
      </c>
      <c r="O105" s="65">
        <f t="shared" si="83"/>
        <v>0</v>
      </c>
      <c r="P105" s="65">
        <f t="shared" si="83"/>
        <v>0</v>
      </c>
      <c r="Q105" s="65">
        <f t="shared" si="83"/>
        <v>0</v>
      </c>
      <c r="R105" s="65">
        <f t="shared" si="83"/>
        <v>0</v>
      </c>
      <c r="S105" s="65">
        <f t="shared" si="83"/>
        <v>0</v>
      </c>
      <c r="T105" s="65">
        <f t="shared" si="83"/>
        <v>0</v>
      </c>
      <c r="U105" s="65">
        <f t="shared" si="83"/>
        <v>0</v>
      </c>
      <c r="V105" s="65">
        <f t="shared" si="83"/>
        <v>0</v>
      </c>
      <c r="W105" s="65">
        <f t="shared" si="83"/>
        <v>0</v>
      </c>
      <c r="X105" s="65">
        <f t="shared" si="83"/>
        <v>0</v>
      </c>
      <c r="Y105" s="65">
        <f t="shared" si="83"/>
        <v>0</v>
      </c>
      <c r="Z105" s="65">
        <f t="shared" si="83"/>
        <v>0</v>
      </c>
      <c r="AA105" s="65">
        <f t="shared" si="83"/>
        <v>0</v>
      </c>
      <c r="AB105" s="65">
        <f t="shared" si="83"/>
        <v>0</v>
      </c>
      <c r="AC105" s="65">
        <f t="shared" si="83"/>
        <v>0</v>
      </c>
      <c r="AD105" s="65">
        <f t="shared" si="83"/>
        <v>0</v>
      </c>
      <c r="AE105" s="65">
        <f t="shared" si="83"/>
        <v>0</v>
      </c>
      <c r="AF105" s="65">
        <f t="shared" si="83"/>
        <v>0</v>
      </c>
      <c r="AG105" s="65">
        <f t="shared" si="83"/>
        <v>0</v>
      </c>
      <c r="AH105" s="65">
        <f t="shared" si="83"/>
        <v>0</v>
      </c>
      <c r="AI105" s="65">
        <f t="shared" si="83"/>
        <v>0</v>
      </c>
      <c r="AJ105" s="65">
        <f t="shared" si="83"/>
        <v>0</v>
      </c>
      <c r="AK105" s="65">
        <f t="shared" si="83"/>
        <v>0</v>
      </c>
      <c r="AL105" s="65">
        <f t="shared" si="83"/>
        <v>0</v>
      </c>
      <c r="AM105" s="65">
        <f t="shared" si="83"/>
        <v>0</v>
      </c>
    </row>
    <row r="106" spans="1:39" ht="16.5" thickTop="1" thickBot="1" x14ac:dyDescent="0.3">
      <c r="A106" s="113" t="str">
        <f t="shared" si="67"/>
        <v>Spese postali</v>
      </c>
      <c r="D106" s="65">
        <f t="shared" si="65"/>
        <v>30</v>
      </c>
      <c r="E106" s="65">
        <f t="shared" ref="E106:AM106" si="84">+E21+E48+D77-E77</f>
        <v>30</v>
      </c>
      <c r="F106" s="65">
        <f t="shared" si="84"/>
        <v>30</v>
      </c>
      <c r="G106" s="65">
        <f t="shared" si="84"/>
        <v>30</v>
      </c>
      <c r="H106" s="65">
        <f t="shared" si="84"/>
        <v>30</v>
      </c>
      <c r="I106" s="65">
        <f t="shared" si="84"/>
        <v>30</v>
      </c>
      <c r="J106" s="65">
        <f t="shared" si="84"/>
        <v>30</v>
      </c>
      <c r="K106" s="65">
        <f t="shared" si="84"/>
        <v>30</v>
      </c>
      <c r="L106" s="65">
        <f t="shared" si="84"/>
        <v>30</v>
      </c>
      <c r="M106" s="65">
        <f t="shared" si="84"/>
        <v>30</v>
      </c>
      <c r="N106" s="65">
        <f t="shared" si="84"/>
        <v>30</v>
      </c>
      <c r="O106" s="65">
        <f t="shared" si="84"/>
        <v>30</v>
      </c>
      <c r="P106" s="65">
        <f t="shared" si="84"/>
        <v>30</v>
      </c>
      <c r="Q106" s="65">
        <f t="shared" si="84"/>
        <v>30</v>
      </c>
      <c r="R106" s="65">
        <f t="shared" si="84"/>
        <v>30</v>
      </c>
      <c r="S106" s="65">
        <f t="shared" si="84"/>
        <v>30</v>
      </c>
      <c r="T106" s="65">
        <f t="shared" si="84"/>
        <v>30</v>
      </c>
      <c r="U106" s="65">
        <f t="shared" si="84"/>
        <v>30</v>
      </c>
      <c r="V106" s="65">
        <f t="shared" si="84"/>
        <v>30</v>
      </c>
      <c r="W106" s="65">
        <f t="shared" si="84"/>
        <v>30</v>
      </c>
      <c r="X106" s="65">
        <f t="shared" si="84"/>
        <v>30</v>
      </c>
      <c r="Y106" s="65">
        <f t="shared" si="84"/>
        <v>30</v>
      </c>
      <c r="Z106" s="65">
        <f t="shared" si="84"/>
        <v>30</v>
      </c>
      <c r="AA106" s="65">
        <f t="shared" si="84"/>
        <v>30</v>
      </c>
      <c r="AB106" s="65">
        <f t="shared" si="84"/>
        <v>30</v>
      </c>
      <c r="AC106" s="65">
        <f t="shared" si="84"/>
        <v>30</v>
      </c>
      <c r="AD106" s="65">
        <f t="shared" si="84"/>
        <v>30</v>
      </c>
      <c r="AE106" s="65">
        <f t="shared" si="84"/>
        <v>30</v>
      </c>
      <c r="AF106" s="65">
        <f t="shared" si="84"/>
        <v>30</v>
      </c>
      <c r="AG106" s="65">
        <f t="shared" si="84"/>
        <v>30</v>
      </c>
      <c r="AH106" s="65">
        <f t="shared" si="84"/>
        <v>30</v>
      </c>
      <c r="AI106" s="65">
        <f t="shared" si="84"/>
        <v>30</v>
      </c>
      <c r="AJ106" s="65">
        <f t="shared" si="84"/>
        <v>30</v>
      </c>
      <c r="AK106" s="65">
        <f t="shared" si="84"/>
        <v>30</v>
      </c>
      <c r="AL106" s="65">
        <f t="shared" si="84"/>
        <v>30</v>
      </c>
      <c r="AM106" s="65">
        <f t="shared" si="84"/>
        <v>30</v>
      </c>
    </row>
    <row r="107" spans="1:39" ht="16.5" thickTop="1" thickBot="1" x14ac:dyDescent="0.3">
      <c r="A107" s="113" t="str">
        <f t="shared" si="67"/>
        <v>Oneri Bancari</v>
      </c>
      <c r="D107" s="65">
        <f t="shared" si="65"/>
        <v>0</v>
      </c>
      <c r="E107" s="65">
        <f t="shared" ref="E107:AM107" si="85">+E22+E49+D78-E78</f>
        <v>0</v>
      </c>
      <c r="F107" s="65">
        <f t="shared" si="85"/>
        <v>0</v>
      </c>
      <c r="G107" s="65">
        <f t="shared" si="85"/>
        <v>0</v>
      </c>
      <c r="H107" s="65">
        <f t="shared" si="85"/>
        <v>0</v>
      </c>
      <c r="I107" s="65">
        <f t="shared" si="85"/>
        <v>0</v>
      </c>
      <c r="J107" s="65">
        <f t="shared" si="85"/>
        <v>0</v>
      </c>
      <c r="K107" s="65">
        <f t="shared" si="85"/>
        <v>0</v>
      </c>
      <c r="L107" s="65">
        <f t="shared" si="85"/>
        <v>0</v>
      </c>
      <c r="M107" s="65">
        <f t="shared" si="85"/>
        <v>0</v>
      </c>
      <c r="N107" s="65">
        <f t="shared" si="85"/>
        <v>0</v>
      </c>
      <c r="O107" s="65">
        <f t="shared" si="85"/>
        <v>0</v>
      </c>
      <c r="P107" s="65">
        <f t="shared" si="85"/>
        <v>0</v>
      </c>
      <c r="Q107" s="65">
        <f t="shared" si="85"/>
        <v>0</v>
      </c>
      <c r="R107" s="65">
        <f t="shared" si="85"/>
        <v>0</v>
      </c>
      <c r="S107" s="65">
        <f t="shared" si="85"/>
        <v>0</v>
      </c>
      <c r="T107" s="65">
        <f t="shared" si="85"/>
        <v>0</v>
      </c>
      <c r="U107" s="65">
        <f t="shared" si="85"/>
        <v>0</v>
      </c>
      <c r="V107" s="65">
        <f t="shared" si="85"/>
        <v>0</v>
      </c>
      <c r="W107" s="65">
        <f t="shared" si="85"/>
        <v>0</v>
      </c>
      <c r="X107" s="65">
        <f t="shared" si="85"/>
        <v>0</v>
      </c>
      <c r="Y107" s="65">
        <f t="shared" si="85"/>
        <v>0</v>
      </c>
      <c r="Z107" s="65">
        <f t="shared" si="85"/>
        <v>0</v>
      </c>
      <c r="AA107" s="65">
        <f t="shared" si="85"/>
        <v>0</v>
      </c>
      <c r="AB107" s="65">
        <f t="shared" si="85"/>
        <v>0</v>
      </c>
      <c r="AC107" s="65">
        <f t="shared" si="85"/>
        <v>0</v>
      </c>
      <c r="AD107" s="65">
        <f t="shared" si="85"/>
        <v>0</v>
      </c>
      <c r="AE107" s="65">
        <f t="shared" si="85"/>
        <v>0</v>
      </c>
      <c r="AF107" s="65">
        <f t="shared" si="85"/>
        <v>0</v>
      </c>
      <c r="AG107" s="65">
        <f t="shared" si="85"/>
        <v>0</v>
      </c>
      <c r="AH107" s="65">
        <f t="shared" si="85"/>
        <v>0</v>
      </c>
      <c r="AI107" s="65">
        <f t="shared" si="85"/>
        <v>0</v>
      </c>
      <c r="AJ107" s="65">
        <f t="shared" si="85"/>
        <v>0</v>
      </c>
      <c r="AK107" s="65">
        <f t="shared" si="85"/>
        <v>0</v>
      </c>
      <c r="AL107" s="65">
        <f t="shared" si="85"/>
        <v>0</v>
      </c>
      <c r="AM107" s="65">
        <f t="shared" si="85"/>
        <v>0</v>
      </c>
    </row>
    <row r="108" spans="1:39" ht="16.5" thickTop="1" thickBot="1" x14ac:dyDescent="0.3">
      <c r="A108" s="113" t="str">
        <f t="shared" si="67"/>
        <v>Utenze</v>
      </c>
      <c r="D108" s="65">
        <f t="shared" si="65"/>
        <v>0</v>
      </c>
      <c r="E108" s="65">
        <f t="shared" ref="E108:AM108" si="86">+E23+E50+D79-E79</f>
        <v>0</v>
      </c>
      <c r="F108" s="65">
        <f t="shared" si="86"/>
        <v>0</v>
      </c>
      <c r="G108" s="65">
        <f t="shared" si="86"/>
        <v>0</v>
      </c>
      <c r="H108" s="65">
        <f t="shared" si="86"/>
        <v>0</v>
      </c>
      <c r="I108" s="65">
        <f t="shared" si="86"/>
        <v>0</v>
      </c>
      <c r="J108" s="65">
        <f t="shared" si="86"/>
        <v>0</v>
      </c>
      <c r="K108" s="65">
        <f t="shared" si="86"/>
        <v>0</v>
      </c>
      <c r="L108" s="65">
        <f t="shared" si="86"/>
        <v>0</v>
      </c>
      <c r="M108" s="65">
        <f t="shared" si="86"/>
        <v>0</v>
      </c>
      <c r="N108" s="65">
        <f t="shared" si="86"/>
        <v>0</v>
      </c>
      <c r="O108" s="65">
        <f t="shared" si="86"/>
        <v>0</v>
      </c>
      <c r="P108" s="65">
        <f t="shared" si="86"/>
        <v>0</v>
      </c>
      <c r="Q108" s="65">
        <f t="shared" si="86"/>
        <v>0</v>
      </c>
      <c r="R108" s="65">
        <f t="shared" si="86"/>
        <v>0</v>
      </c>
      <c r="S108" s="65">
        <f t="shared" si="86"/>
        <v>0</v>
      </c>
      <c r="T108" s="65">
        <f t="shared" si="86"/>
        <v>0</v>
      </c>
      <c r="U108" s="65">
        <f t="shared" si="86"/>
        <v>0</v>
      </c>
      <c r="V108" s="65">
        <f t="shared" si="86"/>
        <v>0</v>
      </c>
      <c r="W108" s="65">
        <f t="shared" si="86"/>
        <v>0</v>
      </c>
      <c r="X108" s="65">
        <f t="shared" si="86"/>
        <v>0</v>
      </c>
      <c r="Y108" s="65">
        <f t="shared" si="86"/>
        <v>0</v>
      </c>
      <c r="Z108" s="65">
        <f t="shared" si="86"/>
        <v>0</v>
      </c>
      <c r="AA108" s="65">
        <f t="shared" si="86"/>
        <v>0</v>
      </c>
      <c r="AB108" s="65">
        <f t="shared" si="86"/>
        <v>0</v>
      </c>
      <c r="AC108" s="65">
        <f t="shared" si="86"/>
        <v>0</v>
      </c>
      <c r="AD108" s="65">
        <f t="shared" si="86"/>
        <v>0</v>
      </c>
      <c r="AE108" s="65">
        <f t="shared" si="86"/>
        <v>0</v>
      </c>
      <c r="AF108" s="65">
        <f t="shared" si="86"/>
        <v>0</v>
      </c>
      <c r="AG108" s="65">
        <f t="shared" si="86"/>
        <v>0</v>
      </c>
      <c r="AH108" s="65">
        <f t="shared" si="86"/>
        <v>0</v>
      </c>
      <c r="AI108" s="65">
        <f t="shared" si="86"/>
        <v>0</v>
      </c>
      <c r="AJ108" s="65">
        <f t="shared" si="86"/>
        <v>0</v>
      </c>
      <c r="AK108" s="65">
        <f t="shared" si="86"/>
        <v>0</v>
      </c>
      <c r="AL108" s="65">
        <f t="shared" si="86"/>
        <v>0</v>
      </c>
      <c r="AM108" s="65">
        <f t="shared" si="86"/>
        <v>0</v>
      </c>
    </row>
    <row r="109" spans="1:39" ht="16.5" thickTop="1" thickBot="1" x14ac:dyDescent="0.3">
      <c r="A109" s="113" t="str">
        <f t="shared" si="67"/>
        <v>Affitti e locazioni passive</v>
      </c>
      <c r="D109" s="65">
        <f t="shared" si="65"/>
        <v>1815</v>
      </c>
      <c r="E109" s="65">
        <f t="shared" ref="E109:AM109" si="87">+E24+E51+D80-E80</f>
        <v>1815</v>
      </c>
      <c r="F109" s="65">
        <f t="shared" si="87"/>
        <v>1815</v>
      </c>
      <c r="G109" s="65">
        <f t="shared" si="87"/>
        <v>1815</v>
      </c>
      <c r="H109" s="65">
        <f t="shared" si="87"/>
        <v>1815</v>
      </c>
      <c r="I109" s="65">
        <f t="shared" si="87"/>
        <v>1815</v>
      </c>
      <c r="J109" s="65">
        <f t="shared" si="87"/>
        <v>1815</v>
      </c>
      <c r="K109" s="65">
        <f t="shared" si="87"/>
        <v>1815</v>
      </c>
      <c r="L109" s="65">
        <f t="shared" si="87"/>
        <v>1815</v>
      </c>
      <c r="M109" s="65">
        <f t="shared" si="87"/>
        <v>1815</v>
      </c>
      <c r="N109" s="65">
        <f t="shared" si="87"/>
        <v>1815</v>
      </c>
      <c r="O109" s="65">
        <f t="shared" si="87"/>
        <v>1815</v>
      </c>
      <c r="P109" s="65">
        <f t="shared" si="87"/>
        <v>1815</v>
      </c>
      <c r="Q109" s="65">
        <f t="shared" si="87"/>
        <v>1815</v>
      </c>
      <c r="R109" s="65">
        <f t="shared" si="87"/>
        <v>1815</v>
      </c>
      <c r="S109" s="65">
        <f t="shared" si="87"/>
        <v>1815</v>
      </c>
      <c r="T109" s="65">
        <f t="shared" si="87"/>
        <v>1815</v>
      </c>
      <c r="U109" s="65">
        <f t="shared" si="87"/>
        <v>1815</v>
      </c>
      <c r="V109" s="65">
        <f t="shared" si="87"/>
        <v>1815</v>
      </c>
      <c r="W109" s="65">
        <f t="shared" si="87"/>
        <v>1815</v>
      </c>
      <c r="X109" s="65">
        <f t="shared" si="87"/>
        <v>1815</v>
      </c>
      <c r="Y109" s="65">
        <f t="shared" si="87"/>
        <v>1815</v>
      </c>
      <c r="Z109" s="65">
        <f t="shared" si="87"/>
        <v>1815</v>
      </c>
      <c r="AA109" s="65">
        <f t="shared" si="87"/>
        <v>1815</v>
      </c>
      <c r="AB109" s="65">
        <f t="shared" si="87"/>
        <v>1815</v>
      </c>
      <c r="AC109" s="65">
        <f t="shared" si="87"/>
        <v>1815</v>
      </c>
      <c r="AD109" s="65">
        <f t="shared" si="87"/>
        <v>1815</v>
      </c>
      <c r="AE109" s="65">
        <f t="shared" si="87"/>
        <v>1815</v>
      </c>
      <c r="AF109" s="65">
        <f t="shared" si="87"/>
        <v>1815</v>
      </c>
      <c r="AG109" s="65">
        <f t="shared" si="87"/>
        <v>1815</v>
      </c>
      <c r="AH109" s="65">
        <f t="shared" si="87"/>
        <v>1815</v>
      </c>
      <c r="AI109" s="65">
        <f t="shared" si="87"/>
        <v>1815</v>
      </c>
      <c r="AJ109" s="65">
        <f t="shared" si="87"/>
        <v>1815</v>
      </c>
      <c r="AK109" s="65">
        <f t="shared" si="87"/>
        <v>1815</v>
      </c>
      <c r="AL109" s="65">
        <f t="shared" si="87"/>
        <v>1815</v>
      </c>
      <c r="AM109" s="65">
        <f t="shared" si="87"/>
        <v>1815</v>
      </c>
    </row>
    <row r="110" spans="1:39" ht="16.5" thickTop="1" thickBot="1" x14ac:dyDescent="0.3">
      <c r="A110" s="113" t="str">
        <f t="shared" si="67"/>
        <v>Altri costi amministrativi</v>
      </c>
      <c r="D110" s="65">
        <f t="shared" si="65"/>
        <v>60.5</v>
      </c>
      <c r="E110" s="65">
        <f t="shared" ref="E110:AM110" si="88">+E25+E52+D81-E81</f>
        <v>60.5</v>
      </c>
      <c r="F110" s="65">
        <f t="shared" si="88"/>
        <v>60.5</v>
      </c>
      <c r="G110" s="65">
        <f t="shared" si="88"/>
        <v>60.5</v>
      </c>
      <c r="H110" s="65">
        <f t="shared" si="88"/>
        <v>60.5</v>
      </c>
      <c r="I110" s="65">
        <f t="shared" si="88"/>
        <v>60.5</v>
      </c>
      <c r="J110" s="65">
        <f t="shared" si="88"/>
        <v>60.5</v>
      </c>
      <c r="K110" s="65">
        <f t="shared" si="88"/>
        <v>60.5</v>
      </c>
      <c r="L110" s="65">
        <f t="shared" si="88"/>
        <v>60.5</v>
      </c>
      <c r="M110" s="65">
        <f t="shared" si="88"/>
        <v>60.5</v>
      </c>
      <c r="N110" s="65">
        <f t="shared" si="88"/>
        <v>60.5</v>
      </c>
      <c r="O110" s="65">
        <f t="shared" si="88"/>
        <v>60.5</v>
      </c>
      <c r="P110" s="65">
        <f t="shared" si="88"/>
        <v>60.5</v>
      </c>
      <c r="Q110" s="65">
        <f t="shared" si="88"/>
        <v>60.5</v>
      </c>
      <c r="R110" s="65">
        <f t="shared" si="88"/>
        <v>60.5</v>
      </c>
      <c r="S110" s="65">
        <f t="shared" si="88"/>
        <v>60.5</v>
      </c>
      <c r="T110" s="65">
        <f t="shared" si="88"/>
        <v>60.5</v>
      </c>
      <c r="U110" s="65">
        <f t="shared" si="88"/>
        <v>60.5</v>
      </c>
      <c r="V110" s="65">
        <f t="shared" si="88"/>
        <v>60.5</v>
      </c>
      <c r="W110" s="65">
        <f t="shared" si="88"/>
        <v>60.5</v>
      </c>
      <c r="X110" s="65">
        <f t="shared" si="88"/>
        <v>60.5</v>
      </c>
      <c r="Y110" s="65">
        <f t="shared" si="88"/>
        <v>60.5</v>
      </c>
      <c r="Z110" s="65">
        <f t="shared" si="88"/>
        <v>60.5</v>
      </c>
      <c r="AA110" s="65">
        <f t="shared" si="88"/>
        <v>60.5</v>
      </c>
      <c r="AB110" s="65">
        <f t="shared" si="88"/>
        <v>60.5</v>
      </c>
      <c r="AC110" s="65">
        <f t="shared" si="88"/>
        <v>60.5</v>
      </c>
      <c r="AD110" s="65">
        <f t="shared" si="88"/>
        <v>60.5</v>
      </c>
      <c r="AE110" s="65">
        <f t="shared" si="88"/>
        <v>60.5</v>
      </c>
      <c r="AF110" s="65">
        <f t="shared" si="88"/>
        <v>60.5</v>
      </c>
      <c r="AG110" s="65">
        <f t="shared" si="88"/>
        <v>60.5</v>
      </c>
      <c r="AH110" s="65">
        <f t="shared" si="88"/>
        <v>60.5</v>
      </c>
      <c r="AI110" s="65">
        <f t="shared" si="88"/>
        <v>60.5</v>
      </c>
      <c r="AJ110" s="65">
        <f t="shared" si="88"/>
        <v>60.5</v>
      </c>
      <c r="AK110" s="65">
        <f t="shared" si="88"/>
        <v>60.5</v>
      </c>
      <c r="AL110" s="65">
        <f t="shared" si="88"/>
        <v>60.5</v>
      </c>
      <c r="AM110" s="65">
        <f t="shared" si="88"/>
        <v>60.5</v>
      </c>
    </row>
    <row r="111" spans="1:39" ht="16.5" thickTop="1" thickBot="1" x14ac:dyDescent="0.3">
      <c r="A111" s="113" t="str">
        <f t="shared" si="67"/>
        <v>Costi diversi</v>
      </c>
      <c r="D111" s="65">
        <f t="shared" si="65"/>
        <v>0</v>
      </c>
      <c r="E111" s="65">
        <f t="shared" ref="E111:AM111" si="89">+E26+E53+D82-E82</f>
        <v>0</v>
      </c>
      <c r="F111" s="65">
        <f t="shared" si="89"/>
        <v>0</v>
      </c>
      <c r="G111" s="65">
        <f t="shared" si="89"/>
        <v>0</v>
      </c>
      <c r="H111" s="65">
        <f t="shared" si="89"/>
        <v>0</v>
      </c>
      <c r="I111" s="65">
        <f t="shared" si="89"/>
        <v>0</v>
      </c>
      <c r="J111" s="65">
        <f t="shared" si="89"/>
        <v>0</v>
      </c>
      <c r="K111" s="65">
        <f t="shared" si="89"/>
        <v>0</v>
      </c>
      <c r="L111" s="65">
        <f t="shared" si="89"/>
        <v>0</v>
      </c>
      <c r="M111" s="65">
        <f t="shared" si="89"/>
        <v>0</v>
      </c>
      <c r="N111" s="65">
        <f t="shared" si="89"/>
        <v>0</v>
      </c>
      <c r="O111" s="65">
        <f t="shared" si="89"/>
        <v>0</v>
      </c>
      <c r="P111" s="65">
        <f t="shared" si="89"/>
        <v>0</v>
      </c>
      <c r="Q111" s="65">
        <f t="shared" si="89"/>
        <v>0</v>
      </c>
      <c r="R111" s="65">
        <f t="shared" si="89"/>
        <v>0</v>
      </c>
      <c r="S111" s="65">
        <f t="shared" si="89"/>
        <v>0</v>
      </c>
      <c r="T111" s="65">
        <f t="shared" si="89"/>
        <v>0</v>
      </c>
      <c r="U111" s="65">
        <f t="shared" si="89"/>
        <v>0</v>
      </c>
      <c r="V111" s="65">
        <f t="shared" si="89"/>
        <v>0</v>
      </c>
      <c r="W111" s="65">
        <f t="shared" si="89"/>
        <v>0</v>
      </c>
      <c r="X111" s="65">
        <f t="shared" si="89"/>
        <v>0</v>
      </c>
      <c r="Y111" s="65">
        <f t="shared" si="89"/>
        <v>0</v>
      </c>
      <c r="Z111" s="65">
        <f t="shared" si="89"/>
        <v>0</v>
      </c>
      <c r="AA111" s="65">
        <f t="shared" si="89"/>
        <v>0</v>
      </c>
      <c r="AB111" s="65">
        <f t="shared" si="89"/>
        <v>0</v>
      </c>
      <c r="AC111" s="65">
        <f t="shared" si="89"/>
        <v>0</v>
      </c>
      <c r="AD111" s="65">
        <f t="shared" si="89"/>
        <v>0</v>
      </c>
      <c r="AE111" s="65">
        <f t="shared" si="89"/>
        <v>0</v>
      </c>
      <c r="AF111" s="65">
        <f t="shared" si="89"/>
        <v>0</v>
      </c>
      <c r="AG111" s="65">
        <f t="shared" si="89"/>
        <v>0</v>
      </c>
      <c r="AH111" s="65">
        <f t="shared" si="89"/>
        <v>0</v>
      </c>
      <c r="AI111" s="65">
        <f t="shared" si="89"/>
        <v>0</v>
      </c>
      <c r="AJ111" s="65">
        <f t="shared" si="89"/>
        <v>0</v>
      </c>
      <c r="AK111" s="65">
        <f t="shared" si="89"/>
        <v>0</v>
      </c>
      <c r="AL111" s="65">
        <f t="shared" si="89"/>
        <v>0</v>
      </c>
      <c r="AM111" s="65">
        <f t="shared" si="89"/>
        <v>0</v>
      </c>
    </row>
    <row r="112" spans="1:39" ht="17.25" customHeight="1" thickTop="1" thickBot="1" x14ac:dyDescent="0.3">
      <c r="A112" s="113" t="str">
        <f t="shared" si="67"/>
        <v>Premi assicurativi</v>
      </c>
      <c r="D112" s="65">
        <f t="shared" si="65"/>
        <v>80</v>
      </c>
      <c r="E112" s="65">
        <f t="shared" ref="E112:AM112" si="90">+E27+E54+D83-E83</f>
        <v>80</v>
      </c>
      <c r="F112" s="65">
        <f t="shared" si="90"/>
        <v>80</v>
      </c>
      <c r="G112" s="65">
        <f t="shared" si="90"/>
        <v>80</v>
      </c>
      <c r="H112" s="65">
        <f t="shared" si="90"/>
        <v>80</v>
      </c>
      <c r="I112" s="65">
        <f t="shared" si="90"/>
        <v>80</v>
      </c>
      <c r="J112" s="65">
        <f t="shared" si="90"/>
        <v>80</v>
      </c>
      <c r="K112" s="65">
        <f t="shared" si="90"/>
        <v>80</v>
      </c>
      <c r="L112" s="65">
        <f t="shared" si="90"/>
        <v>80</v>
      </c>
      <c r="M112" s="65">
        <f t="shared" si="90"/>
        <v>80</v>
      </c>
      <c r="N112" s="65">
        <f t="shared" si="90"/>
        <v>80</v>
      </c>
      <c r="O112" s="65">
        <f t="shared" si="90"/>
        <v>80</v>
      </c>
      <c r="P112" s="65">
        <f t="shared" si="90"/>
        <v>80</v>
      </c>
      <c r="Q112" s="65">
        <f t="shared" si="90"/>
        <v>80</v>
      </c>
      <c r="R112" s="65">
        <f t="shared" si="90"/>
        <v>80</v>
      </c>
      <c r="S112" s="65">
        <f t="shared" si="90"/>
        <v>80</v>
      </c>
      <c r="T112" s="65">
        <f t="shared" si="90"/>
        <v>80</v>
      </c>
      <c r="U112" s="65">
        <f t="shared" si="90"/>
        <v>80</v>
      </c>
      <c r="V112" s="65">
        <f t="shared" si="90"/>
        <v>80</v>
      </c>
      <c r="W112" s="65">
        <f t="shared" si="90"/>
        <v>80</v>
      </c>
      <c r="X112" s="65">
        <f t="shared" si="90"/>
        <v>80</v>
      </c>
      <c r="Y112" s="65">
        <f t="shared" si="90"/>
        <v>80</v>
      </c>
      <c r="Z112" s="65">
        <f t="shared" si="90"/>
        <v>80</v>
      </c>
      <c r="AA112" s="65">
        <f t="shared" si="90"/>
        <v>80</v>
      </c>
      <c r="AB112" s="65">
        <f t="shared" si="90"/>
        <v>80</v>
      </c>
      <c r="AC112" s="65">
        <f t="shared" si="90"/>
        <v>80</v>
      </c>
      <c r="AD112" s="65">
        <f t="shared" si="90"/>
        <v>80</v>
      </c>
      <c r="AE112" s="65">
        <f t="shared" si="90"/>
        <v>80</v>
      </c>
      <c r="AF112" s="65">
        <f t="shared" si="90"/>
        <v>80</v>
      </c>
      <c r="AG112" s="65">
        <f t="shared" si="90"/>
        <v>80</v>
      </c>
      <c r="AH112" s="65">
        <f t="shared" si="90"/>
        <v>80</v>
      </c>
      <c r="AI112" s="65">
        <f t="shared" si="90"/>
        <v>80</v>
      </c>
      <c r="AJ112" s="65">
        <f t="shared" si="90"/>
        <v>80</v>
      </c>
      <c r="AK112" s="65">
        <f t="shared" si="90"/>
        <v>80</v>
      </c>
      <c r="AL112" s="65">
        <f t="shared" si="90"/>
        <v>80</v>
      </c>
      <c r="AM112" s="65">
        <f t="shared" si="90"/>
        <v>80</v>
      </c>
    </row>
    <row r="113" spans="1:39" ht="15.75" thickTop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</row>
    <row r="114" spans="1:39" ht="15.75" thickBot="1" x14ac:dyDescent="0.3">
      <c r="A114" s="57" t="s">
        <v>314</v>
      </c>
      <c r="B114" s="122"/>
      <c r="C114" s="125"/>
      <c r="D114" s="63">
        <f>+SUM(D89:D112)</f>
        <v>2794.7</v>
      </c>
      <c r="E114" s="63">
        <f t="shared" ref="E114:AM114" si="91">+SUM(E89:E112)</f>
        <v>2915.7</v>
      </c>
      <c r="F114" s="63">
        <f t="shared" si="91"/>
        <v>3036.7</v>
      </c>
      <c r="G114" s="63">
        <f t="shared" si="91"/>
        <v>3641.7</v>
      </c>
      <c r="H114" s="63">
        <f t="shared" si="91"/>
        <v>3036.7</v>
      </c>
      <c r="I114" s="63">
        <f t="shared" si="91"/>
        <v>3036.7</v>
      </c>
      <c r="J114" s="63">
        <f t="shared" si="91"/>
        <v>3036.7</v>
      </c>
      <c r="K114" s="63">
        <f t="shared" si="91"/>
        <v>3036.7</v>
      </c>
      <c r="L114" s="63">
        <f t="shared" si="91"/>
        <v>3036.7</v>
      </c>
      <c r="M114" s="63">
        <f t="shared" si="91"/>
        <v>3036.7</v>
      </c>
      <c r="N114" s="63">
        <f t="shared" si="91"/>
        <v>3036.7</v>
      </c>
      <c r="O114" s="63">
        <f t="shared" si="91"/>
        <v>3036.7</v>
      </c>
      <c r="P114" s="63">
        <f t="shared" si="91"/>
        <v>3036.7</v>
      </c>
      <c r="Q114" s="63">
        <f t="shared" si="91"/>
        <v>3036.7</v>
      </c>
      <c r="R114" s="63">
        <f t="shared" si="91"/>
        <v>3036.7</v>
      </c>
      <c r="S114" s="63">
        <f t="shared" si="91"/>
        <v>3036.7</v>
      </c>
      <c r="T114" s="63">
        <f t="shared" si="91"/>
        <v>3036.7</v>
      </c>
      <c r="U114" s="63">
        <f t="shared" si="91"/>
        <v>3036.7</v>
      </c>
      <c r="V114" s="63">
        <f t="shared" si="91"/>
        <v>3036.7</v>
      </c>
      <c r="W114" s="63">
        <f t="shared" si="91"/>
        <v>3036.7</v>
      </c>
      <c r="X114" s="63">
        <f t="shared" si="91"/>
        <v>3036.7</v>
      </c>
      <c r="Y114" s="63">
        <f t="shared" si="91"/>
        <v>3036.7</v>
      </c>
      <c r="Z114" s="63">
        <f t="shared" si="91"/>
        <v>3036.7</v>
      </c>
      <c r="AA114" s="63">
        <f t="shared" si="91"/>
        <v>3036.7</v>
      </c>
      <c r="AB114" s="63">
        <f t="shared" si="91"/>
        <v>3036.7</v>
      </c>
      <c r="AC114" s="63">
        <f t="shared" si="91"/>
        <v>3036.7</v>
      </c>
      <c r="AD114" s="63">
        <f t="shared" si="91"/>
        <v>3036.7</v>
      </c>
      <c r="AE114" s="63">
        <f t="shared" si="91"/>
        <v>3036.7</v>
      </c>
      <c r="AF114" s="63">
        <f t="shared" si="91"/>
        <v>3036.7</v>
      </c>
      <c r="AG114" s="63">
        <f t="shared" si="91"/>
        <v>3036.7</v>
      </c>
      <c r="AH114" s="63">
        <f t="shared" si="91"/>
        <v>3036.7</v>
      </c>
      <c r="AI114" s="63">
        <f t="shared" si="91"/>
        <v>3036.7</v>
      </c>
      <c r="AJ114" s="63">
        <f t="shared" si="91"/>
        <v>3036.7</v>
      </c>
      <c r="AK114" s="63">
        <f t="shared" si="91"/>
        <v>3036.7</v>
      </c>
      <c r="AL114" s="63">
        <f t="shared" si="91"/>
        <v>3036.7</v>
      </c>
      <c r="AM114" s="63">
        <f t="shared" si="91"/>
        <v>3036.7</v>
      </c>
    </row>
    <row r="115" spans="1:39" ht="15.75" thickTop="1" x14ac:dyDescent="0.25"/>
  </sheetData>
  <hyperlinks>
    <hyperlink ref="A1" location="View!A1" display="view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L247"/>
  <sheetViews>
    <sheetView showGridLines="0" workbookViewId="0"/>
  </sheetViews>
  <sheetFormatPr defaultRowHeight="15" x14ac:dyDescent="0.25"/>
  <cols>
    <col min="2" max="2" width="31.85546875" bestFit="1" customWidth="1"/>
  </cols>
  <sheetData>
    <row r="1" spans="1:64" x14ac:dyDescent="0.25">
      <c r="A1" s="25" t="s">
        <v>204</v>
      </c>
    </row>
    <row r="3" spans="1:64" x14ac:dyDescent="0.25">
      <c r="A3" s="127"/>
      <c r="B3" s="133" t="s">
        <v>514</v>
      </c>
      <c r="C3" s="133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34"/>
      <c r="BA3" s="134"/>
      <c r="BB3" s="135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36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6" t="s">
        <v>483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515</v>
      </c>
      <c r="BB6" s="137">
        <v>1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tr">
        <f>+Finanziamneti!B4</f>
        <v>Data Stipula Contratto</v>
      </c>
      <c r="C7" s="150" t="str">
        <f>+IF(Finanziamneti!C4=0,"",Finanziamneti!C4)</f>
        <v>A2 M6</v>
      </c>
      <c r="D7" s="138">
        <f>VLOOKUP($C7,$BA$6:$BB$41,2,FALSE)</f>
        <v>18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516</v>
      </c>
      <c r="BB7" s="137">
        <v>2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8" t="str">
        <f>+Finanziamneti!B5</f>
        <v>Tasso di interesse annuale</v>
      </c>
      <c r="C8" s="152">
        <f>+IF(Finanziamneti!C5=0,"",Finanziamneti!C5)</f>
        <v>6.2E-2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517</v>
      </c>
      <c r="BB8" s="137">
        <v>3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8" t="str">
        <f>+Finanziamneti!B6</f>
        <v>Finanziamento</v>
      </c>
      <c r="C9" s="153">
        <f>+IF(Finanziamneti!C6=0,"",Finanziamneti!C6)</f>
        <v>80000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518</v>
      </c>
      <c r="BB9" s="137">
        <v>4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51" t="str">
        <f>+Finanziamneti!B7</f>
        <v>Durata (numero rate totali)</v>
      </c>
      <c r="C10" s="153">
        <f>+IF(Finanziamneti!C7=0,"",Finanziamneti!C7)</f>
        <v>72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519</v>
      </c>
      <c r="BB10" s="137">
        <v>5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34" t="s">
        <v>520</v>
      </c>
      <c r="BB11" s="137">
        <v>6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6" t="s">
        <v>521</v>
      </c>
      <c r="C12" s="126" t="s">
        <v>522</v>
      </c>
      <c r="D12" s="139">
        <f>((1+C8)^(1/12))-1</f>
        <v>5.0254121388362272E-3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34"/>
      <c r="BA12" s="134" t="s">
        <v>523</v>
      </c>
      <c r="BB12" s="137">
        <v>7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34" t="s">
        <v>524</v>
      </c>
      <c r="BB13" s="137">
        <v>8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6" t="s">
        <v>525</v>
      </c>
      <c r="C14" s="126" t="s">
        <v>522</v>
      </c>
      <c r="D14" s="140">
        <f>(C9)/((1-(1+D12)^(-C10))/D12)</f>
        <v>1326.9829183186498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34"/>
      <c r="BA14" s="134" t="s">
        <v>485</v>
      </c>
      <c r="BB14" s="137">
        <v>9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7"/>
      <c r="C15" s="66">
        <v>41275</v>
      </c>
      <c r="D15" s="66">
        <v>41306</v>
      </c>
      <c r="E15" s="66">
        <v>41336</v>
      </c>
      <c r="F15" s="66">
        <v>41367</v>
      </c>
      <c r="G15" s="66">
        <v>41397</v>
      </c>
      <c r="H15" s="66">
        <v>41428</v>
      </c>
      <c r="I15" s="66">
        <v>41458</v>
      </c>
      <c r="J15" s="66">
        <v>41489</v>
      </c>
      <c r="K15" s="66">
        <v>41519</v>
      </c>
      <c r="L15" s="66">
        <v>41550</v>
      </c>
      <c r="M15" s="66">
        <v>41580</v>
      </c>
      <c r="N15" s="66">
        <v>41611</v>
      </c>
      <c r="O15" s="66">
        <v>41641</v>
      </c>
      <c r="P15" s="66">
        <v>41672</v>
      </c>
      <c r="Q15" s="66">
        <v>41702</v>
      </c>
      <c r="R15" s="66">
        <v>41733</v>
      </c>
      <c r="S15" s="66">
        <v>41763</v>
      </c>
      <c r="T15" s="66">
        <v>41794</v>
      </c>
      <c r="U15" s="66">
        <v>41824</v>
      </c>
      <c r="V15" s="66">
        <v>41855</v>
      </c>
      <c r="W15" s="66">
        <v>41885</v>
      </c>
      <c r="X15" s="66">
        <v>41916</v>
      </c>
      <c r="Y15" s="66">
        <v>41946</v>
      </c>
      <c r="Z15" s="66">
        <v>41977</v>
      </c>
      <c r="AA15" s="66">
        <v>42007</v>
      </c>
      <c r="AB15" s="66">
        <v>42038</v>
      </c>
      <c r="AC15" s="66">
        <v>42068</v>
      </c>
      <c r="AD15" s="66">
        <v>42099</v>
      </c>
      <c r="AE15" s="66">
        <v>42129</v>
      </c>
      <c r="AF15" s="66">
        <v>42160</v>
      </c>
      <c r="AG15" s="66">
        <v>42190</v>
      </c>
      <c r="AH15" s="66">
        <v>42221</v>
      </c>
      <c r="AI15" s="66">
        <v>42251</v>
      </c>
      <c r="AJ15" s="66">
        <v>42282</v>
      </c>
      <c r="AK15" s="66">
        <v>42312</v>
      </c>
      <c r="AL15" s="66">
        <v>42343</v>
      </c>
      <c r="AM15" s="66">
        <v>42373</v>
      </c>
      <c r="AN15" s="66">
        <v>42404</v>
      </c>
      <c r="AO15" s="66">
        <v>42434</v>
      </c>
      <c r="AP15" s="66">
        <v>42465</v>
      </c>
      <c r="AQ15" s="66">
        <v>42495</v>
      </c>
      <c r="AR15" s="66">
        <v>42526</v>
      </c>
      <c r="AS15" s="66">
        <v>42556</v>
      </c>
      <c r="AT15" s="66">
        <v>42587</v>
      </c>
      <c r="AU15" s="66">
        <v>42617</v>
      </c>
      <c r="AV15" s="66">
        <v>42648</v>
      </c>
      <c r="AW15" s="66">
        <v>42678</v>
      </c>
      <c r="AX15" s="66">
        <v>42709</v>
      </c>
      <c r="AY15" s="66">
        <v>0</v>
      </c>
      <c r="AZ15" s="127"/>
      <c r="BA15" s="134" t="s">
        <v>526</v>
      </c>
      <c r="BB15" s="137">
        <v>10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138">
        <v>1</v>
      </c>
      <c r="D16" s="138">
        <f>+C16+1</f>
        <v>2</v>
      </c>
      <c r="E16" s="138">
        <f t="shared" ref="E16:AY16" si="0">+D16+1</f>
        <v>3</v>
      </c>
      <c r="F16" s="138">
        <f t="shared" si="0"/>
        <v>4</v>
      </c>
      <c r="G16" s="138">
        <f t="shared" si="0"/>
        <v>5</v>
      </c>
      <c r="H16" s="138">
        <f t="shared" si="0"/>
        <v>6</v>
      </c>
      <c r="I16" s="138">
        <f t="shared" si="0"/>
        <v>7</v>
      </c>
      <c r="J16" s="138">
        <f t="shared" si="0"/>
        <v>8</v>
      </c>
      <c r="K16" s="138">
        <f t="shared" si="0"/>
        <v>9</v>
      </c>
      <c r="L16" s="138">
        <f t="shared" si="0"/>
        <v>10</v>
      </c>
      <c r="M16" s="138">
        <f t="shared" si="0"/>
        <v>11</v>
      </c>
      <c r="N16" s="138">
        <f t="shared" si="0"/>
        <v>12</v>
      </c>
      <c r="O16" s="138">
        <f t="shared" si="0"/>
        <v>13</v>
      </c>
      <c r="P16" s="138">
        <f t="shared" si="0"/>
        <v>14</v>
      </c>
      <c r="Q16" s="138">
        <f t="shared" si="0"/>
        <v>15</v>
      </c>
      <c r="R16" s="138">
        <f t="shared" si="0"/>
        <v>16</v>
      </c>
      <c r="S16" s="138">
        <f t="shared" si="0"/>
        <v>17</v>
      </c>
      <c r="T16" s="138">
        <f t="shared" si="0"/>
        <v>18</v>
      </c>
      <c r="U16" s="138">
        <f t="shared" si="0"/>
        <v>19</v>
      </c>
      <c r="V16" s="138">
        <f t="shared" si="0"/>
        <v>20</v>
      </c>
      <c r="W16" s="138">
        <f t="shared" si="0"/>
        <v>21</v>
      </c>
      <c r="X16" s="138">
        <f t="shared" si="0"/>
        <v>22</v>
      </c>
      <c r="Y16" s="138">
        <f t="shared" si="0"/>
        <v>23</v>
      </c>
      <c r="Z16" s="138">
        <f t="shared" si="0"/>
        <v>24</v>
      </c>
      <c r="AA16" s="138">
        <f t="shared" si="0"/>
        <v>25</v>
      </c>
      <c r="AB16" s="138">
        <f t="shared" si="0"/>
        <v>26</v>
      </c>
      <c r="AC16" s="138">
        <f t="shared" si="0"/>
        <v>27</v>
      </c>
      <c r="AD16" s="138">
        <f t="shared" si="0"/>
        <v>28</v>
      </c>
      <c r="AE16" s="138">
        <f t="shared" si="0"/>
        <v>29</v>
      </c>
      <c r="AF16" s="138">
        <f t="shared" si="0"/>
        <v>30</v>
      </c>
      <c r="AG16" s="138">
        <f t="shared" si="0"/>
        <v>31</v>
      </c>
      <c r="AH16" s="138">
        <f t="shared" si="0"/>
        <v>32</v>
      </c>
      <c r="AI16" s="138">
        <f t="shared" si="0"/>
        <v>33</v>
      </c>
      <c r="AJ16" s="138">
        <f t="shared" si="0"/>
        <v>34</v>
      </c>
      <c r="AK16" s="138">
        <f t="shared" si="0"/>
        <v>35</v>
      </c>
      <c r="AL16" s="138">
        <f t="shared" si="0"/>
        <v>36</v>
      </c>
      <c r="AM16" s="138">
        <f t="shared" si="0"/>
        <v>37</v>
      </c>
      <c r="AN16" s="138">
        <f t="shared" si="0"/>
        <v>38</v>
      </c>
      <c r="AO16" s="138">
        <f t="shared" si="0"/>
        <v>39</v>
      </c>
      <c r="AP16" s="138">
        <f t="shared" si="0"/>
        <v>40</v>
      </c>
      <c r="AQ16" s="138">
        <f t="shared" si="0"/>
        <v>41</v>
      </c>
      <c r="AR16" s="138">
        <f t="shared" si="0"/>
        <v>42</v>
      </c>
      <c r="AS16" s="138">
        <f t="shared" si="0"/>
        <v>43</v>
      </c>
      <c r="AT16" s="138">
        <f t="shared" si="0"/>
        <v>44</v>
      </c>
      <c r="AU16" s="138">
        <f t="shared" si="0"/>
        <v>45</v>
      </c>
      <c r="AV16" s="138">
        <f t="shared" si="0"/>
        <v>46</v>
      </c>
      <c r="AW16" s="138">
        <f t="shared" si="0"/>
        <v>47</v>
      </c>
      <c r="AX16" s="138">
        <f t="shared" si="0"/>
        <v>48</v>
      </c>
      <c r="AY16" s="138">
        <f t="shared" si="0"/>
        <v>49</v>
      </c>
      <c r="AZ16" s="134"/>
      <c r="BA16" s="134" t="s">
        <v>527</v>
      </c>
      <c r="BB16" s="137">
        <v>11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41" t="s">
        <v>487</v>
      </c>
      <c r="C17" s="142" t="s">
        <v>515</v>
      </c>
      <c r="D17" s="142" t="s">
        <v>516</v>
      </c>
      <c r="E17" s="142" t="s">
        <v>517</v>
      </c>
      <c r="F17" s="142" t="s">
        <v>518</v>
      </c>
      <c r="G17" s="142" t="s">
        <v>519</v>
      </c>
      <c r="H17" s="142" t="s">
        <v>520</v>
      </c>
      <c r="I17" s="142" t="s">
        <v>523</v>
      </c>
      <c r="J17" s="142" t="s">
        <v>524</v>
      </c>
      <c r="K17" s="142" t="s">
        <v>485</v>
      </c>
      <c r="L17" s="142" t="s">
        <v>526</v>
      </c>
      <c r="M17" s="142" t="s">
        <v>527</v>
      </c>
      <c r="N17" s="142" t="s">
        <v>500</v>
      </c>
      <c r="O17" s="142" t="s">
        <v>528</v>
      </c>
      <c r="P17" s="142" t="s">
        <v>529</v>
      </c>
      <c r="Q17" s="142" t="s">
        <v>530</v>
      </c>
      <c r="R17" s="142" t="s">
        <v>531</v>
      </c>
      <c r="S17" s="142" t="s">
        <v>532</v>
      </c>
      <c r="T17" s="142" t="s">
        <v>533</v>
      </c>
      <c r="U17" s="142" t="s">
        <v>534</v>
      </c>
      <c r="V17" s="142" t="s">
        <v>535</v>
      </c>
      <c r="W17" s="142" t="s">
        <v>536</v>
      </c>
      <c r="X17" s="142" t="s">
        <v>537</v>
      </c>
      <c r="Y17" s="142" t="s">
        <v>538</v>
      </c>
      <c r="Z17" s="142" t="s">
        <v>539</v>
      </c>
      <c r="AA17" s="142" t="s">
        <v>540</v>
      </c>
      <c r="AB17" s="142" t="s">
        <v>541</v>
      </c>
      <c r="AC17" s="142" t="s">
        <v>542</v>
      </c>
      <c r="AD17" s="142" t="s">
        <v>543</v>
      </c>
      <c r="AE17" s="142" t="s">
        <v>544</v>
      </c>
      <c r="AF17" s="142" t="s">
        <v>545</v>
      </c>
      <c r="AG17" s="142" t="s">
        <v>546</v>
      </c>
      <c r="AH17" s="142" t="s">
        <v>547</v>
      </c>
      <c r="AI17" s="142" t="s">
        <v>548</v>
      </c>
      <c r="AJ17" s="142" t="s">
        <v>549</v>
      </c>
      <c r="AK17" s="142" t="s">
        <v>550</v>
      </c>
      <c r="AL17" s="142" t="s">
        <v>551</v>
      </c>
      <c r="AM17" s="142" t="s">
        <v>552</v>
      </c>
      <c r="AN17" s="142" t="s">
        <v>553</v>
      </c>
      <c r="AO17" s="142" t="s">
        <v>554</v>
      </c>
      <c r="AP17" s="142" t="s">
        <v>555</v>
      </c>
      <c r="AQ17" s="142" t="s">
        <v>556</v>
      </c>
      <c r="AR17" s="142" t="s">
        <v>557</v>
      </c>
      <c r="AS17" s="142" t="s">
        <v>558</v>
      </c>
      <c r="AT17" s="142" t="s">
        <v>559</v>
      </c>
      <c r="AU17" s="142" t="s">
        <v>560</v>
      </c>
      <c r="AV17" s="142" t="s">
        <v>561</v>
      </c>
      <c r="AW17" s="142" t="s">
        <v>562</v>
      </c>
      <c r="AX17" s="142" t="s">
        <v>563</v>
      </c>
      <c r="AY17" s="127"/>
      <c r="AZ17" s="134"/>
      <c r="BA17" s="134" t="s">
        <v>500</v>
      </c>
      <c r="BB17" s="137">
        <v>12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x14ac:dyDescent="0.25">
      <c r="A18" s="127"/>
      <c r="B18" s="129" t="s">
        <v>564</v>
      </c>
      <c r="C18" s="140"/>
      <c r="D18" s="140">
        <f>+IF(D16&gt;=$D7,$D14,0)*IF(D22&lt;1,0,1)</f>
        <v>0</v>
      </c>
      <c r="E18" s="140">
        <f t="shared" ref="E18:AX18" si="1">+IF(E16&gt;=$D7,$D14,0)*IF(D22&lt;1,0,1)</f>
        <v>0</v>
      </c>
      <c r="F18" s="140">
        <f t="shared" si="1"/>
        <v>0</v>
      </c>
      <c r="G18" s="140">
        <f t="shared" si="1"/>
        <v>0</v>
      </c>
      <c r="H18" s="140">
        <f t="shared" si="1"/>
        <v>0</v>
      </c>
      <c r="I18" s="140">
        <f t="shared" si="1"/>
        <v>0</v>
      </c>
      <c r="J18" s="140">
        <f t="shared" si="1"/>
        <v>0</v>
      </c>
      <c r="K18" s="140">
        <f t="shared" si="1"/>
        <v>0</v>
      </c>
      <c r="L18" s="140">
        <f t="shared" si="1"/>
        <v>0</v>
      </c>
      <c r="M18" s="140">
        <f t="shared" si="1"/>
        <v>0</v>
      </c>
      <c r="N18" s="140">
        <f t="shared" si="1"/>
        <v>0</v>
      </c>
      <c r="O18" s="140">
        <f t="shared" si="1"/>
        <v>0</v>
      </c>
      <c r="P18" s="140">
        <f t="shared" si="1"/>
        <v>0</v>
      </c>
      <c r="Q18" s="140">
        <f t="shared" si="1"/>
        <v>0</v>
      </c>
      <c r="R18" s="140">
        <f t="shared" si="1"/>
        <v>0</v>
      </c>
      <c r="S18" s="140">
        <f t="shared" si="1"/>
        <v>0</v>
      </c>
      <c r="T18" s="140">
        <f t="shared" si="1"/>
        <v>0</v>
      </c>
      <c r="U18" s="140">
        <f t="shared" si="1"/>
        <v>1326.9829183186498</v>
      </c>
      <c r="V18" s="140">
        <f t="shared" si="1"/>
        <v>1326.9829183186498</v>
      </c>
      <c r="W18" s="140">
        <f t="shared" si="1"/>
        <v>1326.9829183186498</v>
      </c>
      <c r="X18" s="140">
        <f t="shared" si="1"/>
        <v>1326.9829183186498</v>
      </c>
      <c r="Y18" s="140">
        <f t="shared" si="1"/>
        <v>1326.9829183186498</v>
      </c>
      <c r="Z18" s="140">
        <f t="shared" si="1"/>
        <v>1326.9829183186498</v>
      </c>
      <c r="AA18" s="140">
        <f t="shared" si="1"/>
        <v>1326.9829183186498</v>
      </c>
      <c r="AB18" s="140">
        <f t="shared" si="1"/>
        <v>1326.9829183186498</v>
      </c>
      <c r="AC18" s="140">
        <f t="shared" si="1"/>
        <v>1326.9829183186498</v>
      </c>
      <c r="AD18" s="140">
        <f t="shared" si="1"/>
        <v>1326.9829183186498</v>
      </c>
      <c r="AE18" s="140">
        <f t="shared" si="1"/>
        <v>1326.9829183186498</v>
      </c>
      <c r="AF18" s="140">
        <f t="shared" si="1"/>
        <v>1326.9829183186498</v>
      </c>
      <c r="AG18" s="140">
        <f t="shared" si="1"/>
        <v>1326.9829183186498</v>
      </c>
      <c r="AH18" s="140">
        <f t="shared" si="1"/>
        <v>1326.9829183186498</v>
      </c>
      <c r="AI18" s="140">
        <f t="shared" si="1"/>
        <v>1326.9829183186498</v>
      </c>
      <c r="AJ18" s="140">
        <f t="shared" si="1"/>
        <v>1326.9829183186498</v>
      </c>
      <c r="AK18" s="140">
        <f t="shared" si="1"/>
        <v>1326.9829183186498</v>
      </c>
      <c r="AL18" s="140">
        <f t="shared" si="1"/>
        <v>1326.9829183186498</v>
      </c>
      <c r="AM18" s="140">
        <f t="shared" si="1"/>
        <v>1326.9829183186498</v>
      </c>
      <c r="AN18" s="140">
        <f t="shared" si="1"/>
        <v>1326.9829183186498</v>
      </c>
      <c r="AO18" s="140">
        <f t="shared" si="1"/>
        <v>1326.9829183186498</v>
      </c>
      <c r="AP18" s="140">
        <f t="shared" si="1"/>
        <v>1326.9829183186498</v>
      </c>
      <c r="AQ18" s="140">
        <f t="shared" si="1"/>
        <v>1326.9829183186498</v>
      </c>
      <c r="AR18" s="140">
        <f t="shared" si="1"/>
        <v>1326.9829183186498</v>
      </c>
      <c r="AS18" s="140">
        <f t="shared" si="1"/>
        <v>1326.9829183186498</v>
      </c>
      <c r="AT18" s="140">
        <f t="shared" si="1"/>
        <v>1326.9829183186498</v>
      </c>
      <c r="AU18" s="140">
        <f t="shared" si="1"/>
        <v>1326.9829183186498</v>
      </c>
      <c r="AV18" s="140">
        <f t="shared" si="1"/>
        <v>1326.9829183186498</v>
      </c>
      <c r="AW18" s="140">
        <f t="shared" si="1"/>
        <v>1326.9829183186498</v>
      </c>
      <c r="AX18" s="140">
        <f t="shared" si="1"/>
        <v>1326.9829183186498</v>
      </c>
      <c r="AY18" s="127"/>
      <c r="AZ18" s="134"/>
      <c r="BA18" s="134" t="s">
        <v>528</v>
      </c>
      <c r="BB18" s="137">
        <v>13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565</v>
      </c>
      <c r="C19" s="140"/>
      <c r="D19" s="140">
        <f t="shared" ref="D19:AL19" si="2">D18-D21</f>
        <v>0</v>
      </c>
      <c r="E19" s="140">
        <f t="shared" si="2"/>
        <v>0</v>
      </c>
      <c r="F19" s="140">
        <f t="shared" si="2"/>
        <v>0</v>
      </c>
      <c r="G19" s="140">
        <f t="shared" si="2"/>
        <v>0</v>
      </c>
      <c r="H19" s="140">
        <f t="shared" si="2"/>
        <v>0</v>
      </c>
      <c r="I19" s="140">
        <f t="shared" si="2"/>
        <v>0</v>
      </c>
      <c r="J19" s="140">
        <f t="shared" si="2"/>
        <v>0</v>
      </c>
      <c r="K19" s="140">
        <f t="shared" si="2"/>
        <v>0</v>
      </c>
      <c r="L19" s="140">
        <f t="shared" si="2"/>
        <v>0</v>
      </c>
      <c r="M19" s="140">
        <f t="shared" si="2"/>
        <v>0</v>
      </c>
      <c r="N19" s="140">
        <f t="shared" si="2"/>
        <v>0</v>
      </c>
      <c r="O19" s="140">
        <f t="shared" si="2"/>
        <v>0</v>
      </c>
      <c r="P19" s="140">
        <f t="shared" si="2"/>
        <v>0</v>
      </c>
      <c r="Q19" s="140">
        <f t="shared" si="2"/>
        <v>0</v>
      </c>
      <c r="R19" s="140">
        <f t="shared" si="2"/>
        <v>0</v>
      </c>
      <c r="S19" s="140">
        <f t="shared" si="2"/>
        <v>0</v>
      </c>
      <c r="T19" s="140">
        <f t="shared" si="2"/>
        <v>0</v>
      </c>
      <c r="U19" s="140">
        <f t="shared" si="2"/>
        <v>924.94994721175158</v>
      </c>
      <c r="V19" s="140">
        <f t="shared" si="2"/>
        <v>929.59820190428547</v>
      </c>
      <c r="W19" s="140">
        <f t="shared" si="2"/>
        <v>934.26981599237558</v>
      </c>
      <c r="X19" s="140">
        <f t="shared" si="2"/>
        <v>938.96490686661195</v>
      </c>
      <c r="Y19" s="140">
        <f t="shared" si="2"/>
        <v>943.68359250752064</v>
      </c>
      <c r="Z19" s="140">
        <f t="shared" si="2"/>
        <v>948.42599148852855</v>
      </c>
      <c r="AA19" s="140">
        <f t="shared" si="2"/>
        <v>953.19222297894282</v>
      </c>
      <c r="AB19" s="140">
        <f t="shared" si="2"/>
        <v>957.98240674694557</v>
      </c>
      <c r="AC19" s="140">
        <f t="shared" si="2"/>
        <v>962.79666316260318</v>
      </c>
      <c r="AD19" s="140">
        <f t="shared" si="2"/>
        <v>967.63511320089151</v>
      </c>
      <c r="AE19" s="140">
        <f t="shared" si="2"/>
        <v>972.49787844473542</v>
      </c>
      <c r="AF19" s="140">
        <f t="shared" si="2"/>
        <v>977.385081088064</v>
      </c>
      <c r="AG19" s="140">
        <f t="shared" si="2"/>
        <v>982.29684393888147</v>
      </c>
      <c r="AH19" s="140">
        <f t="shared" si="2"/>
        <v>987.23329042235241</v>
      </c>
      <c r="AI19" s="140">
        <f t="shared" si="2"/>
        <v>992.19454458390419</v>
      </c>
      <c r="AJ19" s="140">
        <f t="shared" si="2"/>
        <v>997.18073109234319</v>
      </c>
      <c r="AK19" s="140">
        <f t="shared" si="2"/>
        <v>1002.1919752429883</v>
      </c>
      <c r="AL19" s="140">
        <f t="shared" si="2"/>
        <v>1007.2284029608186</v>
      </c>
      <c r="AM19" s="140">
        <f>AM18-AM21</f>
        <v>1012.2901408036385</v>
      </c>
      <c r="AN19" s="140">
        <f>AN18-AN21</f>
        <v>1017.3773159652574</v>
      </c>
      <c r="AO19" s="140">
        <f>AO18-AO21</f>
        <v>1022.4900562786859</v>
      </c>
      <c r="AP19" s="140">
        <f>AP18-AP21</f>
        <v>1027.6284902193481</v>
      </c>
      <c r="AQ19" s="140">
        <f>AQ18-AQ21</f>
        <v>1032.7927469083104</v>
      </c>
      <c r="AR19" s="140">
        <f t="shared" ref="AR19:AX19" si="3">AR18-AR21</f>
        <v>1037.9829561155252</v>
      </c>
      <c r="AS19" s="140">
        <f t="shared" si="3"/>
        <v>1043.1992482630935</v>
      </c>
      <c r="AT19" s="140">
        <f t="shared" si="3"/>
        <v>1048.4417544285395</v>
      </c>
      <c r="AU19" s="140">
        <f t="shared" si="3"/>
        <v>1053.7106063481074</v>
      </c>
      <c r="AV19" s="140">
        <f t="shared" si="3"/>
        <v>1059.0059364200697</v>
      </c>
      <c r="AW19" s="140">
        <f t="shared" si="3"/>
        <v>1064.3278777080548</v>
      </c>
      <c r="AX19" s="140">
        <f t="shared" si="3"/>
        <v>1069.6765639443906</v>
      </c>
      <c r="AY19" s="127"/>
      <c r="AZ19" s="134"/>
      <c r="BA19" s="134" t="s">
        <v>529</v>
      </c>
      <c r="BB19" s="137">
        <v>14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566</v>
      </c>
      <c r="C20" s="140"/>
      <c r="D20" s="140">
        <f t="shared" ref="D20:Q20" si="4">(D19+C20)*(IF(C22&lt;1,0,1))</f>
        <v>0</v>
      </c>
      <c r="E20" s="140">
        <f t="shared" si="4"/>
        <v>0</v>
      </c>
      <c r="F20" s="140">
        <f t="shared" si="4"/>
        <v>0</v>
      </c>
      <c r="G20" s="140">
        <f t="shared" si="4"/>
        <v>0</v>
      </c>
      <c r="H20" s="140">
        <f t="shared" si="4"/>
        <v>0</v>
      </c>
      <c r="I20" s="140">
        <f t="shared" si="4"/>
        <v>0</v>
      </c>
      <c r="J20" s="140">
        <f t="shared" si="4"/>
        <v>0</v>
      </c>
      <c r="K20" s="140">
        <f t="shared" si="4"/>
        <v>0</v>
      </c>
      <c r="L20" s="140">
        <f t="shared" si="4"/>
        <v>0</v>
      </c>
      <c r="M20" s="140">
        <f t="shared" si="4"/>
        <v>0</v>
      </c>
      <c r="N20" s="140">
        <f t="shared" si="4"/>
        <v>0</v>
      </c>
      <c r="O20" s="140">
        <f t="shared" si="4"/>
        <v>0</v>
      </c>
      <c r="P20" s="140">
        <f t="shared" si="4"/>
        <v>0</v>
      </c>
      <c r="Q20" s="140">
        <f t="shared" si="4"/>
        <v>0</v>
      </c>
      <c r="R20" s="140">
        <f>(R19+Q20)*(IF(Q22&lt;1,0,1))</f>
        <v>0</v>
      </c>
      <c r="S20" s="140">
        <f t="shared" ref="S20:AX20" si="5">(S19+R20)*(IF(R22&lt;1,0,1))</f>
        <v>0</v>
      </c>
      <c r="T20" s="140">
        <f t="shared" si="5"/>
        <v>0</v>
      </c>
      <c r="U20" s="140">
        <f t="shared" si="5"/>
        <v>924.94994721175158</v>
      </c>
      <c r="V20" s="140">
        <f t="shared" si="5"/>
        <v>1854.5481491160372</v>
      </c>
      <c r="W20" s="140">
        <f t="shared" si="5"/>
        <v>2788.8179651084129</v>
      </c>
      <c r="X20" s="140">
        <f t="shared" si="5"/>
        <v>3727.782871975025</v>
      </c>
      <c r="Y20" s="140">
        <f t="shared" si="5"/>
        <v>4671.4664644825461</v>
      </c>
      <c r="Z20" s="140">
        <f t="shared" si="5"/>
        <v>5619.8924559710749</v>
      </c>
      <c r="AA20" s="140">
        <f t="shared" si="5"/>
        <v>6573.0846789500174</v>
      </c>
      <c r="AB20" s="140">
        <f t="shared" si="5"/>
        <v>7531.0670856969627</v>
      </c>
      <c r="AC20" s="140">
        <f t="shared" si="5"/>
        <v>8493.8637488595668</v>
      </c>
      <c r="AD20" s="140">
        <f t="shared" si="5"/>
        <v>9461.4988620604581</v>
      </c>
      <c r="AE20" s="140">
        <f t="shared" si="5"/>
        <v>10433.996740505194</v>
      </c>
      <c r="AF20" s="140">
        <f t="shared" si="5"/>
        <v>11411.381821593259</v>
      </c>
      <c r="AG20" s="140">
        <f t="shared" si="5"/>
        <v>12393.678665532141</v>
      </c>
      <c r="AH20" s="140">
        <f t="shared" si="5"/>
        <v>13380.911955954494</v>
      </c>
      <c r="AI20" s="140">
        <f t="shared" si="5"/>
        <v>14373.106500538399</v>
      </c>
      <c r="AJ20" s="140">
        <f t="shared" si="5"/>
        <v>15370.287231630742</v>
      </c>
      <c r="AK20" s="140">
        <f t="shared" si="5"/>
        <v>16372.47920687373</v>
      </c>
      <c r="AL20" s="140">
        <f t="shared" si="5"/>
        <v>17379.70760983455</v>
      </c>
      <c r="AM20" s="140">
        <f t="shared" si="5"/>
        <v>18391.997750638187</v>
      </c>
      <c r="AN20" s="140">
        <f t="shared" si="5"/>
        <v>19409.375066603447</v>
      </c>
      <c r="AO20" s="140">
        <f t="shared" si="5"/>
        <v>20431.865122882133</v>
      </c>
      <c r="AP20" s="140">
        <f t="shared" si="5"/>
        <v>21459.49361310148</v>
      </c>
      <c r="AQ20" s="140">
        <f t="shared" si="5"/>
        <v>22492.286360009792</v>
      </c>
      <c r="AR20" s="140">
        <f t="shared" si="5"/>
        <v>23530.269316125316</v>
      </c>
      <c r="AS20" s="140">
        <f t="shared" si="5"/>
        <v>24573.468564388408</v>
      </c>
      <c r="AT20" s="140">
        <f t="shared" si="5"/>
        <v>25621.910318816947</v>
      </c>
      <c r="AU20" s="140">
        <f t="shared" si="5"/>
        <v>26675.620925165054</v>
      </c>
      <c r="AV20" s="140">
        <f t="shared" si="5"/>
        <v>27734.626861585122</v>
      </c>
      <c r="AW20" s="140">
        <f t="shared" si="5"/>
        <v>28798.954739293178</v>
      </c>
      <c r="AX20" s="140">
        <f t="shared" si="5"/>
        <v>29868.631303237569</v>
      </c>
      <c r="AY20" s="127"/>
      <c r="AZ20" s="134"/>
      <c r="BA20" s="134" t="s">
        <v>530</v>
      </c>
      <c r="BB20" s="137">
        <v>15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567</v>
      </c>
      <c r="C21" s="140"/>
      <c r="D21" s="140">
        <f>IF(D18&gt;0,C22*$D12,0)</f>
        <v>0</v>
      </c>
      <c r="E21" s="140">
        <f t="shared" ref="E21:AX21" si="6">IF(E18&gt;0,D22*$D$12,0)</f>
        <v>0</v>
      </c>
      <c r="F21" s="140">
        <f t="shared" si="6"/>
        <v>0</v>
      </c>
      <c r="G21" s="140">
        <f t="shared" si="6"/>
        <v>0</v>
      </c>
      <c r="H21" s="140">
        <f t="shared" si="6"/>
        <v>0</v>
      </c>
      <c r="I21" s="140">
        <f t="shared" si="6"/>
        <v>0</v>
      </c>
      <c r="J21" s="140">
        <f t="shared" si="6"/>
        <v>0</v>
      </c>
      <c r="K21" s="140">
        <f t="shared" si="6"/>
        <v>0</v>
      </c>
      <c r="L21" s="140">
        <f t="shared" si="6"/>
        <v>0</v>
      </c>
      <c r="M21" s="140">
        <f t="shared" si="6"/>
        <v>0</v>
      </c>
      <c r="N21" s="140">
        <f t="shared" si="6"/>
        <v>0</v>
      </c>
      <c r="O21" s="140">
        <f t="shared" si="6"/>
        <v>0</v>
      </c>
      <c r="P21" s="140">
        <f t="shared" si="6"/>
        <v>0</v>
      </c>
      <c r="Q21" s="140">
        <f t="shared" si="6"/>
        <v>0</v>
      </c>
      <c r="R21" s="140">
        <f t="shared" si="6"/>
        <v>0</v>
      </c>
      <c r="S21" s="140">
        <f t="shared" si="6"/>
        <v>0</v>
      </c>
      <c r="T21" s="140">
        <f t="shared" si="6"/>
        <v>0</v>
      </c>
      <c r="U21" s="140">
        <f t="shared" si="6"/>
        <v>402.03297110689817</v>
      </c>
      <c r="V21" s="140">
        <f t="shared" si="6"/>
        <v>397.38471641436433</v>
      </c>
      <c r="W21" s="140">
        <f t="shared" si="6"/>
        <v>392.71310232627422</v>
      </c>
      <c r="X21" s="140">
        <f t="shared" si="6"/>
        <v>388.01801145203785</v>
      </c>
      <c r="Y21" s="140">
        <f t="shared" si="6"/>
        <v>383.29932581112911</v>
      </c>
      <c r="Z21" s="140">
        <f t="shared" si="6"/>
        <v>378.55692683012126</v>
      </c>
      <c r="AA21" s="140">
        <f t="shared" si="6"/>
        <v>373.79069533970699</v>
      </c>
      <c r="AB21" s="140">
        <f t="shared" si="6"/>
        <v>369.00051157170429</v>
      </c>
      <c r="AC21" s="140">
        <f t="shared" si="6"/>
        <v>364.18625515604668</v>
      </c>
      <c r="AD21" s="140">
        <f t="shared" si="6"/>
        <v>359.3478051177583</v>
      </c>
      <c r="AE21" s="140">
        <f t="shared" si="6"/>
        <v>354.48503987391439</v>
      </c>
      <c r="AF21" s="140">
        <f t="shared" si="6"/>
        <v>349.59783723058575</v>
      </c>
      <c r="AG21" s="140">
        <f t="shared" si="6"/>
        <v>344.6860743797684</v>
      </c>
      <c r="AH21" s="140">
        <f t="shared" si="6"/>
        <v>339.74962789629734</v>
      </c>
      <c r="AI21" s="140">
        <f t="shared" si="6"/>
        <v>334.78837373474568</v>
      </c>
      <c r="AJ21" s="140">
        <f t="shared" si="6"/>
        <v>329.80218722630661</v>
      </c>
      <c r="AK21" s="140">
        <f t="shared" si="6"/>
        <v>324.79094307566157</v>
      </c>
      <c r="AL21" s="140">
        <f t="shared" si="6"/>
        <v>319.75451535783122</v>
      </c>
      <c r="AM21" s="140">
        <f t="shared" si="6"/>
        <v>314.6927775150113</v>
      </c>
      <c r="AN21" s="140">
        <f t="shared" si="6"/>
        <v>309.60560235339244</v>
      </c>
      <c r="AO21" s="140">
        <f t="shared" si="6"/>
        <v>304.492862039964</v>
      </c>
      <c r="AP21" s="140">
        <f t="shared" si="6"/>
        <v>299.35442809930174</v>
      </c>
      <c r="AQ21" s="140">
        <f t="shared" si="6"/>
        <v>294.19017141033947</v>
      </c>
      <c r="AR21" s="140">
        <f t="shared" si="6"/>
        <v>288.99996220312448</v>
      </c>
      <c r="AS21" s="140">
        <f t="shared" si="6"/>
        <v>283.7836700555564</v>
      </c>
      <c r="AT21" s="140">
        <f t="shared" si="6"/>
        <v>278.54116389011023</v>
      </c>
      <c r="AU21" s="140">
        <f t="shared" si="6"/>
        <v>273.27231197054232</v>
      </c>
      <c r="AV21" s="140">
        <f t="shared" si="6"/>
        <v>267.97698189858005</v>
      </c>
      <c r="AW21" s="140">
        <f t="shared" si="6"/>
        <v>262.65504061059499</v>
      </c>
      <c r="AX21" s="140">
        <f t="shared" si="6"/>
        <v>257.30635437425912</v>
      </c>
      <c r="AY21" s="127"/>
      <c r="AZ21" s="134"/>
      <c r="BA21" s="134" t="s">
        <v>531</v>
      </c>
      <c r="BB21" s="137">
        <v>16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43" t="s">
        <v>568</v>
      </c>
      <c r="C22" s="140">
        <f>IF(C16=$D7,($C9),IF(D16&lt;$D7,0,(($C9)-C20)*IF(B22&lt;1,0,1)))</f>
        <v>0</v>
      </c>
      <c r="D22" s="140">
        <f t="shared" ref="D22:K22" si="7">IF(D16=$D7,($C9),IF(E16&lt;$D7,0,(($C9)-D20)*IF(C22&lt;1,0,1)))</f>
        <v>0</v>
      </c>
      <c r="E22" s="140">
        <f t="shared" si="7"/>
        <v>0</v>
      </c>
      <c r="F22" s="140">
        <f t="shared" si="7"/>
        <v>0</v>
      </c>
      <c r="G22" s="140">
        <f t="shared" si="7"/>
        <v>0</v>
      </c>
      <c r="H22" s="140">
        <f t="shared" si="7"/>
        <v>0</v>
      </c>
      <c r="I22" s="140">
        <f t="shared" si="7"/>
        <v>0</v>
      </c>
      <c r="J22" s="140">
        <f t="shared" si="7"/>
        <v>0</v>
      </c>
      <c r="K22" s="140">
        <f t="shared" si="7"/>
        <v>0</v>
      </c>
      <c r="L22" s="140">
        <f>IF(L16=$D7,($C9),IF(M16&lt;$D7,0,(($C9)-L20)*IF(K22&lt;1,0,1)))</f>
        <v>0</v>
      </c>
      <c r="M22" s="140">
        <f t="shared" ref="M22:AX22" si="8">IF(M16=$D7,($C9),IF(N16&lt;$D7,0,(($C9)-M20)*IF(L22&lt;1,0,1)))</f>
        <v>0</v>
      </c>
      <c r="N22" s="140">
        <f t="shared" si="8"/>
        <v>0</v>
      </c>
      <c r="O22" s="140">
        <f t="shared" si="8"/>
        <v>0</v>
      </c>
      <c r="P22" s="140">
        <f t="shared" si="8"/>
        <v>0</v>
      </c>
      <c r="Q22" s="140">
        <f t="shared" si="8"/>
        <v>0</v>
      </c>
      <c r="R22" s="140">
        <f t="shared" si="8"/>
        <v>0</v>
      </c>
      <c r="S22" s="140">
        <f t="shared" si="8"/>
        <v>0</v>
      </c>
      <c r="T22" s="140">
        <f t="shared" si="8"/>
        <v>80000</v>
      </c>
      <c r="U22" s="140">
        <f t="shared" si="8"/>
        <v>79075.050052788254</v>
      </c>
      <c r="V22" s="140">
        <f t="shared" si="8"/>
        <v>78145.451850883968</v>
      </c>
      <c r="W22" s="140">
        <f t="shared" si="8"/>
        <v>77211.182034891594</v>
      </c>
      <c r="X22" s="140">
        <f t="shared" si="8"/>
        <v>76272.217128024975</v>
      </c>
      <c r="Y22" s="140">
        <f t="shared" si="8"/>
        <v>75328.533535517461</v>
      </c>
      <c r="Z22" s="140">
        <f t="shared" si="8"/>
        <v>74380.107544028928</v>
      </c>
      <c r="AA22" s="140">
        <f t="shared" si="8"/>
        <v>73426.915321049979</v>
      </c>
      <c r="AB22" s="140">
        <f t="shared" si="8"/>
        <v>72468.932914303034</v>
      </c>
      <c r="AC22" s="140">
        <f t="shared" si="8"/>
        <v>71506.13625114043</v>
      </c>
      <c r="AD22" s="140">
        <f t="shared" si="8"/>
        <v>70538.501137939544</v>
      </c>
      <c r="AE22" s="140">
        <f t="shared" si="8"/>
        <v>69566.003259494813</v>
      </c>
      <c r="AF22" s="140">
        <f t="shared" si="8"/>
        <v>68588.618178406745</v>
      </c>
      <c r="AG22" s="140">
        <f t="shared" si="8"/>
        <v>67606.321334467852</v>
      </c>
      <c r="AH22" s="140">
        <f t="shared" si="8"/>
        <v>66619.088044045508</v>
      </c>
      <c r="AI22" s="140">
        <f t="shared" si="8"/>
        <v>65626.893499461599</v>
      </c>
      <c r="AJ22" s="140">
        <f t="shared" si="8"/>
        <v>64629.71276836926</v>
      </c>
      <c r="AK22" s="140">
        <f t="shared" si="8"/>
        <v>63627.52079312627</v>
      </c>
      <c r="AL22" s="140">
        <f t="shared" si="8"/>
        <v>62620.29239016545</v>
      </c>
      <c r="AM22" s="140">
        <f t="shared" si="8"/>
        <v>61608.002249361816</v>
      </c>
      <c r="AN22" s="140">
        <f t="shared" si="8"/>
        <v>60590.624933396553</v>
      </c>
      <c r="AO22" s="140">
        <f t="shared" si="8"/>
        <v>59568.134877117867</v>
      </c>
      <c r="AP22" s="140">
        <f t="shared" si="8"/>
        <v>58540.506386898516</v>
      </c>
      <c r="AQ22" s="140">
        <f t="shared" si="8"/>
        <v>57507.713639990208</v>
      </c>
      <c r="AR22" s="140">
        <f t="shared" si="8"/>
        <v>56469.730683874688</v>
      </c>
      <c r="AS22" s="140">
        <f t="shared" si="8"/>
        <v>55426.531435611592</v>
      </c>
      <c r="AT22" s="140">
        <f t="shared" si="8"/>
        <v>54378.089681183053</v>
      </c>
      <c r="AU22" s="140">
        <f t="shared" si="8"/>
        <v>53324.379074834942</v>
      </c>
      <c r="AV22" s="140">
        <f t="shared" si="8"/>
        <v>52265.373138414878</v>
      </c>
      <c r="AW22" s="140">
        <f t="shared" si="8"/>
        <v>51201.045260706822</v>
      </c>
      <c r="AX22" s="140">
        <f t="shared" si="8"/>
        <v>50131.368696762431</v>
      </c>
      <c r="AY22" s="127"/>
      <c r="AZ22" s="134"/>
      <c r="BA22" s="134" t="s">
        <v>532</v>
      </c>
      <c r="BB22" s="137">
        <v>17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34" t="s">
        <v>533</v>
      </c>
      <c r="BB23" s="137">
        <v>18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34"/>
      <c r="BA24" s="134" t="s">
        <v>534</v>
      </c>
      <c r="BB24" s="137">
        <v>19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34"/>
      <c r="BA25" s="134" t="s">
        <v>535</v>
      </c>
      <c r="BB25" s="137">
        <v>20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33" t="s">
        <v>569</v>
      </c>
      <c r="C26" s="133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34" t="s">
        <v>536</v>
      </c>
      <c r="BB26" s="137">
        <v>21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537</v>
      </c>
      <c r="BB27" s="137">
        <v>22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34" t="s">
        <v>538</v>
      </c>
      <c r="BB28" s="137">
        <v>23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26" t="str">
        <f>+Finanziamneti!B3</f>
        <v>PARAMETRI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34" t="s">
        <v>539</v>
      </c>
      <c r="BB29" s="137">
        <v>24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8" t="str">
        <f>+Finanziamneti!B4</f>
        <v>Data Stipula Contratto</v>
      </c>
      <c r="C30" s="150" t="str">
        <f>+Finanziamneti!D4</f>
        <v>A1 M3</v>
      </c>
      <c r="D30" s="138">
        <f>VLOOKUP($C30,$BA$6:$BB$41,2,FALSE)</f>
        <v>3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540</v>
      </c>
      <c r="BB30" s="137">
        <v>25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8" t="str">
        <f>+Finanziamneti!B5</f>
        <v>Tasso di interesse annuale</v>
      </c>
      <c r="C31" s="152">
        <f>+Finanziamneti!D5</f>
        <v>6.2E-2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541</v>
      </c>
      <c r="BB31" s="137">
        <v>26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8" t="str">
        <f>+Finanziamneti!B6</f>
        <v>Finanziamento</v>
      </c>
      <c r="C32" s="153">
        <f>+Finanziamneti!D6</f>
        <v>20000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542</v>
      </c>
      <c r="BB32" s="137">
        <v>27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51" t="str">
        <f>+Finanziamneti!B7</f>
        <v>Durata (numero rate totali)</v>
      </c>
      <c r="C33" s="153">
        <f>+Finanziamneti!D7</f>
        <v>73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543</v>
      </c>
      <c r="BB33" s="137">
        <v>28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544</v>
      </c>
      <c r="BB34" s="137">
        <v>29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6" t="s">
        <v>521</v>
      </c>
      <c r="C35" s="126" t="s">
        <v>522</v>
      </c>
      <c r="D35" s="139">
        <f>((1+C31)^(1/12))-1</f>
        <v>5.0254121388362272E-3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545</v>
      </c>
      <c r="BB35" s="137">
        <v>30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546</v>
      </c>
      <c r="BB36" s="137">
        <v>31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6" t="s">
        <v>525</v>
      </c>
      <c r="C37" s="126" t="s">
        <v>522</v>
      </c>
      <c r="D37" s="140">
        <f>(C32)/((1-(1+D35)^(-C33))/D35)</f>
        <v>327.97271127686116</v>
      </c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547</v>
      </c>
      <c r="BB37" s="137">
        <v>32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27"/>
      <c r="C38" s="66">
        <v>41275</v>
      </c>
      <c r="D38" s="66">
        <v>41306</v>
      </c>
      <c r="E38" s="66">
        <v>41336</v>
      </c>
      <c r="F38" s="66">
        <v>41367</v>
      </c>
      <c r="G38" s="66">
        <v>41397</v>
      </c>
      <c r="H38" s="66">
        <v>41428</v>
      </c>
      <c r="I38" s="66">
        <v>41458</v>
      </c>
      <c r="J38" s="66">
        <v>41489</v>
      </c>
      <c r="K38" s="66">
        <v>41519</v>
      </c>
      <c r="L38" s="66">
        <v>41550</v>
      </c>
      <c r="M38" s="66">
        <v>41580</v>
      </c>
      <c r="N38" s="66">
        <v>41611</v>
      </c>
      <c r="O38" s="66">
        <v>41641</v>
      </c>
      <c r="P38" s="66">
        <v>41672</v>
      </c>
      <c r="Q38" s="66">
        <v>41702</v>
      </c>
      <c r="R38" s="66">
        <v>41733</v>
      </c>
      <c r="S38" s="66">
        <v>41763</v>
      </c>
      <c r="T38" s="66">
        <v>41794</v>
      </c>
      <c r="U38" s="66">
        <v>41824</v>
      </c>
      <c r="V38" s="66">
        <v>41855</v>
      </c>
      <c r="W38" s="66">
        <v>41885</v>
      </c>
      <c r="X38" s="66">
        <v>41916</v>
      </c>
      <c r="Y38" s="66">
        <v>41946</v>
      </c>
      <c r="Z38" s="66">
        <v>41977</v>
      </c>
      <c r="AA38" s="66">
        <v>42007</v>
      </c>
      <c r="AB38" s="66">
        <v>42038</v>
      </c>
      <c r="AC38" s="66">
        <v>42068</v>
      </c>
      <c r="AD38" s="66">
        <v>42099</v>
      </c>
      <c r="AE38" s="66">
        <v>42129</v>
      </c>
      <c r="AF38" s="66">
        <v>42160</v>
      </c>
      <c r="AG38" s="66">
        <v>42190</v>
      </c>
      <c r="AH38" s="66">
        <v>42221</v>
      </c>
      <c r="AI38" s="66">
        <v>42251</v>
      </c>
      <c r="AJ38" s="66">
        <v>42282</v>
      </c>
      <c r="AK38" s="66">
        <v>42312</v>
      </c>
      <c r="AL38" s="66">
        <v>42343</v>
      </c>
      <c r="AM38" s="66">
        <v>42373</v>
      </c>
      <c r="AN38" s="66">
        <v>42404</v>
      </c>
      <c r="AO38" s="66">
        <v>42434</v>
      </c>
      <c r="AP38" s="66">
        <v>42465</v>
      </c>
      <c r="AQ38" s="66">
        <v>42495</v>
      </c>
      <c r="AR38" s="66">
        <v>42526</v>
      </c>
      <c r="AS38" s="66">
        <v>42556</v>
      </c>
      <c r="AT38" s="66">
        <v>42587</v>
      </c>
      <c r="AU38" s="66">
        <v>42617</v>
      </c>
      <c r="AV38" s="66">
        <v>42648</v>
      </c>
      <c r="AW38" s="66">
        <v>42678</v>
      </c>
      <c r="AX38" s="66">
        <v>42709</v>
      </c>
      <c r="AY38" s="66">
        <v>0</v>
      </c>
      <c r="AZ38" s="127"/>
      <c r="BA38" s="134" t="s">
        <v>548</v>
      </c>
      <c r="BB38" s="137">
        <v>33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38">
        <v>1</v>
      </c>
      <c r="D39" s="138">
        <f>+C39+1</f>
        <v>2</v>
      </c>
      <c r="E39" s="138">
        <f t="shared" ref="E39:AY39" si="9">+D39+1</f>
        <v>3</v>
      </c>
      <c r="F39" s="138">
        <f t="shared" si="9"/>
        <v>4</v>
      </c>
      <c r="G39" s="138">
        <f t="shared" si="9"/>
        <v>5</v>
      </c>
      <c r="H39" s="138">
        <f t="shared" si="9"/>
        <v>6</v>
      </c>
      <c r="I39" s="138">
        <f t="shared" si="9"/>
        <v>7</v>
      </c>
      <c r="J39" s="138">
        <f t="shared" si="9"/>
        <v>8</v>
      </c>
      <c r="K39" s="138">
        <f t="shared" si="9"/>
        <v>9</v>
      </c>
      <c r="L39" s="138">
        <f t="shared" si="9"/>
        <v>10</v>
      </c>
      <c r="M39" s="138">
        <f t="shared" si="9"/>
        <v>11</v>
      </c>
      <c r="N39" s="138">
        <f t="shared" si="9"/>
        <v>12</v>
      </c>
      <c r="O39" s="138">
        <f t="shared" si="9"/>
        <v>13</v>
      </c>
      <c r="P39" s="138">
        <f t="shared" si="9"/>
        <v>14</v>
      </c>
      <c r="Q39" s="138">
        <f t="shared" si="9"/>
        <v>15</v>
      </c>
      <c r="R39" s="138">
        <f t="shared" si="9"/>
        <v>16</v>
      </c>
      <c r="S39" s="138">
        <f t="shared" si="9"/>
        <v>17</v>
      </c>
      <c r="T39" s="138">
        <f t="shared" si="9"/>
        <v>18</v>
      </c>
      <c r="U39" s="138">
        <f t="shared" si="9"/>
        <v>19</v>
      </c>
      <c r="V39" s="138">
        <f t="shared" si="9"/>
        <v>20</v>
      </c>
      <c r="W39" s="138">
        <f t="shared" si="9"/>
        <v>21</v>
      </c>
      <c r="X39" s="138">
        <f t="shared" si="9"/>
        <v>22</v>
      </c>
      <c r="Y39" s="138">
        <f t="shared" si="9"/>
        <v>23</v>
      </c>
      <c r="Z39" s="138">
        <f t="shared" si="9"/>
        <v>24</v>
      </c>
      <c r="AA39" s="138">
        <f t="shared" si="9"/>
        <v>25</v>
      </c>
      <c r="AB39" s="138">
        <f t="shared" si="9"/>
        <v>26</v>
      </c>
      <c r="AC39" s="138">
        <f t="shared" si="9"/>
        <v>27</v>
      </c>
      <c r="AD39" s="138">
        <f t="shared" si="9"/>
        <v>28</v>
      </c>
      <c r="AE39" s="138">
        <f t="shared" si="9"/>
        <v>29</v>
      </c>
      <c r="AF39" s="138">
        <f t="shared" si="9"/>
        <v>30</v>
      </c>
      <c r="AG39" s="138">
        <f t="shared" si="9"/>
        <v>31</v>
      </c>
      <c r="AH39" s="138">
        <f t="shared" si="9"/>
        <v>32</v>
      </c>
      <c r="AI39" s="138">
        <f t="shared" si="9"/>
        <v>33</v>
      </c>
      <c r="AJ39" s="138">
        <f t="shared" si="9"/>
        <v>34</v>
      </c>
      <c r="AK39" s="138">
        <f t="shared" si="9"/>
        <v>35</v>
      </c>
      <c r="AL39" s="138">
        <f t="shared" si="9"/>
        <v>36</v>
      </c>
      <c r="AM39" s="138">
        <f t="shared" si="9"/>
        <v>37</v>
      </c>
      <c r="AN39" s="138">
        <f t="shared" si="9"/>
        <v>38</v>
      </c>
      <c r="AO39" s="138">
        <f t="shared" si="9"/>
        <v>39</v>
      </c>
      <c r="AP39" s="138">
        <f t="shared" si="9"/>
        <v>40</v>
      </c>
      <c r="AQ39" s="138">
        <f t="shared" si="9"/>
        <v>41</v>
      </c>
      <c r="AR39" s="138">
        <f t="shared" si="9"/>
        <v>42</v>
      </c>
      <c r="AS39" s="138">
        <f t="shared" si="9"/>
        <v>43</v>
      </c>
      <c r="AT39" s="138">
        <f t="shared" si="9"/>
        <v>44</v>
      </c>
      <c r="AU39" s="138">
        <f t="shared" si="9"/>
        <v>45</v>
      </c>
      <c r="AV39" s="138">
        <f t="shared" si="9"/>
        <v>46</v>
      </c>
      <c r="AW39" s="138">
        <f t="shared" si="9"/>
        <v>47</v>
      </c>
      <c r="AX39" s="138">
        <f t="shared" si="9"/>
        <v>48</v>
      </c>
      <c r="AY39" s="138">
        <f t="shared" si="9"/>
        <v>49</v>
      </c>
      <c r="AZ39" s="127"/>
      <c r="BA39" s="134" t="s">
        <v>549</v>
      </c>
      <c r="BB39" s="137">
        <v>34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45"/>
      <c r="B40" s="141" t="s">
        <v>487</v>
      </c>
      <c r="C40" s="142" t="s">
        <v>515</v>
      </c>
      <c r="D40" s="142" t="s">
        <v>516</v>
      </c>
      <c r="E40" s="142" t="s">
        <v>517</v>
      </c>
      <c r="F40" s="142" t="s">
        <v>518</v>
      </c>
      <c r="G40" s="142" t="s">
        <v>519</v>
      </c>
      <c r="H40" s="142" t="s">
        <v>520</v>
      </c>
      <c r="I40" s="142" t="s">
        <v>523</v>
      </c>
      <c r="J40" s="142" t="s">
        <v>524</v>
      </c>
      <c r="K40" s="142" t="s">
        <v>485</v>
      </c>
      <c r="L40" s="142" t="s">
        <v>526</v>
      </c>
      <c r="M40" s="142" t="s">
        <v>527</v>
      </c>
      <c r="N40" s="142" t="s">
        <v>500</v>
      </c>
      <c r="O40" s="142" t="s">
        <v>528</v>
      </c>
      <c r="P40" s="142" t="s">
        <v>529</v>
      </c>
      <c r="Q40" s="142" t="s">
        <v>530</v>
      </c>
      <c r="R40" s="142" t="s">
        <v>531</v>
      </c>
      <c r="S40" s="142" t="s">
        <v>532</v>
      </c>
      <c r="T40" s="142" t="s">
        <v>533</v>
      </c>
      <c r="U40" s="142" t="s">
        <v>534</v>
      </c>
      <c r="V40" s="142" t="s">
        <v>535</v>
      </c>
      <c r="W40" s="142" t="s">
        <v>536</v>
      </c>
      <c r="X40" s="142" t="s">
        <v>537</v>
      </c>
      <c r="Y40" s="142" t="s">
        <v>538</v>
      </c>
      <c r="Z40" s="142" t="s">
        <v>539</v>
      </c>
      <c r="AA40" s="142" t="s">
        <v>540</v>
      </c>
      <c r="AB40" s="142" t="s">
        <v>541</v>
      </c>
      <c r="AC40" s="142" t="s">
        <v>542</v>
      </c>
      <c r="AD40" s="142" t="s">
        <v>543</v>
      </c>
      <c r="AE40" s="142" t="s">
        <v>544</v>
      </c>
      <c r="AF40" s="142" t="s">
        <v>545</v>
      </c>
      <c r="AG40" s="142" t="s">
        <v>546</v>
      </c>
      <c r="AH40" s="142" t="s">
        <v>547</v>
      </c>
      <c r="AI40" s="142" t="s">
        <v>548</v>
      </c>
      <c r="AJ40" s="142" t="s">
        <v>549</v>
      </c>
      <c r="AK40" s="142" t="s">
        <v>550</v>
      </c>
      <c r="AL40" s="142" t="s">
        <v>551</v>
      </c>
      <c r="AM40" s="142" t="s">
        <v>552</v>
      </c>
      <c r="AN40" s="142" t="s">
        <v>553</v>
      </c>
      <c r="AO40" s="142" t="s">
        <v>554</v>
      </c>
      <c r="AP40" s="142" t="s">
        <v>555</v>
      </c>
      <c r="AQ40" s="142" t="s">
        <v>556</v>
      </c>
      <c r="AR40" s="142" t="s">
        <v>557</v>
      </c>
      <c r="AS40" s="142" t="s">
        <v>558</v>
      </c>
      <c r="AT40" s="142" t="s">
        <v>559</v>
      </c>
      <c r="AU40" s="142" t="s">
        <v>560</v>
      </c>
      <c r="AV40" s="142" t="s">
        <v>561</v>
      </c>
      <c r="AW40" s="142" t="s">
        <v>562</v>
      </c>
      <c r="AX40" s="142" t="s">
        <v>563</v>
      </c>
      <c r="AY40" s="142" t="s">
        <v>570</v>
      </c>
      <c r="AZ40" s="127"/>
      <c r="BA40" s="134" t="s">
        <v>550</v>
      </c>
      <c r="BB40" s="137">
        <v>35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9" t="s">
        <v>564</v>
      </c>
      <c r="C41" s="140"/>
      <c r="D41" s="140">
        <f t="shared" ref="D41:AX41" si="10">+IF(D39&gt;=$D30,$D37,0)*IF(C45&lt;1,0,1)</f>
        <v>0</v>
      </c>
      <c r="E41" s="140">
        <f t="shared" si="10"/>
        <v>0</v>
      </c>
      <c r="F41" s="140">
        <f t="shared" si="10"/>
        <v>327.97271127686116</v>
      </c>
      <c r="G41" s="140">
        <f t="shared" si="10"/>
        <v>327.97271127686116</v>
      </c>
      <c r="H41" s="140">
        <f t="shared" si="10"/>
        <v>327.97271127686116</v>
      </c>
      <c r="I41" s="140">
        <f t="shared" si="10"/>
        <v>327.97271127686116</v>
      </c>
      <c r="J41" s="140">
        <f t="shared" si="10"/>
        <v>327.97271127686116</v>
      </c>
      <c r="K41" s="140">
        <f t="shared" si="10"/>
        <v>327.97271127686116</v>
      </c>
      <c r="L41" s="140">
        <f t="shared" si="10"/>
        <v>327.97271127686116</v>
      </c>
      <c r="M41" s="140">
        <f t="shared" si="10"/>
        <v>327.97271127686116</v>
      </c>
      <c r="N41" s="140">
        <f t="shared" si="10"/>
        <v>327.97271127686116</v>
      </c>
      <c r="O41" s="140">
        <f t="shared" si="10"/>
        <v>327.97271127686116</v>
      </c>
      <c r="P41" s="140">
        <f t="shared" si="10"/>
        <v>327.97271127686116</v>
      </c>
      <c r="Q41" s="140">
        <f t="shared" si="10"/>
        <v>327.97271127686116</v>
      </c>
      <c r="R41" s="140">
        <f t="shared" si="10"/>
        <v>327.97271127686116</v>
      </c>
      <c r="S41" s="140">
        <f t="shared" si="10"/>
        <v>327.97271127686116</v>
      </c>
      <c r="T41" s="140">
        <f t="shared" si="10"/>
        <v>327.97271127686116</v>
      </c>
      <c r="U41" s="140">
        <f t="shared" si="10"/>
        <v>327.97271127686116</v>
      </c>
      <c r="V41" s="140">
        <f t="shared" si="10"/>
        <v>327.97271127686116</v>
      </c>
      <c r="W41" s="140">
        <f t="shared" si="10"/>
        <v>327.97271127686116</v>
      </c>
      <c r="X41" s="140">
        <f t="shared" si="10"/>
        <v>327.97271127686116</v>
      </c>
      <c r="Y41" s="140">
        <f t="shared" si="10"/>
        <v>327.97271127686116</v>
      </c>
      <c r="Z41" s="140">
        <f t="shared" si="10"/>
        <v>327.97271127686116</v>
      </c>
      <c r="AA41" s="140">
        <f t="shared" si="10"/>
        <v>327.97271127686116</v>
      </c>
      <c r="AB41" s="140">
        <f t="shared" si="10"/>
        <v>327.97271127686116</v>
      </c>
      <c r="AC41" s="140">
        <f t="shared" si="10"/>
        <v>327.97271127686116</v>
      </c>
      <c r="AD41" s="140">
        <f t="shared" si="10"/>
        <v>327.97271127686116</v>
      </c>
      <c r="AE41" s="140">
        <f t="shared" si="10"/>
        <v>327.97271127686116</v>
      </c>
      <c r="AF41" s="140">
        <f t="shared" si="10"/>
        <v>327.97271127686116</v>
      </c>
      <c r="AG41" s="140">
        <f t="shared" si="10"/>
        <v>327.97271127686116</v>
      </c>
      <c r="AH41" s="140">
        <f t="shared" si="10"/>
        <v>327.97271127686116</v>
      </c>
      <c r="AI41" s="140">
        <f t="shared" si="10"/>
        <v>327.97271127686116</v>
      </c>
      <c r="AJ41" s="140">
        <f t="shared" si="10"/>
        <v>327.97271127686116</v>
      </c>
      <c r="AK41" s="140">
        <f t="shared" si="10"/>
        <v>327.97271127686116</v>
      </c>
      <c r="AL41" s="140">
        <f t="shared" si="10"/>
        <v>327.97271127686116</v>
      </c>
      <c r="AM41" s="140">
        <f t="shared" si="10"/>
        <v>327.97271127686116</v>
      </c>
      <c r="AN41" s="140">
        <f t="shared" si="10"/>
        <v>327.97271127686116</v>
      </c>
      <c r="AO41" s="140">
        <f t="shared" si="10"/>
        <v>327.97271127686116</v>
      </c>
      <c r="AP41" s="140">
        <f t="shared" si="10"/>
        <v>327.97271127686116</v>
      </c>
      <c r="AQ41" s="140">
        <f t="shared" si="10"/>
        <v>327.97271127686116</v>
      </c>
      <c r="AR41" s="140">
        <f t="shared" si="10"/>
        <v>327.97271127686116</v>
      </c>
      <c r="AS41" s="140">
        <f t="shared" si="10"/>
        <v>327.97271127686116</v>
      </c>
      <c r="AT41" s="140">
        <f t="shared" si="10"/>
        <v>327.97271127686116</v>
      </c>
      <c r="AU41" s="140">
        <f t="shared" si="10"/>
        <v>327.97271127686116</v>
      </c>
      <c r="AV41" s="140">
        <f t="shared" si="10"/>
        <v>327.97271127686116</v>
      </c>
      <c r="AW41" s="140">
        <f t="shared" si="10"/>
        <v>327.97271127686116</v>
      </c>
      <c r="AX41" s="140">
        <f t="shared" si="10"/>
        <v>327.97271127686116</v>
      </c>
      <c r="AY41" s="127"/>
      <c r="AZ41" s="127"/>
      <c r="BA41" s="134" t="s">
        <v>551</v>
      </c>
      <c r="BB41" s="137">
        <v>36</v>
      </c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9" t="s">
        <v>565</v>
      </c>
      <c r="C42" s="140"/>
      <c r="D42" s="140">
        <f t="shared" ref="D42:AK42" si="11">D41-D44</f>
        <v>0</v>
      </c>
      <c r="E42" s="140">
        <f t="shared" si="11"/>
        <v>0</v>
      </c>
      <c r="F42" s="140">
        <f t="shared" si="11"/>
        <v>227.4644685001366</v>
      </c>
      <c r="G42" s="140">
        <f t="shared" si="11"/>
        <v>228.60757120129114</v>
      </c>
      <c r="H42" s="140">
        <f t="shared" si="11"/>
        <v>229.75641846463597</v>
      </c>
      <c r="I42" s="140">
        <f t="shared" si="11"/>
        <v>230.91103915896369</v>
      </c>
      <c r="J42" s="140">
        <f t="shared" si="11"/>
        <v>232.07146229814441</v>
      </c>
      <c r="K42" s="140">
        <f t="shared" si="11"/>
        <v>233.23771704185501</v>
      </c>
      <c r="L42" s="140">
        <f t="shared" si="11"/>
        <v>234.40983269631158</v>
      </c>
      <c r="M42" s="140">
        <f t="shared" si="11"/>
        <v>235.5878387150062</v>
      </c>
      <c r="N42" s="140">
        <f t="shared" si="11"/>
        <v>236.77176469944678</v>
      </c>
      <c r="O42" s="140">
        <f t="shared" si="11"/>
        <v>237.96164039990106</v>
      </c>
      <c r="P42" s="140">
        <f t="shared" si="11"/>
        <v>239.1574957161441</v>
      </c>
      <c r="Q42" s="140">
        <f t="shared" si="11"/>
        <v>240.35936069820968</v>
      </c>
      <c r="R42" s="140">
        <f t="shared" si="11"/>
        <v>241.56726554714538</v>
      </c>
      <c r="S42" s="140">
        <f t="shared" si="11"/>
        <v>242.78124061577148</v>
      </c>
      <c r="T42" s="140">
        <f t="shared" si="11"/>
        <v>244.00131640944369</v>
      </c>
      <c r="U42" s="140">
        <f t="shared" si="11"/>
        <v>245.22752358681976</v>
      </c>
      <c r="V42" s="140">
        <f t="shared" si="11"/>
        <v>246.4598929606297</v>
      </c>
      <c r="W42" s="140">
        <f t="shared" si="11"/>
        <v>247.6984554984503</v>
      </c>
      <c r="X42" s="140">
        <f t="shared" si="11"/>
        <v>248.94324232348322</v>
      </c>
      <c r="Y42" s="140">
        <f t="shared" si="11"/>
        <v>250.19428471533689</v>
      </c>
      <c r="Z42" s="140">
        <f t="shared" si="11"/>
        <v>251.45161411081278</v>
      </c>
      <c r="AA42" s="140">
        <f t="shared" si="11"/>
        <v>252.71526210469523</v>
      </c>
      <c r="AB42" s="140">
        <f t="shared" si="11"/>
        <v>253.98526045054535</v>
      </c>
      <c r="AC42" s="140">
        <f t="shared" si="11"/>
        <v>255.26164106149901</v>
      </c>
      <c r="AD42" s="140">
        <f t="shared" si="11"/>
        <v>256.54443601106868</v>
      </c>
      <c r="AE42" s="140">
        <f t="shared" si="11"/>
        <v>257.83367753394964</v>
      </c>
      <c r="AF42" s="140">
        <f t="shared" si="11"/>
        <v>259.12939802682951</v>
      </c>
      <c r="AG42" s="140">
        <f t="shared" si="11"/>
        <v>260.43163004920291</v>
      </c>
      <c r="AH42" s="140">
        <f t="shared" si="11"/>
        <v>261.74040632418905</v>
      </c>
      <c r="AI42" s="140">
        <f t="shared" si="11"/>
        <v>263.05575973935458</v>
      </c>
      <c r="AJ42" s="140">
        <f t="shared" si="11"/>
        <v>264.37772334753947</v>
      </c>
      <c r="AK42" s="140">
        <f t="shared" si="11"/>
        <v>265.70633036768811</v>
      </c>
      <c r="AL42" s="140">
        <f>AL41-AL44</f>
        <v>267.0416141856835</v>
      </c>
      <c r="AM42" s="140">
        <f t="shared" ref="AM42:AT42" si="12">AM41-AM44</f>
        <v>268.38360835518665</v>
      </c>
      <c r="AN42" s="140">
        <f t="shared" si="12"/>
        <v>269.73234659847947</v>
      </c>
      <c r="AO42" s="140">
        <f t="shared" si="12"/>
        <v>271.08786280731226</v>
      </c>
      <c r="AP42" s="140">
        <f t="shared" si="12"/>
        <v>272.4501910437553</v>
      </c>
      <c r="AQ42" s="140">
        <f t="shared" si="12"/>
        <v>273.81936554105482</v>
      </c>
      <c r="AR42" s="140">
        <f t="shared" si="12"/>
        <v>275.1954207044933</v>
      </c>
      <c r="AS42" s="140">
        <f t="shared" si="12"/>
        <v>276.57839111225377</v>
      </c>
      <c r="AT42" s="140">
        <f t="shared" si="12"/>
        <v>277.96831151628908</v>
      </c>
      <c r="AU42" s="140">
        <f>AU41-AU44</f>
        <v>279.36521684319484</v>
      </c>
      <c r="AV42" s="140">
        <f>AV41-AV44</f>
        <v>280.76914219508728</v>
      </c>
      <c r="AW42" s="140">
        <f>AW41-AW44</f>
        <v>282.18012285048508</v>
      </c>
      <c r="AX42" s="140">
        <f>AX41-AX44</f>
        <v>283.59819426519624</v>
      </c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9" t="s">
        <v>566</v>
      </c>
      <c r="C43" s="140"/>
      <c r="D43" s="140">
        <f t="shared" ref="D43:Q43" si="13">(D42+C43)*(IF(C45&lt;1,0,1))</f>
        <v>0</v>
      </c>
      <c r="E43" s="140">
        <f t="shared" si="13"/>
        <v>0</v>
      </c>
      <c r="F43" s="140">
        <f t="shared" si="13"/>
        <v>227.4644685001366</v>
      </c>
      <c r="G43" s="140">
        <f t="shared" si="13"/>
        <v>456.07203970142774</v>
      </c>
      <c r="H43" s="140">
        <f t="shared" si="13"/>
        <v>685.82845816606368</v>
      </c>
      <c r="I43" s="140">
        <f t="shared" si="13"/>
        <v>916.7394973250274</v>
      </c>
      <c r="J43" s="140">
        <f t="shared" si="13"/>
        <v>1148.8109596231718</v>
      </c>
      <c r="K43" s="140">
        <f t="shared" si="13"/>
        <v>1382.0486766650267</v>
      </c>
      <c r="L43" s="140">
        <f t="shared" si="13"/>
        <v>1616.4585093613382</v>
      </c>
      <c r="M43" s="140">
        <f t="shared" si="13"/>
        <v>1852.0463480763444</v>
      </c>
      <c r="N43" s="140">
        <f t="shared" si="13"/>
        <v>2088.8181127757912</v>
      </c>
      <c r="O43" s="140">
        <f t="shared" si="13"/>
        <v>2326.7797531756923</v>
      </c>
      <c r="P43" s="140">
        <f t="shared" si="13"/>
        <v>2565.9372488918366</v>
      </c>
      <c r="Q43" s="140">
        <f t="shared" si="13"/>
        <v>2806.2966095900465</v>
      </c>
      <c r="R43" s="140">
        <f>(R42+Q43)*(IF(Q45&lt;1,0,1))</f>
        <v>3047.8638751371918</v>
      </c>
      <c r="S43" s="140">
        <f t="shared" ref="S43:AX43" si="14">(S42+R43)*(IF(R45&lt;1,0,1))</f>
        <v>3290.6451157529632</v>
      </c>
      <c r="T43" s="140">
        <f t="shared" si="14"/>
        <v>3534.6464321624071</v>
      </c>
      <c r="U43" s="140">
        <f t="shared" si="14"/>
        <v>3779.8739557492268</v>
      </c>
      <c r="V43" s="140">
        <f t="shared" si="14"/>
        <v>4026.3338487098563</v>
      </c>
      <c r="W43" s="140">
        <f t="shared" si="14"/>
        <v>4274.0323042083064</v>
      </c>
      <c r="X43" s="140">
        <f t="shared" si="14"/>
        <v>4522.9755465317894</v>
      </c>
      <c r="Y43" s="140">
        <f t="shared" si="14"/>
        <v>4773.1698312471262</v>
      </c>
      <c r="Z43" s="140">
        <f t="shared" si="14"/>
        <v>5024.6214453579387</v>
      </c>
      <c r="AA43" s="140">
        <f t="shared" si="14"/>
        <v>5277.336707462634</v>
      </c>
      <c r="AB43" s="140">
        <f t="shared" si="14"/>
        <v>5531.3219679131789</v>
      </c>
      <c r="AC43" s="140">
        <f t="shared" si="14"/>
        <v>5786.5836089746781</v>
      </c>
      <c r="AD43" s="140">
        <f t="shared" si="14"/>
        <v>6043.1280449857468</v>
      </c>
      <c r="AE43" s="140">
        <f t="shared" si="14"/>
        <v>6300.9617225196962</v>
      </c>
      <c r="AF43" s="140">
        <f t="shared" si="14"/>
        <v>6560.0911205465254</v>
      </c>
      <c r="AG43" s="140">
        <f t="shared" si="14"/>
        <v>6820.5227505957282</v>
      </c>
      <c r="AH43" s="140">
        <f t="shared" si="14"/>
        <v>7082.2631569199175</v>
      </c>
      <c r="AI43" s="140">
        <f t="shared" si="14"/>
        <v>7345.318916659272</v>
      </c>
      <c r="AJ43" s="140">
        <f t="shared" si="14"/>
        <v>7609.6966400068113</v>
      </c>
      <c r="AK43" s="140">
        <f t="shared" si="14"/>
        <v>7875.4029703744991</v>
      </c>
      <c r="AL43" s="140">
        <f t="shared" si="14"/>
        <v>8142.4445845601822</v>
      </c>
      <c r="AM43" s="140">
        <f t="shared" si="14"/>
        <v>8410.8281929153691</v>
      </c>
      <c r="AN43" s="140">
        <f t="shared" si="14"/>
        <v>8680.5605395138482</v>
      </c>
      <c r="AO43" s="140">
        <f t="shared" si="14"/>
        <v>8951.6484023211597</v>
      </c>
      <c r="AP43" s="140">
        <f t="shared" si="14"/>
        <v>9224.0985933649154</v>
      </c>
      <c r="AQ43" s="140">
        <f t="shared" si="14"/>
        <v>9497.9179589059695</v>
      </c>
      <c r="AR43" s="140">
        <f t="shared" si="14"/>
        <v>9773.1133796104623</v>
      </c>
      <c r="AS43" s="140">
        <f t="shared" si="14"/>
        <v>10049.691770722717</v>
      </c>
      <c r="AT43" s="140">
        <f t="shared" si="14"/>
        <v>10327.660082239006</v>
      </c>
      <c r="AU43" s="140">
        <f t="shared" si="14"/>
        <v>10607.025299082201</v>
      </c>
      <c r="AV43" s="140">
        <f t="shared" si="14"/>
        <v>10887.794441277289</v>
      </c>
      <c r="AW43" s="140">
        <f t="shared" si="14"/>
        <v>11169.974564127773</v>
      </c>
      <c r="AX43" s="140">
        <f t="shared" si="14"/>
        <v>11453.572758392969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27"/>
      <c r="B44" s="129" t="s">
        <v>567</v>
      </c>
      <c r="C44" s="140"/>
      <c r="D44" s="140">
        <f>IF(D41&gt;0,C45*$D35,0)</f>
        <v>0</v>
      </c>
      <c r="E44" s="140">
        <f t="shared" ref="E44:AX44" si="15">IF(E41&gt;0,D45*$D$12,0)</f>
        <v>0</v>
      </c>
      <c r="F44" s="140">
        <f t="shared" si="15"/>
        <v>100.50824277672454</v>
      </c>
      <c r="G44" s="140">
        <f t="shared" si="15"/>
        <v>99.365140075570025</v>
      </c>
      <c r="H44" s="140">
        <f t="shared" si="15"/>
        <v>98.216292812225191</v>
      </c>
      <c r="I44" s="140">
        <f t="shared" si="15"/>
        <v>97.061672117897473</v>
      </c>
      <c r="J44" s="140">
        <f t="shared" si="15"/>
        <v>95.901248978716737</v>
      </c>
      <c r="K44" s="140">
        <f t="shared" si="15"/>
        <v>94.734994235006155</v>
      </c>
      <c r="L44" s="140">
        <f t="shared" si="15"/>
        <v>93.562878580549565</v>
      </c>
      <c r="M44" s="140">
        <f t="shared" si="15"/>
        <v>92.384872561854962</v>
      </c>
      <c r="N44" s="140">
        <f t="shared" si="15"/>
        <v>91.200946577414385</v>
      </c>
      <c r="O44" s="140">
        <f t="shared" si="15"/>
        <v>90.01107087696009</v>
      </c>
      <c r="P44" s="140">
        <f t="shared" si="15"/>
        <v>88.815215560717064</v>
      </c>
      <c r="Q44" s="140">
        <f t="shared" si="15"/>
        <v>87.613350578651463</v>
      </c>
      <c r="R44" s="140">
        <f t="shared" si="15"/>
        <v>86.405445729715765</v>
      </c>
      <c r="S44" s="140">
        <f t="shared" si="15"/>
        <v>85.191470661089681</v>
      </c>
      <c r="T44" s="140">
        <f t="shared" si="15"/>
        <v>83.971394867417459</v>
      </c>
      <c r="U44" s="140">
        <f t="shared" si="15"/>
        <v>82.745187690041419</v>
      </c>
      <c r="V44" s="140">
        <f t="shared" si="15"/>
        <v>81.512818316231474</v>
      </c>
      <c r="W44" s="140">
        <f t="shared" si="15"/>
        <v>80.274255778410847</v>
      </c>
      <c r="X44" s="140">
        <f t="shared" si="15"/>
        <v>79.029468953377943</v>
      </c>
      <c r="Y44" s="140">
        <f t="shared" si="15"/>
        <v>77.77842656152427</v>
      </c>
      <c r="Z44" s="140">
        <f t="shared" si="15"/>
        <v>76.521097166048364</v>
      </c>
      <c r="AA44" s="140">
        <f t="shared" si="15"/>
        <v>75.257449172165934</v>
      </c>
      <c r="AB44" s="140">
        <f t="shared" si="15"/>
        <v>73.987450826315822</v>
      </c>
      <c r="AC44" s="140">
        <f t="shared" si="15"/>
        <v>72.711070215362156</v>
      </c>
      <c r="AD44" s="140">
        <f t="shared" si="15"/>
        <v>71.42827526579245</v>
      </c>
      <c r="AE44" s="140">
        <f t="shared" si="15"/>
        <v>70.139033742911522</v>
      </c>
      <c r="AF44" s="140">
        <f t="shared" si="15"/>
        <v>68.843313250031642</v>
      </c>
      <c r="AG44" s="140">
        <f t="shared" si="15"/>
        <v>67.541081227658282</v>
      </c>
      <c r="AH44" s="140">
        <f t="shared" si="15"/>
        <v>66.232304952672123</v>
      </c>
      <c r="AI44" s="140">
        <f t="shared" si="15"/>
        <v>64.916951537506606</v>
      </c>
      <c r="AJ44" s="140">
        <f t="shared" si="15"/>
        <v>63.594987929321675</v>
      </c>
      <c r="AK44" s="140">
        <f t="shared" si="15"/>
        <v>62.266380909173058</v>
      </c>
      <c r="AL44" s="140">
        <f t="shared" si="15"/>
        <v>60.931097091177648</v>
      </c>
      <c r="AM44" s="140">
        <f t="shared" si="15"/>
        <v>59.589102921674503</v>
      </c>
      <c r="AN44" s="140">
        <f t="shared" si="15"/>
        <v>58.240364678381681</v>
      </c>
      <c r="AO44" s="140">
        <f t="shared" si="15"/>
        <v>56.884848469548899</v>
      </c>
      <c r="AP44" s="140">
        <f t="shared" si="15"/>
        <v>55.522520233105865</v>
      </c>
      <c r="AQ44" s="140">
        <f t="shared" si="15"/>
        <v>54.153345735806333</v>
      </c>
      <c r="AR44" s="140">
        <f t="shared" si="15"/>
        <v>52.777290572367882</v>
      </c>
      <c r="AS44" s="140">
        <f t="shared" si="15"/>
        <v>51.394320164607379</v>
      </c>
      <c r="AT44" s="140">
        <f t="shared" si="15"/>
        <v>50.004399760572063</v>
      </c>
      <c r="AU44" s="140">
        <f t="shared" si="15"/>
        <v>48.60749443366629</v>
      </c>
      <c r="AV44" s="140">
        <f t="shared" si="15"/>
        <v>47.203569081773885</v>
      </c>
      <c r="AW44" s="140">
        <f t="shared" si="15"/>
        <v>45.792588426376057</v>
      </c>
      <c r="AX44" s="140">
        <f t="shared" si="15"/>
        <v>44.374517011664935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3" t="s">
        <v>568</v>
      </c>
      <c r="C45" s="140">
        <f>IF(C39=$D30,($C32),IF(D39&lt;$D30,0,(($C32)-C43)*IF(B45&lt;1,0,1)))</f>
        <v>0</v>
      </c>
      <c r="D45" s="140">
        <f t="shared" ref="D45:AX45" si="16">IF(D39=$D30,($C32),IF(E39&lt;$D30,0,(($C32)-D43)*IF(C45&lt;1,0,1)))</f>
        <v>0</v>
      </c>
      <c r="E45" s="140">
        <f t="shared" si="16"/>
        <v>20000</v>
      </c>
      <c r="F45" s="140">
        <f t="shared" si="16"/>
        <v>19772.535531499863</v>
      </c>
      <c r="G45" s="140">
        <f t="shared" si="16"/>
        <v>19543.927960298573</v>
      </c>
      <c r="H45" s="140">
        <f t="shared" si="16"/>
        <v>19314.171541833937</v>
      </c>
      <c r="I45" s="140">
        <f t="shared" si="16"/>
        <v>19083.260502674973</v>
      </c>
      <c r="J45" s="140">
        <f t="shared" si="16"/>
        <v>18851.189040376827</v>
      </c>
      <c r="K45" s="140">
        <f t="shared" si="16"/>
        <v>18617.951323334972</v>
      </c>
      <c r="L45" s="140">
        <f t="shared" si="16"/>
        <v>18383.541490638661</v>
      </c>
      <c r="M45" s="140">
        <f t="shared" si="16"/>
        <v>18147.953651923657</v>
      </c>
      <c r="N45" s="140">
        <f t="shared" si="16"/>
        <v>17911.181887224207</v>
      </c>
      <c r="O45" s="140">
        <f t="shared" si="16"/>
        <v>17673.220246824309</v>
      </c>
      <c r="P45" s="140">
        <f t="shared" si="16"/>
        <v>17434.062751108162</v>
      </c>
      <c r="Q45" s="140">
        <f t="shared" si="16"/>
        <v>17193.703390409952</v>
      </c>
      <c r="R45" s="140">
        <f t="shared" si="16"/>
        <v>16952.136124862809</v>
      </c>
      <c r="S45" s="140">
        <f t="shared" si="16"/>
        <v>16709.354884247037</v>
      </c>
      <c r="T45" s="140">
        <f t="shared" si="16"/>
        <v>16465.353567837592</v>
      </c>
      <c r="U45" s="140">
        <f t="shared" si="16"/>
        <v>16220.126044250774</v>
      </c>
      <c r="V45" s="140">
        <f t="shared" si="16"/>
        <v>15973.666151290145</v>
      </c>
      <c r="W45" s="140">
        <f t="shared" si="16"/>
        <v>15725.967695791693</v>
      </c>
      <c r="X45" s="140">
        <f t="shared" si="16"/>
        <v>15477.02445346821</v>
      </c>
      <c r="Y45" s="140">
        <f t="shared" si="16"/>
        <v>15226.830168752873</v>
      </c>
      <c r="Z45" s="140">
        <f t="shared" si="16"/>
        <v>14975.378554642062</v>
      </c>
      <c r="AA45" s="140">
        <f t="shared" si="16"/>
        <v>14722.663292537367</v>
      </c>
      <c r="AB45" s="140">
        <f t="shared" si="16"/>
        <v>14468.67803208682</v>
      </c>
      <c r="AC45" s="140">
        <f t="shared" si="16"/>
        <v>14213.416391025323</v>
      </c>
      <c r="AD45" s="140">
        <f t="shared" si="16"/>
        <v>13956.871955014252</v>
      </c>
      <c r="AE45" s="140">
        <f t="shared" si="16"/>
        <v>13699.038277480304</v>
      </c>
      <c r="AF45" s="140">
        <f t="shared" si="16"/>
        <v>13439.908879453475</v>
      </c>
      <c r="AG45" s="140">
        <f t="shared" si="16"/>
        <v>13179.477249404272</v>
      </c>
      <c r="AH45" s="140">
        <f t="shared" si="16"/>
        <v>12917.736843080082</v>
      </c>
      <c r="AI45" s="140">
        <f t="shared" si="16"/>
        <v>12654.681083340729</v>
      </c>
      <c r="AJ45" s="140">
        <f t="shared" si="16"/>
        <v>12390.303359993188</v>
      </c>
      <c r="AK45" s="140">
        <f t="shared" si="16"/>
        <v>12124.5970296255</v>
      </c>
      <c r="AL45" s="140">
        <f t="shared" si="16"/>
        <v>11857.555415439818</v>
      </c>
      <c r="AM45" s="140">
        <f t="shared" si="16"/>
        <v>11589.171807084631</v>
      </c>
      <c r="AN45" s="140">
        <f t="shared" si="16"/>
        <v>11319.439460486152</v>
      </c>
      <c r="AO45" s="140">
        <f t="shared" si="16"/>
        <v>11048.35159767884</v>
      </c>
      <c r="AP45" s="140">
        <f t="shared" si="16"/>
        <v>10775.901406635085</v>
      </c>
      <c r="AQ45" s="140">
        <f t="shared" si="16"/>
        <v>10502.082041094031</v>
      </c>
      <c r="AR45" s="140">
        <f t="shared" si="16"/>
        <v>10226.886620389538</v>
      </c>
      <c r="AS45" s="140">
        <f t="shared" si="16"/>
        <v>9950.3082292772833</v>
      </c>
      <c r="AT45" s="140">
        <f t="shared" si="16"/>
        <v>9672.3399177609936</v>
      </c>
      <c r="AU45" s="140">
        <f t="shared" si="16"/>
        <v>9392.9747009177991</v>
      </c>
      <c r="AV45" s="140">
        <f t="shared" si="16"/>
        <v>9112.2055587227114</v>
      </c>
      <c r="AW45" s="140">
        <f t="shared" si="16"/>
        <v>8830.0254358722268</v>
      </c>
      <c r="AX45" s="140">
        <f t="shared" si="16"/>
        <v>8546.4272416070307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34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46"/>
      <c r="B49" s="133" t="s">
        <v>571</v>
      </c>
      <c r="C49" s="133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35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4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4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4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4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27"/>
      <c r="B52" s="126" t="s">
        <v>483</v>
      </c>
      <c r="C52" s="127"/>
      <c r="D52" s="144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35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27"/>
      <c r="B53" s="128" t="s">
        <v>484</v>
      </c>
      <c r="C53" s="150" t="str">
        <f>+Finanziamneti!E4</f>
        <v>A1 M4</v>
      </c>
      <c r="D53" s="138">
        <f>VLOOKUP($C53,$BA$6:$BB$41,2,FALSE)</f>
        <v>4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48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27"/>
      <c r="B54" s="128" t="s">
        <v>486</v>
      </c>
      <c r="C54" s="152">
        <f>+Finanziamneti!E5</f>
        <v>6.2E-2</v>
      </c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35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5"/>
      <c r="B55" s="129" t="s">
        <v>487</v>
      </c>
      <c r="C55" s="153">
        <f>+Finanziamneti!E6</f>
        <v>20000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45"/>
      <c r="AZ55" s="145"/>
      <c r="BA55" s="145"/>
      <c r="BB55" s="149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0" t="s">
        <v>488</v>
      </c>
      <c r="C56" s="153">
        <f>+Finanziamneti!E7</f>
        <v>74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6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36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6" t="s">
        <v>521</v>
      </c>
      <c r="C58" s="126" t="s">
        <v>522</v>
      </c>
      <c r="D58" s="139">
        <f>((1+C54)^(1/12))-1</f>
        <v>5.0254121388362272E-3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6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36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6" t="s">
        <v>525</v>
      </c>
      <c r="C60" s="126" t="s">
        <v>522</v>
      </c>
      <c r="D60" s="140">
        <f>(C55)/((1-(1+D58)^(-C56))/D58)</f>
        <v>324.30278611940781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7"/>
      <c r="C61" s="66">
        <v>41275</v>
      </c>
      <c r="D61" s="66">
        <v>41306</v>
      </c>
      <c r="E61" s="66">
        <v>41336</v>
      </c>
      <c r="F61" s="66">
        <v>41367</v>
      </c>
      <c r="G61" s="66">
        <v>41397</v>
      </c>
      <c r="H61" s="66">
        <v>41428</v>
      </c>
      <c r="I61" s="66">
        <v>41458</v>
      </c>
      <c r="J61" s="66">
        <v>41489</v>
      </c>
      <c r="K61" s="66">
        <v>41519</v>
      </c>
      <c r="L61" s="66">
        <v>41550</v>
      </c>
      <c r="M61" s="66">
        <v>41580</v>
      </c>
      <c r="N61" s="66">
        <v>41611</v>
      </c>
      <c r="O61" s="66">
        <v>41641</v>
      </c>
      <c r="P61" s="66">
        <v>41672</v>
      </c>
      <c r="Q61" s="66">
        <v>41702</v>
      </c>
      <c r="R61" s="66">
        <v>41733</v>
      </c>
      <c r="S61" s="66">
        <v>41763</v>
      </c>
      <c r="T61" s="66">
        <v>41794</v>
      </c>
      <c r="U61" s="66">
        <v>41824</v>
      </c>
      <c r="V61" s="66">
        <v>41855</v>
      </c>
      <c r="W61" s="66">
        <v>41885</v>
      </c>
      <c r="X61" s="66">
        <v>41916</v>
      </c>
      <c r="Y61" s="66">
        <v>41946</v>
      </c>
      <c r="Z61" s="66">
        <v>41977</v>
      </c>
      <c r="AA61" s="66">
        <v>42007</v>
      </c>
      <c r="AB61" s="66">
        <v>42038</v>
      </c>
      <c r="AC61" s="66">
        <v>42068</v>
      </c>
      <c r="AD61" s="66">
        <v>42099</v>
      </c>
      <c r="AE61" s="66">
        <v>42129</v>
      </c>
      <c r="AF61" s="66">
        <v>42160</v>
      </c>
      <c r="AG61" s="66">
        <v>42190</v>
      </c>
      <c r="AH61" s="66">
        <v>42221</v>
      </c>
      <c r="AI61" s="66">
        <v>42251</v>
      </c>
      <c r="AJ61" s="66">
        <v>42282</v>
      </c>
      <c r="AK61" s="66">
        <v>42312</v>
      </c>
      <c r="AL61" s="66">
        <v>42343</v>
      </c>
      <c r="AM61" s="66">
        <v>42373</v>
      </c>
      <c r="AN61" s="66">
        <v>42404</v>
      </c>
      <c r="AO61" s="66">
        <v>42434</v>
      </c>
      <c r="AP61" s="66">
        <v>42465</v>
      </c>
      <c r="AQ61" s="66">
        <v>42495</v>
      </c>
      <c r="AR61" s="66">
        <v>42526</v>
      </c>
      <c r="AS61" s="66">
        <v>42556</v>
      </c>
      <c r="AT61" s="66">
        <v>42587</v>
      </c>
      <c r="AU61" s="66">
        <v>42617</v>
      </c>
      <c r="AV61" s="66">
        <v>42648</v>
      </c>
      <c r="AW61" s="66">
        <v>42678</v>
      </c>
      <c r="AX61" s="66">
        <v>42709</v>
      </c>
      <c r="AY61" s="66">
        <v>0</v>
      </c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7"/>
      <c r="C62" s="138">
        <v>1</v>
      </c>
      <c r="D62" s="138">
        <f>+C62+1</f>
        <v>2</v>
      </c>
      <c r="E62" s="138">
        <f t="shared" ref="E62:AY62" si="17">+D62+1</f>
        <v>3</v>
      </c>
      <c r="F62" s="138">
        <f t="shared" si="17"/>
        <v>4</v>
      </c>
      <c r="G62" s="138">
        <f t="shared" si="17"/>
        <v>5</v>
      </c>
      <c r="H62" s="138">
        <f t="shared" si="17"/>
        <v>6</v>
      </c>
      <c r="I62" s="138">
        <f t="shared" si="17"/>
        <v>7</v>
      </c>
      <c r="J62" s="138">
        <f t="shared" si="17"/>
        <v>8</v>
      </c>
      <c r="K62" s="138">
        <f t="shared" si="17"/>
        <v>9</v>
      </c>
      <c r="L62" s="138">
        <f t="shared" si="17"/>
        <v>10</v>
      </c>
      <c r="M62" s="138">
        <f t="shared" si="17"/>
        <v>11</v>
      </c>
      <c r="N62" s="138">
        <f t="shared" si="17"/>
        <v>12</v>
      </c>
      <c r="O62" s="138">
        <f t="shared" si="17"/>
        <v>13</v>
      </c>
      <c r="P62" s="138">
        <f t="shared" si="17"/>
        <v>14</v>
      </c>
      <c r="Q62" s="138">
        <f t="shared" si="17"/>
        <v>15</v>
      </c>
      <c r="R62" s="138">
        <f t="shared" si="17"/>
        <v>16</v>
      </c>
      <c r="S62" s="138">
        <f t="shared" si="17"/>
        <v>17</v>
      </c>
      <c r="T62" s="138">
        <f t="shared" si="17"/>
        <v>18</v>
      </c>
      <c r="U62" s="138">
        <f t="shared" si="17"/>
        <v>19</v>
      </c>
      <c r="V62" s="138">
        <f t="shared" si="17"/>
        <v>20</v>
      </c>
      <c r="W62" s="138">
        <f t="shared" si="17"/>
        <v>21</v>
      </c>
      <c r="X62" s="138">
        <f t="shared" si="17"/>
        <v>22</v>
      </c>
      <c r="Y62" s="138">
        <f t="shared" si="17"/>
        <v>23</v>
      </c>
      <c r="Z62" s="138">
        <f t="shared" si="17"/>
        <v>24</v>
      </c>
      <c r="AA62" s="138">
        <f t="shared" si="17"/>
        <v>25</v>
      </c>
      <c r="AB62" s="138">
        <f t="shared" si="17"/>
        <v>26</v>
      </c>
      <c r="AC62" s="138">
        <f t="shared" si="17"/>
        <v>27</v>
      </c>
      <c r="AD62" s="138">
        <f t="shared" si="17"/>
        <v>28</v>
      </c>
      <c r="AE62" s="138">
        <f t="shared" si="17"/>
        <v>29</v>
      </c>
      <c r="AF62" s="138">
        <f t="shared" si="17"/>
        <v>30</v>
      </c>
      <c r="AG62" s="138">
        <f t="shared" si="17"/>
        <v>31</v>
      </c>
      <c r="AH62" s="138">
        <f t="shared" si="17"/>
        <v>32</v>
      </c>
      <c r="AI62" s="138">
        <f t="shared" si="17"/>
        <v>33</v>
      </c>
      <c r="AJ62" s="138">
        <f t="shared" si="17"/>
        <v>34</v>
      </c>
      <c r="AK62" s="138">
        <f t="shared" si="17"/>
        <v>35</v>
      </c>
      <c r="AL62" s="138">
        <f t="shared" si="17"/>
        <v>36</v>
      </c>
      <c r="AM62" s="138">
        <f t="shared" si="17"/>
        <v>37</v>
      </c>
      <c r="AN62" s="138">
        <f t="shared" si="17"/>
        <v>38</v>
      </c>
      <c r="AO62" s="138">
        <f t="shared" si="17"/>
        <v>39</v>
      </c>
      <c r="AP62" s="138">
        <f t="shared" si="17"/>
        <v>40</v>
      </c>
      <c r="AQ62" s="138">
        <f t="shared" si="17"/>
        <v>41</v>
      </c>
      <c r="AR62" s="138">
        <f t="shared" si="17"/>
        <v>42</v>
      </c>
      <c r="AS62" s="138">
        <f t="shared" si="17"/>
        <v>43</v>
      </c>
      <c r="AT62" s="138">
        <f t="shared" si="17"/>
        <v>44</v>
      </c>
      <c r="AU62" s="138">
        <f t="shared" si="17"/>
        <v>45</v>
      </c>
      <c r="AV62" s="138">
        <f t="shared" si="17"/>
        <v>46</v>
      </c>
      <c r="AW62" s="138">
        <f t="shared" si="17"/>
        <v>47</v>
      </c>
      <c r="AX62" s="138">
        <f t="shared" si="17"/>
        <v>48</v>
      </c>
      <c r="AY62" s="138">
        <f t="shared" si="17"/>
        <v>49</v>
      </c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41" t="s">
        <v>487</v>
      </c>
      <c r="C63" s="142" t="s">
        <v>515</v>
      </c>
      <c r="D63" s="142" t="s">
        <v>516</v>
      </c>
      <c r="E63" s="142" t="s">
        <v>517</v>
      </c>
      <c r="F63" s="142" t="s">
        <v>518</v>
      </c>
      <c r="G63" s="142" t="s">
        <v>519</v>
      </c>
      <c r="H63" s="142" t="s">
        <v>520</v>
      </c>
      <c r="I63" s="142" t="s">
        <v>523</v>
      </c>
      <c r="J63" s="142" t="s">
        <v>524</v>
      </c>
      <c r="K63" s="142" t="s">
        <v>485</v>
      </c>
      <c r="L63" s="142" t="s">
        <v>526</v>
      </c>
      <c r="M63" s="142" t="s">
        <v>527</v>
      </c>
      <c r="N63" s="142" t="s">
        <v>500</v>
      </c>
      <c r="O63" s="142" t="s">
        <v>528</v>
      </c>
      <c r="P63" s="142" t="s">
        <v>529</v>
      </c>
      <c r="Q63" s="142" t="s">
        <v>530</v>
      </c>
      <c r="R63" s="142" t="s">
        <v>531</v>
      </c>
      <c r="S63" s="142" t="s">
        <v>532</v>
      </c>
      <c r="T63" s="142" t="s">
        <v>533</v>
      </c>
      <c r="U63" s="142" t="s">
        <v>534</v>
      </c>
      <c r="V63" s="142" t="s">
        <v>535</v>
      </c>
      <c r="W63" s="142" t="s">
        <v>536</v>
      </c>
      <c r="X63" s="142" t="s">
        <v>537</v>
      </c>
      <c r="Y63" s="142" t="s">
        <v>538</v>
      </c>
      <c r="Z63" s="142" t="s">
        <v>539</v>
      </c>
      <c r="AA63" s="142" t="s">
        <v>540</v>
      </c>
      <c r="AB63" s="142" t="s">
        <v>541</v>
      </c>
      <c r="AC63" s="142" t="s">
        <v>542</v>
      </c>
      <c r="AD63" s="142" t="s">
        <v>543</v>
      </c>
      <c r="AE63" s="142" t="s">
        <v>544</v>
      </c>
      <c r="AF63" s="142" t="s">
        <v>545</v>
      </c>
      <c r="AG63" s="142" t="s">
        <v>546</v>
      </c>
      <c r="AH63" s="142" t="s">
        <v>547</v>
      </c>
      <c r="AI63" s="142" t="s">
        <v>548</v>
      </c>
      <c r="AJ63" s="142" t="s">
        <v>549</v>
      </c>
      <c r="AK63" s="142" t="s">
        <v>550</v>
      </c>
      <c r="AL63" s="142" t="s">
        <v>551</v>
      </c>
      <c r="AM63" s="142" t="s">
        <v>552</v>
      </c>
      <c r="AN63" s="142" t="s">
        <v>553</v>
      </c>
      <c r="AO63" s="142" t="s">
        <v>554</v>
      </c>
      <c r="AP63" s="142" t="s">
        <v>555</v>
      </c>
      <c r="AQ63" s="142" t="s">
        <v>556</v>
      </c>
      <c r="AR63" s="142" t="s">
        <v>557</v>
      </c>
      <c r="AS63" s="142" t="s">
        <v>558</v>
      </c>
      <c r="AT63" s="142" t="s">
        <v>559</v>
      </c>
      <c r="AU63" s="142" t="s">
        <v>560</v>
      </c>
      <c r="AV63" s="142" t="s">
        <v>561</v>
      </c>
      <c r="AW63" s="142" t="s">
        <v>562</v>
      </c>
      <c r="AX63" s="142" t="s">
        <v>563</v>
      </c>
      <c r="AY63" s="142" t="s">
        <v>570</v>
      </c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564</v>
      </c>
      <c r="C64" s="140"/>
      <c r="D64" s="140">
        <f t="shared" ref="D64:AX64" si="18">+IF(D62&gt;=$D53,$D60,0)*IF(C68&lt;1,0,1)</f>
        <v>0</v>
      </c>
      <c r="E64" s="140">
        <f t="shared" si="18"/>
        <v>0</v>
      </c>
      <c r="F64" s="140">
        <f t="shared" si="18"/>
        <v>0</v>
      </c>
      <c r="G64" s="140">
        <f t="shared" si="18"/>
        <v>324.30278611940781</v>
      </c>
      <c r="H64" s="140">
        <f t="shared" si="18"/>
        <v>324.30278611940781</v>
      </c>
      <c r="I64" s="140">
        <f t="shared" si="18"/>
        <v>324.30278611940781</v>
      </c>
      <c r="J64" s="140">
        <f t="shared" si="18"/>
        <v>324.30278611940781</v>
      </c>
      <c r="K64" s="140">
        <f t="shared" si="18"/>
        <v>324.30278611940781</v>
      </c>
      <c r="L64" s="140">
        <f t="shared" si="18"/>
        <v>324.30278611940781</v>
      </c>
      <c r="M64" s="140">
        <f t="shared" si="18"/>
        <v>324.30278611940781</v>
      </c>
      <c r="N64" s="140">
        <f t="shared" si="18"/>
        <v>324.30278611940781</v>
      </c>
      <c r="O64" s="140">
        <f t="shared" si="18"/>
        <v>324.30278611940781</v>
      </c>
      <c r="P64" s="140">
        <f t="shared" si="18"/>
        <v>324.30278611940781</v>
      </c>
      <c r="Q64" s="140">
        <f t="shared" si="18"/>
        <v>324.30278611940781</v>
      </c>
      <c r="R64" s="140">
        <f t="shared" si="18"/>
        <v>324.30278611940781</v>
      </c>
      <c r="S64" s="140">
        <f t="shared" si="18"/>
        <v>324.30278611940781</v>
      </c>
      <c r="T64" s="140">
        <f t="shared" si="18"/>
        <v>324.30278611940781</v>
      </c>
      <c r="U64" s="140">
        <f t="shared" si="18"/>
        <v>324.30278611940781</v>
      </c>
      <c r="V64" s="140">
        <f t="shared" si="18"/>
        <v>324.30278611940781</v>
      </c>
      <c r="W64" s="140">
        <f t="shared" si="18"/>
        <v>324.30278611940781</v>
      </c>
      <c r="X64" s="140">
        <f t="shared" si="18"/>
        <v>324.30278611940781</v>
      </c>
      <c r="Y64" s="140">
        <f t="shared" si="18"/>
        <v>324.30278611940781</v>
      </c>
      <c r="Z64" s="140">
        <f t="shared" si="18"/>
        <v>324.30278611940781</v>
      </c>
      <c r="AA64" s="140">
        <f t="shared" si="18"/>
        <v>324.30278611940781</v>
      </c>
      <c r="AB64" s="140">
        <f t="shared" si="18"/>
        <v>324.30278611940781</v>
      </c>
      <c r="AC64" s="140">
        <f t="shared" si="18"/>
        <v>324.30278611940781</v>
      </c>
      <c r="AD64" s="140">
        <f t="shared" si="18"/>
        <v>324.30278611940781</v>
      </c>
      <c r="AE64" s="140">
        <f t="shared" si="18"/>
        <v>324.30278611940781</v>
      </c>
      <c r="AF64" s="140">
        <f t="shared" si="18"/>
        <v>324.30278611940781</v>
      </c>
      <c r="AG64" s="140">
        <f t="shared" si="18"/>
        <v>324.30278611940781</v>
      </c>
      <c r="AH64" s="140">
        <f t="shared" si="18"/>
        <v>324.30278611940781</v>
      </c>
      <c r="AI64" s="140">
        <f t="shared" si="18"/>
        <v>324.30278611940781</v>
      </c>
      <c r="AJ64" s="140">
        <f t="shared" si="18"/>
        <v>324.30278611940781</v>
      </c>
      <c r="AK64" s="140">
        <f t="shared" si="18"/>
        <v>324.30278611940781</v>
      </c>
      <c r="AL64" s="140">
        <f t="shared" si="18"/>
        <v>324.30278611940781</v>
      </c>
      <c r="AM64" s="140">
        <f t="shared" si="18"/>
        <v>324.30278611940781</v>
      </c>
      <c r="AN64" s="140">
        <f t="shared" si="18"/>
        <v>324.30278611940781</v>
      </c>
      <c r="AO64" s="140">
        <f t="shared" si="18"/>
        <v>324.30278611940781</v>
      </c>
      <c r="AP64" s="140">
        <f t="shared" si="18"/>
        <v>324.30278611940781</v>
      </c>
      <c r="AQ64" s="140">
        <f t="shared" si="18"/>
        <v>324.30278611940781</v>
      </c>
      <c r="AR64" s="140">
        <f t="shared" si="18"/>
        <v>324.30278611940781</v>
      </c>
      <c r="AS64" s="140">
        <f t="shared" si="18"/>
        <v>324.30278611940781</v>
      </c>
      <c r="AT64" s="140">
        <f t="shared" si="18"/>
        <v>324.30278611940781</v>
      </c>
      <c r="AU64" s="140">
        <f t="shared" si="18"/>
        <v>324.30278611940781</v>
      </c>
      <c r="AV64" s="140">
        <f t="shared" si="18"/>
        <v>324.30278611940781</v>
      </c>
      <c r="AW64" s="140">
        <f t="shared" si="18"/>
        <v>324.30278611940781</v>
      </c>
      <c r="AX64" s="140">
        <f t="shared" si="18"/>
        <v>324.30278611940781</v>
      </c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29" t="s">
        <v>565</v>
      </c>
      <c r="C65" s="140"/>
      <c r="D65" s="140">
        <f t="shared" ref="D65:AK65" si="19">D64-D67</f>
        <v>0</v>
      </c>
      <c r="E65" s="140">
        <f t="shared" si="19"/>
        <v>0</v>
      </c>
      <c r="F65" s="140">
        <f t="shared" si="19"/>
        <v>0</v>
      </c>
      <c r="G65" s="140">
        <f t="shared" si="19"/>
        <v>223.79454334268326</v>
      </c>
      <c r="H65" s="140">
        <f t="shared" si="19"/>
        <v>224.9192031574029</v>
      </c>
      <c r="I65" s="140">
        <f t="shared" si="19"/>
        <v>226.04951485120748</v>
      </c>
      <c r="J65" s="140">
        <f t="shared" si="19"/>
        <v>227.18550682711879</v>
      </c>
      <c r="K65" s="140">
        <f t="shared" si="19"/>
        <v>228.32720763089543</v>
      </c>
      <c r="L65" s="140">
        <f t="shared" si="19"/>
        <v>229.47464595175035</v>
      </c>
      <c r="M65" s="140">
        <f t="shared" si="19"/>
        <v>230.6278506230714</v>
      </c>
      <c r="N65" s="140">
        <f t="shared" si="19"/>
        <v>231.78685062314628</v>
      </c>
      <c r="O65" s="140">
        <f t="shared" si="19"/>
        <v>232.95167507589048</v>
      </c>
      <c r="P65" s="140">
        <f t="shared" si="19"/>
        <v>234.12235325157906</v>
      </c>
      <c r="Q65" s="140">
        <f t="shared" si="19"/>
        <v>235.29891456758247</v>
      </c>
      <c r="R65" s="140">
        <f t="shared" si="19"/>
        <v>236.48138858910539</v>
      </c>
      <c r="S65" s="140">
        <f t="shared" si="19"/>
        <v>237.66980502992993</v>
      </c>
      <c r="T65" s="140">
        <f t="shared" si="19"/>
        <v>238.86419375316217</v>
      </c>
      <c r="U65" s="140">
        <f t="shared" si="19"/>
        <v>240.06458477198265</v>
      </c>
      <c r="V65" s="140">
        <f t="shared" si="19"/>
        <v>241.27100825040043</v>
      </c>
      <c r="W65" s="140">
        <f t="shared" si="19"/>
        <v>242.48349450401128</v>
      </c>
      <c r="X65" s="140">
        <f t="shared" si="19"/>
        <v>243.70207400075913</v>
      </c>
      <c r="Y65" s="140">
        <f t="shared" si="19"/>
        <v>244.92677736170214</v>
      </c>
      <c r="Z65" s="140">
        <f t="shared" si="19"/>
        <v>246.15763536178167</v>
      </c>
      <c r="AA65" s="140">
        <f t="shared" si="19"/>
        <v>247.394678930596</v>
      </c>
      <c r="AB65" s="140">
        <f t="shared" si="19"/>
        <v>248.63793915317729</v>
      </c>
      <c r="AC65" s="140">
        <f t="shared" si="19"/>
        <v>249.8874472707729</v>
      </c>
      <c r="AD65" s="140">
        <f t="shared" si="19"/>
        <v>251.14323468163025</v>
      </c>
      <c r="AE65" s="140">
        <f t="shared" si="19"/>
        <v>252.4053329417859</v>
      </c>
      <c r="AF65" s="140">
        <f t="shared" si="19"/>
        <v>253.67377376585853</v>
      </c>
      <c r="AG65" s="140">
        <f t="shared" si="19"/>
        <v>254.94858902784586</v>
      </c>
      <c r="AH65" s="140">
        <f t="shared" si="19"/>
        <v>256.22981076192559</v>
      </c>
      <c r="AI65" s="140">
        <f t="shared" si="19"/>
        <v>257.51747116326027</v>
      </c>
      <c r="AJ65" s="140">
        <f t="shared" si="19"/>
        <v>258.81160258880652</v>
      </c>
      <c r="AK65" s="140">
        <f t="shared" si="19"/>
        <v>260.11223755812796</v>
      </c>
      <c r="AL65" s="140">
        <f>AL64-AL67</f>
        <v>261.41940875421244</v>
      </c>
      <c r="AM65" s="140">
        <f t="shared" ref="AM65:AT65" si="20">AM64-AM67</f>
        <v>262.73314902429325</v>
      </c>
      <c r="AN65" s="140">
        <f t="shared" si="20"/>
        <v>264.05349138067459</v>
      </c>
      <c r="AO65" s="140">
        <f t="shared" si="20"/>
        <v>265.3804690015611</v>
      </c>
      <c r="AP65" s="140">
        <f t="shared" si="20"/>
        <v>266.71411523189164</v>
      </c>
      <c r="AQ65" s="140">
        <f t="shared" si="20"/>
        <v>268.05446358417691</v>
      </c>
      <c r="AR65" s="140">
        <f t="shared" si="20"/>
        <v>269.40154773934205</v>
      </c>
      <c r="AS65" s="140">
        <f t="shared" si="20"/>
        <v>270.75540154757266</v>
      </c>
      <c r="AT65" s="140">
        <f t="shared" si="20"/>
        <v>272.11605902916529</v>
      </c>
      <c r="AU65" s="140">
        <f>AU64-AU67</f>
        <v>273.48355437538271</v>
      </c>
      <c r="AV65" s="140">
        <f>AV64-AV67</f>
        <v>274.85792194931287</v>
      </c>
      <c r="AW65" s="140">
        <f>AW64-AW67</f>
        <v>276.23919628673224</v>
      </c>
      <c r="AX65" s="140">
        <f>AX64-AX67</f>
        <v>277.62741209697396</v>
      </c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9" t="s">
        <v>566</v>
      </c>
      <c r="C66" s="140"/>
      <c r="D66" s="140">
        <f t="shared" ref="D66:Q66" si="21">(D65+C66)*(IF(C68&lt;1,0,1))</f>
        <v>0</v>
      </c>
      <c r="E66" s="140">
        <f t="shared" si="21"/>
        <v>0</v>
      </c>
      <c r="F66" s="140">
        <f t="shared" si="21"/>
        <v>0</v>
      </c>
      <c r="G66" s="140">
        <f t="shared" si="21"/>
        <v>223.79454334268326</v>
      </c>
      <c r="H66" s="140">
        <f t="shared" si="21"/>
        <v>448.71374650008613</v>
      </c>
      <c r="I66" s="140">
        <f t="shared" si="21"/>
        <v>674.76326135129364</v>
      </c>
      <c r="J66" s="140">
        <f t="shared" si="21"/>
        <v>901.94876817841237</v>
      </c>
      <c r="K66" s="140">
        <f t="shared" si="21"/>
        <v>1130.2759758093077</v>
      </c>
      <c r="L66" s="140">
        <f t="shared" si="21"/>
        <v>1359.750621761058</v>
      </c>
      <c r="M66" s="140">
        <f t="shared" si="21"/>
        <v>1590.3784723841295</v>
      </c>
      <c r="N66" s="140">
        <f t="shared" si="21"/>
        <v>1822.1653230072757</v>
      </c>
      <c r="O66" s="140">
        <f t="shared" si="21"/>
        <v>2055.116998083166</v>
      </c>
      <c r="P66" s="140">
        <f t="shared" si="21"/>
        <v>2289.2393513347452</v>
      </c>
      <c r="Q66" s="140">
        <f t="shared" si="21"/>
        <v>2524.5382659023276</v>
      </c>
      <c r="R66" s="140">
        <f>(R65+Q66)*(IF(Q68&lt;1,0,1))</f>
        <v>2761.0196544914329</v>
      </c>
      <c r="S66" s="140">
        <f t="shared" ref="S66:AX66" si="22">(S65+R66)*(IF(R68&lt;1,0,1))</f>
        <v>2998.689459521363</v>
      </c>
      <c r="T66" s="140">
        <f t="shared" si="22"/>
        <v>3237.553653274525</v>
      </c>
      <c r="U66" s="140">
        <f t="shared" si="22"/>
        <v>3477.6182380465075</v>
      </c>
      <c r="V66" s="140">
        <f t="shared" si="22"/>
        <v>3718.8892462969079</v>
      </c>
      <c r="W66" s="140">
        <f t="shared" si="22"/>
        <v>3961.372740800919</v>
      </c>
      <c r="X66" s="140">
        <f t="shared" si="22"/>
        <v>4205.0748148016783</v>
      </c>
      <c r="Y66" s="140">
        <f t="shared" si="22"/>
        <v>4450.0015921633803</v>
      </c>
      <c r="Z66" s="140">
        <f t="shared" si="22"/>
        <v>4696.1592275251624</v>
      </c>
      <c r="AA66" s="140">
        <f t="shared" si="22"/>
        <v>4943.5539064557579</v>
      </c>
      <c r="AB66" s="140">
        <f t="shared" si="22"/>
        <v>5192.1918456089352</v>
      </c>
      <c r="AC66" s="140">
        <f t="shared" si="22"/>
        <v>5442.0792928797082</v>
      </c>
      <c r="AD66" s="140">
        <f t="shared" si="22"/>
        <v>5693.2225275613382</v>
      </c>
      <c r="AE66" s="140">
        <f t="shared" si="22"/>
        <v>5945.6278605031239</v>
      </c>
      <c r="AF66" s="140">
        <f t="shared" si="22"/>
        <v>6199.3016342689825</v>
      </c>
      <c r="AG66" s="140">
        <f t="shared" si="22"/>
        <v>6454.2502232968282</v>
      </c>
      <c r="AH66" s="140">
        <f t="shared" si="22"/>
        <v>6710.4800340587535</v>
      </c>
      <c r="AI66" s="140">
        <f t="shared" si="22"/>
        <v>6967.9975052220134</v>
      </c>
      <c r="AJ66" s="140">
        <f t="shared" si="22"/>
        <v>7226.80910781082</v>
      </c>
      <c r="AK66" s="140">
        <f t="shared" si="22"/>
        <v>7486.9213453689481</v>
      </c>
      <c r="AL66" s="140">
        <f t="shared" si="22"/>
        <v>7748.3407541231609</v>
      </c>
      <c r="AM66" s="140">
        <f t="shared" si="22"/>
        <v>8011.0739031474541</v>
      </c>
      <c r="AN66" s="140">
        <f t="shared" si="22"/>
        <v>8275.1273945281282</v>
      </c>
      <c r="AO66" s="140">
        <f t="shared" si="22"/>
        <v>8540.5078635296886</v>
      </c>
      <c r="AP66" s="140">
        <f t="shared" si="22"/>
        <v>8807.2219787615795</v>
      </c>
      <c r="AQ66" s="140">
        <f t="shared" si="22"/>
        <v>9075.2764423457556</v>
      </c>
      <c r="AR66" s="140">
        <f t="shared" si="22"/>
        <v>9344.6779900850979</v>
      </c>
      <c r="AS66" s="140">
        <f t="shared" si="22"/>
        <v>9615.4333916326705</v>
      </c>
      <c r="AT66" s="140">
        <f t="shared" si="22"/>
        <v>9887.5494506618361</v>
      </c>
      <c r="AU66" s="140">
        <f t="shared" si="22"/>
        <v>10161.033005037219</v>
      </c>
      <c r="AV66" s="140">
        <f t="shared" si="22"/>
        <v>10435.890926986533</v>
      </c>
      <c r="AW66" s="140">
        <f t="shared" si="22"/>
        <v>10712.130123273264</v>
      </c>
      <c r="AX66" s="140">
        <f t="shared" si="22"/>
        <v>10989.757535370238</v>
      </c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9" t="s">
        <v>567</v>
      </c>
      <c r="C67" s="140"/>
      <c r="D67" s="140">
        <f>IF(D64&gt;0,C68*$D58,0)</f>
        <v>0</v>
      </c>
      <c r="E67" s="140">
        <f t="shared" ref="E67:AX67" si="23">IF(E64&gt;0,D68*$D$12,0)</f>
        <v>0</v>
      </c>
      <c r="F67" s="140">
        <f t="shared" si="23"/>
        <v>0</v>
      </c>
      <c r="G67" s="140">
        <f t="shared" si="23"/>
        <v>100.50824277672454</v>
      </c>
      <c r="H67" s="140">
        <f t="shared" si="23"/>
        <v>99.383582962004908</v>
      </c>
      <c r="I67" s="140">
        <f t="shared" si="23"/>
        <v>98.253271268200336</v>
      </c>
      <c r="J67" s="140">
        <f t="shared" si="23"/>
        <v>97.117279292289027</v>
      </c>
      <c r="K67" s="140">
        <f t="shared" si="23"/>
        <v>95.975578488512369</v>
      </c>
      <c r="L67" s="140">
        <f t="shared" si="23"/>
        <v>94.82814016765748</v>
      </c>
      <c r="M67" s="140">
        <f t="shared" si="23"/>
        <v>93.674935496336417</v>
      </c>
      <c r="N67" s="140">
        <f t="shared" si="23"/>
        <v>92.51593549626152</v>
      </c>
      <c r="O67" s="140">
        <f t="shared" si="23"/>
        <v>91.351111043517335</v>
      </c>
      <c r="P67" s="140">
        <f t="shared" si="23"/>
        <v>90.180432867828742</v>
      </c>
      <c r="Q67" s="140">
        <f t="shared" si="23"/>
        <v>89.003871551825341</v>
      </c>
      <c r="R67" s="140">
        <f t="shared" si="23"/>
        <v>87.821397530302434</v>
      </c>
      <c r="S67" s="140">
        <f t="shared" si="23"/>
        <v>86.632981089477894</v>
      </c>
      <c r="T67" s="140">
        <f t="shared" si="23"/>
        <v>85.438592366245643</v>
      </c>
      <c r="U67" s="140">
        <f t="shared" si="23"/>
        <v>84.238201347425175</v>
      </c>
      <c r="V67" s="140">
        <f t="shared" si="23"/>
        <v>83.031777869007371</v>
      </c>
      <c r="W67" s="140">
        <f t="shared" si="23"/>
        <v>81.819291615396551</v>
      </c>
      <c r="X67" s="140">
        <f t="shared" si="23"/>
        <v>80.600712118648673</v>
      </c>
      <c r="Y67" s="140">
        <f t="shared" si="23"/>
        <v>79.376008757705691</v>
      </c>
      <c r="Z67" s="140">
        <f t="shared" si="23"/>
        <v>78.145150757626155</v>
      </c>
      <c r="AA67" s="140">
        <f t="shared" si="23"/>
        <v>76.908107188811826</v>
      </c>
      <c r="AB67" s="140">
        <f t="shared" si="23"/>
        <v>75.664846966230527</v>
      </c>
      <c r="AC67" s="140">
        <f t="shared" si="23"/>
        <v>74.415338848634931</v>
      </c>
      <c r="AD67" s="140">
        <f t="shared" si="23"/>
        <v>73.15955143777758</v>
      </c>
      <c r="AE67" s="140">
        <f t="shared" si="23"/>
        <v>71.897453177621927</v>
      </c>
      <c r="AF67" s="140">
        <f t="shared" si="23"/>
        <v>70.629012353549285</v>
      </c>
      <c r="AG67" s="140">
        <f t="shared" si="23"/>
        <v>69.354197091561943</v>
      </c>
      <c r="AH67" s="140">
        <f t="shared" si="23"/>
        <v>68.072975357482235</v>
      </c>
      <c r="AI67" s="140">
        <f t="shared" si="23"/>
        <v>66.785314956147545</v>
      </c>
      <c r="AJ67" s="140">
        <f t="shared" si="23"/>
        <v>65.49118353060129</v>
      </c>
      <c r="AK67" s="140">
        <f t="shared" si="23"/>
        <v>64.190548561279854</v>
      </c>
      <c r="AL67" s="140">
        <f t="shared" si="23"/>
        <v>62.883377365195372</v>
      </c>
      <c r="AM67" s="140">
        <f t="shared" si="23"/>
        <v>61.569637095114565</v>
      </c>
      <c r="AN67" s="140">
        <f t="shared" si="23"/>
        <v>60.249294738733212</v>
      </c>
      <c r="AO67" s="140">
        <f t="shared" si="23"/>
        <v>58.922317117846688</v>
      </c>
      <c r="AP67" s="140">
        <f t="shared" si="23"/>
        <v>57.588670887516194</v>
      </c>
      <c r="AQ67" s="140">
        <f t="shared" si="23"/>
        <v>56.248322535230884</v>
      </c>
      <c r="AR67" s="140">
        <f t="shared" si="23"/>
        <v>54.901238380065735</v>
      </c>
      <c r="AS67" s="140">
        <f t="shared" si="23"/>
        <v>53.547384571835174</v>
      </c>
      <c r="AT67" s="140">
        <f t="shared" si="23"/>
        <v>52.186727090242528</v>
      </c>
      <c r="AU67" s="140">
        <f t="shared" si="23"/>
        <v>50.819231744025082</v>
      </c>
      <c r="AV67" s="140">
        <f t="shared" si="23"/>
        <v>49.444864170094952</v>
      </c>
      <c r="AW67" s="140">
        <f t="shared" si="23"/>
        <v>48.063589832675575</v>
      </c>
      <c r="AX67" s="140">
        <f t="shared" si="23"/>
        <v>46.675374022433871</v>
      </c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43" t="s">
        <v>568</v>
      </c>
      <c r="C68" s="140">
        <f>IF(C62=$D53,($C55),IF(D62&lt;$D53,0,(($C55)-C66)*IF(B68&lt;1,0,1)))</f>
        <v>0</v>
      </c>
      <c r="D68" s="140">
        <f t="shared" ref="D68:AX68" si="24">IF(D62=$D53,($C55),IF(E62&lt;$D53,0,(($C55)-D66)*IF(C68&lt;1,0,1)))</f>
        <v>0</v>
      </c>
      <c r="E68" s="140">
        <f t="shared" si="24"/>
        <v>0</v>
      </c>
      <c r="F68" s="140">
        <f t="shared" si="24"/>
        <v>20000</v>
      </c>
      <c r="G68" s="140">
        <f t="shared" si="24"/>
        <v>19776.205456657317</v>
      </c>
      <c r="H68" s="140">
        <f t="shared" si="24"/>
        <v>19551.286253499915</v>
      </c>
      <c r="I68" s="140">
        <f t="shared" si="24"/>
        <v>19325.236738648706</v>
      </c>
      <c r="J68" s="140">
        <f t="shared" si="24"/>
        <v>19098.051231821588</v>
      </c>
      <c r="K68" s="140">
        <f t="shared" si="24"/>
        <v>18869.724024190691</v>
      </c>
      <c r="L68" s="140">
        <f t="shared" si="24"/>
        <v>18640.249378238943</v>
      </c>
      <c r="M68" s="140">
        <f t="shared" si="24"/>
        <v>18409.621527615869</v>
      </c>
      <c r="N68" s="140">
        <f t="shared" si="24"/>
        <v>18177.834676992723</v>
      </c>
      <c r="O68" s="140">
        <f t="shared" si="24"/>
        <v>17944.883001916834</v>
      </c>
      <c r="P68" s="140">
        <f t="shared" si="24"/>
        <v>17710.760648665255</v>
      </c>
      <c r="Q68" s="140">
        <f t="shared" si="24"/>
        <v>17475.461734097673</v>
      </c>
      <c r="R68" s="140">
        <f t="shared" si="24"/>
        <v>17238.980345508568</v>
      </c>
      <c r="S68" s="140">
        <f t="shared" si="24"/>
        <v>17001.310540478637</v>
      </c>
      <c r="T68" s="140">
        <f t="shared" si="24"/>
        <v>16762.446346725475</v>
      </c>
      <c r="U68" s="140">
        <f t="shared" si="24"/>
        <v>16522.381761953493</v>
      </c>
      <c r="V68" s="140">
        <f t="shared" si="24"/>
        <v>16281.110753703091</v>
      </c>
      <c r="W68" s="140">
        <f t="shared" si="24"/>
        <v>16038.627259199082</v>
      </c>
      <c r="X68" s="140">
        <f t="shared" si="24"/>
        <v>15794.925185198321</v>
      </c>
      <c r="Y68" s="140">
        <f t="shared" si="24"/>
        <v>15549.99840783662</v>
      </c>
      <c r="Z68" s="140">
        <f t="shared" si="24"/>
        <v>15303.840772474838</v>
      </c>
      <c r="AA68" s="140">
        <f t="shared" si="24"/>
        <v>15056.446093544242</v>
      </c>
      <c r="AB68" s="140">
        <f t="shared" si="24"/>
        <v>14807.808154391065</v>
      </c>
      <c r="AC68" s="140">
        <f t="shared" si="24"/>
        <v>14557.920707120291</v>
      </c>
      <c r="AD68" s="140">
        <f t="shared" si="24"/>
        <v>14306.777472438662</v>
      </c>
      <c r="AE68" s="140">
        <f t="shared" si="24"/>
        <v>14054.372139496876</v>
      </c>
      <c r="AF68" s="140">
        <f t="shared" si="24"/>
        <v>13800.698365731017</v>
      </c>
      <c r="AG68" s="140">
        <f t="shared" si="24"/>
        <v>13545.749776703171</v>
      </c>
      <c r="AH68" s="140">
        <f t="shared" si="24"/>
        <v>13289.519965941246</v>
      </c>
      <c r="AI68" s="140">
        <f t="shared" si="24"/>
        <v>13032.002494777986</v>
      </c>
      <c r="AJ68" s="140">
        <f t="shared" si="24"/>
        <v>12773.190892189181</v>
      </c>
      <c r="AK68" s="140">
        <f t="shared" si="24"/>
        <v>12513.078654631052</v>
      </c>
      <c r="AL68" s="140">
        <f t="shared" si="24"/>
        <v>12251.659245876839</v>
      </c>
      <c r="AM68" s="140">
        <f t="shared" si="24"/>
        <v>11988.926096852545</v>
      </c>
      <c r="AN68" s="140">
        <f t="shared" si="24"/>
        <v>11724.872605471872</v>
      </c>
      <c r="AO68" s="140">
        <f t="shared" si="24"/>
        <v>11459.492136470311</v>
      </c>
      <c r="AP68" s="140">
        <f t="shared" si="24"/>
        <v>11192.77802123842</v>
      </c>
      <c r="AQ68" s="140">
        <f t="shared" si="24"/>
        <v>10924.723557654244</v>
      </c>
      <c r="AR68" s="140">
        <f t="shared" si="24"/>
        <v>10655.322009914902</v>
      </c>
      <c r="AS68" s="140">
        <f t="shared" si="24"/>
        <v>10384.56660836733</v>
      </c>
      <c r="AT68" s="140">
        <f t="shared" si="24"/>
        <v>10112.450549338164</v>
      </c>
      <c r="AU68" s="140">
        <f t="shared" si="24"/>
        <v>9838.9669949627805</v>
      </c>
      <c r="AV68" s="140">
        <f t="shared" si="24"/>
        <v>9564.1090730134674</v>
      </c>
      <c r="AW68" s="140">
        <f t="shared" si="24"/>
        <v>9287.869876726736</v>
      </c>
      <c r="AX68" s="140">
        <f t="shared" si="24"/>
        <v>9010.2424646297623</v>
      </c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33" t="s">
        <v>572</v>
      </c>
      <c r="C72" s="133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6" t="s">
        <v>483</v>
      </c>
      <c r="C75" s="127"/>
      <c r="D75" s="144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8" t="s">
        <v>484</v>
      </c>
      <c r="C76" s="150" t="str">
        <f>+Finanziamneti!F4</f>
        <v>A1 M5</v>
      </c>
      <c r="D76" s="138">
        <f>VLOOKUP($C76,$BA$6:$BB$41,2,FALSE)</f>
        <v>5</v>
      </c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8" t="s">
        <v>486</v>
      </c>
      <c r="C77" s="152">
        <f>+Finanziamneti!F5</f>
        <v>6.2E-2</v>
      </c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487</v>
      </c>
      <c r="C78" s="153">
        <f>+Finanziamneti!F6</f>
        <v>25000</v>
      </c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30" t="s">
        <v>488</v>
      </c>
      <c r="C79" s="153">
        <f>+Finanziamneti!F7</f>
        <v>75</v>
      </c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6" t="s">
        <v>521</v>
      </c>
      <c r="C81" s="126" t="s">
        <v>522</v>
      </c>
      <c r="D81" s="139">
        <f>((1+C77)^(1/12))-1</f>
        <v>5.0254121388362272E-3</v>
      </c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26" t="s">
        <v>525</v>
      </c>
      <c r="C83" s="126" t="s">
        <v>522</v>
      </c>
      <c r="D83" s="140">
        <f>(C78)/((1-(1+D81)^(-C79))/D81)</f>
        <v>400.91478746816853</v>
      </c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66">
        <v>41275</v>
      </c>
      <c r="D84" s="66">
        <v>41306</v>
      </c>
      <c r="E84" s="66">
        <v>41336</v>
      </c>
      <c r="F84" s="66">
        <v>41367</v>
      </c>
      <c r="G84" s="66">
        <v>41397</v>
      </c>
      <c r="H84" s="66">
        <v>41428</v>
      </c>
      <c r="I84" s="66">
        <v>41458</v>
      </c>
      <c r="J84" s="66">
        <v>41489</v>
      </c>
      <c r="K84" s="66">
        <v>41519</v>
      </c>
      <c r="L84" s="66">
        <v>41550</v>
      </c>
      <c r="M84" s="66">
        <v>41580</v>
      </c>
      <c r="N84" s="66">
        <v>41611</v>
      </c>
      <c r="O84" s="66">
        <v>41641</v>
      </c>
      <c r="P84" s="66">
        <v>41672</v>
      </c>
      <c r="Q84" s="66">
        <v>41702</v>
      </c>
      <c r="R84" s="66">
        <v>41733</v>
      </c>
      <c r="S84" s="66">
        <v>41763</v>
      </c>
      <c r="T84" s="66">
        <v>41794</v>
      </c>
      <c r="U84" s="66">
        <v>41824</v>
      </c>
      <c r="V84" s="66">
        <v>41855</v>
      </c>
      <c r="W84" s="66">
        <v>41885</v>
      </c>
      <c r="X84" s="66">
        <v>41916</v>
      </c>
      <c r="Y84" s="66">
        <v>41946</v>
      </c>
      <c r="Z84" s="66">
        <v>41977</v>
      </c>
      <c r="AA84" s="66">
        <v>42007</v>
      </c>
      <c r="AB84" s="66">
        <v>42038</v>
      </c>
      <c r="AC84" s="66">
        <v>42068</v>
      </c>
      <c r="AD84" s="66">
        <v>42099</v>
      </c>
      <c r="AE84" s="66">
        <v>42129</v>
      </c>
      <c r="AF84" s="66">
        <v>42160</v>
      </c>
      <c r="AG84" s="66">
        <v>42190</v>
      </c>
      <c r="AH84" s="66">
        <v>42221</v>
      </c>
      <c r="AI84" s="66">
        <v>42251</v>
      </c>
      <c r="AJ84" s="66">
        <v>42282</v>
      </c>
      <c r="AK84" s="66">
        <v>42312</v>
      </c>
      <c r="AL84" s="66">
        <v>42343</v>
      </c>
      <c r="AM84" s="66">
        <v>42373</v>
      </c>
      <c r="AN84" s="66">
        <v>42404</v>
      </c>
      <c r="AO84" s="66">
        <v>42434</v>
      </c>
      <c r="AP84" s="66">
        <v>42465</v>
      </c>
      <c r="AQ84" s="66">
        <v>42495</v>
      </c>
      <c r="AR84" s="66">
        <v>42526</v>
      </c>
      <c r="AS84" s="66">
        <v>42556</v>
      </c>
      <c r="AT84" s="66">
        <v>42587</v>
      </c>
      <c r="AU84" s="66">
        <v>42617</v>
      </c>
      <c r="AV84" s="66">
        <v>42648</v>
      </c>
      <c r="AW84" s="66">
        <v>42678</v>
      </c>
      <c r="AX84" s="66">
        <v>42709</v>
      </c>
      <c r="AY84" s="66">
        <v>0</v>
      </c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38">
        <v>1</v>
      </c>
      <c r="D85" s="138">
        <f>+C85+1</f>
        <v>2</v>
      </c>
      <c r="E85" s="138">
        <f t="shared" ref="E85:AY85" si="25">+D85+1</f>
        <v>3</v>
      </c>
      <c r="F85" s="138">
        <f t="shared" si="25"/>
        <v>4</v>
      </c>
      <c r="G85" s="138">
        <f t="shared" si="25"/>
        <v>5</v>
      </c>
      <c r="H85" s="138">
        <f t="shared" si="25"/>
        <v>6</v>
      </c>
      <c r="I85" s="138">
        <f t="shared" si="25"/>
        <v>7</v>
      </c>
      <c r="J85" s="138">
        <f t="shared" si="25"/>
        <v>8</v>
      </c>
      <c r="K85" s="138">
        <f t="shared" si="25"/>
        <v>9</v>
      </c>
      <c r="L85" s="138">
        <f t="shared" si="25"/>
        <v>10</v>
      </c>
      <c r="M85" s="138">
        <f t="shared" si="25"/>
        <v>11</v>
      </c>
      <c r="N85" s="138">
        <f t="shared" si="25"/>
        <v>12</v>
      </c>
      <c r="O85" s="138">
        <f t="shared" si="25"/>
        <v>13</v>
      </c>
      <c r="P85" s="138">
        <f t="shared" si="25"/>
        <v>14</v>
      </c>
      <c r="Q85" s="138">
        <f t="shared" si="25"/>
        <v>15</v>
      </c>
      <c r="R85" s="138">
        <f t="shared" si="25"/>
        <v>16</v>
      </c>
      <c r="S85" s="138">
        <f t="shared" si="25"/>
        <v>17</v>
      </c>
      <c r="T85" s="138">
        <f t="shared" si="25"/>
        <v>18</v>
      </c>
      <c r="U85" s="138">
        <f t="shared" si="25"/>
        <v>19</v>
      </c>
      <c r="V85" s="138">
        <f t="shared" si="25"/>
        <v>20</v>
      </c>
      <c r="W85" s="138">
        <f t="shared" si="25"/>
        <v>21</v>
      </c>
      <c r="X85" s="138">
        <f t="shared" si="25"/>
        <v>22</v>
      </c>
      <c r="Y85" s="138">
        <f t="shared" si="25"/>
        <v>23</v>
      </c>
      <c r="Z85" s="138">
        <f t="shared" si="25"/>
        <v>24</v>
      </c>
      <c r="AA85" s="138">
        <f t="shared" si="25"/>
        <v>25</v>
      </c>
      <c r="AB85" s="138">
        <f t="shared" si="25"/>
        <v>26</v>
      </c>
      <c r="AC85" s="138">
        <f t="shared" si="25"/>
        <v>27</v>
      </c>
      <c r="AD85" s="138">
        <f t="shared" si="25"/>
        <v>28</v>
      </c>
      <c r="AE85" s="138">
        <f t="shared" si="25"/>
        <v>29</v>
      </c>
      <c r="AF85" s="138">
        <f t="shared" si="25"/>
        <v>30</v>
      </c>
      <c r="AG85" s="138">
        <f t="shared" si="25"/>
        <v>31</v>
      </c>
      <c r="AH85" s="138">
        <f t="shared" si="25"/>
        <v>32</v>
      </c>
      <c r="AI85" s="138">
        <f t="shared" si="25"/>
        <v>33</v>
      </c>
      <c r="AJ85" s="138">
        <f t="shared" si="25"/>
        <v>34</v>
      </c>
      <c r="AK85" s="138">
        <f t="shared" si="25"/>
        <v>35</v>
      </c>
      <c r="AL85" s="138">
        <f t="shared" si="25"/>
        <v>36</v>
      </c>
      <c r="AM85" s="138">
        <f t="shared" si="25"/>
        <v>37</v>
      </c>
      <c r="AN85" s="138">
        <f t="shared" si="25"/>
        <v>38</v>
      </c>
      <c r="AO85" s="138">
        <f t="shared" si="25"/>
        <v>39</v>
      </c>
      <c r="AP85" s="138">
        <f t="shared" si="25"/>
        <v>40</v>
      </c>
      <c r="AQ85" s="138">
        <f t="shared" si="25"/>
        <v>41</v>
      </c>
      <c r="AR85" s="138">
        <f t="shared" si="25"/>
        <v>42</v>
      </c>
      <c r="AS85" s="138">
        <f t="shared" si="25"/>
        <v>43</v>
      </c>
      <c r="AT85" s="138">
        <f t="shared" si="25"/>
        <v>44</v>
      </c>
      <c r="AU85" s="138">
        <f t="shared" si="25"/>
        <v>45</v>
      </c>
      <c r="AV85" s="138">
        <f t="shared" si="25"/>
        <v>46</v>
      </c>
      <c r="AW85" s="138">
        <f t="shared" si="25"/>
        <v>47</v>
      </c>
      <c r="AX85" s="138">
        <f t="shared" si="25"/>
        <v>48</v>
      </c>
      <c r="AY85" s="138">
        <f t="shared" si="25"/>
        <v>49</v>
      </c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41" t="s">
        <v>487</v>
      </c>
      <c r="C86" s="142" t="s">
        <v>515</v>
      </c>
      <c r="D86" s="142" t="s">
        <v>516</v>
      </c>
      <c r="E86" s="142" t="s">
        <v>517</v>
      </c>
      <c r="F86" s="142" t="s">
        <v>518</v>
      </c>
      <c r="G86" s="142" t="s">
        <v>519</v>
      </c>
      <c r="H86" s="142" t="s">
        <v>520</v>
      </c>
      <c r="I86" s="142" t="s">
        <v>523</v>
      </c>
      <c r="J86" s="142" t="s">
        <v>524</v>
      </c>
      <c r="K86" s="142" t="s">
        <v>485</v>
      </c>
      <c r="L86" s="142" t="s">
        <v>526</v>
      </c>
      <c r="M86" s="142" t="s">
        <v>527</v>
      </c>
      <c r="N86" s="142" t="s">
        <v>500</v>
      </c>
      <c r="O86" s="142" t="s">
        <v>528</v>
      </c>
      <c r="P86" s="142" t="s">
        <v>529</v>
      </c>
      <c r="Q86" s="142" t="s">
        <v>530</v>
      </c>
      <c r="R86" s="142" t="s">
        <v>531</v>
      </c>
      <c r="S86" s="142" t="s">
        <v>532</v>
      </c>
      <c r="T86" s="142" t="s">
        <v>533</v>
      </c>
      <c r="U86" s="142" t="s">
        <v>534</v>
      </c>
      <c r="V86" s="142" t="s">
        <v>535</v>
      </c>
      <c r="W86" s="142" t="s">
        <v>536</v>
      </c>
      <c r="X86" s="142" t="s">
        <v>537</v>
      </c>
      <c r="Y86" s="142" t="s">
        <v>538</v>
      </c>
      <c r="Z86" s="142" t="s">
        <v>539</v>
      </c>
      <c r="AA86" s="142" t="s">
        <v>540</v>
      </c>
      <c r="AB86" s="142" t="s">
        <v>541</v>
      </c>
      <c r="AC86" s="142" t="s">
        <v>542</v>
      </c>
      <c r="AD86" s="142" t="s">
        <v>543</v>
      </c>
      <c r="AE86" s="142" t="s">
        <v>544</v>
      </c>
      <c r="AF86" s="142" t="s">
        <v>545</v>
      </c>
      <c r="AG86" s="142" t="s">
        <v>546</v>
      </c>
      <c r="AH86" s="142" t="s">
        <v>547</v>
      </c>
      <c r="AI86" s="142" t="s">
        <v>548</v>
      </c>
      <c r="AJ86" s="142" t="s">
        <v>549</v>
      </c>
      <c r="AK86" s="142" t="s">
        <v>550</v>
      </c>
      <c r="AL86" s="142" t="s">
        <v>551</v>
      </c>
      <c r="AM86" s="142" t="s">
        <v>552</v>
      </c>
      <c r="AN86" s="142" t="s">
        <v>553</v>
      </c>
      <c r="AO86" s="142" t="s">
        <v>554</v>
      </c>
      <c r="AP86" s="142" t="s">
        <v>555</v>
      </c>
      <c r="AQ86" s="142" t="s">
        <v>556</v>
      </c>
      <c r="AR86" s="142" t="s">
        <v>557</v>
      </c>
      <c r="AS86" s="142" t="s">
        <v>558</v>
      </c>
      <c r="AT86" s="142" t="s">
        <v>559</v>
      </c>
      <c r="AU86" s="142" t="s">
        <v>560</v>
      </c>
      <c r="AV86" s="142" t="s">
        <v>561</v>
      </c>
      <c r="AW86" s="142" t="s">
        <v>562</v>
      </c>
      <c r="AX86" s="142" t="s">
        <v>563</v>
      </c>
      <c r="AY86" s="142" t="s">
        <v>570</v>
      </c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9" t="s">
        <v>564</v>
      </c>
      <c r="C87" s="140"/>
      <c r="D87" s="140">
        <f t="shared" ref="D87:AX87" si="26">+IF(D85&gt;=$D76,$D83,0)*IF(C91&lt;1,0,1)</f>
        <v>0</v>
      </c>
      <c r="E87" s="140">
        <f t="shared" si="26"/>
        <v>0</v>
      </c>
      <c r="F87" s="140">
        <f t="shared" si="26"/>
        <v>0</v>
      </c>
      <c r="G87" s="140">
        <f t="shared" si="26"/>
        <v>0</v>
      </c>
      <c r="H87" s="140">
        <f t="shared" si="26"/>
        <v>400.91478746816853</v>
      </c>
      <c r="I87" s="140">
        <f t="shared" si="26"/>
        <v>400.91478746816853</v>
      </c>
      <c r="J87" s="140">
        <f t="shared" si="26"/>
        <v>400.91478746816853</v>
      </c>
      <c r="K87" s="140">
        <f t="shared" si="26"/>
        <v>400.91478746816853</v>
      </c>
      <c r="L87" s="140">
        <f t="shared" si="26"/>
        <v>400.91478746816853</v>
      </c>
      <c r="M87" s="140">
        <f t="shared" si="26"/>
        <v>400.91478746816853</v>
      </c>
      <c r="N87" s="140">
        <f t="shared" si="26"/>
        <v>400.91478746816853</v>
      </c>
      <c r="O87" s="140">
        <f t="shared" si="26"/>
        <v>400.91478746816853</v>
      </c>
      <c r="P87" s="140">
        <f t="shared" si="26"/>
        <v>400.91478746816853</v>
      </c>
      <c r="Q87" s="140">
        <f t="shared" si="26"/>
        <v>400.91478746816853</v>
      </c>
      <c r="R87" s="140">
        <f t="shared" si="26"/>
        <v>400.91478746816853</v>
      </c>
      <c r="S87" s="140">
        <f t="shared" si="26"/>
        <v>400.91478746816853</v>
      </c>
      <c r="T87" s="140">
        <f t="shared" si="26"/>
        <v>400.91478746816853</v>
      </c>
      <c r="U87" s="140">
        <f t="shared" si="26"/>
        <v>400.91478746816853</v>
      </c>
      <c r="V87" s="140">
        <f t="shared" si="26"/>
        <v>400.91478746816853</v>
      </c>
      <c r="W87" s="140">
        <f t="shared" si="26"/>
        <v>400.91478746816853</v>
      </c>
      <c r="X87" s="140">
        <f t="shared" si="26"/>
        <v>400.91478746816853</v>
      </c>
      <c r="Y87" s="140">
        <f t="shared" si="26"/>
        <v>400.91478746816853</v>
      </c>
      <c r="Z87" s="140">
        <f t="shared" si="26"/>
        <v>400.91478746816853</v>
      </c>
      <c r="AA87" s="140">
        <f t="shared" si="26"/>
        <v>400.91478746816853</v>
      </c>
      <c r="AB87" s="140">
        <f t="shared" si="26"/>
        <v>400.91478746816853</v>
      </c>
      <c r="AC87" s="140">
        <f t="shared" si="26"/>
        <v>400.91478746816853</v>
      </c>
      <c r="AD87" s="140">
        <f t="shared" si="26"/>
        <v>400.91478746816853</v>
      </c>
      <c r="AE87" s="140">
        <f t="shared" si="26"/>
        <v>400.91478746816853</v>
      </c>
      <c r="AF87" s="140">
        <f t="shared" si="26"/>
        <v>400.91478746816853</v>
      </c>
      <c r="AG87" s="140">
        <f t="shared" si="26"/>
        <v>400.91478746816853</v>
      </c>
      <c r="AH87" s="140">
        <f t="shared" si="26"/>
        <v>400.91478746816853</v>
      </c>
      <c r="AI87" s="140">
        <f t="shared" si="26"/>
        <v>400.91478746816853</v>
      </c>
      <c r="AJ87" s="140">
        <f t="shared" si="26"/>
        <v>400.91478746816853</v>
      </c>
      <c r="AK87" s="140">
        <f t="shared" si="26"/>
        <v>400.91478746816853</v>
      </c>
      <c r="AL87" s="140">
        <f t="shared" si="26"/>
        <v>400.91478746816853</v>
      </c>
      <c r="AM87" s="140">
        <f t="shared" si="26"/>
        <v>400.91478746816853</v>
      </c>
      <c r="AN87" s="140">
        <f t="shared" si="26"/>
        <v>400.91478746816853</v>
      </c>
      <c r="AO87" s="140">
        <f t="shared" si="26"/>
        <v>400.91478746816853</v>
      </c>
      <c r="AP87" s="140">
        <f t="shared" si="26"/>
        <v>400.91478746816853</v>
      </c>
      <c r="AQ87" s="140">
        <f t="shared" si="26"/>
        <v>400.91478746816853</v>
      </c>
      <c r="AR87" s="140">
        <f t="shared" si="26"/>
        <v>400.91478746816853</v>
      </c>
      <c r="AS87" s="140">
        <f t="shared" si="26"/>
        <v>400.91478746816853</v>
      </c>
      <c r="AT87" s="140">
        <f t="shared" si="26"/>
        <v>400.91478746816853</v>
      </c>
      <c r="AU87" s="140">
        <f t="shared" si="26"/>
        <v>400.91478746816853</v>
      </c>
      <c r="AV87" s="140">
        <f t="shared" si="26"/>
        <v>400.91478746816853</v>
      </c>
      <c r="AW87" s="140">
        <f t="shared" si="26"/>
        <v>400.91478746816853</v>
      </c>
      <c r="AX87" s="140">
        <f t="shared" si="26"/>
        <v>400.91478746816853</v>
      </c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9" t="s">
        <v>565</v>
      </c>
      <c r="C88" s="140"/>
      <c r="D88" s="140">
        <f t="shared" ref="D88:AK88" si="27">D87-D90</f>
        <v>0</v>
      </c>
      <c r="E88" s="140">
        <f t="shared" si="27"/>
        <v>0</v>
      </c>
      <c r="F88" s="140">
        <f t="shared" si="27"/>
        <v>0</v>
      </c>
      <c r="G88" s="140">
        <f t="shared" si="27"/>
        <v>0</v>
      </c>
      <c r="H88" s="140">
        <f t="shared" si="27"/>
        <v>275.27948399726284</v>
      </c>
      <c r="I88" s="140">
        <f t="shared" si="27"/>
        <v>276.66287685771528</v>
      </c>
      <c r="J88" s="140">
        <f t="shared" si="27"/>
        <v>278.05322183744136</v>
      </c>
      <c r="K88" s="140">
        <f t="shared" si="27"/>
        <v>279.45055387370576</v>
      </c>
      <c r="L88" s="140">
        <f t="shared" si="27"/>
        <v>280.85490807934718</v>
      </c>
      <c r="M88" s="140">
        <f t="shared" si="27"/>
        <v>282.26631974366092</v>
      </c>
      <c r="N88" s="140">
        <f t="shared" si="27"/>
        <v>283.68482433328529</v>
      </c>
      <c r="O88" s="140">
        <f t="shared" si="27"/>
        <v>285.11045749309341</v>
      </c>
      <c r="P88" s="140">
        <f t="shared" si="27"/>
        <v>286.54325504708834</v>
      </c>
      <c r="Q88" s="140">
        <f t="shared" si="27"/>
        <v>287.98325299930366</v>
      </c>
      <c r="R88" s="140">
        <f t="shared" si="27"/>
        <v>289.43048753470788</v>
      </c>
      <c r="S88" s="140">
        <f t="shared" si="27"/>
        <v>290.8849950201141</v>
      </c>
      <c r="T88" s="140">
        <f t="shared" si="27"/>
        <v>292.34681200509351</v>
      </c>
      <c r="U88" s="140">
        <f t="shared" si="27"/>
        <v>293.81597522289394</v>
      </c>
      <c r="V88" s="140">
        <f t="shared" si="27"/>
        <v>295.29252159136308</v>
      </c>
      <c r="W88" s="140">
        <f t="shared" si="27"/>
        <v>296.77648821387589</v>
      </c>
      <c r="X88" s="140">
        <f t="shared" si="27"/>
        <v>298.26791238026709</v>
      </c>
      <c r="Y88" s="140">
        <f t="shared" si="27"/>
        <v>299.76683156776824</v>
      </c>
      <c r="Z88" s="140">
        <f t="shared" si="27"/>
        <v>301.27328344194939</v>
      </c>
      <c r="AA88" s="140">
        <f t="shared" si="27"/>
        <v>302.78730585766561</v>
      </c>
      <c r="AB88" s="140">
        <f t="shared" si="27"/>
        <v>304.3089368600082</v>
      </c>
      <c r="AC88" s="140">
        <f t="shared" si="27"/>
        <v>305.83821468526088</v>
      </c>
      <c r="AD88" s="140">
        <f t="shared" si="27"/>
        <v>307.37517776186019</v>
      </c>
      <c r="AE88" s="140">
        <f t="shared" si="27"/>
        <v>308.91986471136158</v>
      </c>
      <c r="AF88" s="140">
        <f t="shared" si="27"/>
        <v>310.47231434940966</v>
      </c>
      <c r="AG88" s="140">
        <f t="shared" si="27"/>
        <v>312.03256568671378</v>
      </c>
      <c r="AH88" s="140">
        <f t="shared" si="27"/>
        <v>313.60065793002798</v>
      </c>
      <c r="AI88" s="140">
        <f t="shared" si="27"/>
        <v>315.17663048313659</v>
      </c>
      <c r="AJ88" s="140">
        <f t="shared" si="27"/>
        <v>316.76052294784404</v>
      </c>
      <c r="AK88" s="140">
        <f t="shared" si="27"/>
        <v>318.35237512497025</v>
      </c>
      <c r="AL88" s="140">
        <f>AL87-AL90</f>
        <v>319.95222701535062</v>
      </c>
      <c r="AM88" s="140">
        <f t="shared" ref="AM88:AT88" si="28">AM87-AM90</f>
        <v>321.56011882084124</v>
      </c>
      <c r="AN88" s="140">
        <f t="shared" si="28"/>
        <v>323.17609094532912</v>
      </c>
      <c r="AO88" s="140">
        <f t="shared" si="28"/>
        <v>324.80018399574743</v>
      </c>
      <c r="AP88" s="140">
        <f t="shared" si="28"/>
        <v>326.4324387830959</v>
      </c>
      <c r="AQ88" s="140">
        <f t="shared" si="28"/>
        <v>328.07289632346641</v>
      </c>
      <c r="AR88" s="140">
        <f t="shared" si="28"/>
        <v>329.72159783907352</v>
      </c>
      <c r="AS88" s="140">
        <f t="shared" si="28"/>
        <v>331.37858475929045</v>
      </c>
      <c r="AT88" s="140">
        <f t="shared" si="28"/>
        <v>333.0438987216902</v>
      </c>
      <c r="AU88" s="140">
        <f>AU87-AU90</f>
        <v>334.71758157309148</v>
      </c>
      <c r="AV88" s="140">
        <f>AV87-AV90</f>
        <v>336.39967537061079</v>
      </c>
      <c r="AW88" s="140">
        <f>AW87-AW90</f>
        <v>338.09022238271882</v>
      </c>
      <c r="AX88" s="140">
        <f>AX87-AX90</f>
        <v>339.78926509030276</v>
      </c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566</v>
      </c>
      <c r="C89" s="140"/>
      <c r="D89" s="140">
        <f t="shared" ref="D89:Q89" si="29">(D88+C89)*(IF(C91&lt;1,0,1))</f>
        <v>0</v>
      </c>
      <c r="E89" s="140">
        <f t="shared" si="29"/>
        <v>0</v>
      </c>
      <c r="F89" s="140">
        <f t="shared" si="29"/>
        <v>0</v>
      </c>
      <c r="G89" s="140">
        <f t="shared" si="29"/>
        <v>0</v>
      </c>
      <c r="H89" s="140">
        <f t="shared" si="29"/>
        <v>275.27948399726284</v>
      </c>
      <c r="I89" s="140">
        <f t="shared" si="29"/>
        <v>551.94236085497812</v>
      </c>
      <c r="J89" s="140">
        <f t="shared" si="29"/>
        <v>829.99558269241948</v>
      </c>
      <c r="K89" s="140">
        <f t="shared" si="29"/>
        <v>1109.4461365661252</v>
      </c>
      <c r="L89" s="140">
        <f t="shared" si="29"/>
        <v>1390.3010446454723</v>
      </c>
      <c r="M89" s="140">
        <f t="shared" si="29"/>
        <v>1672.5673643891332</v>
      </c>
      <c r="N89" s="140">
        <f t="shared" si="29"/>
        <v>1956.2521887224184</v>
      </c>
      <c r="O89" s="140">
        <f t="shared" si="29"/>
        <v>2241.3626462155116</v>
      </c>
      <c r="P89" s="140">
        <f t="shared" si="29"/>
        <v>2527.9059012625999</v>
      </c>
      <c r="Q89" s="140">
        <f t="shared" si="29"/>
        <v>2815.8891542619035</v>
      </c>
      <c r="R89" s="140">
        <f>(R88+Q89)*(IF(Q91&lt;1,0,1))</f>
        <v>3105.3196417966114</v>
      </c>
      <c r="S89" s="140">
        <f t="shared" ref="S89:AX89" si="30">(S88+R89)*(IF(R91&lt;1,0,1))</f>
        <v>3396.2046368167257</v>
      </c>
      <c r="T89" s="140">
        <f t="shared" si="30"/>
        <v>3688.5514488218191</v>
      </c>
      <c r="U89" s="140">
        <f t="shared" si="30"/>
        <v>3982.3674240447131</v>
      </c>
      <c r="V89" s="140">
        <f t="shared" si="30"/>
        <v>4277.6599456360764</v>
      </c>
      <c r="W89" s="140">
        <f t="shared" si="30"/>
        <v>4574.4364338499527</v>
      </c>
      <c r="X89" s="140">
        <f t="shared" si="30"/>
        <v>4872.7043462302199</v>
      </c>
      <c r="Y89" s="140">
        <f t="shared" si="30"/>
        <v>5172.4711777979883</v>
      </c>
      <c r="Z89" s="140">
        <f t="shared" si="30"/>
        <v>5473.7444612399377</v>
      </c>
      <c r="AA89" s="140">
        <f t="shared" si="30"/>
        <v>5776.5317670976037</v>
      </c>
      <c r="AB89" s="140">
        <f t="shared" si="30"/>
        <v>6080.8407039576123</v>
      </c>
      <c r="AC89" s="140">
        <f t="shared" si="30"/>
        <v>6386.6789186428732</v>
      </c>
      <c r="AD89" s="140">
        <f t="shared" si="30"/>
        <v>6694.0540964047332</v>
      </c>
      <c r="AE89" s="140">
        <f t="shared" si="30"/>
        <v>7002.9739611160949</v>
      </c>
      <c r="AF89" s="140">
        <f t="shared" si="30"/>
        <v>7313.4462754655042</v>
      </c>
      <c r="AG89" s="140">
        <f t="shared" si="30"/>
        <v>7625.4788411522177</v>
      </c>
      <c r="AH89" s="140">
        <f t="shared" si="30"/>
        <v>7939.079499082246</v>
      </c>
      <c r="AI89" s="140">
        <f t="shared" si="30"/>
        <v>8254.2561295653832</v>
      </c>
      <c r="AJ89" s="140">
        <f t="shared" si="30"/>
        <v>8571.0166525132263</v>
      </c>
      <c r="AK89" s="140">
        <f t="shared" si="30"/>
        <v>8889.3690276381967</v>
      </c>
      <c r="AL89" s="140">
        <f t="shared" si="30"/>
        <v>9209.3212546535469</v>
      </c>
      <c r="AM89" s="140">
        <f t="shared" si="30"/>
        <v>9530.881373474389</v>
      </c>
      <c r="AN89" s="140">
        <f t="shared" si="30"/>
        <v>9854.0574644197186</v>
      </c>
      <c r="AO89" s="140">
        <f t="shared" si="30"/>
        <v>10178.857648415466</v>
      </c>
      <c r="AP89" s="140">
        <f t="shared" si="30"/>
        <v>10505.290087198562</v>
      </c>
      <c r="AQ89" s="140">
        <f t="shared" si="30"/>
        <v>10833.362983522029</v>
      </c>
      <c r="AR89" s="140">
        <f t="shared" si="30"/>
        <v>11163.084581361103</v>
      </c>
      <c r="AS89" s="140">
        <f t="shared" si="30"/>
        <v>11494.463166120393</v>
      </c>
      <c r="AT89" s="140">
        <f t="shared" si="30"/>
        <v>11827.507064842082</v>
      </c>
      <c r="AU89" s="140">
        <f t="shared" si="30"/>
        <v>12162.224646415174</v>
      </c>
      <c r="AV89" s="140">
        <f t="shared" si="30"/>
        <v>12498.624321785785</v>
      </c>
      <c r="AW89" s="140">
        <f t="shared" si="30"/>
        <v>12836.714544168502</v>
      </c>
      <c r="AX89" s="140">
        <f t="shared" si="30"/>
        <v>13176.503809258806</v>
      </c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567</v>
      </c>
      <c r="C90" s="140"/>
      <c r="D90" s="140">
        <f>IF(D87&gt;0,C91*$D81,0)</f>
        <v>0</v>
      </c>
      <c r="E90" s="140">
        <f t="shared" ref="E90:AX90" si="31">IF(E87&gt;0,D91*$D$12,0)</f>
        <v>0</v>
      </c>
      <c r="F90" s="140">
        <f t="shared" si="31"/>
        <v>0</v>
      </c>
      <c r="G90" s="140">
        <f t="shared" si="31"/>
        <v>0</v>
      </c>
      <c r="H90" s="140">
        <f t="shared" si="31"/>
        <v>125.63530347090568</v>
      </c>
      <c r="I90" s="140">
        <f t="shared" si="31"/>
        <v>124.25191061045327</v>
      </c>
      <c r="J90" s="140">
        <f t="shared" si="31"/>
        <v>122.86156563072716</v>
      </c>
      <c r="K90" s="140">
        <f t="shared" si="31"/>
        <v>121.46423359446274</v>
      </c>
      <c r="L90" s="140">
        <f t="shared" si="31"/>
        <v>120.05987938882132</v>
      </c>
      <c r="M90" s="140">
        <f t="shared" si="31"/>
        <v>118.64846772450764</v>
      </c>
      <c r="N90" s="140">
        <f t="shared" si="31"/>
        <v>117.22996313488321</v>
      </c>
      <c r="O90" s="140">
        <f t="shared" si="31"/>
        <v>115.80432997507511</v>
      </c>
      <c r="P90" s="140">
        <f t="shared" si="31"/>
        <v>114.37153242108016</v>
      </c>
      <c r="Q90" s="140">
        <f t="shared" si="31"/>
        <v>112.93153446886488</v>
      </c>
      <c r="R90" s="140">
        <f t="shared" si="31"/>
        <v>111.48429993346063</v>
      </c>
      <c r="S90" s="140">
        <f t="shared" si="31"/>
        <v>110.02979244805444</v>
      </c>
      <c r="T90" s="140">
        <f t="shared" si="31"/>
        <v>108.56797546307503</v>
      </c>
      <c r="U90" s="140">
        <f t="shared" si="31"/>
        <v>107.09881224527456</v>
      </c>
      <c r="V90" s="140">
        <f t="shared" si="31"/>
        <v>105.62226587680541</v>
      </c>
      <c r="W90" s="140">
        <f t="shared" si="31"/>
        <v>104.13829925429262</v>
      </c>
      <c r="X90" s="140">
        <f t="shared" si="31"/>
        <v>102.64687508790144</v>
      </c>
      <c r="Y90" s="140">
        <f t="shared" si="31"/>
        <v>101.14795590040029</v>
      </c>
      <c r="Z90" s="140">
        <f t="shared" si="31"/>
        <v>99.641504026219138</v>
      </c>
      <c r="AA90" s="140">
        <f t="shared" si="31"/>
        <v>98.127481610502926</v>
      </c>
      <c r="AB90" s="140">
        <f t="shared" si="31"/>
        <v>96.605850608160296</v>
      </c>
      <c r="AC90" s="140">
        <f t="shared" si="31"/>
        <v>95.076572782907661</v>
      </c>
      <c r="AD90" s="140">
        <f t="shared" si="31"/>
        <v>93.539609706308354</v>
      </c>
      <c r="AE90" s="140">
        <f t="shared" si="31"/>
        <v>91.994922756806972</v>
      </c>
      <c r="AF90" s="140">
        <f t="shared" si="31"/>
        <v>90.442473118758841</v>
      </c>
      <c r="AG90" s="140">
        <f t="shared" si="31"/>
        <v>88.882221781454746</v>
      </c>
      <c r="AH90" s="140">
        <f t="shared" si="31"/>
        <v>87.31412953814052</v>
      </c>
      <c r="AI90" s="140">
        <f t="shared" si="31"/>
        <v>85.738156985031921</v>
      </c>
      <c r="AJ90" s="140">
        <f t="shared" si="31"/>
        <v>84.154264520324475</v>
      </c>
      <c r="AK90" s="140">
        <f t="shared" si="31"/>
        <v>82.562412343198261</v>
      </c>
      <c r="AL90" s="140">
        <f t="shared" si="31"/>
        <v>80.962560452817897</v>
      </c>
      <c r="AM90" s="140">
        <f t="shared" si="31"/>
        <v>79.354668647327273</v>
      </c>
      <c r="AN90" s="140">
        <f t="shared" si="31"/>
        <v>77.73869652283939</v>
      </c>
      <c r="AO90" s="140">
        <f t="shared" si="31"/>
        <v>76.114603472421095</v>
      </c>
      <c r="AP90" s="140">
        <f t="shared" si="31"/>
        <v>74.482348685072623</v>
      </c>
      <c r="AQ90" s="140">
        <f t="shared" si="31"/>
        <v>72.841891144702132</v>
      </c>
      <c r="AR90" s="140">
        <f t="shared" si="31"/>
        <v>71.193189629095031</v>
      </c>
      <c r="AS90" s="140">
        <f t="shared" si="31"/>
        <v>69.536202708878065</v>
      </c>
      <c r="AT90" s="140">
        <f t="shared" si="31"/>
        <v>67.870888746478357</v>
      </c>
      <c r="AU90" s="140">
        <f t="shared" si="31"/>
        <v>66.197205895077047</v>
      </c>
      <c r="AV90" s="140">
        <f t="shared" si="31"/>
        <v>64.515112097557719</v>
      </c>
      <c r="AW90" s="140">
        <f t="shared" si="31"/>
        <v>62.824565085449692</v>
      </c>
      <c r="AX90" s="140">
        <f t="shared" si="31"/>
        <v>61.125522377865742</v>
      </c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43" t="s">
        <v>568</v>
      </c>
      <c r="C91" s="140">
        <f>IF(C85=$D76,($C78),IF(D85&lt;$D76,0,(($C78)-C89)*IF(B91&lt;1,0,1)))</f>
        <v>0</v>
      </c>
      <c r="D91" s="140">
        <f t="shared" ref="D91:AX91" si="32">IF(D85=$D76,($C78),IF(E85&lt;$D76,0,(($C78)-D89)*IF(C91&lt;1,0,1)))</f>
        <v>0</v>
      </c>
      <c r="E91" s="140">
        <f t="shared" si="32"/>
        <v>0</v>
      </c>
      <c r="F91" s="140">
        <f t="shared" si="32"/>
        <v>0</v>
      </c>
      <c r="G91" s="140">
        <f t="shared" si="32"/>
        <v>25000</v>
      </c>
      <c r="H91" s="140">
        <f t="shared" si="32"/>
        <v>24724.720516002737</v>
      </c>
      <c r="I91" s="140">
        <f t="shared" si="32"/>
        <v>24448.057639145023</v>
      </c>
      <c r="J91" s="140">
        <f t="shared" si="32"/>
        <v>24170.00441730758</v>
      </c>
      <c r="K91" s="140">
        <f t="shared" si="32"/>
        <v>23890.553863433874</v>
      </c>
      <c r="L91" s="140">
        <f t="shared" si="32"/>
        <v>23609.698955354528</v>
      </c>
      <c r="M91" s="140">
        <f t="shared" si="32"/>
        <v>23327.432635610865</v>
      </c>
      <c r="N91" s="140">
        <f t="shared" si="32"/>
        <v>23043.747811277583</v>
      </c>
      <c r="O91" s="140">
        <f t="shared" si="32"/>
        <v>22758.637353784488</v>
      </c>
      <c r="P91" s="140">
        <f t="shared" si="32"/>
        <v>22472.094098737402</v>
      </c>
      <c r="Q91" s="140">
        <f t="shared" si="32"/>
        <v>22184.110845738098</v>
      </c>
      <c r="R91" s="140">
        <f t="shared" si="32"/>
        <v>21894.68035820339</v>
      </c>
      <c r="S91" s="140">
        <f t="shared" si="32"/>
        <v>21603.795363183275</v>
      </c>
      <c r="T91" s="140">
        <f t="shared" si="32"/>
        <v>21311.448551178182</v>
      </c>
      <c r="U91" s="140">
        <f t="shared" si="32"/>
        <v>21017.632575955286</v>
      </c>
      <c r="V91" s="140">
        <f t="shared" si="32"/>
        <v>20722.340054363922</v>
      </c>
      <c r="W91" s="140">
        <f t="shared" si="32"/>
        <v>20425.563566150049</v>
      </c>
      <c r="X91" s="140">
        <f t="shared" si="32"/>
        <v>20127.295653769779</v>
      </c>
      <c r="Y91" s="140">
        <f t="shared" si="32"/>
        <v>19827.52882220201</v>
      </c>
      <c r="Z91" s="140">
        <f t="shared" si="32"/>
        <v>19526.255538760062</v>
      </c>
      <c r="AA91" s="140">
        <f t="shared" si="32"/>
        <v>19223.468232902396</v>
      </c>
      <c r="AB91" s="140">
        <f t="shared" si="32"/>
        <v>18919.159296042388</v>
      </c>
      <c r="AC91" s="140">
        <f t="shared" si="32"/>
        <v>18613.321081357128</v>
      </c>
      <c r="AD91" s="140">
        <f t="shared" si="32"/>
        <v>18305.945903595268</v>
      </c>
      <c r="AE91" s="140">
        <f t="shared" si="32"/>
        <v>17997.026038883905</v>
      </c>
      <c r="AF91" s="140">
        <f t="shared" si="32"/>
        <v>17686.553724534497</v>
      </c>
      <c r="AG91" s="140">
        <f t="shared" si="32"/>
        <v>17374.521158847783</v>
      </c>
      <c r="AH91" s="140">
        <f t="shared" si="32"/>
        <v>17060.920500917753</v>
      </c>
      <c r="AI91" s="140">
        <f t="shared" si="32"/>
        <v>16745.743870434617</v>
      </c>
      <c r="AJ91" s="140">
        <f t="shared" si="32"/>
        <v>16428.983347486774</v>
      </c>
      <c r="AK91" s="140">
        <f t="shared" si="32"/>
        <v>16110.630972361803</v>
      </c>
      <c r="AL91" s="140">
        <f t="shared" si="32"/>
        <v>15790.678745346453</v>
      </c>
      <c r="AM91" s="140">
        <f t="shared" si="32"/>
        <v>15469.118626525611</v>
      </c>
      <c r="AN91" s="140">
        <f t="shared" si="32"/>
        <v>15145.942535580281</v>
      </c>
      <c r="AO91" s="140">
        <f t="shared" si="32"/>
        <v>14821.142351584534</v>
      </c>
      <c r="AP91" s="140">
        <f t="shared" si="32"/>
        <v>14494.709912801438</v>
      </c>
      <c r="AQ91" s="140">
        <f t="shared" si="32"/>
        <v>14166.637016477971</v>
      </c>
      <c r="AR91" s="140">
        <f t="shared" si="32"/>
        <v>13836.915418638897</v>
      </c>
      <c r="AS91" s="140">
        <f t="shared" si="32"/>
        <v>13505.536833879607</v>
      </c>
      <c r="AT91" s="140">
        <f t="shared" si="32"/>
        <v>13172.492935157918</v>
      </c>
      <c r="AU91" s="140">
        <f t="shared" si="32"/>
        <v>12837.775353584826</v>
      </c>
      <c r="AV91" s="140">
        <f t="shared" si="32"/>
        <v>12501.375678214215</v>
      </c>
      <c r="AW91" s="140">
        <f t="shared" si="32"/>
        <v>12163.285455831498</v>
      </c>
      <c r="AX91" s="140">
        <f t="shared" si="32"/>
        <v>11823.496190741194</v>
      </c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33" t="s">
        <v>573</v>
      </c>
      <c r="C95" s="133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6" t="s">
        <v>483</v>
      </c>
      <c r="C98" s="127"/>
      <c r="D98" s="144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28" t="s">
        <v>484</v>
      </c>
      <c r="C99" s="150" t="str">
        <f>+Finanziamneti!G4</f>
        <v>A1 M6</v>
      </c>
      <c r="D99" s="138">
        <f>VLOOKUP($C99,$BA$6:$BB$41,2,FALSE)</f>
        <v>6</v>
      </c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8" t="s">
        <v>486</v>
      </c>
      <c r="C100" s="152">
        <f>+Finanziamneti!G5</f>
        <v>6.2E-2</v>
      </c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487</v>
      </c>
      <c r="C101" s="153">
        <f>+Finanziamneti!G6</f>
        <v>25000</v>
      </c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30" t="s">
        <v>488</v>
      </c>
      <c r="C102" s="153">
        <f>+Finanziamneti!G7</f>
        <v>76</v>
      </c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6" t="s">
        <v>521</v>
      </c>
      <c r="C104" s="126" t="s">
        <v>522</v>
      </c>
      <c r="D104" s="139">
        <f>((1+C100)^(1/12))-1</f>
        <v>5.0254121388362272E-3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6" t="s">
        <v>525</v>
      </c>
      <c r="C106" s="126" t="s">
        <v>522</v>
      </c>
      <c r="D106" s="140">
        <f>(C101)/((1-(1+D104)^(-C102))/D104)</f>
        <v>396.5699197047619</v>
      </c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27"/>
      <c r="C107" s="66">
        <f>+C84</f>
        <v>41275</v>
      </c>
      <c r="D107" s="66">
        <f t="shared" ref="D107:AK107" si="33">+D84</f>
        <v>41306</v>
      </c>
      <c r="E107" s="66">
        <f t="shared" si="33"/>
        <v>41336</v>
      </c>
      <c r="F107" s="66">
        <f t="shared" si="33"/>
        <v>41367</v>
      </c>
      <c r="G107" s="66">
        <f t="shared" si="33"/>
        <v>41397</v>
      </c>
      <c r="H107" s="66">
        <f t="shared" si="33"/>
        <v>41428</v>
      </c>
      <c r="I107" s="66">
        <f t="shared" si="33"/>
        <v>41458</v>
      </c>
      <c r="J107" s="66">
        <f t="shared" si="33"/>
        <v>41489</v>
      </c>
      <c r="K107" s="66">
        <f t="shared" si="33"/>
        <v>41519</v>
      </c>
      <c r="L107" s="66">
        <f t="shared" si="33"/>
        <v>41550</v>
      </c>
      <c r="M107" s="66">
        <f t="shared" si="33"/>
        <v>41580</v>
      </c>
      <c r="N107" s="66">
        <f t="shared" si="33"/>
        <v>41611</v>
      </c>
      <c r="O107" s="66">
        <f t="shared" si="33"/>
        <v>41641</v>
      </c>
      <c r="P107" s="66">
        <f t="shared" si="33"/>
        <v>41672</v>
      </c>
      <c r="Q107" s="66">
        <f t="shared" si="33"/>
        <v>41702</v>
      </c>
      <c r="R107" s="66">
        <f t="shared" si="33"/>
        <v>41733</v>
      </c>
      <c r="S107" s="66">
        <f t="shared" si="33"/>
        <v>41763</v>
      </c>
      <c r="T107" s="66">
        <f t="shared" si="33"/>
        <v>41794</v>
      </c>
      <c r="U107" s="66">
        <f t="shared" si="33"/>
        <v>41824</v>
      </c>
      <c r="V107" s="66">
        <f t="shared" si="33"/>
        <v>41855</v>
      </c>
      <c r="W107" s="66">
        <f t="shared" si="33"/>
        <v>41885</v>
      </c>
      <c r="X107" s="66">
        <f t="shared" si="33"/>
        <v>41916</v>
      </c>
      <c r="Y107" s="66">
        <f t="shared" si="33"/>
        <v>41946</v>
      </c>
      <c r="Z107" s="66">
        <f t="shared" si="33"/>
        <v>41977</v>
      </c>
      <c r="AA107" s="66">
        <f t="shared" si="33"/>
        <v>42007</v>
      </c>
      <c r="AB107" s="66">
        <f t="shared" si="33"/>
        <v>42038</v>
      </c>
      <c r="AC107" s="66">
        <f t="shared" si="33"/>
        <v>42068</v>
      </c>
      <c r="AD107" s="66">
        <f t="shared" si="33"/>
        <v>42099</v>
      </c>
      <c r="AE107" s="66">
        <f t="shared" si="33"/>
        <v>42129</v>
      </c>
      <c r="AF107" s="66">
        <f t="shared" si="33"/>
        <v>42160</v>
      </c>
      <c r="AG107" s="66">
        <f t="shared" si="33"/>
        <v>42190</v>
      </c>
      <c r="AH107" s="66">
        <f t="shared" si="33"/>
        <v>42221</v>
      </c>
      <c r="AI107" s="66">
        <f t="shared" si="33"/>
        <v>42251</v>
      </c>
      <c r="AJ107" s="66">
        <f t="shared" si="33"/>
        <v>42282</v>
      </c>
      <c r="AK107" s="66">
        <f t="shared" si="33"/>
        <v>42312</v>
      </c>
      <c r="AL107" s="66">
        <f>+AL84</f>
        <v>42343</v>
      </c>
      <c r="AM107" s="66">
        <f t="shared" ref="AM107:AT107" si="34">+AM84</f>
        <v>42373</v>
      </c>
      <c r="AN107" s="66">
        <f t="shared" si="34"/>
        <v>42404</v>
      </c>
      <c r="AO107" s="66">
        <f t="shared" si="34"/>
        <v>42434</v>
      </c>
      <c r="AP107" s="66">
        <f t="shared" si="34"/>
        <v>42465</v>
      </c>
      <c r="AQ107" s="66">
        <f t="shared" si="34"/>
        <v>42495</v>
      </c>
      <c r="AR107" s="66">
        <f t="shared" si="34"/>
        <v>42526</v>
      </c>
      <c r="AS107" s="66">
        <f t="shared" si="34"/>
        <v>42556</v>
      </c>
      <c r="AT107" s="66">
        <f t="shared" si="34"/>
        <v>42587</v>
      </c>
      <c r="AU107" s="66">
        <f>+AU84</f>
        <v>42617</v>
      </c>
      <c r="AV107" s="66">
        <f>+AV84</f>
        <v>42648</v>
      </c>
      <c r="AW107" s="66">
        <f>+AW84</f>
        <v>42678</v>
      </c>
      <c r="AX107" s="66">
        <f>+AX84</f>
        <v>42709</v>
      </c>
      <c r="AY107" s="66">
        <f>+AY84</f>
        <v>0</v>
      </c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38">
        <v>1</v>
      </c>
      <c r="D108" s="138">
        <f>+C108+1</f>
        <v>2</v>
      </c>
      <c r="E108" s="138">
        <f t="shared" ref="E108:AY108" si="35">+D108+1</f>
        <v>3</v>
      </c>
      <c r="F108" s="138">
        <f t="shared" si="35"/>
        <v>4</v>
      </c>
      <c r="G108" s="138">
        <f t="shared" si="35"/>
        <v>5</v>
      </c>
      <c r="H108" s="138">
        <f t="shared" si="35"/>
        <v>6</v>
      </c>
      <c r="I108" s="138">
        <f t="shared" si="35"/>
        <v>7</v>
      </c>
      <c r="J108" s="138">
        <f t="shared" si="35"/>
        <v>8</v>
      </c>
      <c r="K108" s="138">
        <f t="shared" si="35"/>
        <v>9</v>
      </c>
      <c r="L108" s="138">
        <f t="shared" si="35"/>
        <v>10</v>
      </c>
      <c r="M108" s="138">
        <f t="shared" si="35"/>
        <v>11</v>
      </c>
      <c r="N108" s="138">
        <f t="shared" si="35"/>
        <v>12</v>
      </c>
      <c r="O108" s="138">
        <f t="shared" si="35"/>
        <v>13</v>
      </c>
      <c r="P108" s="138">
        <f t="shared" si="35"/>
        <v>14</v>
      </c>
      <c r="Q108" s="138">
        <f t="shared" si="35"/>
        <v>15</v>
      </c>
      <c r="R108" s="138">
        <f t="shared" si="35"/>
        <v>16</v>
      </c>
      <c r="S108" s="138">
        <f t="shared" si="35"/>
        <v>17</v>
      </c>
      <c r="T108" s="138">
        <f t="shared" si="35"/>
        <v>18</v>
      </c>
      <c r="U108" s="138">
        <f t="shared" si="35"/>
        <v>19</v>
      </c>
      <c r="V108" s="138">
        <f t="shared" si="35"/>
        <v>20</v>
      </c>
      <c r="W108" s="138">
        <f t="shared" si="35"/>
        <v>21</v>
      </c>
      <c r="X108" s="138">
        <f t="shared" si="35"/>
        <v>22</v>
      </c>
      <c r="Y108" s="138">
        <f t="shared" si="35"/>
        <v>23</v>
      </c>
      <c r="Z108" s="138">
        <f t="shared" si="35"/>
        <v>24</v>
      </c>
      <c r="AA108" s="138">
        <f t="shared" si="35"/>
        <v>25</v>
      </c>
      <c r="AB108" s="138">
        <f t="shared" si="35"/>
        <v>26</v>
      </c>
      <c r="AC108" s="138">
        <f t="shared" si="35"/>
        <v>27</v>
      </c>
      <c r="AD108" s="138">
        <f t="shared" si="35"/>
        <v>28</v>
      </c>
      <c r="AE108" s="138">
        <f t="shared" si="35"/>
        <v>29</v>
      </c>
      <c r="AF108" s="138">
        <f t="shared" si="35"/>
        <v>30</v>
      </c>
      <c r="AG108" s="138">
        <f t="shared" si="35"/>
        <v>31</v>
      </c>
      <c r="AH108" s="138">
        <f t="shared" si="35"/>
        <v>32</v>
      </c>
      <c r="AI108" s="138">
        <f t="shared" si="35"/>
        <v>33</v>
      </c>
      <c r="AJ108" s="138">
        <f t="shared" si="35"/>
        <v>34</v>
      </c>
      <c r="AK108" s="138">
        <f t="shared" si="35"/>
        <v>35</v>
      </c>
      <c r="AL108" s="138">
        <f t="shared" si="35"/>
        <v>36</v>
      </c>
      <c r="AM108" s="138">
        <f t="shared" si="35"/>
        <v>37</v>
      </c>
      <c r="AN108" s="138">
        <f t="shared" si="35"/>
        <v>38</v>
      </c>
      <c r="AO108" s="138">
        <f t="shared" si="35"/>
        <v>39</v>
      </c>
      <c r="AP108" s="138">
        <f t="shared" si="35"/>
        <v>40</v>
      </c>
      <c r="AQ108" s="138">
        <f t="shared" si="35"/>
        <v>41</v>
      </c>
      <c r="AR108" s="138">
        <f t="shared" si="35"/>
        <v>42</v>
      </c>
      <c r="AS108" s="138">
        <f t="shared" si="35"/>
        <v>43</v>
      </c>
      <c r="AT108" s="138">
        <f t="shared" si="35"/>
        <v>44</v>
      </c>
      <c r="AU108" s="138">
        <f t="shared" si="35"/>
        <v>45</v>
      </c>
      <c r="AV108" s="138">
        <f t="shared" si="35"/>
        <v>46</v>
      </c>
      <c r="AW108" s="138">
        <f t="shared" si="35"/>
        <v>47</v>
      </c>
      <c r="AX108" s="138">
        <f t="shared" si="35"/>
        <v>48</v>
      </c>
      <c r="AY108" s="138">
        <f t="shared" si="35"/>
        <v>49</v>
      </c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41" t="s">
        <v>487</v>
      </c>
      <c r="C109" s="142" t="s">
        <v>515</v>
      </c>
      <c r="D109" s="142" t="s">
        <v>516</v>
      </c>
      <c r="E109" s="142" t="s">
        <v>517</v>
      </c>
      <c r="F109" s="142" t="s">
        <v>518</v>
      </c>
      <c r="G109" s="142" t="s">
        <v>519</v>
      </c>
      <c r="H109" s="142" t="s">
        <v>520</v>
      </c>
      <c r="I109" s="142" t="s">
        <v>523</v>
      </c>
      <c r="J109" s="142" t="s">
        <v>524</v>
      </c>
      <c r="K109" s="142" t="s">
        <v>485</v>
      </c>
      <c r="L109" s="142" t="s">
        <v>526</v>
      </c>
      <c r="M109" s="142" t="s">
        <v>527</v>
      </c>
      <c r="N109" s="142" t="s">
        <v>500</v>
      </c>
      <c r="O109" s="142" t="s">
        <v>528</v>
      </c>
      <c r="P109" s="142" t="s">
        <v>529</v>
      </c>
      <c r="Q109" s="142" t="s">
        <v>530</v>
      </c>
      <c r="R109" s="142" t="s">
        <v>531</v>
      </c>
      <c r="S109" s="142" t="s">
        <v>532</v>
      </c>
      <c r="T109" s="142" t="s">
        <v>533</v>
      </c>
      <c r="U109" s="142" t="s">
        <v>534</v>
      </c>
      <c r="V109" s="142" t="s">
        <v>535</v>
      </c>
      <c r="W109" s="142" t="s">
        <v>536</v>
      </c>
      <c r="X109" s="142" t="s">
        <v>537</v>
      </c>
      <c r="Y109" s="142" t="s">
        <v>538</v>
      </c>
      <c r="Z109" s="142" t="s">
        <v>539</v>
      </c>
      <c r="AA109" s="142" t="s">
        <v>540</v>
      </c>
      <c r="AB109" s="142" t="s">
        <v>541</v>
      </c>
      <c r="AC109" s="142" t="s">
        <v>542</v>
      </c>
      <c r="AD109" s="142" t="s">
        <v>543</v>
      </c>
      <c r="AE109" s="142" t="s">
        <v>544</v>
      </c>
      <c r="AF109" s="142" t="s">
        <v>545</v>
      </c>
      <c r="AG109" s="142" t="s">
        <v>546</v>
      </c>
      <c r="AH109" s="142" t="s">
        <v>547</v>
      </c>
      <c r="AI109" s="142" t="s">
        <v>548</v>
      </c>
      <c r="AJ109" s="142" t="s">
        <v>549</v>
      </c>
      <c r="AK109" s="142" t="s">
        <v>550</v>
      </c>
      <c r="AL109" s="142" t="s">
        <v>551</v>
      </c>
      <c r="AM109" s="142" t="s">
        <v>552</v>
      </c>
      <c r="AN109" s="142" t="s">
        <v>553</v>
      </c>
      <c r="AO109" s="142" t="s">
        <v>554</v>
      </c>
      <c r="AP109" s="142" t="s">
        <v>555</v>
      </c>
      <c r="AQ109" s="142" t="s">
        <v>556</v>
      </c>
      <c r="AR109" s="142" t="s">
        <v>557</v>
      </c>
      <c r="AS109" s="142" t="s">
        <v>558</v>
      </c>
      <c r="AT109" s="142" t="s">
        <v>559</v>
      </c>
      <c r="AU109" s="142" t="s">
        <v>560</v>
      </c>
      <c r="AV109" s="142" t="s">
        <v>561</v>
      </c>
      <c r="AW109" s="142" t="s">
        <v>562</v>
      </c>
      <c r="AX109" s="142" t="s">
        <v>563</v>
      </c>
      <c r="AY109" s="142" t="s">
        <v>570</v>
      </c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29" t="s">
        <v>564</v>
      </c>
      <c r="C110" s="140"/>
      <c r="D110" s="140">
        <f t="shared" ref="D110:AX110" si="36">+IF(D108&gt;=$D99,$D106,0)*IF(C114&lt;1,0,1)</f>
        <v>0</v>
      </c>
      <c r="E110" s="140">
        <f t="shared" si="36"/>
        <v>0</v>
      </c>
      <c r="F110" s="140">
        <f t="shared" si="36"/>
        <v>0</v>
      </c>
      <c r="G110" s="140">
        <f t="shared" si="36"/>
        <v>0</v>
      </c>
      <c r="H110" s="140">
        <f t="shared" si="36"/>
        <v>0</v>
      </c>
      <c r="I110" s="140">
        <f t="shared" si="36"/>
        <v>396.5699197047619</v>
      </c>
      <c r="J110" s="140">
        <f t="shared" si="36"/>
        <v>396.5699197047619</v>
      </c>
      <c r="K110" s="140">
        <f t="shared" si="36"/>
        <v>396.5699197047619</v>
      </c>
      <c r="L110" s="140">
        <f t="shared" si="36"/>
        <v>396.5699197047619</v>
      </c>
      <c r="M110" s="140">
        <f t="shared" si="36"/>
        <v>396.5699197047619</v>
      </c>
      <c r="N110" s="140">
        <f t="shared" si="36"/>
        <v>396.5699197047619</v>
      </c>
      <c r="O110" s="140">
        <f t="shared" si="36"/>
        <v>396.5699197047619</v>
      </c>
      <c r="P110" s="140">
        <f t="shared" si="36"/>
        <v>396.5699197047619</v>
      </c>
      <c r="Q110" s="140">
        <f t="shared" si="36"/>
        <v>396.5699197047619</v>
      </c>
      <c r="R110" s="140">
        <f t="shared" si="36"/>
        <v>396.5699197047619</v>
      </c>
      <c r="S110" s="140">
        <f t="shared" si="36"/>
        <v>396.5699197047619</v>
      </c>
      <c r="T110" s="140">
        <f t="shared" si="36"/>
        <v>396.5699197047619</v>
      </c>
      <c r="U110" s="140">
        <f t="shared" si="36"/>
        <v>396.5699197047619</v>
      </c>
      <c r="V110" s="140">
        <f t="shared" si="36"/>
        <v>396.5699197047619</v>
      </c>
      <c r="W110" s="140">
        <f t="shared" si="36"/>
        <v>396.5699197047619</v>
      </c>
      <c r="X110" s="140">
        <f t="shared" si="36"/>
        <v>396.5699197047619</v>
      </c>
      <c r="Y110" s="140">
        <f t="shared" si="36"/>
        <v>396.5699197047619</v>
      </c>
      <c r="Z110" s="140">
        <f t="shared" si="36"/>
        <v>396.5699197047619</v>
      </c>
      <c r="AA110" s="140">
        <f t="shared" si="36"/>
        <v>396.5699197047619</v>
      </c>
      <c r="AB110" s="140">
        <f t="shared" si="36"/>
        <v>396.5699197047619</v>
      </c>
      <c r="AC110" s="140">
        <f t="shared" si="36"/>
        <v>396.5699197047619</v>
      </c>
      <c r="AD110" s="140">
        <f t="shared" si="36"/>
        <v>396.5699197047619</v>
      </c>
      <c r="AE110" s="140">
        <f t="shared" si="36"/>
        <v>396.5699197047619</v>
      </c>
      <c r="AF110" s="140">
        <f t="shared" si="36"/>
        <v>396.5699197047619</v>
      </c>
      <c r="AG110" s="140">
        <f t="shared" si="36"/>
        <v>396.5699197047619</v>
      </c>
      <c r="AH110" s="140">
        <f t="shared" si="36"/>
        <v>396.5699197047619</v>
      </c>
      <c r="AI110" s="140">
        <f t="shared" si="36"/>
        <v>396.5699197047619</v>
      </c>
      <c r="AJ110" s="140">
        <f t="shared" si="36"/>
        <v>396.5699197047619</v>
      </c>
      <c r="AK110" s="140">
        <f t="shared" si="36"/>
        <v>396.5699197047619</v>
      </c>
      <c r="AL110" s="140">
        <f t="shared" si="36"/>
        <v>396.5699197047619</v>
      </c>
      <c r="AM110" s="140">
        <f t="shared" si="36"/>
        <v>396.5699197047619</v>
      </c>
      <c r="AN110" s="140">
        <f t="shared" si="36"/>
        <v>396.5699197047619</v>
      </c>
      <c r="AO110" s="140">
        <f t="shared" si="36"/>
        <v>396.5699197047619</v>
      </c>
      <c r="AP110" s="140">
        <f t="shared" si="36"/>
        <v>396.5699197047619</v>
      </c>
      <c r="AQ110" s="140">
        <f t="shared" si="36"/>
        <v>396.5699197047619</v>
      </c>
      <c r="AR110" s="140">
        <f t="shared" si="36"/>
        <v>396.5699197047619</v>
      </c>
      <c r="AS110" s="140">
        <f t="shared" si="36"/>
        <v>396.5699197047619</v>
      </c>
      <c r="AT110" s="140">
        <f t="shared" si="36"/>
        <v>396.5699197047619</v>
      </c>
      <c r="AU110" s="140">
        <f t="shared" si="36"/>
        <v>396.5699197047619</v>
      </c>
      <c r="AV110" s="140">
        <f t="shared" si="36"/>
        <v>396.5699197047619</v>
      </c>
      <c r="AW110" s="140">
        <f t="shared" si="36"/>
        <v>396.5699197047619</v>
      </c>
      <c r="AX110" s="140">
        <f t="shared" si="36"/>
        <v>396.5699197047619</v>
      </c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9" t="s">
        <v>565</v>
      </c>
      <c r="C111" s="140"/>
      <c r="D111" s="140">
        <f t="shared" ref="D111:AK111" si="37">D110-D113</f>
        <v>0</v>
      </c>
      <c r="E111" s="140">
        <f t="shared" si="37"/>
        <v>0</v>
      </c>
      <c r="F111" s="140">
        <f t="shared" si="37"/>
        <v>0</v>
      </c>
      <c r="G111" s="140">
        <f t="shared" si="37"/>
        <v>0</v>
      </c>
      <c r="H111" s="140">
        <f t="shared" si="37"/>
        <v>0</v>
      </c>
      <c r="I111" s="140">
        <f t="shared" si="37"/>
        <v>270.93461623385622</v>
      </c>
      <c r="J111" s="140">
        <f t="shared" si="37"/>
        <v>272.29617434310876</v>
      </c>
      <c r="K111" s="140">
        <f t="shared" si="37"/>
        <v>273.66457484301134</v>
      </c>
      <c r="L111" s="140">
        <f t="shared" si="37"/>
        <v>275.03985211939681</v>
      </c>
      <c r="M111" s="140">
        <f t="shared" si="37"/>
        <v>276.42204073090136</v>
      </c>
      <c r="N111" s="140">
        <f t="shared" si="37"/>
        <v>277.81117540983234</v>
      </c>
      <c r="O111" s="140">
        <f t="shared" si="37"/>
        <v>279.20729106304123</v>
      </c>
      <c r="P111" s="140">
        <f t="shared" si="37"/>
        <v>280.61042277280103</v>
      </c>
      <c r="Q111" s="140">
        <f t="shared" si="37"/>
        <v>282.02060579768744</v>
      </c>
      <c r="R111" s="140">
        <f t="shared" si="37"/>
        <v>283.43787557346508</v>
      </c>
      <c r="S111" s="140">
        <f t="shared" si="37"/>
        <v>284.86226771397793</v>
      </c>
      <c r="T111" s="140">
        <f t="shared" si="37"/>
        <v>286.2938180120442</v>
      </c>
      <c r="U111" s="140">
        <f t="shared" si="37"/>
        <v>287.73256244035565</v>
      </c>
      <c r="V111" s="140">
        <f t="shared" si="37"/>
        <v>289.17853715238186</v>
      </c>
      <c r="W111" s="140">
        <f t="shared" si="37"/>
        <v>290.63177848327837</v>
      </c>
      <c r="X111" s="140">
        <f t="shared" si="37"/>
        <v>292.09232295079977</v>
      </c>
      <c r="Y111" s="140">
        <f t="shared" si="37"/>
        <v>293.56020725621761</v>
      </c>
      <c r="Z111" s="140">
        <f t="shared" si="37"/>
        <v>295.0354682852423</v>
      </c>
      <c r="AA111" s="140">
        <f t="shared" si="37"/>
        <v>296.5181431089502</v>
      </c>
      <c r="AB111" s="140">
        <f t="shared" si="37"/>
        <v>298.00826898471507</v>
      </c>
      <c r="AC111" s="140">
        <f t="shared" si="37"/>
        <v>299.5058833571444</v>
      </c>
      <c r="AD111" s="140">
        <f t="shared" si="37"/>
        <v>301.01102385902027</v>
      </c>
      <c r="AE111" s="140">
        <f t="shared" si="37"/>
        <v>302.52372831224494</v>
      </c>
      <c r="AF111" s="140">
        <f t="shared" si="37"/>
        <v>304.0440347287913</v>
      </c>
      <c r="AG111" s="140">
        <f t="shared" si="37"/>
        <v>305.57198131165808</v>
      </c>
      <c r="AH111" s="140">
        <f t="shared" si="37"/>
        <v>307.10760645582991</v>
      </c>
      <c r="AI111" s="140">
        <f t="shared" si="37"/>
        <v>308.65094874924199</v>
      </c>
      <c r="AJ111" s="140">
        <f t="shared" si="37"/>
        <v>310.20204697374976</v>
      </c>
      <c r="AK111" s="140">
        <f t="shared" si="37"/>
        <v>311.76094010610348</v>
      </c>
      <c r="AL111" s="140">
        <f>AL110-AL113</f>
        <v>313.32766731892769</v>
      </c>
      <c r="AM111" s="140">
        <f t="shared" ref="AM111:AT111" si="38">AM110-AM113</f>
        <v>314.90226798170545</v>
      </c>
      <c r="AN111" s="140">
        <f t="shared" si="38"/>
        <v>316.48478166176778</v>
      </c>
      <c r="AO111" s="140">
        <f t="shared" si="38"/>
        <v>318.07524812528777</v>
      </c>
      <c r="AP111" s="140">
        <f t="shared" si="38"/>
        <v>319.67370733827994</v>
      </c>
      <c r="AQ111" s="140">
        <f t="shared" si="38"/>
        <v>321.28019946760452</v>
      </c>
      <c r="AR111" s="140">
        <f t="shared" si="38"/>
        <v>322.89476488197676</v>
      </c>
      <c r="AS111" s="140">
        <f t="shared" si="38"/>
        <v>324.51744415298128</v>
      </c>
      <c r="AT111" s="140">
        <f t="shared" si="38"/>
        <v>326.14827805609178</v>
      </c>
      <c r="AU111" s="140">
        <f>AU110-AU113</f>
        <v>327.78730757169541</v>
      </c>
      <c r="AV111" s="140">
        <f>AV110-AV113</f>
        <v>329.43457388612268</v>
      </c>
      <c r="AW111" s="140">
        <f>AW110-AW113</f>
        <v>331.09011839268231</v>
      </c>
      <c r="AX111" s="140">
        <f>AX110-AX113</f>
        <v>332.75398269270164</v>
      </c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9" t="s">
        <v>566</v>
      </c>
      <c r="C112" s="140"/>
      <c r="D112" s="140">
        <f t="shared" ref="D112:Q112" si="39">(D111+C112)*(IF(C114&lt;1,0,1))</f>
        <v>0</v>
      </c>
      <c r="E112" s="140">
        <f t="shared" si="39"/>
        <v>0</v>
      </c>
      <c r="F112" s="140">
        <f t="shared" si="39"/>
        <v>0</v>
      </c>
      <c r="G112" s="140">
        <f t="shared" si="39"/>
        <v>0</v>
      </c>
      <c r="H112" s="140">
        <f t="shared" si="39"/>
        <v>0</v>
      </c>
      <c r="I112" s="140">
        <f t="shared" si="39"/>
        <v>270.93461623385622</v>
      </c>
      <c r="J112" s="140">
        <f t="shared" si="39"/>
        <v>543.23079057696498</v>
      </c>
      <c r="K112" s="140">
        <f t="shared" si="39"/>
        <v>816.89536541997632</v>
      </c>
      <c r="L112" s="140">
        <f t="shared" si="39"/>
        <v>1091.9352175393731</v>
      </c>
      <c r="M112" s="140">
        <f t="shared" si="39"/>
        <v>1368.3572582702745</v>
      </c>
      <c r="N112" s="140">
        <f t="shared" si="39"/>
        <v>1646.1684336801068</v>
      </c>
      <c r="O112" s="140">
        <f t="shared" si="39"/>
        <v>1925.3757247431481</v>
      </c>
      <c r="P112" s="140">
        <f t="shared" si="39"/>
        <v>2205.9861475159491</v>
      </c>
      <c r="Q112" s="140">
        <f t="shared" si="39"/>
        <v>2488.0067533136366</v>
      </c>
      <c r="R112" s="140">
        <f>(R111+Q112)*(IF(Q114&lt;1,0,1))</f>
        <v>2771.4446288871018</v>
      </c>
      <c r="S112" s="140">
        <f t="shared" ref="S112:AX112" si="40">(S111+R112)*(IF(R114&lt;1,0,1))</f>
        <v>3056.3068966010796</v>
      </c>
      <c r="T112" s="140">
        <f t="shared" si="40"/>
        <v>3342.6007146131237</v>
      </c>
      <c r="U112" s="140">
        <f t="shared" si="40"/>
        <v>3630.3332770534794</v>
      </c>
      <c r="V112" s="140">
        <f t="shared" si="40"/>
        <v>3919.5118142058614</v>
      </c>
      <c r="W112" s="140">
        <f t="shared" si="40"/>
        <v>4210.14359268914</v>
      </c>
      <c r="X112" s="140">
        <f t="shared" si="40"/>
        <v>4502.2359156399398</v>
      </c>
      <c r="Y112" s="140">
        <f t="shared" si="40"/>
        <v>4795.7961228961576</v>
      </c>
      <c r="Z112" s="140">
        <f t="shared" si="40"/>
        <v>5090.8315911813997</v>
      </c>
      <c r="AA112" s="140">
        <f t="shared" si="40"/>
        <v>5387.3497342903502</v>
      </c>
      <c r="AB112" s="140">
        <f t="shared" si="40"/>
        <v>5685.3580032750651</v>
      </c>
      <c r="AC112" s="140">
        <f t="shared" si="40"/>
        <v>5984.8638866322099</v>
      </c>
      <c r="AD112" s="140">
        <f t="shared" si="40"/>
        <v>6285.8749104912304</v>
      </c>
      <c r="AE112" s="140">
        <f t="shared" si="40"/>
        <v>6588.3986388034755</v>
      </c>
      <c r="AF112" s="140">
        <f t="shared" si="40"/>
        <v>6892.4426735322668</v>
      </c>
      <c r="AG112" s="140">
        <f t="shared" si="40"/>
        <v>7198.0146548439252</v>
      </c>
      <c r="AH112" s="140">
        <f t="shared" si="40"/>
        <v>7505.1222612997553</v>
      </c>
      <c r="AI112" s="140">
        <f t="shared" si="40"/>
        <v>7813.7732100489975</v>
      </c>
      <c r="AJ112" s="140">
        <f t="shared" si="40"/>
        <v>8123.9752570227474</v>
      </c>
      <c r="AK112" s="140">
        <f t="shared" si="40"/>
        <v>8435.7361971288501</v>
      </c>
      <c r="AL112" s="140">
        <f t="shared" si="40"/>
        <v>8749.0638644477785</v>
      </c>
      <c r="AM112" s="140">
        <f t="shared" si="40"/>
        <v>9063.9661324294848</v>
      </c>
      <c r="AN112" s="140">
        <f t="shared" si="40"/>
        <v>9380.4509140912523</v>
      </c>
      <c r="AO112" s="140">
        <f t="shared" si="40"/>
        <v>9698.5261622165399</v>
      </c>
      <c r="AP112" s="140">
        <f t="shared" si="40"/>
        <v>10018.199869554819</v>
      </c>
      <c r="AQ112" s="140">
        <f t="shared" si="40"/>
        <v>10339.480069022424</v>
      </c>
      <c r="AR112" s="140">
        <f t="shared" si="40"/>
        <v>10662.374833904401</v>
      </c>
      <c r="AS112" s="140">
        <f t="shared" si="40"/>
        <v>10986.892278057383</v>
      </c>
      <c r="AT112" s="140">
        <f t="shared" si="40"/>
        <v>11313.040556113474</v>
      </c>
      <c r="AU112" s="140">
        <f t="shared" si="40"/>
        <v>11640.82786368517</v>
      </c>
      <c r="AV112" s="140">
        <f t="shared" si="40"/>
        <v>11970.262437571293</v>
      </c>
      <c r="AW112" s="140">
        <f t="shared" si="40"/>
        <v>12301.352555963975</v>
      </c>
      <c r="AX112" s="140">
        <f t="shared" si="40"/>
        <v>12634.106538656677</v>
      </c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9" t="s">
        <v>567</v>
      </c>
      <c r="C113" s="140"/>
      <c r="D113" s="140">
        <f>IF(D110&gt;0,C114*$D104,0)</f>
        <v>0</v>
      </c>
      <c r="E113" s="140">
        <f t="shared" ref="E113:AX113" si="41">IF(E110&gt;0,D114*$D$12,0)</f>
        <v>0</v>
      </c>
      <c r="F113" s="140">
        <f t="shared" si="41"/>
        <v>0</v>
      </c>
      <c r="G113" s="140">
        <f t="shared" si="41"/>
        <v>0</v>
      </c>
      <c r="H113" s="140">
        <f t="shared" si="41"/>
        <v>0</v>
      </c>
      <c r="I113" s="140">
        <f t="shared" si="41"/>
        <v>125.63530347090568</v>
      </c>
      <c r="J113" s="140">
        <f t="shared" si="41"/>
        <v>124.27374536165313</v>
      </c>
      <c r="K113" s="140">
        <f t="shared" si="41"/>
        <v>122.90534486175059</v>
      </c>
      <c r="L113" s="140">
        <f t="shared" si="41"/>
        <v>121.53006758536507</v>
      </c>
      <c r="M113" s="140">
        <f t="shared" si="41"/>
        <v>120.14787897386054</v>
      </c>
      <c r="N113" s="140">
        <f t="shared" si="41"/>
        <v>118.75874429492957</v>
      </c>
      <c r="O113" s="140">
        <f t="shared" si="41"/>
        <v>117.36262864172065</v>
      </c>
      <c r="P113" s="140">
        <f t="shared" si="41"/>
        <v>115.95949693196086</v>
      </c>
      <c r="Q113" s="140">
        <f t="shared" si="41"/>
        <v>114.54931390707446</v>
      </c>
      <c r="R113" s="140">
        <f t="shared" si="41"/>
        <v>113.13204413129682</v>
      </c>
      <c r="S113" s="140">
        <f t="shared" si="41"/>
        <v>111.70765199078399</v>
      </c>
      <c r="T113" s="140">
        <f t="shared" si="41"/>
        <v>110.27610169271773</v>
      </c>
      <c r="U113" s="140">
        <f t="shared" si="41"/>
        <v>108.83735726440624</v>
      </c>
      <c r="V113" s="140">
        <f t="shared" si="41"/>
        <v>107.39138255238002</v>
      </c>
      <c r="W113" s="140">
        <f t="shared" si="41"/>
        <v>105.93814122148355</v>
      </c>
      <c r="X113" s="140">
        <f t="shared" si="41"/>
        <v>104.47759675396212</v>
      </c>
      <c r="Y113" s="140">
        <f t="shared" si="41"/>
        <v>103.00971244854429</v>
      </c>
      <c r="Z113" s="140">
        <f t="shared" si="41"/>
        <v>101.53445141951961</v>
      </c>
      <c r="AA113" s="140">
        <f t="shared" si="41"/>
        <v>100.05177659581173</v>
      </c>
      <c r="AB113" s="140">
        <f t="shared" si="41"/>
        <v>98.561650720046828</v>
      </c>
      <c r="AC113" s="140">
        <f t="shared" si="41"/>
        <v>97.064036347617474</v>
      </c>
      <c r="AD113" s="140">
        <f t="shared" si="41"/>
        <v>95.558895845741603</v>
      </c>
      <c r="AE113" s="140">
        <f t="shared" si="41"/>
        <v>94.04619139251696</v>
      </c>
      <c r="AF113" s="140">
        <f t="shared" si="41"/>
        <v>92.525884975970612</v>
      </c>
      <c r="AG113" s="140">
        <f t="shared" si="41"/>
        <v>90.997938393103809</v>
      </c>
      <c r="AH113" s="140">
        <f t="shared" si="41"/>
        <v>89.462313248931963</v>
      </c>
      <c r="AI113" s="140">
        <f t="shared" si="41"/>
        <v>87.918970955519896</v>
      </c>
      <c r="AJ113" s="140">
        <f t="shared" si="41"/>
        <v>86.367872731012142</v>
      </c>
      <c r="AK113" s="140">
        <f t="shared" si="41"/>
        <v>84.808979598658411</v>
      </c>
      <c r="AL113" s="140">
        <f t="shared" si="41"/>
        <v>83.242252385834206</v>
      </c>
      <c r="AM113" s="140">
        <f t="shared" si="41"/>
        <v>81.667651723056423</v>
      </c>
      <c r="AN113" s="140">
        <f t="shared" si="41"/>
        <v>80.085138042994103</v>
      </c>
      <c r="AO113" s="140">
        <f t="shared" si="41"/>
        <v>78.494671579474115</v>
      </c>
      <c r="AP113" s="140">
        <f t="shared" si="41"/>
        <v>76.896212366481947</v>
      </c>
      <c r="AQ113" s="140">
        <f t="shared" si="41"/>
        <v>75.289720237157383</v>
      </c>
      <c r="AR113" s="140">
        <f t="shared" si="41"/>
        <v>73.67515482278516</v>
      </c>
      <c r="AS113" s="140">
        <f t="shared" si="41"/>
        <v>72.052475551780603</v>
      </c>
      <c r="AT113" s="140">
        <f t="shared" si="41"/>
        <v>70.421641648670104</v>
      </c>
      <c r="AU113" s="140">
        <f t="shared" si="41"/>
        <v>68.782612133066479</v>
      </c>
      <c r="AV113" s="140">
        <f t="shared" si="41"/>
        <v>67.135345818639237</v>
      </c>
      <c r="AW113" s="140">
        <f t="shared" si="41"/>
        <v>65.479801312079573</v>
      </c>
      <c r="AX113" s="140">
        <f t="shared" si="41"/>
        <v>63.815937012060274</v>
      </c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43" t="s">
        <v>568</v>
      </c>
      <c r="C114" s="140">
        <f>IF(C108=$D99,($C101),IF(D108&lt;$D99,0,(($C101)-C112)*IF(B114&lt;1,0,1)))</f>
        <v>0</v>
      </c>
      <c r="D114" s="140">
        <f t="shared" ref="D114:AX114" si="42">IF(D108=$D99,($C101),IF(E108&lt;$D99,0,(($C101)-D112)*IF(C114&lt;1,0,1)))</f>
        <v>0</v>
      </c>
      <c r="E114" s="140">
        <f t="shared" si="42"/>
        <v>0</v>
      </c>
      <c r="F114" s="140">
        <f t="shared" si="42"/>
        <v>0</v>
      </c>
      <c r="G114" s="140">
        <f t="shared" si="42"/>
        <v>0</v>
      </c>
      <c r="H114" s="140">
        <f t="shared" si="42"/>
        <v>25000</v>
      </c>
      <c r="I114" s="140">
        <f t="shared" si="42"/>
        <v>24729.065383766145</v>
      </c>
      <c r="J114" s="140">
        <f t="shared" si="42"/>
        <v>24456.769209423033</v>
      </c>
      <c r="K114" s="140">
        <f t="shared" si="42"/>
        <v>24183.104634580024</v>
      </c>
      <c r="L114" s="140">
        <f t="shared" si="42"/>
        <v>23908.064782460628</v>
      </c>
      <c r="M114" s="140">
        <f t="shared" si="42"/>
        <v>23631.642741729724</v>
      </c>
      <c r="N114" s="140">
        <f t="shared" si="42"/>
        <v>23353.831566319892</v>
      </c>
      <c r="O114" s="140">
        <f t="shared" si="42"/>
        <v>23074.624275256851</v>
      </c>
      <c r="P114" s="140">
        <f t="shared" si="42"/>
        <v>22794.013852484051</v>
      </c>
      <c r="Q114" s="140">
        <f t="shared" si="42"/>
        <v>22511.993246686365</v>
      </c>
      <c r="R114" s="140">
        <f t="shared" si="42"/>
        <v>22228.5553711129</v>
      </c>
      <c r="S114" s="140">
        <f t="shared" si="42"/>
        <v>21943.69310339892</v>
      </c>
      <c r="T114" s="140">
        <f t="shared" si="42"/>
        <v>21657.399285386877</v>
      </c>
      <c r="U114" s="140">
        <f t="shared" si="42"/>
        <v>21369.66672294652</v>
      </c>
      <c r="V114" s="140">
        <f t="shared" si="42"/>
        <v>21080.48818579414</v>
      </c>
      <c r="W114" s="140">
        <f t="shared" si="42"/>
        <v>20789.856407310861</v>
      </c>
      <c r="X114" s="140">
        <f t="shared" si="42"/>
        <v>20497.76408436006</v>
      </c>
      <c r="Y114" s="140">
        <f t="shared" si="42"/>
        <v>20204.203877103842</v>
      </c>
      <c r="Z114" s="140">
        <f t="shared" si="42"/>
        <v>19909.168408818601</v>
      </c>
      <c r="AA114" s="140">
        <f t="shared" si="42"/>
        <v>19612.65026570965</v>
      </c>
      <c r="AB114" s="140">
        <f t="shared" si="42"/>
        <v>19314.641996724935</v>
      </c>
      <c r="AC114" s="140">
        <f t="shared" si="42"/>
        <v>19015.136113367789</v>
      </c>
      <c r="AD114" s="140">
        <f t="shared" si="42"/>
        <v>18714.125089508769</v>
      </c>
      <c r="AE114" s="140">
        <f t="shared" si="42"/>
        <v>18411.601361196525</v>
      </c>
      <c r="AF114" s="140">
        <f t="shared" si="42"/>
        <v>18107.557326467733</v>
      </c>
      <c r="AG114" s="140">
        <f t="shared" si="42"/>
        <v>17801.985345156074</v>
      </c>
      <c r="AH114" s="140">
        <f t="shared" si="42"/>
        <v>17494.877738700245</v>
      </c>
      <c r="AI114" s="140">
        <f t="shared" si="42"/>
        <v>17186.226789951004</v>
      </c>
      <c r="AJ114" s="140">
        <f t="shared" si="42"/>
        <v>16876.024742977253</v>
      </c>
      <c r="AK114" s="140">
        <f t="shared" si="42"/>
        <v>16564.263802871152</v>
      </c>
      <c r="AL114" s="140">
        <f t="shared" si="42"/>
        <v>16250.936135552221</v>
      </c>
      <c r="AM114" s="140">
        <f t="shared" si="42"/>
        <v>15936.033867570515</v>
      </c>
      <c r="AN114" s="140">
        <f t="shared" si="42"/>
        <v>15619.549085908748</v>
      </c>
      <c r="AO114" s="140">
        <f t="shared" si="42"/>
        <v>15301.47383778346</v>
      </c>
      <c r="AP114" s="140">
        <f t="shared" si="42"/>
        <v>14981.800130445181</v>
      </c>
      <c r="AQ114" s="140">
        <f t="shared" si="42"/>
        <v>14660.519930977576</v>
      </c>
      <c r="AR114" s="140">
        <f t="shared" si="42"/>
        <v>14337.625166095599</v>
      </c>
      <c r="AS114" s="140">
        <f t="shared" si="42"/>
        <v>14013.107721942617</v>
      </c>
      <c r="AT114" s="140">
        <f t="shared" si="42"/>
        <v>13686.959443886526</v>
      </c>
      <c r="AU114" s="140">
        <f t="shared" si="42"/>
        <v>13359.17213631483</v>
      </c>
      <c r="AV114" s="140">
        <f t="shared" si="42"/>
        <v>13029.737562428707</v>
      </c>
      <c r="AW114" s="140">
        <f t="shared" si="42"/>
        <v>12698.647444036025</v>
      </c>
      <c r="AX114" s="140">
        <f t="shared" si="42"/>
        <v>12365.893461343323</v>
      </c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33" t="s">
        <v>574</v>
      </c>
      <c r="C118" s="133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483</v>
      </c>
      <c r="C121" s="127"/>
      <c r="D121" s="144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8" t="s">
        <v>484</v>
      </c>
      <c r="C122" s="150" t="str">
        <f>+Finanziamneti!H4</f>
        <v>A1 M7</v>
      </c>
      <c r="D122" s="138">
        <f>VLOOKUP($C122,$BA$6:$BB$41,2,FALSE)</f>
        <v>7</v>
      </c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8" t="s">
        <v>486</v>
      </c>
      <c r="C123" s="152">
        <f>+Finanziamneti!H5</f>
        <v>6.2E-2</v>
      </c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9" t="s">
        <v>487</v>
      </c>
      <c r="C124" s="153">
        <f>+Finanziamneti!H6</f>
        <v>30000</v>
      </c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30" t="s">
        <v>488</v>
      </c>
      <c r="C125" s="153">
        <f>+Finanziamneti!H7</f>
        <v>77</v>
      </c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6" t="s">
        <v>521</v>
      </c>
      <c r="C127" s="126" t="s">
        <v>522</v>
      </c>
      <c r="D127" s="139">
        <f>((1+C123)^(1/12))-1</f>
        <v>5.0254121388362272E-3</v>
      </c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6" t="s">
        <v>525</v>
      </c>
      <c r="C129" s="126" t="s">
        <v>522</v>
      </c>
      <c r="D129" s="140">
        <f>(C124)/((1-(1+D127)^(-C125))/D127)</f>
        <v>470.80709905305628</v>
      </c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7"/>
      <c r="C130" s="66">
        <v>41275</v>
      </c>
      <c r="D130" s="66">
        <v>41306</v>
      </c>
      <c r="E130" s="66">
        <v>41336</v>
      </c>
      <c r="F130" s="66">
        <v>41367</v>
      </c>
      <c r="G130" s="66">
        <v>41397</v>
      </c>
      <c r="H130" s="66">
        <v>41428</v>
      </c>
      <c r="I130" s="66">
        <v>41458</v>
      </c>
      <c r="J130" s="66">
        <v>41489</v>
      </c>
      <c r="K130" s="66">
        <v>41519</v>
      </c>
      <c r="L130" s="66">
        <v>41550</v>
      </c>
      <c r="M130" s="66">
        <v>41580</v>
      </c>
      <c r="N130" s="66">
        <v>41611</v>
      </c>
      <c r="O130" s="66">
        <v>41641</v>
      </c>
      <c r="P130" s="66">
        <v>41672</v>
      </c>
      <c r="Q130" s="66">
        <v>41702</v>
      </c>
      <c r="R130" s="66">
        <v>41733</v>
      </c>
      <c r="S130" s="66">
        <v>41763</v>
      </c>
      <c r="T130" s="66">
        <v>41794</v>
      </c>
      <c r="U130" s="66">
        <v>41824</v>
      </c>
      <c r="V130" s="66">
        <v>41855</v>
      </c>
      <c r="W130" s="66">
        <v>41885</v>
      </c>
      <c r="X130" s="66">
        <v>41916</v>
      </c>
      <c r="Y130" s="66">
        <v>41946</v>
      </c>
      <c r="Z130" s="66">
        <v>41977</v>
      </c>
      <c r="AA130" s="66">
        <v>42007</v>
      </c>
      <c r="AB130" s="66">
        <v>42038</v>
      </c>
      <c r="AC130" s="66">
        <v>42068</v>
      </c>
      <c r="AD130" s="66">
        <v>42099</v>
      </c>
      <c r="AE130" s="66">
        <v>42129</v>
      </c>
      <c r="AF130" s="66">
        <v>42160</v>
      </c>
      <c r="AG130" s="66">
        <v>42190</v>
      </c>
      <c r="AH130" s="66">
        <v>42221</v>
      </c>
      <c r="AI130" s="66">
        <v>42251</v>
      </c>
      <c r="AJ130" s="66">
        <v>42282</v>
      </c>
      <c r="AK130" s="66">
        <v>42312</v>
      </c>
      <c r="AL130" s="66">
        <v>42343</v>
      </c>
      <c r="AM130" s="66">
        <v>42373</v>
      </c>
      <c r="AN130" s="66">
        <v>42404</v>
      </c>
      <c r="AO130" s="66">
        <v>42434</v>
      </c>
      <c r="AP130" s="66">
        <v>42465</v>
      </c>
      <c r="AQ130" s="66">
        <v>42495</v>
      </c>
      <c r="AR130" s="66">
        <v>42526</v>
      </c>
      <c r="AS130" s="66">
        <v>42556</v>
      </c>
      <c r="AT130" s="66">
        <v>42587</v>
      </c>
      <c r="AU130" s="66">
        <v>42617</v>
      </c>
      <c r="AV130" s="66">
        <v>42648</v>
      </c>
      <c r="AW130" s="66">
        <v>42678</v>
      </c>
      <c r="AX130" s="66">
        <v>42709</v>
      </c>
      <c r="AY130" s="66">
        <v>0</v>
      </c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7"/>
      <c r="C131" s="138">
        <v>1</v>
      </c>
      <c r="D131" s="138">
        <f>+C131+1</f>
        <v>2</v>
      </c>
      <c r="E131" s="138">
        <f t="shared" ref="E131:AY131" si="43">+D131+1</f>
        <v>3</v>
      </c>
      <c r="F131" s="138">
        <f t="shared" si="43"/>
        <v>4</v>
      </c>
      <c r="G131" s="138">
        <f t="shared" si="43"/>
        <v>5</v>
      </c>
      <c r="H131" s="138">
        <f t="shared" si="43"/>
        <v>6</v>
      </c>
      <c r="I131" s="138">
        <f t="shared" si="43"/>
        <v>7</v>
      </c>
      <c r="J131" s="138">
        <f t="shared" si="43"/>
        <v>8</v>
      </c>
      <c r="K131" s="138">
        <f t="shared" si="43"/>
        <v>9</v>
      </c>
      <c r="L131" s="138">
        <f t="shared" si="43"/>
        <v>10</v>
      </c>
      <c r="M131" s="138">
        <f t="shared" si="43"/>
        <v>11</v>
      </c>
      <c r="N131" s="138">
        <f t="shared" si="43"/>
        <v>12</v>
      </c>
      <c r="O131" s="138">
        <f t="shared" si="43"/>
        <v>13</v>
      </c>
      <c r="P131" s="138">
        <f t="shared" si="43"/>
        <v>14</v>
      </c>
      <c r="Q131" s="138">
        <f t="shared" si="43"/>
        <v>15</v>
      </c>
      <c r="R131" s="138">
        <f t="shared" si="43"/>
        <v>16</v>
      </c>
      <c r="S131" s="138">
        <f t="shared" si="43"/>
        <v>17</v>
      </c>
      <c r="T131" s="138">
        <f t="shared" si="43"/>
        <v>18</v>
      </c>
      <c r="U131" s="138">
        <f t="shared" si="43"/>
        <v>19</v>
      </c>
      <c r="V131" s="138">
        <f t="shared" si="43"/>
        <v>20</v>
      </c>
      <c r="W131" s="138">
        <f t="shared" si="43"/>
        <v>21</v>
      </c>
      <c r="X131" s="138">
        <f t="shared" si="43"/>
        <v>22</v>
      </c>
      <c r="Y131" s="138">
        <f t="shared" si="43"/>
        <v>23</v>
      </c>
      <c r="Z131" s="138">
        <f t="shared" si="43"/>
        <v>24</v>
      </c>
      <c r="AA131" s="138">
        <f t="shared" si="43"/>
        <v>25</v>
      </c>
      <c r="AB131" s="138">
        <f t="shared" si="43"/>
        <v>26</v>
      </c>
      <c r="AC131" s="138">
        <f t="shared" si="43"/>
        <v>27</v>
      </c>
      <c r="AD131" s="138">
        <f t="shared" si="43"/>
        <v>28</v>
      </c>
      <c r="AE131" s="138">
        <f t="shared" si="43"/>
        <v>29</v>
      </c>
      <c r="AF131" s="138">
        <f t="shared" si="43"/>
        <v>30</v>
      </c>
      <c r="AG131" s="138">
        <f t="shared" si="43"/>
        <v>31</v>
      </c>
      <c r="AH131" s="138">
        <f t="shared" si="43"/>
        <v>32</v>
      </c>
      <c r="AI131" s="138">
        <f t="shared" si="43"/>
        <v>33</v>
      </c>
      <c r="AJ131" s="138">
        <f t="shared" si="43"/>
        <v>34</v>
      </c>
      <c r="AK131" s="138">
        <f t="shared" si="43"/>
        <v>35</v>
      </c>
      <c r="AL131" s="138">
        <f t="shared" si="43"/>
        <v>36</v>
      </c>
      <c r="AM131" s="138">
        <f t="shared" si="43"/>
        <v>37</v>
      </c>
      <c r="AN131" s="138">
        <f t="shared" si="43"/>
        <v>38</v>
      </c>
      <c r="AO131" s="138">
        <f t="shared" si="43"/>
        <v>39</v>
      </c>
      <c r="AP131" s="138">
        <f t="shared" si="43"/>
        <v>40</v>
      </c>
      <c r="AQ131" s="138">
        <f t="shared" si="43"/>
        <v>41</v>
      </c>
      <c r="AR131" s="138">
        <f t="shared" si="43"/>
        <v>42</v>
      </c>
      <c r="AS131" s="138">
        <f t="shared" si="43"/>
        <v>43</v>
      </c>
      <c r="AT131" s="138">
        <f t="shared" si="43"/>
        <v>44</v>
      </c>
      <c r="AU131" s="138">
        <f t="shared" si="43"/>
        <v>45</v>
      </c>
      <c r="AV131" s="138">
        <f t="shared" si="43"/>
        <v>46</v>
      </c>
      <c r="AW131" s="138">
        <f t="shared" si="43"/>
        <v>47</v>
      </c>
      <c r="AX131" s="138">
        <f t="shared" si="43"/>
        <v>48</v>
      </c>
      <c r="AY131" s="138">
        <f t="shared" si="43"/>
        <v>49</v>
      </c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41" t="s">
        <v>487</v>
      </c>
      <c r="C132" s="142" t="s">
        <v>515</v>
      </c>
      <c r="D132" s="142" t="s">
        <v>516</v>
      </c>
      <c r="E132" s="142" t="s">
        <v>517</v>
      </c>
      <c r="F132" s="142" t="s">
        <v>518</v>
      </c>
      <c r="G132" s="142" t="s">
        <v>519</v>
      </c>
      <c r="H132" s="142" t="s">
        <v>520</v>
      </c>
      <c r="I132" s="142" t="s">
        <v>523</v>
      </c>
      <c r="J132" s="142" t="s">
        <v>524</v>
      </c>
      <c r="K132" s="142" t="s">
        <v>485</v>
      </c>
      <c r="L132" s="142" t="s">
        <v>526</v>
      </c>
      <c r="M132" s="142" t="s">
        <v>527</v>
      </c>
      <c r="N132" s="142" t="s">
        <v>500</v>
      </c>
      <c r="O132" s="142" t="s">
        <v>528</v>
      </c>
      <c r="P132" s="142" t="s">
        <v>529</v>
      </c>
      <c r="Q132" s="142" t="s">
        <v>530</v>
      </c>
      <c r="R132" s="142" t="s">
        <v>531</v>
      </c>
      <c r="S132" s="142" t="s">
        <v>532</v>
      </c>
      <c r="T132" s="142" t="s">
        <v>533</v>
      </c>
      <c r="U132" s="142" t="s">
        <v>534</v>
      </c>
      <c r="V132" s="142" t="s">
        <v>535</v>
      </c>
      <c r="W132" s="142" t="s">
        <v>536</v>
      </c>
      <c r="X132" s="142" t="s">
        <v>537</v>
      </c>
      <c r="Y132" s="142" t="s">
        <v>538</v>
      </c>
      <c r="Z132" s="142" t="s">
        <v>539</v>
      </c>
      <c r="AA132" s="142" t="s">
        <v>540</v>
      </c>
      <c r="AB132" s="142" t="s">
        <v>541</v>
      </c>
      <c r="AC132" s="142" t="s">
        <v>542</v>
      </c>
      <c r="AD132" s="142" t="s">
        <v>543</v>
      </c>
      <c r="AE132" s="142" t="s">
        <v>544</v>
      </c>
      <c r="AF132" s="142" t="s">
        <v>545</v>
      </c>
      <c r="AG132" s="142" t="s">
        <v>546</v>
      </c>
      <c r="AH132" s="142" t="s">
        <v>547</v>
      </c>
      <c r="AI132" s="142" t="s">
        <v>548</v>
      </c>
      <c r="AJ132" s="142" t="s">
        <v>549</v>
      </c>
      <c r="AK132" s="142" t="s">
        <v>550</v>
      </c>
      <c r="AL132" s="142" t="s">
        <v>551</v>
      </c>
      <c r="AM132" s="142" t="s">
        <v>552</v>
      </c>
      <c r="AN132" s="142" t="s">
        <v>553</v>
      </c>
      <c r="AO132" s="142" t="s">
        <v>554</v>
      </c>
      <c r="AP132" s="142" t="s">
        <v>555</v>
      </c>
      <c r="AQ132" s="142" t="s">
        <v>556</v>
      </c>
      <c r="AR132" s="142" t="s">
        <v>557</v>
      </c>
      <c r="AS132" s="142" t="s">
        <v>558</v>
      </c>
      <c r="AT132" s="142" t="s">
        <v>559</v>
      </c>
      <c r="AU132" s="142" t="s">
        <v>560</v>
      </c>
      <c r="AV132" s="142" t="s">
        <v>561</v>
      </c>
      <c r="AW132" s="142" t="s">
        <v>562</v>
      </c>
      <c r="AX132" s="142" t="s">
        <v>563</v>
      </c>
      <c r="AY132" s="142" t="s">
        <v>570</v>
      </c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564</v>
      </c>
      <c r="C133" s="140"/>
      <c r="D133" s="140">
        <f t="shared" ref="D133:AX133" si="44">+IF(D131&gt;=$D122,$D129,0)*IF(C137&lt;1,0,1)</f>
        <v>0</v>
      </c>
      <c r="E133" s="140">
        <f t="shared" si="44"/>
        <v>0</v>
      </c>
      <c r="F133" s="140">
        <f t="shared" si="44"/>
        <v>0</v>
      </c>
      <c r="G133" s="140">
        <f t="shared" si="44"/>
        <v>0</v>
      </c>
      <c r="H133" s="140">
        <f t="shared" si="44"/>
        <v>0</v>
      </c>
      <c r="I133" s="140">
        <f t="shared" si="44"/>
        <v>0</v>
      </c>
      <c r="J133" s="140">
        <f t="shared" si="44"/>
        <v>470.80709905305628</v>
      </c>
      <c r="K133" s="140">
        <f t="shared" si="44"/>
        <v>470.80709905305628</v>
      </c>
      <c r="L133" s="140">
        <f t="shared" si="44"/>
        <v>470.80709905305628</v>
      </c>
      <c r="M133" s="140">
        <f t="shared" si="44"/>
        <v>470.80709905305628</v>
      </c>
      <c r="N133" s="140">
        <f t="shared" si="44"/>
        <v>470.80709905305628</v>
      </c>
      <c r="O133" s="140">
        <f t="shared" si="44"/>
        <v>470.80709905305628</v>
      </c>
      <c r="P133" s="140">
        <f t="shared" si="44"/>
        <v>470.80709905305628</v>
      </c>
      <c r="Q133" s="140">
        <f t="shared" si="44"/>
        <v>470.80709905305628</v>
      </c>
      <c r="R133" s="140">
        <f t="shared" si="44"/>
        <v>470.80709905305628</v>
      </c>
      <c r="S133" s="140">
        <f t="shared" si="44"/>
        <v>470.80709905305628</v>
      </c>
      <c r="T133" s="140">
        <f t="shared" si="44"/>
        <v>470.80709905305628</v>
      </c>
      <c r="U133" s="140">
        <f t="shared" si="44"/>
        <v>470.80709905305628</v>
      </c>
      <c r="V133" s="140">
        <f t="shared" si="44"/>
        <v>470.80709905305628</v>
      </c>
      <c r="W133" s="140">
        <f t="shared" si="44"/>
        <v>470.80709905305628</v>
      </c>
      <c r="X133" s="140">
        <f t="shared" si="44"/>
        <v>470.80709905305628</v>
      </c>
      <c r="Y133" s="140">
        <f t="shared" si="44"/>
        <v>470.80709905305628</v>
      </c>
      <c r="Z133" s="140">
        <f t="shared" si="44"/>
        <v>470.80709905305628</v>
      </c>
      <c r="AA133" s="140">
        <f t="shared" si="44"/>
        <v>470.80709905305628</v>
      </c>
      <c r="AB133" s="140">
        <f t="shared" si="44"/>
        <v>470.80709905305628</v>
      </c>
      <c r="AC133" s="140">
        <f t="shared" si="44"/>
        <v>470.80709905305628</v>
      </c>
      <c r="AD133" s="140">
        <f t="shared" si="44"/>
        <v>470.80709905305628</v>
      </c>
      <c r="AE133" s="140">
        <f t="shared" si="44"/>
        <v>470.80709905305628</v>
      </c>
      <c r="AF133" s="140">
        <f t="shared" si="44"/>
        <v>470.80709905305628</v>
      </c>
      <c r="AG133" s="140">
        <f t="shared" si="44"/>
        <v>470.80709905305628</v>
      </c>
      <c r="AH133" s="140">
        <f t="shared" si="44"/>
        <v>470.80709905305628</v>
      </c>
      <c r="AI133" s="140">
        <f t="shared" si="44"/>
        <v>470.80709905305628</v>
      </c>
      <c r="AJ133" s="140">
        <f t="shared" si="44"/>
        <v>470.80709905305628</v>
      </c>
      <c r="AK133" s="140">
        <f t="shared" si="44"/>
        <v>470.80709905305628</v>
      </c>
      <c r="AL133" s="140">
        <f t="shared" si="44"/>
        <v>470.80709905305628</v>
      </c>
      <c r="AM133" s="140">
        <f t="shared" si="44"/>
        <v>470.80709905305628</v>
      </c>
      <c r="AN133" s="140">
        <f t="shared" si="44"/>
        <v>470.80709905305628</v>
      </c>
      <c r="AO133" s="140">
        <f t="shared" si="44"/>
        <v>470.80709905305628</v>
      </c>
      <c r="AP133" s="140">
        <f t="shared" si="44"/>
        <v>470.80709905305628</v>
      </c>
      <c r="AQ133" s="140">
        <f t="shared" si="44"/>
        <v>470.80709905305628</v>
      </c>
      <c r="AR133" s="140">
        <f t="shared" si="44"/>
        <v>470.80709905305628</v>
      </c>
      <c r="AS133" s="140">
        <f t="shared" si="44"/>
        <v>470.80709905305628</v>
      </c>
      <c r="AT133" s="140">
        <f t="shared" si="44"/>
        <v>470.80709905305628</v>
      </c>
      <c r="AU133" s="140">
        <f t="shared" si="44"/>
        <v>470.80709905305628</v>
      </c>
      <c r="AV133" s="140">
        <f t="shared" si="44"/>
        <v>470.80709905305628</v>
      </c>
      <c r="AW133" s="140">
        <f t="shared" si="44"/>
        <v>470.80709905305628</v>
      </c>
      <c r="AX133" s="140">
        <f t="shared" si="44"/>
        <v>470.80709905305628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29" t="s">
        <v>565</v>
      </c>
      <c r="C134" s="140"/>
      <c r="D134" s="140">
        <f t="shared" ref="D134:AK134" si="45">D133-D136</f>
        <v>0</v>
      </c>
      <c r="E134" s="140">
        <f t="shared" si="45"/>
        <v>0</v>
      </c>
      <c r="F134" s="140">
        <f t="shared" si="45"/>
        <v>0</v>
      </c>
      <c r="G134" s="140">
        <f t="shared" si="45"/>
        <v>0</v>
      </c>
      <c r="H134" s="140">
        <f t="shared" si="45"/>
        <v>0</v>
      </c>
      <c r="I134" s="140">
        <f t="shared" si="45"/>
        <v>0</v>
      </c>
      <c r="J134" s="140">
        <f t="shared" si="45"/>
        <v>320.04473488796947</v>
      </c>
      <c r="K134" s="140">
        <f t="shared" si="45"/>
        <v>321.65309158364607</v>
      </c>
      <c r="L134" s="140">
        <f t="shared" si="45"/>
        <v>323.26953093458474</v>
      </c>
      <c r="M134" s="140">
        <f t="shared" si="45"/>
        <v>324.89409355945929</v>
      </c>
      <c r="N134" s="140">
        <f t="shared" si="45"/>
        <v>326.52682028106915</v>
      </c>
      <c r="O134" s="140">
        <f t="shared" si="45"/>
        <v>328.16775212736525</v>
      </c>
      <c r="P134" s="140">
        <f t="shared" si="45"/>
        <v>329.81693033248075</v>
      </c>
      <c r="Q134" s="140">
        <f t="shared" si="45"/>
        <v>331.4743963377673</v>
      </c>
      <c r="R134" s="140">
        <f t="shared" si="45"/>
        <v>333.1401917928365</v>
      </c>
      <c r="S134" s="140">
        <f t="shared" si="45"/>
        <v>334.81435855660646</v>
      </c>
      <c r="T134" s="140">
        <f t="shared" si="45"/>
        <v>336.49693869835346</v>
      </c>
      <c r="U134" s="140">
        <f t="shared" si="45"/>
        <v>338.18797449876945</v>
      </c>
      <c r="V134" s="140">
        <f t="shared" si="45"/>
        <v>339.88750845102402</v>
      </c>
      <c r="W134" s="140">
        <f t="shared" si="45"/>
        <v>341.59558326183253</v>
      </c>
      <c r="X134" s="140">
        <f t="shared" si="45"/>
        <v>343.31224185252944</v>
      </c>
      <c r="Y134" s="140">
        <f t="shared" si="45"/>
        <v>345.03752736014621</v>
      </c>
      <c r="Z134" s="140">
        <f t="shared" si="45"/>
        <v>346.77148313849591</v>
      </c>
      <c r="AA134" s="140">
        <f t="shared" si="45"/>
        <v>348.51415275926234</v>
      </c>
      <c r="AB134" s="140">
        <f t="shared" si="45"/>
        <v>350.26558001309496</v>
      </c>
      <c r="AC134" s="140">
        <f t="shared" si="45"/>
        <v>352.02580891070932</v>
      </c>
      <c r="AD134" s="140">
        <f t="shared" si="45"/>
        <v>353.79488368399279</v>
      </c>
      <c r="AE134" s="140">
        <f t="shared" si="45"/>
        <v>355.57284878711653</v>
      </c>
      <c r="AF134" s="140">
        <f t="shared" si="45"/>
        <v>357.35974889765185</v>
      </c>
      <c r="AG134" s="140">
        <f t="shared" si="45"/>
        <v>359.15562891769355</v>
      </c>
      <c r="AH134" s="140">
        <f t="shared" si="45"/>
        <v>360.96053397498792</v>
      </c>
      <c r="AI134" s="140">
        <f t="shared" si="45"/>
        <v>362.77450942406665</v>
      </c>
      <c r="AJ134" s="140">
        <f t="shared" si="45"/>
        <v>364.59760084738667</v>
      </c>
      <c r="AK134" s="140">
        <f t="shared" si="45"/>
        <v>366.42985405647573</v>
      </c>
      <c r="AL134" s="140">
        <f>AL133-AL136</f>
        <v>368.2713150930831</v>
      </c>
      <c r="AM134" s="140">
        <f t="shared" ref="AM134:AT134" si="46">AM133-AM136</f>
        <v>370.12203023033709</v>
      </c>
      <c r="AN134" s="140">
        <f t="shared" si="46"/>
        <v>371.9820459739073</v>
      </c>
      <c r="AO134" s="140">
        <f t="shared" si="46"/>
        <v>373.85140906317372</v>
      </c>
      <c r="AP134" s="140">
        <f t="shared" si="46"/>
        <v>375.73016647240081</v>
      </c>
      <c r="AQ134" s="140">
        <f t="shared" si="46"/>
        <v>377.61836541191821</v>
      </c>
      <c r="AR134" s="140">
        <f t="shared" si="46"/>
        <v>379.51605332930671</v>
      </c>
      <c r="AS134" s="140">
        <f t="shared" si="46"/>
        <v>381.42327791059108</v>
      </c>
      <c r="AT134" s="140">
        <f t="shared" si="46"/>
        <v>383.34008708143767</v>
      </c>
      <c r="AU134" s="140">
        <f>AU133-AU136</f>
        <v>385.26652900835921</v>
      </c>
      <c r="AV134" s="140">
        <f>AV133-AV136</f>
        <v>387.20265209992516</v>
      </c>
      <c r="AW134" s="140">
        <f>AW133-AW136</f>
        <v>389.14850500797769</v>
      </c>
      <c r="AX134" s="140">
        <f>AX133-AX136</f>
        <v>391.10413662885475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9" t="s">
        <v>566</v>
      </c>
      <c r="C135" s="140"/>
      <c r="D135" s="140">
        <f t="shared" ref="D135:Q135" si="47">(D134+C135)*(IF(C137&lt;1,0,1))</f>
        <v>0</v>
      </c>
      <c r="E135" s="140">
        <f t="shared" si="47"/>
        <v>0</v>
      </c>
      <c r="F135" s="140">
        <f t="shared" si="47"/>
        <v>0</v>
      </c>
      <c r="G135" s="140">
        <f t="shared" si="47"/>
        <v>0</v>
      </c>
      <c r="H135" s="140">
        <f t="shared" si="47"/>
        <v>0</v>
      </c>
      <c r="I135" s="140">
        <f t="shared" si="47"/>
        <v>0</v>
      </c>
      <c r="J135" s="140">
        <f t="shared" si="47"/>
        <v>320.04473488796947</v>
      </c>
      <c r="K135" s="140">
        <f t="shared" si="47"/>
        <v>641.6978264716156</v>
      </c>
      <c r="L135" s="140">
        <f t="shared" si="47"/>
        <v>964.96735740620034</v>
      </c>
      <c r="M135" s="140">
        <f t="shared" si="47"/>
        <v>1289.8614509656595</v>
      </c>
      <c r="N135" s="140">
        <f t="shared" si="47"/>
        <v>1616.3882712467287</v>
      </c>
      <c r="O135" s="140">
        <f t="shared" si="47"/>
        <v>1944.5560233740939</v>
      </c>
      <c r="P135" s="140">
        <f t="shared" si="47"/>
        <v>2274.3729537065747</v>
      </c>
      <c r="Q135" s="140">
        <f t="shared" si="47"/>
        <v>2605.847350044342</v>
      </c>
      <c r="R135" s="140">
        <f>(R134+Q135)*(IF(Q137&lt;1,0,1))</f>
        <v>2938.9875418371785</v>
      </c>
      <c r="S135" s="140">
        <f t="shared" ref="S135:AX135" si="48">(S134+R135)*(IF(R137&lt;1,0,1))</f>
        <v>3273.8019003937848</v>
      </c>
      <c r="T135" s="140">
        <f t="shared" si="48"/>
        <v>3610.2988390921382</v>
      </c>
      <c r="U135" s="140">
        <f t="shared" si="48"/>
        <v>3948.4868135909078</v>
      </c>
      <c r="V135" s="140">
        <f t="shared" si="48"/>
        <v>4288.3743220419319</v>
      </c>
      <c r="W135" s="140">
        <f t="shared" si="48"/>
        <v>4629.9699053037648</v>
      </c>
      <c r="X135" s="140">
        <f t="shared" si="48"/>
        <v>4973.2821471562938</v>
      </c>
      <c r="Y135" s="140">
        <f t="shared" si="48"/>
        <v>5318.3196745164405</v>
      </c>
      <c r="Z135" s="140">
        <f t="shared" si="48"/>
        <v>5665.0911576549361</v>
      </c>
      <c r="AA135" s="140">
        <f t="shared" si="48"/>
        <v>6013.6053104141984</v>
      </c>
      <c r="AB135" s="140">
        <f t="shared" si="48"/>
        <v>6363.8708904272935</v>
      </c>
      <c r="AC135" s="140">
        <f t="shared" si="48"/>
        <v>6715.8966993380027</v>
      </c>
      <c r="AD135" s="140">
        <f t="shared" si="48"/>
        <v>7069.691583021995</v>
      </c>
      <c r="AE135" s="140">
        <f t="shared" si="48"/>
        <v>7425.2644318091116</v>
      </c>
      <c r="AF135" s="140">
        <f t="shared" si="48"/>
        <v>7782.6241807067636</v>
      </c>
      <c r="AG135" s="140">
        <f t="shared" si="48"/>
        <v>8141.7798096244569</v>
      </c>
      <c r="AH135" s="140">
        <f t="shared" si="48"/>
        <v>8502.7403435994456</v>
      </c>
      <c r="AI135" s="140">
        <f t="shared" si="48"/>
        <v>8865.5148530235128</v>
      </c>
      <c r="AJ135" s="140">
        <f t="shared" si="48"/>
        <v>9230.1124538708991</v>
      </c>
      <c r="AK135" s="140">
        <f t="shared" si="48"/>
        <v>9596.5423079273751</v>
      </c>
      <c r="AL135" s="140">
        <f t="shared" si="48"/>
        <v>9964.8136230204582</v>
      </c>
      <c r="AM135" s="140">
        <f t="shared" si="48"/>
        <v>10334.935653250795</v>
      </c>
      <c r="AN135" s="140">
        <f t="shared" si="48"/>
        <v>10706.917699224703</v>
      </c>
      <c r="AO135" s="140">
        <f t="shared" si="48"/>
        <v>11080.769108287877</v>
      </c>
      <c r="AP135" s="140">
        <f t="shared" si="48"/>
        <v>11456.499274760277</v>
      </c>
      <c r="AQ135" s="140">
        <f t="shared" si="48"/>
        <v>11834.117640172195</v>
      </c>
      <c r="AR135" s="140">
        <f t="shared" si="48"/>
        <v>12213.633693501502</v>
      </c>
      <c r="AS135" s="140">
        <f t="shared" si="48"/>
        <v>12595.056971412094</v>
      </c>
      <c r="AT135" s="140">
        <f t="shared" si="48"/>
        <v>12978.397058493532</v>
      </c>
      <c r="AU135" s="140">
        <f t="shared" si="48"/>
        <v>13363.663587501891</v>
      </c>
      <c r="AV135" s="140">
        <f t="shared" si="48"/>
        <v>13750.866239601815</v>
      </c>
      <c r="AW135" s="140">
        <f t="shared" si="48"/>
        <v>14140.014744609793</v>
      </c>
      <c r="AX135" s="140">
        <f t="shared" si="48"/>
        <v>14531.118881238648</v>
      </c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9" t="s">
        <v>567</v>
      </c>
      <c r="C136" s="140"/>
      <c r="D136" s="140">
        <f>IF(D133&gt;0,C137*$D127,0)</f>
        <v>0</v>
      </c>
      <c r="E136" s="140">
        <f t="shared" ref="E136:AX136" si="49">IF(E133&gt;0,D137*$D$12,0)</f>
        <v>0</v>
      </c>
      <c r="F136" s="140">
        <f t="shared" si="49"/>
        <v>0</v>
      </c>
      <c r="G136" s="140">
        <f t="shared" si="49"/>
        <v>0</v>
      </c>
      <c r="H136" s="140">
        <f t="shared" si="49"/>
        <v>0</v>
      </c>
      <c r="I136" s="140">
        <f t="shared" si="49"/>
        <v>0</v>
      </c>
      <c r="J136" s="140">
        <f t="shared" si="49"/>
        <v>150.76236416508681</v>
      </c>
      <c r="K136" s="140">
        <f t="shared" si="49"/>
        <v>149.1540074694102</v>
      </c>
      <c r="L136" s="140">
        <f t="shared" si="49"/>
        <v>147.53756811847154</v>
      </c>
      <c r="M136" s="140">
        <f t="shared" si="49"/>
        <v>145.91300549359698</v>
      </c>
      <c r="N136" s="140">
        <f t="shared" si="49"/>
        <v>144.2802787719871</v>
      </c>
      <c r="O136" s="140">
        <f t="shared" si="49"/>
        <v>142.639346925691</v>
      </c>
      <c r="P136" s="140">
        <f t="shared" si="49"/>
        <v>140.99016872057553</v>
      </c>
      <c r="Q136" s="140">
        <f t="shared" si="49"/>
        <v>139.332702715289</v>
      </c>
      <c r="R136" s="140">
        <f t="shared" si="49"/>
        <v>137.66690726021974</v>
      </c>
      <c r="S136" s="140">
        <f t="shared" si="49"/>
        <v>135.99274049644981</v>
      </c>
      <c r="T136" s="140">
        <f t="shared" si="49"/>
        <v>134.31016035470279</v>
      </c>
      <c r="U136" s="140">
        <f t="shared" si="49"/>
        <v>132.61912455428686</v>
      </c>
      <c r="V136" s="140">
        <f t="shared" si="49"/>
        <v>130.91959060203229</v>
      </c>
      <c r="W136" s="140">
        <f t="shared" si="49"/>
        <v>129.21151579122372</v>
      </c>
      <c r="X136" s="140">
        <f t="shared" si="49"/>
        <v>127.49485720052685</v>
      </c>
      <c r="Y136" s="140">
        <f t="shared" si="49"/>
        <v>125.76957169291009</v>
      </c>
      <c r="Z136" s="140">
        <f t="shared" si="49"/>
        <v>124.03561591456037</v>
      </c>
      <c r="AA136" s="140">
        <f t="shared" si="49"/>
        <v>122.29294629379392</v>
      </c>
      <c r="AB136" s="140">
        <f t="shared" si="49"/>
        <v>120.54151903996132</v>
      </c>
      <c r="AC136" s="140">
        <f t="shared" si="49"/>
        <v>118.78129014234699</v>
      </c>
      <c r="AD136" s="140">
        <f t="shared" si="49"/>
        <v>117.01221536906347</v>
      </c>
      <c r="AE136" s="140">
        <f t="shared" si="49"/>
        <v>115.23425026593978</v>
      </c>
      <c r="AF136" s="140">
        <f t="shared" si="49"/>
        <v>113.44735015540442</v>
      </c>
      <c r="AG136" s="140">
        <f t="shared" si="49"/>
        <v>111.6514701353627</v>
      </c>
      <c r="AH136" s="140">
        <f t="shared" si="49"/>
        <v>109.84656507806835</v>
      </c>
      <c r="AI136" s="140">
        <f t="shared" si="49"/>
        <v>108.03258962898965</v>
      </c>
      <c r="AJ136" s="140">
        <f t="shared" si="49"/>
        <v>106.20949820566959</v>
      </c>
      <c r="AK136" s="140">
        <f t="shared" si="49"/>
        <v>104.37724499658057</v>
      </c>
      <c r="AL136" s="140">
        <f t="shared" si="49"/>
        <v>102.53578395997316</v>
      </c>
      <c r="AM136" s="140">
        <f t="shared" si="49"/>
        <v>100.6850688227192</v>
      </c>
      <c r="AN136" s="140">
        <f t="shared" si="49"/>
        <v>98.825053079148958</v>
      </c>
      <c r="AO136" s="140">
        <f t="shared" si="49"/>
        <v>96.955689989882558</v>
      </c>
      <c r="AP136" s="140">
        <f t="shared" si="49"/>
        <v>95.076932580655438</v>
      </c>
      <c r="AQ136" s="140">
        <f t="shared" si="49"/>
        <v>93.188733641138086</v>
      </c>
      <c r="AR136" s="140">
        <f t="shared" si="49"/>
        <v>91.291045723749534</v>
      </c>
      <c r="AS136" s="140">
        <f t="shared" si="49"/>
        <v>89.383821142465223</v>
      </c>
      <c r="AT136" s="140">
        <f t="shared" si="49"/>
        <v>87.467011971618632</v>
      </c>
      <c r="AU136" s="140">
        <f t="shared" si="49"/>
        <v>85.540570044697049</v>
      </c>
      <c r="AV136" s="140">
        <f t="shared" si="49"/>
        <v>83.604446953131131</v>
      </c>
      <c r="AW136" s="140">
        <f t="shared" si="49"/>
        <v>81.658594045078587</v>
      </c>
      <c r="AX136" s="140">
        <f t="shared" si="49"/>
        <v>79.70296242420153</v>
      </c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43" t="s">
        <v>568</v>
      </c>
      <c r="C137" s="140">
        <f>IF(C131=$D122,($C124),IF(D131&lt;$D122,0,(($C124)-C135)*IF(B137&lt;1,0,1)))</f>
        <v>0</v>
      </c>
      <c r="D137" s="140">
        <f t="shared" ref="D137:AX137" si="50">IF(D131=$D122,($C124),IF(E131&lt;$D122,0,(($C124)-D135)*IF(C137&lt;1,0,1)))</f>
        <v>0</v>
      </c>
      <c r="E137" s="140">
        <f t="shared" si="50"/>
        <v>0</v>
      </c>
      <c r="F137" s="140">
        <f t="shared" si="50"/>
        <v>0</v>
      </c>
      <c r="G137" s="140">
        <f t="shared" si="50"/>
        <v>0</v>
      </c>
      <c r="H137" s="140">
        <f t="shared" si="50"/>
        <v>0</v>
      </c>
      <c r="I137" s="140">
        <f t="shared" si="50"/>
        <v>30000</v>
      </c>
      <c r="J137" s="140">
        <f t="shared" si="50"/>
        <v>29679.955265112032</v>
      </c>
      <c r="K137" s="140">
        <f t="shared" si="50"/>
        <v>29358.302173528384</v>
      </c>
      <c r="L137" s="140">
        <f t="shared" si="50"/>
        <v>29035.0326425938</v>
      </c>
      <c r="M137" s="140">
        <f t="shared" si="50"/>
        <v>28710.138549034342</v>
      </c>
      <c r="N137" s="140">
        <f t="shared" si="50"/>
        <v>28383.611728753272</v>
      </c>
      <c r="O137" s="140">
        <f t="shared" si="50"/>
        <v>28055.443976625906</v>
      </c>
      <c r="P137" s="140">
        <f t="shared" si="50"/>
        <v>27725.627046293426</v>
      </c>
      <c r="Q137" s="140">
        <f t="shared" si="50"/>
        <v>27394.152649955657</v>
      </c>
      <c r="R137" s="140">
        <f t="shared" si="50"/>
        <v>27061.012458162822</v>
      </c>
      <c r="S137" s="140">
        <f t="shared" si="50"/>
        <v>26726.198099606216</v>
      </c>
      <c r="T137" s="140">
        <f t="shared" si="50"/>
        <v>26389.701160907862</v>
      </c>
      <c r="U137" s="140">
        <f t="shared" si="50"/>
        <v>26051.513186409091</v>
      </c>
      <c r="V137" s="140">
        <f t="shared" si="50"/>
        <v>25711.625677958069</v>
      </c>
      <c r="W137" s="140">
        <f t="shared" si="50"/>
        <v>25370.030094696234</v>
      </c>
      <c r="X137" s="140">
        <f t="shared" si="50"/>
        <v>25026.717852843707</v>
      </c>
      <c r="Y137" s="140">
        <f t="shared" si="50"/>
        <v>24681.680325483561</v>
      </c>
      <c r="Z137" s="140">
        <f t="shared" si="50"/>
        <v>24334.908842345063</v>
      </c>
      <c r="AA137" s="140">
        <f t="shared" si="50"/>
        <v>23986.394689585803</v>
      </c>
      <c r="AB137" s="140">
        <f t="shared" si="50"/>
        <v>23636.129109572707</v>
      </c>
      <c r="AC137" s="140">
        <f t="shared" si="50"/>
        <v>23284.103300661998</v>
      </c>
      <c r="AD137" s="140">
        <f t="shared" si="50"/>
        <v>22930.308416978005</v>
      </c>
      <c r="AE137" s="140">
        <f t="shared" si="50"/>
        <v>22574.735568190888</v>
      </c>
      <c r="AF137" s="140">
        <f t="shared" si="50"/>
        <v>22217.375819293236</v>
      </c>
      <c r="AG137" s="140">
        <f t="shared" si="50"/>
        <v>21858.220190375541</v>
      </c>
      <c r="AH137" s="140">
        <f t="shared" si="50"/>
        <v>21497.259656400554</v>
      </c>
      <c r="AI137" s="140">
        <f t="shared" si="50"/>
        <v>21134.485146976487</v>
      </c>
      <c r="AJ137" s="140">
        <f t="shared" si="50"/>
        <v>20769.887546129103</v>
      </c>
      <c r="AK137" s="140">
        <f t="shared" si="50"/>
        <v>20403.457692072625</v>
      </c>
      <c r="AL137" s="140">
        <f t="shared" si="50"/>
        <v>20035.186376979542</v>
      </c>
      <c r="AM137" s="140">
        <f t="shared" si="50"/>
        <v>19665.064346749205</v>
      </c>
      <c r="AN137" s="140">
        <f t="shared" si="50"/>
        <v>19293.082300775299</v>
      </c>
      <c r="AO137" s="140">
        <f t="shared" si="50"/>
        <v>18919.230891712123</v>
      </c>
      <c r="AP137" s="140">
        <f t="shared" si="50"/>
        <v>18543.500725239723</v>
      </c>
      <c r="AQ137" s="140">
        <f t="shared" si="50"/>
        <v>18165.882359827803</v>
      </c>
      <c r="AR137" s="140">
        <f t="shared" si="50"/>
        <v>17786.366306498498</v>
      </c>
      <c r="AS137" s="140">
        <f t="shared" si="50"/>
        <v>17404.943028587906</v>
      </c>
      <c r="AT137" s="140">
        <f t="shared" si="50"/>
        <v>17021.60294150647</v>
      </c>
      <c r="AU137" s="140">
        <f t="shared" si="50"/>
        <v>16636.336412498109</v>
      </c>
      <c r="AV137" s="140">
        <f t="shared" si="50"/>
        <v>16249.133760398185</v>
      </c>
      <c r="AW137" s="140">
        <f t="shared" si="50"/>
        <v>15859.985255390207</v>
      </c>
      <c r="AX137" s="140">
        <f t="shared" si="50"/>
        <v>15468.881118761352</v>
      </c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33" t="s">
        <v>575</v>
      </c>
      <c r="C141" s="133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6" t="s">
        <v>483</v>
      </c>
      <c r="C144" s="127"/>
      <c r="D144" s="144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8" t="s">
        <v>484</v>
      </c>
      <c r="C145" s="150" t="str">
        <f>+Finanziamneti!I4</f>
        <v>A1 M8</v>
      </c>
      <c r="D145" s="138">
        <f>VLOOKUP($C145,$BA$6:$BB$41,2,FALSE)</f>
        <v>8</v>
      </c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28" t="s">
        <v>486</v>
      </c>
      <c r="C146" s="152">
        <f>+Finanziamneti!I5</f>
        <v>6.2E-2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9" t="s">
        <v>487</v>
      </c>
      <c r="C147" s="153">
        <f>+Finanziamneti!I6</f>
        <v>30000</v>
      </c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30" t="s">
        <v>488</v>
      </c>
      <c r="C148" s="153">
        <f>+Finanziamneti!I7</f>
        <v>78</v>
      </c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521</v>
      </c>
      <c r="C150" s="126" t="s">
        <v>522</v>
      </c>
      <c r="D150" s="139">
        <f>((1+C146)^(1/12))-1</f>
        <v>5.0254121388362272E-3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6" t="s">
        <v>525</v>
      </c>
      <c r="C152" s="126" t="s">
        <v>522</v>
      </c>
      <c r="D152" s="140">
        <f>(C147)/((1-(1+D150)^(-C148))/D150)</f>
        <v>465.86205993052886</v>
      </c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27"/>
      <c r="C153" s="66">
        <v>41275</v>
      </c>
      <c r="D153" s="66">
        <v>41306</v>
      </c>
      <c r="E153" s="66">
        <v>41336</v>
      </c>
      <c r="F153" s="66">
        <v>41367</v>
      </c>
      <c r="G153" s="66">
        <v>41397</v>
      </c>
      <c r="H153" s="66">
        <v>41428</v>
      </c>
      <c r="I153" s="66">
        <v>41458</v>
      </c>
      <c r="J153" s="66">
        <v>41489</v>
      </c>
      <c r="K153" s="66">
        <v>41519</v>
      </c>
      <c r="L153" s="66">
        <v>41550</v>
      </c>
      <c r="M153" s="66">
        <v>41580</v>
      </c>
      <c r="N153" s="66">
        <v>41611</v>
      </c>
      <c r="O153" s="66">
        <v>41641</v>
      </c>
      <c r="P153" s="66">
        <v>41672</v>
      </c>
      <c r="Q153" s="66">
        <v>41702</v>
      </c>
      <c r="R153" s="66">
        <v>41733</v>
      </c>
      <c r="S153" s="66">
        <v>41763</v>
      </c>
      <c r="T153" s="66">
        <v>41794</v>
      </c>
      <c r="U153" s="66">
        <v>41824</v>
      </c>
      <c r="V153" s="66">
        <v>41855</v>
      </c>
      <c r="W153" s="66">
        <v>41885</v>
      </c>
      <c r="X153" s="66">
        <v>41916</v>
      </c>
      <c r="Y153" s="66">
        <v>41946</v>
      </c>
      <c r="Z153" s="66">
        <v>41977</v>
      </c>
      <c r="AA153" s="66">
        <v>42007</v>
      </c>
      <c r="AB153" s="66">
        <v>42038</v>
      </c>
      <c r="AC153" s="66">
        <v>42068</v>
      </c>
      <c r="AD153" s="66">
        <v>42099</v>
      </c>
      <c r="AE153" s="66">
        <v>42129</v>
      </c>
      <c r="AF153" s="66">
        <v>42160</v>
      </c>
      <c r="AG153" s="66">
        <v>42190</v>
      </c>
      <c r="AH153" s="66">
        <v>42221</v>
      </c>
      <c r="AI153" s="66">
        <v>42251</v>
      </c>
      <c r="AJ153" s="66">
        <v>42282</v>
      </c>
      <c r="AK153" s="66">
        <v>42312</v>
      </c>
      <c r="AL153" s="66">
        <v>42343</v>
      </c>
      <c r="AM153" s="66">
        <v>42373</v>
      </c>
      <c r="AN153" s="66">
        <v>42404</v>
      </c>
      <c r="AO153" s="66">
        <v>42434</v>
      </c>
      <c r="AP153" s="66">
        <v>42465</v>
      </c>
      <c r="AQ153" s="66">
        <v>42495</v>
      </c>
      <c r="AR153" s="66">
        <v>42526</v>
      </c>
      <c r="AS153" s="66">
        <v>42556</v>
      </c>
      <c r="AT153" s="66">
        <v>42587</v>
      </c>
      <c r="AU153" s="66">
        <v>42617</v>
      </c>
      <c r="AV153" s="66">
        <v>42648</v>
      </c>
      <c r="AW153" s="66">
        <v>42678</v>
      </c>
      <c r="AX153" s="66">
        <v>42709</v>
      </c>
      <c r="AY153" s="66">
        <v>0</v>
      </c>
      <c r="AZ153" s="127"/>
      <c r="BA153" s="127"/>
      <c r="BB153" s="136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7"/>
      <c r="C154" s="138">
        <v>1</v>
      </c>
      <c r="D154" s="138">
        <f>+C154+1</f>
        <v>2</v>
      </c>
      <c r="E154" s="138">
        <f t="shared" ref="E154:AY154" si="51">+D154+1</f>
        <v>3</v>
      </c>
      <c r="F154" s="138">
        <f t="shared" si="51"/>
        <v>4</v>
      </c>
      <c r="G154" s="138">
        <f t="shared" si="51"/>
        <v>5</v>
      </c>
      <c r="H154" s="138">
        <f t="shared" si="51"/>
        <v>6</v>
      </c>
      <c r="I154" s="138">
        <f t="shared" si="51"/>
        <v>7</v>
      </c>
      <c r="J154" s="138">
        <f t="shared" si="51"/>
        <v>8</v>
      </c>
      <c r="K154" s="138">
        <f t="shared" si="51"/>
        <v>9</v>
      </c>
      <c r="L154" s="138">
        <f t="shared" si="51"/>
        <v>10</v>
      </c>
      <c r="M154" s="138">
        <f t="shared" si="51"/>
        <v>11</v>
      </c>
      <c r="N154" s="138">
        <f t="shared" si="51"/>
        <v>12</v>
      </c>
      <c r="O154" s="138">
        <f t="shared" si="51"/>
        <v>13</v>
      </c>
      <c r="P154" s="138">
        <f t="shared" si="51"/>
        <v>14</v>
      </c>
      <c r="Q154" s="138">
        <f t="shared" si="51"/>
        <v>15</v>
      </c>
      <c r="R154" s="138">
        <f t="shared" si="51"/>
        <v>16</v>
      </c>
      <c r="S154" s="138">
        <f t="shared" si="51"/>
        <v>17</v>
      </c>
      <c r="T154" s="138">
        <f t="shared" si="51"/>
        <v>18</v>
      </c>
      <c r="U154" s="138">
        <f t="shared" si="51"/>
        <v>19</v>
      </c>
      <c r="V154" s="138">
        <f t="shared" si="51"/>
        <v>20</v>
      </c>
      <c r="W154" s="138">
        <f t="shared" si="51"/>
        <v>21</v>
      </c>
      <c r="X154" s="138">
        <f t="shared" si="51"/>
        <v>22</v>
      </c>
      <c r="Y154" s="138">
        <f t="shared" si="51"/>
        <v>23</v>
      </c>
      <c r="Z154" s="138">
        <f t="shared" si="51"/>
        <v>24</v>
      </c>
      <c r="AA154" s="138">
        <f t="shared" si="51"/>
        <v>25</v>
      </c>
      <c r="AB154" s="138">
        <f t="shared" si="51"/>
        <v>26</v>
      </c>
      <c r="AC154" s="138">
        <f t="shared" si="51"/>
        <v>27</v>
      </c>
      <c r="AD154" s="138">
        <f t="shared" si="51"/>
        <v>28</v>
      </c>
      <c r="AE154" s="138">
        <f t="shared" si="51"/>
        <v>29</v>
      </c>
      <c r="AF154" s="138">
        <f t="shared" si="51"/>
        <v>30</v>
      </c>
      <c r="AG154" s="138">
        <f t="shared" si="51"/>
        <v>31</v>
      </c>
      <c r="AH154" s="138">
        <f t="shared" si="51"/>
        <v>32</v>
      </c>
      <c r="AI154" s="138">
        <f t="shared" si="51"/>
        <v>33</v>
      </c>
      <c r="AJ154" s="138">
        <f t="shared" si="51"/>
        <v>34</v>
      </c>
      <c r="AK154" s="138">
        <f t="shared" si="51"/>
        <v>35</v>
      </c>
      <c r="AL154" s="138">
        <f t="shared" si="51"/>
        <v>36</v>
      </c>
      <c r="AM154" s="138">
        <f t="shared" si="51"/>
        <v>37</v>
      </c>
      <c r="AN154" s="138">
        <f t="shared" si="51"/>
        <v>38</v>
      </c>
      <c r="AO154" s="138">
        <f t="shared" si="51"/>
        <v>39</v>
      </c>
      <c r="AP154" s="138">
        <f t="shared" si="51"/>
        <v>40</v>
      </c>
      <c r="AQ154" s="138">
        <f t="shared" si="51"/>
        <v>41</v>
      </c>
      <c r="AR154" s="138">
        <f t="shared" si="51"/>
        <v>42</v>
      </c>
      <c r="AS154" s="138">
        <f t="shared" si="51"/>
        <v>43</v>
      </c>
      <c r="AT154" s="138">
        <f t="shared" si="51"/>
        <v>44</v>
      </c>
      <c r="AU154" s="138">
        <f t="shared" si="51"/>
        <v>45</v>
      </c>
      <c r="AV154" s="138">
        <f t="shared" si="51"/>
        <v>46</v>
      </c>
      <c r="AW154" s="138">
        <f t="shared" si="51"/>
        <v>47</v>
      </c>
      <c r="AX154" s="138">
        <f t="shared" si="51"/>
        <v>48</v>
      </c>
      <c r="AY154" s="138">
        <f t="shared" si="51"/>
        <v>49</v>
      </c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41" t="s">
        <v>487</v>
      </c>
      <c r="C155" s="142" t="s">
        <v>515</v>
      </c>
      <c r="D155" s="142" t="s">
        <v>516</v>
      </c>
      <c r="E155" s="142" t="s">
        <v>517</v>
      </c>
      <c r="F155" s="142" t="s">
        <v>518</v>
      </c>
      <c r="G155" s="142" t="s">
        <v>519</v>
      </c>
      <c r="H155" s="142" t="s">
        <v>520</v>
      </c>
      <c r="I155" s="142" t="s">
        <v>523</v>
      </c>
      <c r="J155" s="142" t="s">
        <v>524</v>
      </c>
      <c r="K155" s="142" t="s">
        <v>485</v>
      </c>
      <c r="L155" s="142" t="s">
        <v>526</v>
      </c>
      <c r="M155" s="142" t="s">
        <v>527</v>
      </c>
      <c r="N155" s="142" t="s">
        <v>500</v>
      </c>
      <c r="O155" s="142" t="s">
        <v>528</v>
      </c>
      <c r="P155" s="142" t="s">
        <v>529</v>
      </c>
      <c r="Q155" s="142" t="s">
        <v>530</v>
      </c>
      <c r="R155" s="142" t="s">
        <v>531</v>
      </c>
      <c r="S155" s="142" t="s">
        <v>532</v>
      </c>
      <c r="T155" s="142" t="s">
        <v>533</v>
      </c>
      <c r="U155" s="142" t="s">
        <v>534</v>
      </c>
      <c r="V155" s="142" t="s">
        <v>535</v>
      </c>
      <c r="W155" s="142" t="s">
        <v>536</v>
      </c>
      <c r="X155" s="142" t="s">
        <v>537</v>
      </c>
      <c r="Y155" s="142" t="s">
        <v>538</v>
      </c>
      <c r="Z155" s="142" t="s">
        <v>539</v>
      </c>
      <c r="AA155" s="142" t="s">
        <v>540</v>
      </c>
      <c r="AB155" s="142" t="s">
        <v>541</v>
      </c>
      <c r="AC155" s="142" t="s">
        <v>542</v>
      </c>
      <c r="AD155" s="142" t="s">
        <v>543</v>
      </c>
      <c r="AE155" s="142" t="s">
        <v>544</v>
      </c>
      <c r="AF155" s="142" t="s">
        <v>545</v>
      </c>
      <c r="AG155" s="142" t="s">
        <v>546</v>
      </c>
      <c r="AH155" s="142" t="s">
        <v>547</v>
      </c>
      <c r="AI155" s="142" t="s">
        <v>548</v>
      </c>
      <c r="AJ155" s="142" t="s">
        <v>549</v>
      </c>
      <c r="AK155" s="142" t="s">
        <v>550</v>
      </c>
      <c r="AL155" s="142" t="s">
        <v>551</v>
      </c>
      <c r="AM155" s="142" t="s">
        <v>552</v>
      </c>
      <c r="AN155" s="142" t="s">
        <v>553</v>
      </c>
      <c r="AO155" s="142" t="s">
        <v>554</v>
      </c>
      <c r="AP155" s="142" t="s">
        <v>555</v>
      </c>
      <c r="AQ155" s="142" t="s">
        <v>556</v>
      </c>
      <c r="AR155" s="142" t="s">
        <v>557</v>
      </c>
      <c r="AS155" s="142" t="s">
        <v>558</v>
      </c>
      <c r="AT155" s="142" t="s">
        <v>559</v>
      </c>
      <c r="AU155" s="142" t="s">
        <v>560</v>
      </c>
      <c r="AV155" s="142" t="s">
        <v>561</v>
      </c>
      <c r="AW155" s="142" t="s">
        <v>562</v>
      </c>
      <c r="AX155" s="142" t="s">
        <v>563</v>
      </c>
      <c r="AY155" s="142" t="s">
        <v>570</v>
      </c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564</v>
      </c>
      <c r="C156" s="140"/>
      <c r="D156" s="140">
        <f t="shared" ref="D156:AX156" si="52">+IF(D154&gt;=$D145,$D152,0)*IF(C160&lt;1,0,1)</f>
        <v>0</v>
      </c>
      <c r="E156" s="140">
        <f t="shared" si="52"/>
        <v>0</v>
      </c>
      <c r="F156" s="140">
        <f t="shared" si="52"/>
        <v>0</v>
      </c>
      <c r="G156" s="140">
        <f t="shared" si="52"/>
        <v>0</v>
      </c>
      <c r="H156" s="140">
        <f t="shared" si="52"/>
        <v>0</v>
      </c>
      <c r="I156" s="140">
        <f t="shared" si="52"/>
        <v>0</v>
      </c>
      <c r="J156" s="140">
        <f t="shared" si="52"/>
        <v>0</v>
      </c>
      <c r="K156" s="140">
        <f t="shared" si="52"/>
        <v>465.86205993052886</v>
      </c>
      <c r="L156" s="140">
        <f t="shared" si="52"/>
        <v>465.86205993052886</v>
      </c>
      <c r="M156" s="140">
        <f t="shared" si="52"/>
        <v>465.86205993052886</v>
      </c>
      <c r="N156" s="140">
        <f t="shared" si="52"/>
        <v>465.86205993052886</v>
      </c>
      <c r="O156" s="140">
        <f t="shared" si="52"/>
        <v>465.86205993052886</v>
      </c>
      <c r="P156" s="140">
        <f t="shared" si="52"/>
        <v>465.86205993052886</v>
      </c>
      <c r="Q156" s="140">
        <f t="shared" si="52"/>
        <v>465.86205993052886</v>
      </c>
      <c r="R156" s="140">
        <f t="shared" si="52"/>
        <v>465.86205993052886</v>
      </c>
      <c r="S156" s="140">
        <f t="shared" si="52"/>
        <v>465.86205993052886</v>
      </c>
      <c r="T156" s="140">
        <f t="shared" si="52"/>
        <v>465.86205993052886</v>
      </c>
      <c r="U156" s="140">
        <f t="shared" si="52"/>
        <v>465.86205993052886</v>
      </c>
      <c r="V156" s="140">
        <f t="shared" si="52"/>
        <v>465.86205993052886</v>
      </c>
      <c r="W156" s="140">
        <f t="shared" si="52"/>
        <v>465.86205993052886</v>
      </c>
      <c r="X156" s="140">
        <f t="shared" si="52"/>
        <v>465.86205993052886</v>
      </c>
      <c r="Y156" s="140">
        <f t="shared" si="52"/>
        <v>465.86205993052886</v>
      </c>
      <c r="Z156" s="140">
        <f t="shared" si="52"/>
        <v>465.86205993052886</v>
      </c>
      <c r="AA156" s="140">
        <f t="shared" si="52"/>
        <v>465.86205993052886</v>
      </c>
      <c r="AB156" s="140">
        <f t="shared" si="52"/>
        <v>465.86205993052886</v>
      </c>
      <c r="AC156" s="140">
        <f t="shared" si="52"/>
        <v>465.86205993052886</v>
      </c>
      <c r="AD156" s="140">
        <f t="shared" si="52"/>
        <v>465.86205993052886</v>
      </c>
      <c r="AE156" s="140">
        <f t="shared" si="52"/>
        <v>465.86205993052886</v>
      </c>
      <c r="AF156" s="140">
        <f t="shared" si="52"/>
        <v>465.86205993052886</v>
      </c>
      <c r="AG156" s="140">
        <f t="shared" si="52"/>
        <v>465.86205993052886</v>
      </c>
      <c r="AH156" s="140">
        <f t="shared" si="52"/>
        <v>465.86205993052886</v>
      </c>
      <c r="AI156" s="140">
        <f t="shared" si="52"/>
        <v>465.86205993052886</v>
      </c>
      <c r="AJ156" s="140">
        <f t="shared" si="52"/>
        <v>465.86205993052886</v>
      </c>
      <c r="AK156" s="140">
        <f t="shared" si="52"/>
        <v>465.86205993052886</v>
      </c>
      <c r="AL156" s="140">
        <f t="shared" si="52"/>
        <v>465.86205993052886</v>
      </c>
      <c r="AM156" s="140">
        <f t="shared" si="52"/>
        <v>465.86205993052886</v>
      </c>
      <c r="AN156" s="140">
        <f t="shared" si="52"/>
        <v>465.86205993052886</v>
      </c>
      <c r="AO156" s="140">
        <f t="shared" si="52"/>
        <v>465.86205993052886</v>
      </c>
      <c r="AP156" s="140">
        <f t="shared" si="52"/>
        <v>465.86205993052886</v>
      </c>
      <c r="AQ156" s="140">
        <f t="shared" si="52"/>
        <v>465.86205993052886</v>
      </c>
      <c r="AR156" s="140">
        <f t="shared" si="52"/>
        <v>465.86205993052886</v>
      </c>
      <c r="AS156" s="140">
        <f t="shared" si="52"/>
        <v>465.86205993052886</v>
      </c>
      <c r="AT156" s="140">
        <f t="shared" si="52"/>
        <v>465.86205993052886</v>
      </c>
      <c r="AU156" s="140">
        <f t="shared" si="52"/>
        <v>465.86205993052886</v>
      </c>
      <c r="AV156" s="140">
        <f t="shared" si="52"/>
        <v>465.86205993052886</v>
      </c>
      <c r="AW156" s="140">
        <f t="shared" si="52"/>
        <v>465.86205993052886</v>
      </c>
      <c r="AX156" s="140">
        <f t="shared" si="52"/>
        <v>465.86205993052886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565</v>
      </c>
      <c r="C157" s="140"/>
      <c r="D157" s="140">
        <f t="shared" ref="D157:AK157" si="53">D156-D159</f>
        <v>0</v>
      </c>
      <c r="E157" s="140">
        <f t="shared" si="53"/>
        <v>0</v>
      </c>
      <c r="F157" s="140">
        <f t="shared" si="53"/>
        <v>0</v>
      </c>
      <c r="G157" s="140">
        <f t="shared" si="53"/>
        <v>0</v>
      </c>
      <c r="H157" s="140">
        <f t="shared" si="53"/>
        <v>0</v>
      </c>
      <c r="I157" s="140">
        <f t="shared" si="53"/>
        <v>0</v>
      </c>
      <c r="J157" s="140">
        <f t="shared" si="53"/>
        <v>0</v>
      </c>
      <c r="K157" s="140">
        <f t="shared" si="53"/>
        <v>315.09969576544205</v>
      </c>
      <c r="L157" s="140">
        <f t="shared" si="53"/>
        <v>316.68320160148528</v>
      </c>
      <c r="M157" s="140">
        <f t="shared" si="53"/>
        <v>318.27466520697891</v>
      </c>
      <c r="N157" s="140">
        <f t="shared" si="53"/>
        <v>319.8741265729941</v>
      </c>
      <c r="O157" s="140">
        <f t="shared" si="53"/>
        <v>321.48162589157369</v>
      </c>
      <c r="P157" s="140">
        <f t="shared" si="53"/>
        <v>323.09720355674199</v>
      </c>
      <c r="Q157" s="140">
        <f t="shared" si="53"/>
        <v>324.72090016552011</v>
      </c>
      <c r="R157" s="140">
        <f t="shared" si="53"/>
        <v>326.35275651894574</v>
      </c>
      <c r="S157" s="140">
        <f t="shared" si="53"/>
        <v>327.99281362309864</v>
      </c>
      <c r="T157" s="140">
        <f t="shared" si="53"/>
        <v>329.64111269013125</v>
      </c>
      <c r="U157" s="140">
        <f t="shared" si="53"/>
        <v>331.29769513930376</v>
      </c>
      <c r="V157" s="140">
        <f t="shared" si="53"/>
        <v>332.96260259802523</v>
      </c>
      <c r="W157" s="140">
        <f t="shared" si="53"/>
        <v>334.63587690289989</v>
      </c>
      <c r="X157" s="140">
        <f t="shared" si="53"/>
        <v>336.31756010077777</v>
      </c>
      <c r="Y157" s="140">
        <f t="shared" si="53"/>
        <v>338.00769444981205</v>
      </c>
      <c r="Z157" s="140">
        <f t="shared" si="53"/>
        <v>339.70632242052017</v>
      </c>
      <c r="AA157" s="140">
        <f t="shared" si="53"/>
        <v>341.41348669685169</v>
      </c>
      <c r="AB157" s="140">
        <f t="shared" si="53"/>
        <v>343.12923017726041</v>
      </c>
      <c r="AC157" s="140">
        <f t="shared" si="53"/>
        <v>344.85359597578275</v>
      </c>
      <c r="AD157" s="140">
        <f t="shared" si="53"/>
        <v>346.58662742312077</v>
      </c>
      <c r="AE157" s="140">
        <f t="shared" si="53"/>
        <v>348.32836806773122</v>
      </c>
      <c r="AF157" s="140">
        <f t="shared" si="53"/>
        <v>350.07886167691981</v>
      </c>
      <c r="AG157" s="140">
        <f t="shared" si="53"/>
        <v>351.83815223794102</v>
      </c>
      <c r="AH157" s="140">
        <f t="shared" si="53"/>
        <v>353.60628395910328</v>
      </c>
      <c r="AI157" s="140">
        <f t="shared" si="53"/>
        <v>355.38330127088011</v>
      </c>
      <c r="AJ157" s="140">
        <f t="shared" si="53"/>
        <v>357.16924882702648</v>
      </c>
      <c r="AK157" s="140">
        <f t="shared" si="53"/>
        <v>358.96417150570085</v>
      </c>
      <c r="AL157" s="140">
        <f>AL156-AL159</f>
        <v>360.76811441059283</v>
      </c>
      <c r="AM157" s="140">
        <f t="shared" ref="AM157:AT157" si="54">AM156-AM159</f>
        <v>362.58112287205694</v>
      </c>
      <c r="AN157" s="140">
        <f t="shared" si="54"/>
        <v>364.40324244825104</v>
      </c>
      <c r="AO157" s="140">
        <f t="shared" si="54"/>
        <v>366.23451892628174</v>
      </c>
      <c r="AP157" s="140">
        <f t="shared" si="54"/>
        <v>368.07499832335475</v>
      </c>
      <c r="AQ157" s="140">
        <f t="shared" si="54"/>
        <v>369.92472688793106</v>
      </c>
      <c r="AR157" s="140">
        <f t="shared" si="54"/>
        <v>371.78375110088933</v>
      </c>
      <c r="AS157" s="140">
        <f t="shared" si="54"/>
        <v>373.65211767669382</v>
      </c>
      <c r="AT157" s="140">
        <f t="shared" si="54"/>
        <v>375.52987356456811</v>
      </c>
      <c r="AU157" s="140">
        <f>AU156-AU159</f>
        <v>377.41706594967513</v>
      </c>
      <c r="AV157" s="140">
        <f>AV156-AV159</f>
        <v>379.31374225430261</v>
      </c>
      <c r="AW157" s="140">
        <f>AW156-AW159</f>
        <v>381.21995013905473</v>
      </c>
      <c r="AX157" s="140">
        <f>AX156-AX159</f>
        <v>383.1357375040501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566</v>
      </c>
      <c r="C158" s="140"/>
      <c r="D158" s="140">
        <f t="shared" ref="D158:Q158" si="55">(D157+C158)*(IF(C160&lt;1,0,1))</f>
        <v>0</v>
      </c>
      <c r="E158" s="140">
        <f t="shared" si="55"/>
        <v>0</v>
      </c>
      <c r="F158" s="140">
        <f t="shared" si="55"/>
        <v>0</v>
      </c>
      <c r="G158" s="140">
        <f t="shared" si="55"/>
        <v>0</v>
      </c>
      <c r="H158" s="140">
        <f t="shared" si="55"/>
        <v>0</v>
      </c>
      <c r="I158" s="140">
        <f t="shared" si="55"/>
        <v>0</v>
      </c>
      <c r="J158" s="140">
        <f t="shared" si="55"/>
        <v>0</v>
      </c>
      <c r="K158" s="140">
        <f t="shared" si="55"/>
        <v>315.09969576544205</v>
      </c>
      <c r="L158" s="140">
        <f t="shared" si="55"/>
        <v>631.78289736692727</v>
      </c>
      <c r="M158" s="140">
        <f t="shared" si="55"/>
        <v>950.05756257390613</v>
      </c>
      <c r="N158" s="140">
        <f t="shared" si="55"/>
        <v>1269.9316891469002</v>
      </c>
      <c r="O158" s="140">
        <f t="shared" si="55"/>
        <v>1591.4133150384739</v>
      </c>
      <c r="P158" s="140">
        <f t="shared" si="55"/>
        <v>1914.5105185952159</v>
      </c>
      <c r="Q158" s="140">
        <f t="shared" si="55"/>
        <v>2239.2314187607362</v>
      </c>
      <c r="R158" s="140">
        <f>(R157+Q158)*(IF(Q160&lt;1,0,1))</f>
        <v>2565.5841752796819</v>
      </c>
      <c r="S158" s="140">
        <f t="shared" ref="S158:AX158" si="56">(S157+R158)*(IF(R160&lt;1,0,1))</f>
        <v>2893.5769889027806</v>
      </c>
      <c r="T158" s="140">
        <f t="shared" si="56"/>
        <v>3223.2181015929118</v>
      </c>
      <c r="U158" s="140">
        <f t="shared" si="56"/>
        <v>3554.5157967322157</v>
      </c>
      <c r="V158" s="140">
        <f t="shared" si="56"/>
        <v>3887.4783993302408</v>
      </c>
      <c r="W158" s="140">
        <f t="shared" si="56"/>
        <v>4222.114276233141</v>
      </c>
      <c r="X158" s="140">
        <f t="shared" si="56"/>
        <v>4558.4318363339189</v>
      </c>
      <c r="Y158" s="140">
        <f t="shared" si="56"/>
        <v>4896.4395307837312</v>
      </c>
      <c r="Z158" s="140">
        <f t="shared" si="56"/>
        <v>5236.1458532042516</v>
      </c>
      <c r="AA158" s="140">
        <f t="shared" si="56"/>
        <v>5577.5593399011032</v>
      </c>
      <c r="AB158" s="140">
        <f t="shared" si="56"/>
        <v>5920.6885700783632</v>
      </c>
      <c r="AC158" s="140">
        <f t="shared" si="56"/>
        <v>6265.542166054146</v>
      </c>
      <c r="AD158" s="140">
        <f t="shared" si="56"/>
        <v>6612.1287934772672</v>
      </c>
      <c r="AE158" s="140">
        <f t="shared" si="56"/>
        <v>6960.4571615449986</v>
      </c>
      <c r="AF158" s="140">
        <f t="shared" si="56"/>
        <v>7310.5360232219182</v>
      </c>
      <c r="AG158" s="140">
        <f t="shared" si="56"/>
        <v>7662.3741754598595</v>
      </c>
      <c r="AH158" s="140">
        <f t="shared" si="56"/>
        <v>8015.9804594189627</v>
      </c>
      <c r="AI158" s="140">
        <f t="shared" si="56"/>
        <v>8371.3637606898428</v>
      </c>
      <c r="AJ158" s="140">
        <f t="shared" si="56"/>
        <v>8728.5330095168702</v>
      </c>
      <c r="AK158" s="140">
        <f t="shared" si="56"/>
        <v>9087.4971810225707</v>
      </c>
      <c r="AL158" s="140">
        <f t="shared" si="56"/>
        <v>9448.2652954331643</v>
      </c>
      <c r="AM158" s="140">
        <f t="shared" si="56"/>
        <v>9810.846418305222</v>
      </c>
      <c r="AN158" s="140">
        <f t="shared" si="56"/>
        <v>10175.249660753472</v>
      </c>
      <c r="AO158" s="140">
        <f t="shared" si="56"/>
        <v>10541.484179679754</v>
      </c>
      <c r="AP158" s="140">
        <f t="shared" si="56"/>
        <v>10909.559178003108</v>
      </c>
      <c r="AQ158" s="140">
        <f t="shared" si="56"/>
        <v>11279.48390489104</v>
      </c>
      <c r="AR158" s="140">
        <f t="shared" si="56"/>
        <v>11651.267655991929</v>
      </c>
      <c r="AS158" s="140">
        <f t="shared" si="56"/>
        <v>12024.919773668624</v>
      </c>
      <c r="AT158" s="140">
        <f t="shared" si="56"/>
        <v>12400.449647233192</v>
      </c>
      <c r="AU158" s="140">
        <f t="shared" si="56"/>
        <v>12777.866713182868</v>
      </c>
      <c r="AV158" s="140">
        <f t="shared" si="56"/>
        <v>13157.18045543717</v>
      </c>
      <c r="AW158" s="140">
        <f t="shared" si="56"/>
        <v>13538.400405576225</v>
      </c>
      <c r="AX158" s="140">
        <f t="shared" si="56"/>
        <v>13921.536143080275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567</v>
      </c>
      <c r="C159" s="140"/>
      <c r="D159" s="140">
        <f>IF(D156&gt;0,C160*$D150,0)</f>
        <v>0</v>
      </c>
      <c r="E159" s="140">
        <f t="shared" ref="E159:AX159" si="57">IF(E156&gt;0,D160*$D$12,0)</f>
        <v>0</v>
      </c>
      <c r="F159" s="140">
        <f t="shared" si="57"/>
        <v>0</v>
      </c>
      <c r="G159" s="140">
        <f t="shared" si="57"/>
        <v>0</v>
      </c>
      <c r="H159" s="140">
        <f t="shared" si="57"/>
        <v>0</v>
      </c>
      <c r="I159" s="140">
        <f t="shared" si="57"/>
        <v>0</v>
      </c>
      <c r="J159" s="140">
        <f t="shared" si="57"/>
        <v>0</v>
      </c>
      <c r="K159" s="140">
        <f t="shared" si="57"/>
        <v>150.76236416508681</v>
      </c>
      <c r="L159" s="140">
        <f t="shared" si="57"/>
        <v>149.17885832904355</v>
      </c>
      <c r="M159" s="140">
        <f t="shared" si="57"/>
        <v>147.58739472354995</v>
      </c>
      <c r="N159" s="140">
        <f t="shared" si="57"/>
        <v>145.98793335753473</v>
      </c>
      <c r="O159" s="140">
        <f t="shared" si="57"/>
        <v>144.3804340389552</v>
      </c>
      <c r="P159" s="140">
        <f t="shared" si="57"/>
        <v>142.76485637378687</v>
      </c>
      <c r="Q159" s="140">
        <f t="shared" si="57"/>
        <v>141.14115976500878</v>
      </c>
      <c r="R159" s="140">
        <f t="shared" si="57"/>
        <v>139.50930341158315</v>
      </c>
      <c r="S159" s="140">
        <f t="shared" si="57"/>
        <v>137.86924630743019</v>
      </c>
      <c r="T159" s="140">
        <f t="shared" si="57"/>
        <v>136.22094724039761</v>
      </c>
      <c r="U159" s="140">
        <f t="shared" si="57"/>
        <v>134.56436479122513</v>
      </c>
      <c r="V159" s="140">
        <f t="shared" si="57"/>
        <v>132.8994573325036</v>
      </c>
      <c r="W159" s="140">
        <f t="shared" si="57"/>
        <v>131.22618302762899</v>
      </c>
      <c r="X159" s="140">
        <f t="shared" si="57"/>
        <v>129.54449982975106</v>
      </c>
      <c r="Y159" s="140">
        <f t="shared" si="57"/>
        <v>127.85436548071682</v>
      </c>
      <c r="Z159" s="140">
        <f t="shared" si="57"/>
        <v>126.15573751000868</v>
      </c>
      <c r="AA159" s="140">
        <f t="shared" si="57"/>
        <v>124.44857323367719</v>
      </c>
      <c r="AB159" s="140">
        <f t="shared" si="57"/>
        <v>122.73282975326843</v>
      </c>
      <c r="AC159" s="140">
        <f t="shared" si="57"/>
        <v>121.00846395474611</v>
      </c>
      <c r="AD159" s="140">
        <f t="shared" si="57"/>
        <v>119.27543250740808</v>
      </c>
      <c r="AE159" s="140">
        <f t="shared" si="57"/>
        <v>117.53369186279762</v>
      </c>
      <c r="AF159" s="140">
        <f t="shared" si="57"/>
        <v>115.78319825360904</v>
      </c>
      <c r="AG159" s="140">
        <f t="shared" si="57"/>
        <v>114.02390769258787</v>
      </c>
      <c r="AH159" s="140">
        <f t="shared" si="57"/>
        <v>112.25577597142561</v>
      </c>
      <c r="AI159" s="140">
        <f t="shared" si="57"/>
        <v>110.47875865964876</v>
      </c>
      <c r="AJ159" s="140">
        <f t="shared" si="57"/>
        <v>108.69281110350239</v>
      </c>
      <c r="AK159" s="140">
        <f t="shared" si="57"/>
        <v>106.89788842482804</v>
      </c>
      <c r="AL159" s="140">
        <f t="shared" si="57"/>
        <v>105.093945519936</v>
      </c>
      <c r="AM159" s="140">
        <f t="shared" si="57"/>
        <v>103.28093705847193</v>
      </c>
      <c r="AN159" s="140">
        <f t="shared" si="57"/>
        <v>101.45881748227784</v>
      </c>
      <c r="AO159" s="140">
        <f t="shared" si="57"/>
        <v>99.627541004247121</v>
      </c>
      <c r="AP159" s="140">
        <f t="shared" si="57"/>
        <v>97.787061607174124</v>
      </c>
      <c r="AQ159" s="140">
        <f t="shared" si="57"/>
        <v>95.937333042597814</v>
      </c>
      <c r="AR159" s="140">
        <f t="shared" si="57"/>
        <v>94.078308829639539</v>
      </c>
      <c r="AS159" s="140">
        <f t="shared" si="57"/>
        <v>92.209942253835067</v>
      </c>
      <c r="AT159" s="140">
        <f t="shared" si="57"/>
        <v>90.332186365960723</v>
      </c>
      <c r="AU159" s="140">
        <f t="shared" si="57"/>
        <v>88.444993980853724</v>
      </c>
      <c r="AV159" s="140">
        <f t="shared" si="57"/>
        <v>86.548317676226262</v>
      </c>
      <c r="AW159" s="140">
        <f t="shared" si="57"/>
        <v>84.642109791474098</v>
      </c>
      <c r="AX159" s="140">
        <f t="shared" si="57"/>
        <v>82.726322426478745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43" t="s">
        <v>568</v>
      </c>
      <c r="C160" s="140">
        <f>IF(C154=$D145,($C147),IF(D154&lt;$D145,0,(($C147)-C158)*IF(B160&lt;1,0,1)))</f>
        <v>0</v>
      </c>
      <c r="D160" s="140">
        <f t="shared" ref="D160:AX160" si="58">IF(D154=$D145,($C147),IF(E154&lt;$D145,0,(($C147)-D158)*IF(C160&lt;1,0,1)))</f>
        <v>0</v>
      </c>
      <c r="E160" s="140">
        <f t="shared" si="58"/>
        <v>0</v>
      </c>
      <c r="F160" s="140">
        <f t="shared" si="58"/>
        <v>0</v>
      </c>
      <c r="G160" s="140">
        <f t="shared" si="58"/>
        <v>0</v>
      </c>
      <c r="H160" s="140">
        <f t="shared" si="58"/>
        <v>0</v>
      </c>
      <c r="I160" s="140">
        <f t="shared" si="58"/>
        <v>0</v>
      </c>
      <c r="J160" s="140">
        <f t="shared" si="58"/>
        <v>30000</v>
      </c>
      <c r="K160" s="140">
        <f t="shared" si="58"/>
        <v>29684.900304234558</v>
      </c>
      <c r="L160" s="140">
        <f t="shared" si="58"/>
        <v>29368.217102633072</v>
      </c>
      <c r="M160" s="140">
        <f t="shared" si="58"/>
        <v>29049.942437426093</v>
      </c>
      <c r="N160" s="140">
        <f t="shared" si="58"/>
        <v>28730.068310853101</v>
      </c>
      <c r="O160" s="140">
        <f t="shared" si="58"/>
        <v>28408.586684961527</v>
      </c>
      <c r="P160" s="140">
        <f t="shared" si="58"/>
        <v>28085.489481404784</v>
      </c>
      <c r="Q160" s="140">
        <f t="shared" si="58"/>
        <v>27760.768581239263</v>
      </c>
      <c r="R160" s="140">
        <f t="shared" si="58"/>
        <v>27434.41582472032</v>
      </c>
      <c r="S160" s="140">
        <f t="shared" si="58"/>
        <v>27106.42301109722</v>
      </c>
      <c r="T160" s="140">
        <f t="shared" si="58"/>
        <v>26776.781898407087</v>
      </c>
      <c r="U160" s="140">
        <f t="shared" si="58"/>
        <v>26445.484203267784</v>
      </c>
      <c r="V160" s="140">
        <f t="shared" si="58"/>
        <v>26112.521600669759</v>
      </c>
      <c r="W160" s="140">
        <f t="shared" si="58"/>
        <v>25777.88572376686</v>
      </c>
      <c r="X160" s="140">
        <f t="shared" si="58"/>
        <v>25441.568163666081</v>
      </c>
      <c r="Y160" s="140">
        <f t="shared" si="58"/>
        <v>25103.560469216267</v>
      </c>
      <c r="Z160" s="140">
        <f t="shared" si="58"/>
        <v>24763.854146795748</v>
      </c>
      <c r="AA160" s="140">
        <f t="shared" si="58"/>
        <v>24422.440660098895</v>
      </c>
      <c r="AB160" s="140">
        <f t="shared" si="58"/>
        <v>24079.311429921636</v>
      </c>
      <c r="AC160" s="140">
        <f t="shared" si="58"/>
        <v>23734.457833945853</v>
      </c>
      <c r="AD160" s="140">
        <f t="shared" si="58"/>
        <v>23387.871206522734</v>
      </c>
      <c r="AE160" s="140">
        <f t="shared" si="58"/>
        <v>23039.542838455003</v>
      </c>
      <c r="AF160" s="140">
        <f t="shared" si="58"/>
        <v>22689.463976778083</v>
      </c>
      <c r="AG160" s="140">
        <f t="shared" si="58"/>
        <v>22337.62582454014</v>
      </c>
      <c r="AH160" s="140">
        <f t="shared" si="58"/>
        <v>21984.019540581037</v>
      </c>
      <c r="AI160" s="140">
        <f t="shared" si="58"/>
        <v>21628.636239310159</v>
      </c>
      <c r="AJ160" s="140">
        <f t="shared" si="58"/>
        <v>21271.466990483132</v>
      </c>
      <c r="AK160" s="140">
        <f t="shared" si="58"/>
        <v>20912.502818977431</v>
      </c>
      <c r="AL160" s="140">
        <f t="shared" si="58"/>
        <v>20551.734704566836</v>
      </c>
      <c r="AM160" s="140">
        <f t="shared" si="58"/>
        <v>20189.15358169478</v>
      </c>
      <c r="AN160" s="140">
        <f t="shared" si="58"/>
        <v>19824.75033924653</v>
      </c>
      <c r="AO160" s="140">
        <f t="shared" si="58"/>
        <v>19458.515820320245</v>
      </c>
      <c r="AP160" s="140">
        <f t="shared" si="58"/>
        <v>19090.44082199689</v>
      </c>
      <c r="AQ160" s="140">
        <f t="shared" si="58"/>
        <v>18720.51609510896</v>
      </c>
      <c r="AR160" s="140">
        <f t="shared" si="58"/>
        <v>18348.732344008073</v>
      </c>
      <c r="AS160" s="140">
        <f t="shared" si="58"/>
        <v>17975.080226331374</v>
      </c>
      <c r="AT160" s="140">
        <f t="shared" si="58"/>
        <v>17599.550352766808</v>
      </c>
      <c r="AU160" s="140">
        <f t="shared" si="58"/>
        <v>17222.13328681713</v>
      </c>
      <c r="AV160" s="140">
        <f t="shared" si="58"/>
        <v>16842.81954456283</v>
      </c>
      <c r="AW160" s="140">
        <f t="shared" si="58"/>
        <v>16461.599594423773</v>
      </c>
      <c r="AX160" s="140">
        <f t="shared" si="58"/>
        <v>16078.463856919725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  <c r="AU161" s="133"/>
      <c r="AV161" s="133"/>
      <c r="AW161" s="133"/>
      <c r="AX161" s="133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  <c r="AU162" s="133"/>
      <c r="AV162" s="133"/>
      <c r="AW162" s="133"/>
      <c r="AX162" s="133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33"/>
      <c r="AU163" s="133"/>
      <c r="AV163" s="133"/>
      <c r="AW163" s="133"/>
      <c r="AX163" s="133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576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483</v>
      </c>
      <c r="C167" s="127"/>
      <c r="D167" s="144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484</v>
      </c>
      <c r="C168" s="150" t="str">
        <f>+Finanziamneti!J4</f>
        <v>A1 M9</v>
      </c>
      <c r="D168" s="138">
        <f>VLOOKUP($C168,$BA$6:$BB$41,2,FALSE)</f>
        <v>9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486</v>
      </c>
      <c r="C169" s="152">
        <f>+Finanziamneti!J5</f>
        <v>6.2E-2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487</v>
      </c>
      <c r="C170" s="153">
        <f>+Finanziamneti!J6</f>
        <v>30000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30" t="s">
        <v>488</v>
      </c>
      <c r="C171" s="153">
        <f>+Finanziamneti!J7</f>
        <v>79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26" t="s">
        <v>521</v>
      </c>
      <c r="C173" s="126" t="s">
        <v>522</v>
      </c>
      <c r="D173" s="139">
        <f>((1+C169)^(1/12))-1</f>
        <v>5.0254121388362272E-3</v>
      </c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525</v>
      </c>
      <c r="C175" s="126" t="s">
        <v>522</v>
      </c>
      <c r="D175" s="140">
        <f>(C170)/((1-(1+D173)^(-C171))/D173)</f>
        <v>461.04378191613961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66">
        <v>41275</v>
      </c>
      <c r="D176" s="66">
        <v>41306</v>
      </c>
      <c r="E176" s="66">
        <v>41336</v>
      </c>
      <c r="F176" s="66">
        <v>41367</v>
      </c>
      <c r="G176" s="66">
        <v>41397</v>
      </c>
      <c r="H176" s="66">
        <v>41428</v>
      </c>
      <c r="I176" s="66">
        <v>41458</v>
      </c>
      <c r="J176" s="66">
        <v>41489</v>
      </c>
      <c r="K176" s="66">
        <v>41519</v>
      </c>
      <c r="L176" s="66">
        <v>41550</v>
      </c>
      <c r="M176" s="66">
        <v>41580</v>
      </c>
      <c r="N176" s="66">
        <v>41611</v>
      </c>
      <c r="O176" s="66">
        <v>41641</v>
      </c>
      <c r="P176" s="66">
        <v>41672</v>
      </c>
      <c r="Q176" s="66">
        <v>41702</v>
      </c>
      <c r="R176" s="66">
        <v>41733</v>
      </c>
      <c r="S176" s="66">
        <v>41763</v>
      </c>
      <c r="T176" s="66">
        <v>41794</v>
      </c>
      <c r="U176" s="66">
        <v>41824</v>
      </c>
      <c r="V176" s="66">
        <v>41855</v>
      </c>
      <c r="W176" s="66">
        <v>41885</v>
      </c>
      <c r="X176" s="66">
        <v>41916</v>
      </c>
      <c r="Y176" s="66">
        <v>41946</v>
      </c>
      <c r="Z176" s="66">
        <v>41977</v>
      </c>
      <c r="AA176" s="66">
        <v>42007</v>
      </c>
      <c r="AB176" s="66">
        <v>42038</v>
      </c>
      <c r="AC176" s="66">
        <v>42068</v>
      </c>
      <c r="AD176" s="66">
        <v>42099</v>
      </c>
      <c r="AE176" s="66">
        <v>42129</v>
      </c>
      <c r="AF176" s="66">
        <v>42160</v>
      </c>
      <c r="AG176" s="66">
        <v>42190</v>
      </c>
      <c r="AH176" s="66">
        <v>42221</v>
      </c>
      <c r="AI176" s="66">
        <v>42251</v>
      </c>
      <c r="AJ176" s="66">
        <v>42282</v>
      </c>
      <c r="AK176" s="66">
        <v>42312</v>
      </c>
      <c r="AL176" s="66">
        <v>42343</v>
      </c>
      <c r="AM176" s="66">
        <v>42373</v>
      </c>
      <c r="AN176" s="66">
        <v>42404</v>
      </c>
      <c r="AO176" s="66">
        <v>42434</v>
      </c>
      <c r="AP176" s="66">
        <v>42465</v>
      </c>
      <c r="AQ176" s="66">
        <v>42495</v>
      </c>
      <c r="AR176" s="66">
        <v>42526</v>
      </c>
      <c r="AS176" s="66">
        <v>42556</v>
      </c>
      <c r="AT176" s="66">
        <v>42587</v>
      </c>
      <c r="AU176" s="66">
        <v>42617</v>
      </c>
      <c r="AV176" s="66">
        <v>42648</v>
      </c>
      <c r="AW176" s="66">
        <v>42678</v>
      </c>
      <c r="AX176" s="66">
        <v>42709</v>
      </c>
      <c r="AY176" s="66">
        <v>0</v>
      </c>
      <c r="AZ176" s="127"/>
      <c r="BA176" s="127"/>
      <c r="BB176" s="136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7"/>
      <c r="C177" s="138">
        <v>1</v>
      </c>
      <c r="D177" s="138">
        <f>+C177+1</f>
        <v>2</v>
      </c>
      <c r="E177" s="138">
        <f t="shared" ref="E177:AY177" si="59">+D177+1</f>
        <v>3</v>
      </c>
      <c r="F177" s="138">
        <f t="shared" si="59"/>
        <v>4</v>
      </c>
      <c r="G177" s="138">
        <f t="shared" si="59"/>
        <v>5</v>
      </c>
      <c r="H177" s="138">
        <f t="shared" si="59"/>
        <v>6</v>
      </c>
      <c r="I177" s="138">
        <f t="shared" si="59"/>
        <v>7</v>
      </c>
      <c r="J177" s="138">
        <f t="shared" si="59"/>
        <v>8</v>
      </c>
      <c r="K177" s="138">
        <f t="shared" si="59"/>
        <v>9</v>
      </c>
      <c r="L177" s="138">
        <f t="shared" si="59"/>
        <v>10</v>
      </c>
      <c r="M177" s="138">
        <f t="shared" si="59"/>
        <v>11</v>
      </c>
      <c r="N177" s="138">
        <f t="shared" si="59"/>
        <v>12</v>
      </c>
      <c r="O177" s="138">
        <f t="shared" si="59"/>
        <v>13</v>
      </c>
      <c r="P177" s="138">
        <f t="shared" si="59"/>
        <v>14</v>
      </c>
      <c r="Q177" s="138">
        <f t="shared" si="59"/>
        <v>15</v>
      </c>
      <c r="R177" s="138">
        <f t="shared" si="59"/>
        <v>16</v>
      </c>
      <c r="S177" s="138">
        <f t="shared" si="59"/>
        <v>17</v>
      </c>
      <c r="T177" s="138">
        <f t="shared" si="59"/>
        <v>18</v>
      </c>
      <c r="U177" s="138">
        <f t="shared" si="59"/>
        <v>19</v>
      </c>
      <c r="V177" s="138">
        <f t="shared" si="59"/>
        <v>20</v>
      </c>
      <c r="W177" s="138">
        <f t="shared" si="59"/>
        <v>21</v>
      </c>
      <c r="X177" s="138">
        <f t="shared" si="59"/>
        <v>22</v>
      </c>
      <c r="Y177" s="138">
        <f t="shared" si="59"/>
        <v>23</v>
      </c>
      <c r="Z177" s="138">
        <f t="shared" si="59"/>
        <v>24</v>
      </c>
      <c r="AA177" s="138">
        <f t="shared" si="59"/>
        <v>25</v>
      </c>
      <c r="AB177" s="138">
        <f t="shared" si="59"/>
        <v>26</v>
      </c>
      <c r="AC177" s="138">
        <f t="shared" si="59"/>
        <v>27</v>
      </c>
      <c r="AD177" s="138">
        <f t="shared" si="59"/>
        <v>28</v>
      </c>
      <c r="AE177" s="138">
        <f t="shared" si="59"/>
        <v>29</v>
      </c>
      <c r="AF177" s="138">
        <f t="shared" si="59"/>
        <v>30</v>
      </c>
      <c r="AG177" s="138">
        <f t="shared" si="59"/>
        <v>31</v>
      </c>
      <c r="AH177" s="138">
        <f t="shared" si="59"/>
        <v>32</v>
      </c>
      <c r="AI177" s="138">
        <f t="shared" si="59"/>
        <v>33</v>
      </c>
      <c r="AJ177" s="138">
        <f t="shared" si="59"/>
        <v>34</v>
      </c>
      <c r="AK177" s="138">
        <f t="shared" si="59"/>
        <v>35</v>
      </c>
      <c r="AL177" s="138">
        <f t="shared" si="59"/>
        <v>36</v>
      </c>
      <c r="AM177" s="138">
        <f t="shared" si="59"/>
        <v>37</v>
      </c>
      <c r="AN177" s="138">
        <f t="shared" si="59"/>
        <v>38</v>
      </c>
      <c r="AO177" s="138">
        <f t="shared" si="59"/>
        <v>39</v>
      </c>
      <c r="AP177" s="138">
        <f t="shared" si="59"/>
        <v>40</v>
      </c>
      <c r="AQ177" s="138">
        <f t="shared" si="59"/>
        <v>41</v>
      </c>
      <c r="AR177" s="138">
        <f t="shared" si="59"/>
        <v>42</v>
      </c>
      <c r="AS177" s="138">
        <f t="shared" si="59"/>
        <v>43</v>
      </c>
      <c r="AT177" s="138">
        <f t="shared" si="59"/>
        <v>44</v>
      </c>
      <c r="AU177" s="138">
        <f t="shared" si="59"/>
        <v>45</v>
      </c>
      <c r="AV177" s="138">
        <f t="shared" si="59"/>
        <v>46</v>
      </c>
      <c r="AW177" s="138">
        <f t="shared" si="59"/>
        <v>47</v>
      </c>
      <c r="AX177" s="138">
        <f t="shared" si="59"/>
        <v>48</v>
      </c>
      <c r="AY177" s="138">
        <f t="shared" si="59"/>
        <v>49</v>
      </c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41" t="s">
        <v>487</v>
      </c>
      <c r="C178" s="142" t="s">
        <v>515</v>
      </c>
      <c r="D178" s="142" t="s">
        <v>516</v>
      </c>
      <c r="E178" s="142" t="s">
        <v>517</v>
      </c>
      <c r="F178" s="142" t="s">
        <v>518</v>
      </c>
      <c r="G178" s="142" t="s">
        <v>519</v>
      </c>
      <c r="H178" s="142" t="s">
        <v>520</v>
      </c>
      <c r="I178" s="142" t="s">
        <v>523</v>
      </c>
      <c r="J178" s="142" t="s">
        <v>524</v>
      </c>
      <c r="K178" s="142" t="s">
        <v>485</v>
      </c>
      <c r="L178" s="142" t="s">
        <v>526</v>
      </c>
      <c r="M178" s="142" t="s">
        <v>527</v>
      </c>
      <c r="N178" s="142" t="s">
        <v>500</v>
      </c>
      <c r="O178" s="142" t="s">
        <v>528</v>
      </c>
      <c r="P178" s="142" t="s">
        <v>529</v>
      </c>
      <c r="Q178" s="142" t="s">
        <v>530</v>
      </c>
      <c r="R178" s="142" t="s">
        <v>531</v>
      </c>
      <c r="S178" s="142" t="s">
        <v>532</v>
      </c>
      <c r="T178" s="142" t="s">
        <v>533</v>
      </c>
      <c r="U178" s="142" t="s">
        <v>534</v>
      </c>
      <c r="V178" s="142" t="s">
        <v>535</v>
      </c>
      <c r="W178" s="142" t="s">
        <v>536</v>
      </c>
      <c r="X178" s="142" t="s">
        <v>537</v>
      </c>
      <c r="Y178" s="142" t="s">
        <v>538</v>
      </c>
      <c r="Z178" s="142" t="s">
        <v>539</v>
      </c>
      <c r="AA178" s="142" t="s">
        <v>540</v>
      </c>
      <c r="AB178" s="142" t="s">
        <v>541</v>
      </c>
      <c r="AC178" s="142" t="s">
        <v>542</v>
      </c>
      <c r="AD178" s="142" t="s">
        <v>543</v>
      </c>
      <c r="AE178" s="142" t="s">
        <v>544</v>
      </c>
      <c r="AF178" s="142" t="s">
        <v>545</v>
      </c>
      <c r="AG178" s="142" t="s">
        <v>546</v>
      </c>
      <c r="AH178" s="142" t="s">
        <v>547</v>
      </c>
      <c r="AI178" s="142" t="s">
        <v>548</v>
      </c>
      <c r="AJ178" s="142" t="s">
        <v>549</v>
      </c>
      <c r="AK178" s="142" t="s">
        <v>550</v>
      </c>
      <c r="AL178" s="142" t="s">
        <v>551</v>
      </c>
      <c r="AM178" s="142" t="s">
        <v>552</v>
      </c>
      <c r="AN178" s="142" t="s">
        <v>553</v>
      </c>
      <c r="AO178" s="142" t="s">
        <v>554</v>
      </c>
      <c r="AP178" s="142" t="s">
        <v>555</v>
      </c>
      <c r="AQ178" s="142" t="s">
        <v>556</v>
      </c>
      <c r="AR178" s="142" t="s">
        <v>557</v>
      </c>
      <c r="AS178" s="142" t="s">
        <v>558</v>
      </c>
      <c r="AT178" s="142" t="s">
        <v>559</v>
      </c>
      <c r="AU178" s="142" t="s">
        <v>560</v>
      </c>
      <c r="AV178" s="142" t="s">
        <v>561</v>
      </c>
      <c r="AW178" s="142" t="s">
        <v>562</v>
      </c>
      <c r="AX178" s="142" t="s">
        <v>563</v>
      </c>
      <c r="AY178" s="142" t="s">
        <v>570</v>
      </c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9" t="s">
        <v>564</v>
      </c>
      <c r="C179" s="140"/>
      <c r="D179" s="140">
        <f t="shared" ref="D179:AX179" si="60">+IF(D177&gt;=$D168,$D175,0)*IF(C183&lt;1,0,1)</f>
        <v>0</v>
      </c>
      <c r="E179" s="140">
        <f t="shared" si="60"/>
        <v>0</v>
      </c>
      <c r="F179" s="140">
        <f t="shared" si="60"/>
        <v>0</v>
      </c>
      <c r="G179" s="140">
        <f t="shared" si="60"/>
        <v>0</v>
      </c>
      <c r="H179" s="140">
        <f t="shared" si="60"/>
        <v>0</v>
      </c>
      <c r="I179" s="140">
        <f t="shared" si="60"/>
        <v>0</v>
      </c>
      <c r="J179" s="140">
        <f t="shared" si="60"/>
        <v>0</v>
      </c>
      <c r="K179" s="140">
        <f t="shared" si="60"/>
        <v>0</v>
      </c>
      <c r="L179" s="140">
        <f t="shared" si="60"/>
        <v>461.04378191613961</v>
      </c>
      <c r="M179" s="140">
        <f t="shared" si="60"/>
        <v>461.04378191613961</v>
      </c>
      <c r="N179" s="140">
        <f t="shared" si="60"/>
        <v>461.04378191613961</v>
      </c>
      <c r="O179" s="140">
        <f t="shared" si="60"/>
        <v>461.04378191613961</v>
      </c>
      <c r="P179" s="140">
        <f t="shared" si="60"/>
        <v>461.04378191613961</v>
      </c>
      <c r="Q179" s="140">
        <f t="shared" si="60"/>
        <v>461.04378191613961</v>
      </c>
      <c r="R179" s="140">
        <f t="shared" si="60"/>
        <v>461.04378191613961</v>
      </c>
      <c r="S179" s="140">
        <f t="shared" si="60"/>
        <v>461.04378191613961</v>
      </c>
      <c r="T179" s="140">
        <f t="shared" si="60"/>
        <v>461.04378191613961</v>
      </c>
      <c r="U179" s="140">
        <f t="shared" si="60"/>
        <v>461.04378191613961</v>
      </c>
      <c r="V179" s="140">
        <f t="shared" si="60"/>
        <v>461.04378191613961</v>
      </c>
      <c r="W179" s="140">
        <f t="shared" si="60"/>
        <v>461.04378191613961</v>
      </c>
      <c r="X179" s="140">
        <f t="shared" si="60"/>
        <v>461.04378191613961</v>
      </c>
      <c r="Y179" s="140">
        <f t="shared" si="60"/>
        <v>461.04378191613961</v>
      </c>
      <c r="Z179" s="140">
        <f t="shared" si="60"/>
        <v>461.04378191613961</v>
      </c>
      <c r="AA179" s="140">
        <f t="shared" si="60"/>
        <v>461.04378191613961</v>
      </c>
      <c r="AB179" s="140">
        <f t="shared" si="60"/>
        <v>461.04378191613961</v>
      </c>
      <c r="AC179" s="140">
        <f t="shared" si="60"/>
        <v>461.04378191613961</v>
      </c>
      <c r="AD179" s="140">
        <f t="shared" si="60"/>
        <v>461.04378191613961</v>
      </c>
      <c r="AE179" s="140">
        <f t="shared" si="60"/>
        <v>461.04378191613961</v>
      </c>
      <c r="AF179" s="140">
        <f t="shared" si="60"/>
        <v>461.04378191613961</v>
      </c>
      <c r="AG179" s="140">
        <f t="shared" si="60"/>
        <v>461.04378191613961</v>
      </c>
      <c r="AH179" s="140">
        <f t="shared" si="60"/>
        <v>461.04378191613961</v>
      </c>
      <c r="AI179" s="140">
        <f t="shared" si="60"/>
        <v>461.04378191613961</v>
      </c>
      <c r="AJ179" s="140">
        <f t="shared" si="60"/>
        <v>461.04378191613961</v>
      </c>
      <c r="AK179" s="140">
        <f t="shared" si="60"/>
        <v>461.04378191613961</v>
      </c>
      <c r="AL179" s="140">
        <f t="shared" si="60"/>
        <v>461.04378191613961</v>
      </c>
      <c r="AM179" s="140">
        <f t="shared" si="60"/>
        <v>461.04378191613961</v>
      </c>
      <c r="AN179" s="140">
        <f t="shared" si="60"/>
        <v>461.04378191613961</v>
      </c>
      <c r="AO179" s="140">
        <f t="shared" si="60"/>
        <v>461.04378191613961</v>
      </c>
      <c r="AP179" s="140">
        <f t="shared" si="60"/>
        <v>461.04378191613961</v>
      </c>
      <c r="AQ179" s="140">
        <f t="shared" si="60"/>
        <v>461.04378191613961</v>
      </c>
      <c r="AR179" s="140">
        <f t="shared" si="60"/>
        <v>461.04378191613961</v>
      </c>
      <c r="AS179" s="140">
        <f t="shared" si="60"/>
        <v>461.04378191613961</v>
      </c>
      <c r="AT179" s="140">
        <f t="shared" si="60"/>
        <v>461.04378191613961</v>
      </c>
      <c r="AU179" s="140">
        <f t="shared" si="60"/>
        <v>461.04378191613961</v>
      </c>
      <c r="AV179" s="140">
        <f t="shared" si="60"/>
        <v>461.04378191613961</v>
      </c>
      <c r="AW179" s="140">
        <f t="shared" si="60"/>
        <v>461.04378191613961</v>
      </c>
      <c r="AX179" s="140">
        <f t="shared" si="60"/>
        <v>461.04378191613961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29" t="s">
        <v>565</v>
      </c>
      <c r="C180" s="140"/>
      <c r="D180" s="140">
        <f t="shared" ref="D180:AK180" si="61">D179-D182</f>
        <v>0</v>
      </c>
      <c r="E180" s="140">
        <f t="shared" si="61"/>
        <v>0</v>
      </c>
      <c r="F180" s="140">
        <f t="shared" si="61"/>
        <v>0</v>
      </c>
      <c r="G180" s="140">
        <f t="shared" si="61"/>
        <v>0</v>
      </c>
      <c r="H180" s="140">
        <f t="shared" si="61"/>
        <v>0</v>
      </c>
      <c r="I180" s="140">
        <f t="shared" si="61"/>
        <v>0</v>
      </c>
      <c r="J180" s="140">
        <f t="shared" si="61"/>
        <v>0</v>
      </c>
      <c r="K180" s="140">
        <f t="shared" si="61"/>
        <v>0</v>
      </c>
      <c r="L180" s="140">
        <f t="shared" si="61"/>
        <v>310.2814177510528</v>
      </c>
      <c r="M180" s="140">
        <f t="shared" si="61"/>
        <v>311.84070975427426</v>
      </c>
      <c r="N180" s="140">
        <f t="shared" si="61"/>
        <v>313.40783784245673</v>
      </c>
      <c r="O180" s="140">
        <f t="shared" si="61"/>
        <v>314.98284139515658</v>
      </c>
      <c r="P180" s="140">
        <f t="shared" si="61"/>
        <v>316.56575998982896</v>
      </c>
      <c r="Q180" s="140">
        <f t="shared" si="61"/>
        <v>318.15663340282174</v>
      </c>
      <c r="R180" s="140">
        <f t="shared" si="61"/>
        <v>319.75550161037552</v>
      </c>
      <c r="S180" s="140">
        <f t="shared" si="61"/>
        <v>321.36240478962799</v>
      </c>
      <c r="T180" s="140">
        <f t="shared" si="61"/>
        <v>322.97738331962341</v>
      </c>
      <c r="U180" s="140">
        <f t="shared" si="61"/>
        <v>324.6004777823274</v>
      </c>
      <c r="V180" s="140">
        <f t="shared" si="61"/>
        <v>326.23172896364673</v>
      </c>
      <c r="W180" s="140">
        <f t="shared" si="61"/>
        <v>327.87117785445412</v>
      </c>
      <c r="X180" s="140">
        <f t="shared" si="61"/>
        <v>329.51886565161851</v>
      </c>
      <c r="Y180" s="140">
        <f t="shared" si="61"/>
        <v>331.17483375903964</v>
      </c>
      <c r="Z180" s="140">
        <f t="shared" si="61"/>
        <v>332.83912378868945</v>
      </c>
      <c r="AA180" s="140">
        <f t="shared" si="61"/>
        <v>334.51177756165669</v>
      </c>
      <c r="AB180" s="140">
        <f t="shared" si="61"/>
        <v>336.19283710919876</v>
      </c>
      <c r="AC180" s="140">
        <f t="shared" si="61"/>
        <v>337.88234467379709</v>
      </c>
      <c r="AD180" s="140">
        <f t="shared" si="61"/>
        <v>339.58034271021927</v>
      </c>
      <c r="AE180" s="140">
        <f t="shared" si="61"/>
        <v>341.28687388658534</v>
      </c>
      <c r="AF180" s="140">
        <f t="shared" si="61"/>
        <v>343.00198108544043</v>
      </c>
      <c r="AG180" s="140">
        <f t="shared" si="61"/>
        <v>344.72570740483206</v>
      </c>
      <c r="AH180" s="140">
        <f t="shared" si="61"/>
        <v>346.45809615939322</v>
      </c>
      <c r="AI180" s="140">
        <f t="shared" si="61"/>
        <v>348.19919088143075</v>
      </c>
      <c r="AJ180" s="140">
        <f t="shared" si="61"/>
        <v>349.94903532201926</v>
      </c>
      <c r="AK180" s="140">
        <f t="shared" si="61"/>
        <v>351.70767345210055</v>
      </c>
      <c r="AL180" s="140">
        <f>AL179-AL182</f>
        <v>353.47514946358854</v>
      </c>
      <c r="AM180" s="140">
        <f t="shared" ref="AM180:AT180" si="62">AM179-AM182</f>
        <v>355.25150777047986</v>
      </c>
      <c r="AN180" s="140">
        <f t="shared" si="62"/>
        <v>357.03679300996947</v>
      </c>
      <c r="AO180" s="140">
        <f t="shared" si="62"/>
        <v>358.83105004357293</v>
      </c>
      <c r="AP180" s="140">
        <f t="shared" si="62"/>
        <v>360.63432395825328</v>
      </c>
      <c r="AQ180" s="140">
        <f t="shared" si="62"/>
        <v>362.44666006755403</v>
      </c>
      <c r="AR180" s="140">
        <f t="shared" si="62"/>
        <v>364.26810391273818</v>
      </c>
      <c r="AS180" s="140">
        <f t="shared" si="62"/>
        <v>366.09870126393213</v>
      </c>
      <c r="AT180" s="140">
        <f t="shared" si="62"/>
        <v>367.9384981212761</v>
      </c>
      <c r="AU180" s="140">
        <f>AU179-AU182</f>
        <v>369.78754071607989</v>
      </c>
      <c r="AV180" s="140">
        <f>AV179-AV182</f>
        <v>371.64587551198485</v>
      </c>
      <c r="AW180" s="140">
        <f>AW179-AW182</f>
        <v>373.51354920613124</v>
      </c>
      <c r="AX180" s="140">
        <f>AX179-AX182</f>
        <v>375.39060873033151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566</v>
      </c>
      <c r="C181" s="140"/>
      <c r="D181" s="140">
        <f t="shared" ref="D181:Q181" si="63">(D180+C181)*(IF(C183&lt;1,0,1))</f>
        <v>0</v>
      </c>
      <c r="E181" s="140">
        <f t="shared" si="63"/>
        <v>0</v>
      </c>
      <c r="F181" s="140">
        <f t="shared" si="63"/>
        <v>0</v>
      </c>
      <c r="G181" s="140">
        <f t="shared" si="63"/>
        <v>0</v>
      </c>
      <c r="H181" s="140">
        <f t="shared" si="63"/>
        <v>0</v>
      </c>
      <c r="I181" s="140">
        <f t="shared" si="63"/>
        <v>0</v>
      </c>
      <c r="J181" s="140">
        <f t="shared" si="63"/>
        <v>0</v>
      </c>
      <c r="K181" s="140">
        <f t="shared" si="63"/>
        <v>0</v>
      </c>
      <c r="L181" s="140">
        <f t="shared" si="63"/>
        <v>310.2814177510528</v>
      </c>
      <c r="M181" s="140">
        <f t="shared" si="63"/>
        <v>622.12212750532706</v>
      </c>
      <c r="N181" s="140">
        <f t="shared" si="63"/>
        <v>935.52996534778379</v>
      </c>
      <c r="O181" s="140">
        <f t="shared" si="63"/>
        <v>1250.5128067429405</v>
      </c>
      <c r="P181" s="140">
        <f t="shared" si="63"/>
        <v>1567.0785667327696</v>
      </c>
      <c r="Q181" s="140">
        <f t="shared" si="63"/>
        <v>1885.2352001355912</v>
      </c>
      <c r="R181" s="140">
        <f>(R180+Q181)*(IF(Q183&lt;1,0,1))</f>
        <v>2204.9907017459668</v>
      </c>
      <c r="S181" s="140">
        <f t="shared" ref="S181:AX181" si="64">(S180+R181)*(IF(R183&lt;1,0,1))</f>
        <v>2526.3531065355946</v>
      </c>
      <c r="T181" s="140">
        <f t="shared" si="64"/>
        <v>2849.3304898552178</v>
      </c>
      <c r="U181" s="140">
        <f t="shared" si="64"/>
        <v>3173.9309676375451</v>
      </c>
      <c r="V181" s="140">
        <f t="shared" si="64"/>
        <v>3500.1626966011918</v>
      </c>
      <c r="W181" s="140">
        <f t="shared" si="64"/>
        <v>3828.0338744556457</v>
      </c>
      <c r="X181" s="140">
        <f t="shared" si="64"/>
        <v>4157.5527401072641</v>
      </c>
      <c r="Y181" s="140">
        <f t="shared" si="64"/>
        <v>4488.7275738663038</v>
      </c>
      <c r="Z181" s="140">
        <f t="shared" si="64"/>
        <v>4821.5666976549928</v>
      </c>
      <c r="AA181" s="140">
        <f t="shared" si="64"/>
        <v>5156.0784752166492</v>
      </c>
      <c r="AB181" s="140">
        <f t="shared" si="64"/>
        <v>5492.2713123258482</v>
      </c>
      <c r="AC181" s="140">
        <f t="shared" si="64"/>
        <v>5830.1536569996451</v>
      </c>
      <c r="AD181" s="140">
        <f t="shared" si="64"/>
        <v>6169.7339997098643</v>
      </c>
      <c r="AE181" s="140">
        <f t="shared" si="64"/>
        <v>6511.0208735964497</v>
      </c>
      <c r="AF181" s="140">
        <f t="shared" si="64"/>
        <v>6854.0228546818898</v>
      </c>
      <c r="AG181" s="140">
        <f t="shared" si="64"/>
        <v>7198.7485620867219</v>
      </c>
      <c r="AH181" s="140">
        <f t="shared" si="64"/>
        <v>7545.2066582461148</v>
      </c>
      <c r="AI181" s="140">
        <f t="shared" si="64"/>
        <v>7893.4058491275455</v>
      </c>
      <c r="AJ181" s="140">
        <f t="shared" si="64"/>
        <v>8243.3548844495654</v>
      </c>
      <c r="AK181" s="140">
        <f t="shared" si="64"/>
        <v>8595.0625579016651</v>
      </c>
      <c r="AL181" s="140">
        <f t="shared" si="64"/>
        <v>8948.5377073652544</v>
      </c>
      <c r="AM181" s="140">
        <f t="shared" si="64"/>
        <v>9303.7892151357337</v>
      </c>
      <c r="AN181" s="140">
        <f t="shared" si="64"/>
        <v>9660.8260081457029</v>
      </c>
      <c r="AO181" s="140">
        <f t="shared" si="64"/>
        <v>10019.657058189276</v>
      </c>
      <c r="AP181" s="140">
        <f t="shared" si="64"/>
        <v>10380.291382147529</v>
      </c>
      <c r="AQ181" s="140">
        <f t="shared" si="64"/>
        <v>10742.738042215082</v>
      </c>
      <c r="AR181" s="140">
        <f t="shared" si="64"/>
        <v>11107.00614612782</v>
      </c>
      <c r="AS181" s="140">
        <f t="shared" si="64"/>
        <v>11473.104847391753</v>
      </c>
      <c r="AT181" s="140">
        <f t="shared" si="64"/>
        <v>11841.04334551303</v>
      </c>
      <c r="AU181" s="140">
        <f t="shared" si="64"/>
        <v>12210.830886229109</v>
      </c>
      <c r="AV181" s="140">
        <f t="shared" si="64"/>
        <v>12582.476761741094</v>
      </c>
      <c r="AW181" s="140">
        <f t="shared" si="64"/>
        <v>12955.990310947225</v>
      </c>
      <c r="AX181" s="140">
        <f t="shared" si="64"/>
        <v>13331.380919677556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567</v>
      </c>
      <c r="C182" s="140"/>
      <c r="D182" s="140">
        <f>IF(D179&gt;0,C183*$D173,0)</f>
        <v>0</v>
      </c>
      <c r="E182" s="140">
        <f t="shared" ref="E182:AX182" si="65">IF(E179&gt;0,D183*$D$12,0)</f>
        <v>0</v>
      </c>
      <c r="F182" s="140">
        <f t="shared" si="65"/>
        <v>0</v>
      </c>
      <c r="G182" s="140">
        <f t="shared" si="65"/>
        <v>0</v>
      </c>
      <c r="H182" s="140">
        <f t="shared" si="65"/>
        <v>0</v>
      </c>
      <c r="I182" s="140">
        <f t="shared" si="65"/>
        <v>0</v>
      </c>
      <c r="J182" s="140">
        <f t="shared" si="65"/>
        <v>0</v>
      </c>
      <c r="K182" s="140">
        <f t="shared" si="65"/>
        <v>0</v>
      </c>
      <c r="L182" s="140">
        <f t="shared" si="65"/>
        <v>150.76236416508681</v>
      </c>
      <c r="M182" s="140">
        <f t="shared" si="65"/>
        <v>149.20307216186538</v>
      </c>
      <c r="N182" s="140">
        <f t="shared" si="65"/>
        <v>147.63594407368291</v>
      </c>
      <c r="O182" s="140">
        <f t="shared" si="65"/>
        <v>146.06094052098302</v>
      </c>
      <c r="P182" s="140">
        <f t="shared" si="65"/>
        <v>144.47802192631067</v>
      </c>
      <c r="Q182" s="140">
        <f t="shared" si="65"/>
        <v>142.88714851331787</v>
      </c>
      <c r="R182" s="140">
        <f t="shared" si="65"/>
        <v>141.28828030576406</v>
      </c>
      <c r="S182" s="140">
        <f t="shared" si="65"/>
        <v>139.68137712651162</v>
      </c>
      <c r="T182" s="140">
        <f t="shared" si="65"/>
        <v>138.06639859651622</v>
      </c>
      <c r="U182" s="140">
        <f t="shared" si="65"/>
        <v>136.44330413381223</v>
      </c>
      <c r="V182" s="140">
        <f t="shared" si="65"/>
        <v>134.81205295249288</v>
      </c>
      <c r="W182" s="140">
        <f t="shared" si="65"/>
        <v>133.17260406168546</v>
      </c>
      <c r="X182" s="140">
        <f t="shared" si="65"/>
        <v>131.52491626452112</v>
      </c>
      <c r="Y182" s="140">
        <f t="shared" si="65"/>
        <v>129.86894815709994</v>
      </c>
      <c r="Z182" s="140">
        <f t="shared" si="65"/>
        <v>128.20465812745019</v>
      </c>
      <c r="AA182" s="140">
        <f t="shared" si="65"/>
        <v>126.53200435448292</v>
      </c>
      <c r="AB182" s="140">
        <f t="shared" si="65"/>
        <v>124.85094480694087</v>
      </c>
      <c r="AC182" s="140">
        <f t="shared" si="65"/>
        <v>123.16143724234253</v>
      </c>
      <c r="AD182" s="140">
        <f t="shared" si="65"/>
        <v>121.46343920592037</v>
      </c>
      <c r="AE182" s="140">
        <f t="shared" si="65"/>
        <v>119.75690802955428</v>
      </c>
      <c r="AF182" s="140">
        <f t="shared" si="65"/>
        <v>118.04180083069917</v>
      </c>
      <c r="AG182" s="140">
        <f t="shared" si="65"/>
        <v>116.31807451130751</v>
      </c>
      <c r="AH182" s="140">
        <f t="shared" si="65"/>
        <v>114.58568575674636</v>
      </c>
      <c r="AI182" s="140">
        <f t="shared" si="65"/>
        <v>112.84459103470886</v>
      </c>
      <c r="AJ182" s="140">
        <f t="shared" si="65"/>
        <v>111.09474659412037</v>
      </c>
      <c r="AK182" s="140">
        <f t="shared" si="65"/>
        <v>109.33610846403906</v>
      </c>
      <c r="AL182" s="140">
        <f t="shared" si="65"/>
        <v>107.56863245255104</v>
      </c>
      <c r="AM182" s="140">
        <f t="shared" si="65"/>
        <v>105.79227414565976</v>
      </c>
      <c r="AN182" s="140">
        <f t="shared" si="65"/>
        <v>104.00698890617012</v>
      </c>
      <c r="AO182" s="140">
        <f t="shared" si="65"/>
        <v>102.21273187256666</v>
      </c>
      <c r="AP182" s="140">
        <f t="shared" si="65"/>
        <v>100.40945795788636</v>
      </c>
      <c r="AQ182" s="140">
        <f t="shared" si="65"/>
        <v>98.597121848585545</v>
      </c>
      <c r="AR182" s="140">
        <f t="shared" si="65"/>
        <v>96.775678003401424</v>
      </c>
      <c r="AS182" s="140">
        <f t="shared" si="65"/>
        <v>94.94508065220748</v>
      </c>
      <c r="AT182" s="140">
        <f t="shared" si="65"/>
        <v>93.105283794863539</v>
      </c>
      <c r="AU182" s="140">
        <f t="shared" si="65"/>
        <v>91.256241200059705</v>
      </c>
      <c r="AV182" s="140">
        <f t="shared" si="65"/>
        <v>89.397906404154725</v>
      </c>
      <c r="AW182" s="140">
        <f t="shared" si="65"/>
        <v>87.530232710008377</v>
      </c>
      <c r="AX182" s="140">
        <f t="shared" si="65"/>
        <v>85.653173185808086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43" t="s">
        <v>568</v>
      </c>
      <c r="C183" s="140">
        <f>IF(C177=$D168,($C170),IF(D177&lt;$D168,0,(($C170)-C181)*IF(B183&lt;1,0,1)))</f>
        <v>0</v>
      </c>
      <c r="D183" s="140">
        <f t="shared" ref="D183:AX183" si="66">IF(D177=$D168,($C170),IF(E177&lt;$D168,0,(($C170)-D181)*IF(C183&lt;1,0,1)))</f>
        <v>0</v>
      </c>
      <c r="E183" s="140">
        <f t="shared" si="66"/>
        <v>0</v>
      </c>
      <c r="F183" s="140">
        <f t="shared" si="66"/>
        <v>0</v>
      </c>
      <c r="G183" s="140">
        <f t="shared" si="66"/>
        <v>0</v>
      </c>
      <c r="H183" s="140">
        <f t="shared" si="66"/>
        <v>0</v>
      </c>
      <c r="I183" s="140">
        <f t="shared" si="66"/>
        <v>0</v>
      </c>
      <c r="J183" s="140">
        <f t="shared" si="66"/>
        <v>0</v>
      </c>
      <c r="K183" s="140">
        <f t="shared" si="66"/>
        <v>30000</v>
      </c>
      <c r="L183" s="140">
        <f t="shared" si="66"/>
        <v>29689.718582248948</v>
      </c>
      <c r="M183" s="140">
        <f t="shared" si="66"/>
        <v>29377.877872494671</v>
      </c>
      <c r="N183" s="140">
        <f t="shared" si="66"/>
        <v>29064.470034652215</v>
      </c>
      <c r="O183" s="140">
        <f t="shared" si="66"/>
        <v>28749.48719325706</v>
      </c>
      <c r="P183" s="140">
        <f t="shared" si="66"/>
        <v>28432.921433267231</v>
      </c>
      <c r="Q183" s="140">
        <f t="shared" si="66"/>
        <v>28114.76479986441</v>
      </c>
      <c r="R183" s="140">
        <f t="shared" si="66"/>
        <v>27795.009298254034</v>
      </c>
      <c r="S183" s="140">
        <f t="shared" si="66"/>
        <v>27473.646893464407</v>
      </c>
      <c r="T183" s="140">
        <f t="shared" si="66"/>
        <v>27150.669510144784</v>
      </c>
      <c r="U183" s="140">
        <f t="shared" si="66"/>
        <v>26826.069032362455</v>
      </c>
      <c r="V183" s="140">
        <f t="shared" si="66"/>
        <v>26499.83730339881</v>
      </c>
      <c r="W183" s="140">
        <f t="shared" si="66"/>
        <v>26171.966125544353</v>
      </c>
      <c r="X183" s="140">
        <f t="shared" si="66"/>
        <v>25842.447259892735</v>
      </c>
      <c r="Y183" s="140">
        <f t="shared" si="66"/>
        <v>25511.272426133695</v>
      </c>
      <c r="Z183" s="140">
        <f t="shared" si="66"/>
        <v>25178.433302345009</v>
      </c>
      <c r="AA183" s="140">
        <f t="shared" si="66"/>
        <v>24843.921524783349</v>
      </c>
      <c r="AB183" s="140">
        <f t="shared" si="66"/>
        <v>24507.728687674153</v>
      </c>
      <c r="AC183" s="140">
        <f t="shared" si="66"/>
        <v>24169.846343000354</v>
      </c>
      <c r="AD183" s="140">
        <f t="shared" si="66"/>
        <v>23830.266000290136</v>
      </c>
      <c r="AE183" s="140">
        <f t="shared" si="66"/>
        <v>23488.979126403552</v>
      </c>
      <c r="AF183" s="140">
        <f t="shared" si="66"/>
        <v>23145.977145318109</v>
      </c>
      <c r="AG183" s="140">
        <f t="shared" si="66"/>
        <v>22801.251437913277</v>
      </c>
      <c r="AH183" s="140">
        <f t="shared" si="66"/>
        <v>22454.793341753884</v>
      </c>
      <c r="AI183" s="140">
        <f t="shared" si="66"/>
        <v>22106.594150872454</v>
      </c>
      <c r="AJ183" s="140">
        <f t="shared" si="66"/>
        <v>21756.645115550433</v>
      </c>
      <c r="AK183" s="140">
        <f t="shared" si="66"/>
        <v>21404.937442098337</v>
      </c>
      <c r="AL183" s="140">
        <f t="shared" si="66"/>
        <v>21051.462292634744</v>
      </c>
      <c r="AM183" s="140">
        <f t="shared" si="66"/>
        <v>20696.210784864266</v>
      </c>
      <c r="AN183" s="140">
        <f t="shared" si="66"/>
        <v>20339.173991854295</v>
      </c>
      <c r="AO183" s="140">
        <f t="shared" si="66"/>
        <v>19980.342941810726</v>
      </c>
      <c r="AP183" s="140">
        <f t="shared" si="66"/>
        <v>19619.70861785247</v>
      </c>
      <c r="AQ183" s="140">
        <f t="shared" si="66"/>
        <v>19257.261957784918</v>
      </c>
      <c r="AR183" s="140">
        <f t="shared" si="66"/>
        <v>18892.99385387218</v>
      </c>
      <c r="AS183" s="140">
        <f t="shared" si="66"/>
        <v>18526.895152608246</v>
      </c>
      <c r="AT183" s="140">
        <f t="shared" si="66"/>
        <v>18158.95665448697</v>
      </c>
      <c r="AU183" s="140">
        <f t="shared" si="66"/>
        <v>17789.169113770891</v>
      </c>
      <c r="AV183" s="140">
        <f t="shared" si="66"/>
        <v>17417.523238258906</v>
      </c>
      <c r="AW183" s="140">
        <f t="shared" si="66"/>
        <v>17044.009689052775</v>
      </c>
      <c r="AX183" s="140">
        <f t="shared" si="66"/>
        <v>16668.619080322445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3"/>
      <c r="AW184" s="133"/>
      <c r="AX184" s="133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  <c r="AU185" s="133"/>
      <c r="AV185" s="133"/>
      <c r="AW185" s="133"/>
      <c r="AX185" s="133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  <c r="AR186" s="133"/>
      <c r="AS186" s="133"/>
      <c r="AT186" s="133"/>
      <c r="AU186" s="133"/>
      <c r="AV186" s="133"/>
      <c r="AW186" s="133"/>
      <c r="AX186" s="133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33" t="s">
        <v>577</v>
      </c>
      <c r="C187" s="133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6" t="s">
        <v>483</v>
      </c>
      <c r="C190" s="127"/>
      <c r="D190" s="144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28" t="s">
        <v>484</v>
      </c>
      <c r="C191" s="150" t="str">
        <f>+Finanziamneti!K4</f>
        <v>A1 M10</v>
      </c>
      <c r="D191" s="138">
        <f>VLOOKUP($C191,$BA$6:$BB$41,2,FALSE)</f>
        <v>10</v>
      </c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8" t="s">
        <v>486</v>
      </c>
      <c r="C192" s="152">
        <f>+Finanziamneti!K5</f>
        <v>6.2E-2</v>
      </c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9" t="s">
        <v>487</v>
      </c>
      <c r="C193" s="153">
        <f>+Finanziamneti!K6</f>
        <v>30000</v>
      </c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30" t="s">
        <v>488</v>
      </c>
      <c r="C194" s="153">
        <f>+Finanziamneti!K7</f>
        <v>80</v>
      </c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6" t="s">
        <v>521</v>
      </c>
      <c r="C196" s="126" t="s">
        <v>522</v>
      </c>
      <c r="D196" s="139">
        <f>((1+C192)^(1/12))-1</f>
        <v>5.0254121388362272E-3</v>
      </c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6" t="s">
        <v>525</v>
      </c>
      <c r="C198" s="126" t="s">
        <v>522</v>
      </c>
      <c r="D198" s="140">
        <f>(C193)/((1-(1+D196)^(-C194))/D196)</f>
        <v>456.34751085850866</v>
      </c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7"/>
      <c r="C199" s="66">
        <v>41275</v>
      </c>
      <c r="D199" s="66">
        <v>41306</v>
      </c>
      <c r="E199" s="66">
        <v>41336</v>
      </c>
      <c r="F199" s="66">
        <v>41367</v>
      </c>
      <c r="G199" s="66">
        <v>41397</v>
      </c>
      <c r="H199" s="66">
        <v>41428</v>
      </c>
      <c r="I199" s="66">
        <v>41458</v>
      </c>
      <c r="J199" s="66">
        <v>41489</v>
      </c>
      <c r="K199" s="66">
        <v>41519</v>
      </c>
      <c r="L199" s="66">
        <v>41550</v>
      </c>
      <c r="M199" s="66">
        <v>41580</v>
      </c>
      <c r="N199" s="66">
        <v>41611</v>
      </c>
      <c r="O199" s="66">
        <v>41641</v>
      </c>
      <c r="P199" s="66">
        <v>41672</v>
      </c>
      <c r="Q199" s="66">
        <v>41702</v>
      </c>
      <c r="R199" s="66">
        <v>41733</v>
      </c>
      <c r="S199" s="66">
        <v>41763</v>
      </c>
      <c r="T199" s="66">
        <v>41794</v>
      </c>
      <c r="U199" s="66">
        <v>41824</v>
      </c>
      <c r="V199" s="66">
        <v>41855</v>
      </c>
      <c r="W199" s="66">
        <v>41885</v>
      </c>
      <c r="X199" s="66">
        <v>41916</v>
      </c>
      <c r="Y199" s="66">
        <v>41946</v>
      </c>
      <c r="Z199" s="66">
        <v>41977</v>
      </c>
      <c r="AA199" s="66">
        <v>42007</v>
      </c>
      <c r="AB199" s="66">
        <v>42038</v>
      </c>
      <c r="AC199" s="66">
        <v>42068</v>
      </c>
      <c r="AD199" s="66">
        <v>42099</v>
      </c>
      <c r="AE199" s="66">
        <v>42129</v>
      </c>
      <c r="AF199" s="66">
        <v>42160</v>
      </c>
      <c r="AG199" s="66">
        <v>42190</v>
      </c>
      <c r="AH199" s="66">
        <v>42221</v>
      </c>
      <c r="AI199" s="66">
        <v>42251</v>
      </c>
      <c r="AJ199" s="66">
        <v>42282</v>
      </c>
      <c r="AK199" s="66">
        <v>42312</v>
      </c>
      <c r="AL199" s="66">
        <v>42343</v>
      </c>
      <c r="AM199" s="66">
        <v>42373</v>
      </c>
      <c r="AN199" s="66">
        <v>42404</v>
      </c>
      <c r="AO199" s="66">
        <v>42434</v>
      </c>
      <c r="AP199" s="66">
        <v>42465</v>
      </c>
      <c r="AQ199" s="66">
        <v>42495</v>
      </c>
      <c r="AR199" s="66">
        <v>42526</v>
      </c>
      <c r="AS199" s="66">
        <v>42556</v>
      </c>
      <c r="AT199" s="66">
        <v>42587</v>
      </c>
      <c r="AU199" s="66">
        <v>42617</v>
      </c>
      <c r="AV199" s="66">
        <v>42648</v>
      </c>
      <c r="AW199" s="66">
        <v>42678</v>
      </c>
      <c r="AX199" s="66">
        <v>42709</v>
      </c>
      <c r="AY199" s="66">
        <v>0</v>
      </c>
      <c r="AZ199" s="127"/>
      <c r="BA199" s="127"/>
      <c r="BB199" s="136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27"/>
      <c r="C200" s="138">
        <v>1</v>
      </c>
      <c r="D200" s="138">
        <f>+C200+1</f>
        <v>2</v>
      </c>
      <c r="E200" s="138">
        <f t="shared" ref="E200:AY200" si="67">+D200+1</f>
        <v>3</v>
      </c>
      <c r="F200" s="138">
        <f t="shared" si="67"/>
        <v>4</v>
      </c>
      <c r="G200" s="138">
        <f t="shared" si="67"/>
        <v>5</v>
      </c>
      <c r="H200" s="138">
        <f t="shared" si="67"/>
        <v>6</v>
      </c>
      <c r="I200" s="138">
        <f t="shared" si="67"/>
        <v>7</v>
      </c>
      <c r="J200" s="138">
        <f t="shared" si="67"/>
        <v>8</v>
      </c>
      <c r="K200" s="138">
        <f t="shared" si="67"/>
        <v>9</v>
      </c>
      <c r="L200" s="138">
        <f t="shared" si="67"/>
        <v>10</v>
      </c>
      <c r="M200" s="138">
        <f t="shared" si="67"/>
        <v>11</v>
      </c>
      <c r="N200" s="138">
        <f t="shared" si="67"/>
        <v>12</v>
      </c>
      <c r="O200" s="138">
        <f t="shared" si="67"/>
        <v>13</v>
      </c>
      <c r="P200" s="138">
        <f t="shared" si="67"/>
        <v>14</v>
      </c>
      <c r="Q200" s="138">
        <f t="shared" si="67"/>
        <v>15</v>
      </c>
      <c r="R200" s="138">
        <f t="shared" si="67"/>
        <v>16</v>
      </c>
      <c r="S200" s="138">
        <f t="shared" si="67"/>
        <v>17</v>
      </c>
      <c r="T200" s="138">
        <f t="shared" si="67"/>
        <v>18</v>
      </c>
      <c r="U200" s="138">
        <f t="shared" si="67"/>
        <v>19</v>
      </c>
      <c r="V200" s="138">
        <f t="shared" si="67"/>
        <v>20</v>
      </c>
      <c r="W200" s="138">
        <f t="shared" si="67"/>
        <v>21</v>
      </c>
      <c r="X200" s="138">
        <f t="shared" si="67"/>
        <v>22</v>
      </c>
      <c r="Y200" s="138">
        <f t="shared" si="67"/>
        <v>23</v>
      </c>
      <c r="Z200" s="138">
        <f t="shared" si="67"/>
        <v>24</v>
      </c>
      <c r="AA200" s="138">
        <f t="shared" si="67"/>
        <v>25</v>
      </c>
      <c r="AB200" s="138">
        <f t="shared" si="67"/>
        <v>26</v>
      </c>
      <c r="AC200" s="138">
        <f t="shared" si="67"/>
        <v>27</v>
      </c>
      <c r="AD200" s="138">
        <f t="shared" si="67"/>
        <v>28</v>
      </c>
      <c r="AE200" s="138">
        <f t="shared" si="67"/>
        <v>29</v>
      </c>
      <c r="AF200" s="138">
        <f t="shared" si="67"/>
        <v>30</v>
      </c>
      <c r="AG200" s="138">
        <f t="shared" si="67"/>
        <v>31</v>
      </c>
      <c r="AH200" s="138">
        <f t="shared" si="67"/>
        <v>32</v>
      </c>
      <c r="AI200" s="138">
        <f t="shared" si="67"/>
        <v>33</v>
      </c>
      <c r="AJ200" s="138">
        <f t="shared" si="67"/>
        <v>34</v>
      </c>
      <c r="AK200" s="138">
        <f t="shared" si="67"/>
        <v>35</v>
      </c>
      <c r="AL200" s="138">
        <f t="shared" si="67"/>
        <v>36</v>
      </c>
      <c r="AM200" s="138">
        <f t="shared" si="67"/>
        <v>37</v>
      </c>
      <c r="AN200" s="138">
        <f t="shared" si="67"/>
        <v>38</v>
      </c>
      <c r="AO200" s="138">
        <f t="shared" si="67"/>
        <v>39</v>
      </c>
      <c r="AP200" s="138">
        <f t="shared" si="67"/>
        <v>40</v>
      </c>
      <c r="AQ200" s="138">
        <f t="shared" si="67"/>
        <v>41</v>
      </c>
      <c r="AR200" s="138">
        <f t="shared" si="67"/>
        <v>42</v>
      </c>
      <c r="AS200" s="138">
        <f t="shared" si="67"/>
        <v>43</v>
      </c>
      <c r="AT200" s="138">
        <f t="shared" si="67"/>
        <v>44</v>
      </c>
      <c r="AU200" s="138">
        <f t="shared" si="67"/>
        <v>45</v>
      </c>
      <c r="AV200" s="138">
        <f t="shared" si="67"/>
        <v>46</v>
      </c>
      <c r="AW200" s="138">
        <f t="shared" si="67"/>
        <v>47</v>
      </c>
      <c r="AX200" s="138">
        <f t="shared" si="67"/>
        <v>48</v>
      </c>
      <c r="AY200" s="138">
        <f t="shared" si="67"/>
        <v>49</v>
      </c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41" t="s">
        <v>487</v>
      </c>
      <c r="C201" s="142" t="s">
        <v>515</v>
      </c>
      <c r="D201" s="142" t="s">
        <v>516</v>
      </c>
      <c r="E201" s="142" t="s">
        <v>517</v>
      </c>
      <c r="F201" s="142" t="s">
        <v>518</v>
      </c>
      <c r="G201" s="142" t="s">
        <v>519</v>
      </c>
      <c r="H201" s="142" t="s">
        <v>520</v>
      </c>
      <c r="I201" s="142" t="s">
        <v>523</v>
      </c>
      <c r="J201" s="142" t="s">
        <v>524</v>
      </c>
      <c r="K201" s="142" t="s">
        <v>485</v>
      </c>
      <c r="L201" s="142" t="s">
        <v>526</v>
      </c>
      <c r="M201" s="142" t="s">
        <v>527</v>
      </c>
      <c r="N201" s="142" t="s">
        <v>500</v>
      </c>
      <c r="O201" s="142" t="s">
        <v>528</v>
      </c>
      <c r="P201" s="142" t="s">
        <v>529</v>
      </c>
      <c r="Q201" s="142" t="s">
        <v>530</v>
      </c>
      <c r="R201" s="142" t="s">
        <v>531</v>
      </c>
      <c r="S201" s="142" t="s">
        <v>532</v>
      </c>
      <c r="T201" s="142" t="s">
        <v>533</v>
      </c>
      <c r="U201" s="142" t="s">
        <v>534</v>
      </c>
      <c r="V201" s="142" t="s">
        <v>535</v>
      </c>
      <c r="W201" s="142" t="s">
        <v>536</v>
      </c>
      <c r="X201" s="142" t="s">
        <v>537</v>
      </c>
      <c r="Y201" s="142" t="s">
        <v>538</v>
      </c>
      <c r="Z201" s="142" t="s">
        <v>539</v>
      </c>
      <c r="AA201" s="142" t="s">
        <v>540</v>
      </c>
      <c r="AB201" s="142" t="s">
        <v>541</v>
      </c>
      <c r="AC201" s="142" t="s">
        <v>542</v>
      </c>
      <c r="AD201" s="142" t="s">
        <v>543</v>
      </c>
      <c r="AE201" s="142" t="s">
        <v>544</v>
      </c>
      <c r="AF201" s="142" t="s">
        <v>545</v>
      </c>
      <c r="AG201" s="142" t="s">
        <v>546</v>
      </c>
      <c r="AH201" s="142" t="s">
        <v>547</v>
      </c>
      <c r="AI201" s="142" t="s">
        <v>548</v>
      </c>
      <c r="AJ201" s="142" t="s">
        <v>549</v>
      </c>
      <c r="AK201" s="142" t="s">
        <v>550</v>
      </c>
      <c r="AL201" s="142" t="s">
        <v>551</v>
      </c>
      <c r="AM201" s="142" t="s">
        <v>552</v>
      </c>
      <c r="AN201" s="142" t="s">
        <v>553</v>
      </c>
      <c r="AO201" s="142" t="s">
        <v>554</v>
      </c>
      <c r="AP201" s="142" t="s">
        <v>555</v>
      </c>
      <c r="AQ201" s="142" t="s">
        <v>556</v>
      </c>
      <c r="AR201" s="142" t="s">
        <v>557</v>
      </c>
      <c r="AS201" s="142" t="s">
        <v>558</v>
      </c>
      <c r="AT201" s="142" t="s">
        <v>559</v>
      </c>
      <c r="AU201" s="142" t="s">
        <v>560</v>
      </c>
      <c r="AV201" s="142" t="s">
        <v>561</v>
      </c>
      <c r="AW201" s="142" t="s">
        <v>562</v>
      </c>
      <c r="AX201" s="142" t="s">
        <v>563</v>
      </c>
      <c r="AY201" s="142" t="s">
        <v>570</v>
      </c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9" t="s">
        <v>564</v>
      </c>
      <c r="C202" s="140"/>
      <c r="D202" s="140">
        <f t="shared" ref="D202:AX202" si="68">+IF(D200&gt;=$D191,$D198,0)*IF(C206&lt;1,0,1)</f>
        <v>0</v>
      </c>
      <c r="E202" s="140">
        <f t="shared" si="68"/>
        <v>0</v>
      </c>
      <c r="F202" s="140">
        <f t="shared" si="68"/>
        <v>0</v>
      </c>
      <c r="G202" s="140">
        <f t="shared" si="68"/>
        <v>0</v>
      </c>
      <c r="H202" s="140">
        <f t="shared" si="68"/>
        <v>0</v>
      </c>
      <c r="I202" s="140">
        <f t="shared" si="68"/>
        <v>0</v>
      </c>
      <c r="J202" s="140">
        <f t="shared" si="68"/>
        <v>0</v>
      </c>
      <c r="K202" s="140">
        <f t="shared" si="68"/>
        <v>0</v>
      </c>
      <c r="L202" s="140">
        <f t="shared" si="68"/>
        <v>0</v>
      </c>
      <c r="M202" s="140">
        <f t="shared" si="68"/>
        <v>456.34751085850866</v>
      </c>
      <c r="N202" s="140">
        <f t="shared" si="68"/>
        <v>456.34751085850866</v>
      </c>
      <c r="O202" s="140">
        <f t="shared" si="68"/>
        <v>456.34751085850866</v>
      </c>
      <c r="P202" s="140">
        <f t="shared" si="68"/>
        <v>456.34751085850866</v>
      </c>
      <c r="Q202" s="140">
        <f t="shared" si="68"/>
        <v>456.34751085850866</v>
      </c>
      <c r="R202" s="140">
        <f t="shared" si="68"/>
        <v>456.34751085850866</v>
      </c>
      <c r="S202" s="140">
        <f t="shared" si="68"/>
        <v>456.34751085850866</v>
      </c>
      <c r="T202" s="140">
        <f t="shared" si="68"/>
        <v>456.34751085850866</v>
      </c>
      <c r="U202" s="140">
        <f t="shared" si="68"/>
        <v>456.34751085850866</v>
      </c>
      <c r="V202" s="140">
        <f t="shared" si="68"/>
        <v>456.34751085850866</v>
      </c>
      <c r="W202" s="140">
        <f t="shared" si="68"/>
        <v>456.34751085850866</v>
      </c>
      <c r="X202" s="140">
        <f t="shared" si="68"/>
        <v>456.34751085850866</v>
      </c>
      <c r="Y202" s="140">
        <f t="shared" si="68"/>
        <v>456.34751085850866</v>
      </c>
      <c r="Z202" s="140">
        <f t="shared" si="68"/>
        <v>456.34751085850866</v>
      </c>
      <c r="AA202" s="140">
        <f t="shared" si="68"/>
        <v>456.34751085850866</v>
      </c>
      <c r="AB202" s="140">
        <f t="shared" si="68"/>
        <v>456.34751085850866</v>
      </c>
      <c r="AC202" s="140">
        <f t="shared" si="68"/>
        <v>456.34751085850866</v>
      </c>
      <c r="AD202" s="140">
        <f t="shared" si="68"/>
        <v>456.34751085850866</v>
      </c>
      <c r="AE202" s="140">
        <f t="shared" si="68"/>
        <v>456.34751085850866</v>
      </c>
      <c r="AF202" s="140">
        <f t="shared" si="68"/>
        <v>456.34751085850866</v>
      </c>
      <c r="AG202" s="140">
        <f t="shared" si="68"/>
        <v>456.34751085850866</v>
      </c>
      <c r="AH202" s="140">
        <f t="shared" si="68"/>
        <v>456.34751085850866</v>
      </c>
      <c r="AI202" s="140">
        <f t="shared" si="68"/>
        <v>456.34751085850866</v>
      </c>
      <c r="AJ202" s="140">
        <f t="shared" si="68"/>
        <v>456.34751085850866</v>
      </c>
      <c r="AK202" s="140">
        <f t="shared" si="68"/>
        <v>456.34751085850866</v>
      </c>
      <c r="AL202" s="140">
        <f t="shared" si="68"/>
        <v>456.34751085850866</v>
      </c>
      <c r="AM202" s="140">
        <f t="shared" si="68"/>
        <v>456.34751085850866</v>
      </c>
      <c r="AN202" s="140">
        <f t="shared" si="68"/>
        <v>456.34751085850866</v>
      </c>
      <c r="AO202" s="140">
        <f t="shared" si="68"/>
        <v>456.34751085850866</v>
      </c>
      <c r="AP202" s="140">
        <f t="shared" si="68"/>
        <v>456.34751085850866</v>
      </c>
      <c r="AQ202" s="140">
        <f t="shared" si="68"/>
        <v>456.34751085850866</v>
      </c>
      <c r="AR202" s="140">
        <f t="shared" si="68"/>
        <v>456.34751085850866</v>
      </c>
      <c r="AS202" s="140">
        <f t="shared" si="68"/>
        <v>456.34751085850866</v>
      </c>
      <c r="AT202" s="140">
        <f t="shared" si="68"/>
        <v>456.34751085850866</v>
      </c>
      <c r="AU202" s="140">
        <f t="shared" si="68"/>
        <v>456.34751085850866</v>
      </c>
      <c r="AV202" s="140">
        <f t="shared" si="68"/>
        <v>456.34751085850866</v>
      </c>
      <c r="AW202" s="140">
        <f t="shared" si="68"/>
        <v>456.34751085850866</v>
      </c>
      <c r="AX202" s="140">
        <f t="shared" si="68"/>
        <v>456.34751085850866</v>
      </c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9" t="s">
        <v>565</v>
      </c>
      <c r="C203" s="140"/>
      <c r="D203" s="140">
        <f t="shared" ref="D203:AK203" si="69">D202-D205</f>
        <v>0</v>
      </c>
      <c r="E203" s="140">
        <f t="shared" si="69"/>
        <v>0</v>
      </c>
      <c r="F203" s="140">
        <f t="shared" si="69"/>
        <v>0</v>
      </c>
      <c r="G203" s="140">
        <f t="shared" si="69"/>
        <v>0</v>
      </c>
      <c r="H203" s="140">
        <f t="shared" si="69"/>
        <v>0</v>
      </c>
      <c r="I203" s="140">
        <f t="shared" si="69"/>
        <v>0</v>
      </c>
      <c r="J203" s="140">
        <f t="shared" si="69"/>
        <v>0</v>
      </c>
      <c r="K203" s="140">
        <f t="shared" si="69"/>
        <v>0</v>
      </c>
      <c r="L203" s="140">
        <f t="shared" si="69"/>
        <v>0</v>
      </c>
      <c r="M203" s="140">
        <f t="shared" si="69"/>
        <v>305.58514669342185</v>
      </c>
      <c r="N203" s="140">
        <f t="shared" si="69"/>
        <v>307.12083799906304</v>
      </c>
      <c r="O203" s="140">
        <f t="shared" si="69"/>
        <v>308.66424678643307</v>
      </c>
      <c r="P203" s="140">
        <f t="shared" si="69"/>
        <v>310.21541183905833</v>
      </c>
      <c r="Q203" s="140">
        <f t="shared" si="69"/>
        <v>311.77437213536842</v>
      </c>
      <c r="R203" s="140">
        <f t="shared" si="69"/>
        <v>313.34116684967557</v>
      </c>
      <c r="S203" s="140">
        <f t="shared" si="69"/>
        <v>314.91583535315897</v>
      </c>
      <c r="T203" s="140">
        <f t="shared" si="69"/>
        <v>316.4984172148545</v>
      </c>
      <c r="U203" s="140">
        <f t="shared" si="69"/>
        <v>318.0889522026485</v>
      </c>
      <c r="V203" s="140">
        <f t="shared" si="69"/>
        <v>319.6874802842774</v>
      </c>
      <c r="W203" s="140">
        <f t="shared" si="69"/>
        <v>321.29404162833197</v>
      </c>
      <c r="X203" s="140">
        <f t="shared" si="69"/>
        <v>322.90867660526675</v>
      </c>
      <c r="Y203" s="140">
        <f t="shared" si="69"/>
        <v>324.53142578841437</v>
      </c>
      <c r="Z203" s="140">
        <f t="shared" si="69"/>
        <v>326.1623299550053</v>
      </c>
      <c r="AA203" s="140">
        <f t="shared" si="69"/>
        <v>327.80143008719233</v>
      </c>
      <c r="AB203" s="140">
        <f t="shared" si="69"/>
        <v>329.44876737308039</v>
      </c>
      <c r="AC203" s="140">
        <f t="shared" si="69"/>
        <v>331.10438320776166</v>
      </c>
      <c r="AD203" s="140">
        <f t="shared" si="69"/>
        <v>332.76831919435585</v>
      </c>
      <c r="AE203" s="140">
        <f t="shared" si="69"/>
        <v>334.44061714505528</v>
      </c>
      <c r="AF203" s="140">
        <f t="shared" si="69"/>
        <v>336.12131908217589</v>
      </c>
      <c r="AG203" s="140">
        <f t="shared" si="69"/>
        <v>337.81046723921315</v>
      </c>
      <c r="AH203" s="140">
        <f t="shared" si="69"/>
        <v>339.508104061903</v>
      </c>
      <c r="AI203" s="140">
        <f t="shared" si="69"/>
        <v>341.21427220928899</v>
      </c>
      <c r="AJ203" s="140">
        <f t="shared" si="69"/>
        <v>342.9290145547937</v>
      </c>
      <c r="AK203" s="140">
        <f t="shared" si="69"/>
        <v>344.65237418729652</v>
      </c>
      <c r="AL203" s="140">
        <f>AL202-AL205</f>
        <v>346.38439441221607</v>
      </c>
      <c r="AM203" s="140">
        <f t="shared" ref="AM203:AT203" si="70">AM202-AM205</f>
        <v>348.12511875259867</v>
      </c>
      <c r="AN203" s="140">
        <f t="shared" si="70"/>
        <v>349.87459095021177</v>
      </c>
      <c r="AO203" s="140">
        <f t="shared" si="70"/>
        <v>351.63285496664332</v>
      </c>
      <c r="AP203" s="140">
        <f t="shared" si="70"/>
        <v>353.39995498440635</v>
      </c>
      <c r="AQ203" s="140">
        <f t="shared" si="70"/>
        <v>355.17593540804916</v>
      </c>
      <c r="AR203" s="140">
        <f t="shared" si="70"/>
        <v>356.96084086527128</v>
      </c>
      <c r="AS203" s="140">
        <f t="shared" si="70"/>
        <v>358.75471620804478</v>
      </c>
      <c r="AT203" s="140">
        <f t="shared" si="70"/>
        <v>360.55760651374146</v>
      </c>
      <c r="AU203" s="140">
        <f>AU202-AU205</f>
        <v>362.36955708626533</v>
      </c>
      <c r="AV203" s="140">
        <f>AV202-AV205</f>
        <v>364.19061345719138</v>
      </c>
      <c r="AW203" s="140">
        <f>AW202-AW205</f>
        <v>366.02082138690935</v>
      </c>
      <c r="AX203" s="140">
        <f>AX202-AX205</f>
        <v>367.86022686577394</v>
      </c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9" t="s">
        <v>566</v>
      </c>
      <c r="C204" s="140"/>
      <c r="D204" s="140">
        <f t="shared" ref="D204:Q204" si="71">(D203+C204)*(IF(C206&lt;1,0,1))</f>
        <v>0</v>
      </c>
      <c r="E204" s="140">
        <f t="shared" si="71"/>
        <v>0</v>
      </c>
      <c r="F204" s="140">
        <f t="shared" si="71"/>
        <v>0</v>
      </c>
      <c r="G204" s="140">
        <f t="shared" si="71"/>
        <v>0</v>
      </c>
      <c r="H204" s="140">
        <f t="shared" si="71"/>
        <v>0</v>
      </c>
      <c r="I204" s="140">
        <f t="shared" si="71"/>
        <v>0</v>
      </c>
      <c r="J204" s="140">
        <f t="shared" si="71"/>
        <v>0</v>
      </c>
      <c r="K204" s="140">
        <f t="shared" si="71"/>
        <v>0</v>
      </c>
      <c r="L204" s="140">
        <f t="shared" si="71"/>
        <v>0</v>
      </c>
      <c r="M204" s="140">
        <f t="shared" si="71"/>
        <v>305.58514669342185</v>
      </c>
      <c r="N204" s="140">
        <f t="shared" si="71"/>
        <v>612.70598469248489</v>
      </c>
      <c r="O204" s="140">
        <f t="shared" si="71"/>
        <v>921.37023147891796</v>
      </c>
      <c r="P204" s="140">
        <f t="shared" si="71"/>
        <v>1231.5856433179763</v>
      </c>
      <c r="Q204" s="140">
        <f t="shared" si="71"/>
        <v>1543.3600154533447</v>
      </c>
      <c r="R204" s="140">
        <f>(R203+Q204)*(IF(Q206&lt;1,0,1))</f>
        <v>1856.7011823030202</v>
      </c>
      <c r="S204" s="140">
        <f t="shared" ref="S204:AX204" si="72">(S203+R204)*(IF(R206&lt;1,0,1))</f>
        <v>2171.6170176561791</v>
      </c>
      <c r="T204" s="140">
        <f t="shared" si="72"/>
        <v>2488.1154348710334</v>
      </c>
      <c r="U204" s="140">
        <f t="shared" si="72"/>
        <v>2806.204387073682</v>
      </c>
      <c r="V204" s="140">
        <f t="shared" si="72"/>
        <v>3125.8918673579592</v>
      </c>
      <c r="W204" s="140">
        <f t="shared" si="72"/>
        <v>3447.185908986291</v>
      </c>
      <c r="X204" s="140">
        <f t="shared" si="72"/>
        <v>3770.0945855915579</v>
      </c>
      <c r="Y204" s="140">
        <f t="shared" si="72"/>
        <v>4094.6260113799722</v>
      </c>
      <c r="Z204" s="140">
        <f t="shared" si="72"/>
        <v>4420.7883413349773</v>
      </c>
      <c r="AA204" s="140">
        <f t="shared" si="72"/>
        <v>4748.5897714221701</v>
      </c>
      <c r="AB204" s="140">
        <f t="shared" si="72"/>
        <v>5078.0385387952501</v>
      </c>
      <c r="AC204" s="140">
        <f t="shared" si="72"/>
        <v>5409.1429220030113</v>
      </c>
      <c r="AD204" s="140">
        <f t="shared" si="72"/>
        <v>5741.9112411973674</v>
      </c>
      <c r="AE204" s="140">
        <f t="shared" si="72"/>
        <v>6076.3518583424229</v>
      </c>
      <c r="AF204" s="140">
        <f t="shared" si="72"/>
        <v>6412.4731774245993</v>
      </c>
      <c r="AG204" s="140">
        <f t="shared" si="72"/>
        <v>6750.2836446638121</v>
      </c>
      <c r="AH204" s="140">
        <f t="shared" si="72"/>
        <v>7089.7917487257155</v>
      </c>
      <c r="AI204" s="140">
        <f t="shared" si="72"/>
        <v>7431.0060209350049</v>
      </c>
      <c r="AJ204" s="140">
        <f t="shared" si="72"/>
        <v>7773.9350354897988</v>
      </c>
      <c r="AK204" s="140">
        <f t="shared" si="72"/>
        <v>8118.5874096770949</v>
      </c>
      <c r="AL204" s="140">
        <f t="shared" si="72"/>
        <v>8464.9718040893113</v>
      </c>
      <c r="AM204" s="140">
        <f t="shared" si="72"/>
        <v>8813.0969228419108</v>
      </c>
      <c r="AN204" s="140">
        <f t="shared" si="72"/>
        <v>9162.971513792123</v>
      </c>
      <c r="AO204" s="140">
        <f t="shared" si="72"/>
        <v>9514.6043687587662</v>
      </c>
      <c r="AP204" s="140">
        <f t="shared" si="72"/>
        <v>9868.0043237431728</v>
      </c>
      <c r="AQ204" s="140">
        <f t="shared" si="72"/>
        <v>10223.180259151222</v>
      </c>
      <c r="AR204" s="140">
        <f t="shared" si="72"/>
        <v>10580.141100016494</v>
      </c>
      <c r="AS204" s="140">
        <f t="shared" si="72"/>
        <v>10938.895816224538</v>
      </c>
      <c r="AT204" s="140">
        <f t="shared" si="72"/>
        <v>11299.453422738279</v>
      </c>
      <c r="AU204" s="140">
        <f t="shared" si="72"/>
        <v>11661.822979824545</v>
      </c>
      <c r="AV204" s="140">
        <f t="shared" si="72"/>
        <v>12026.013593281736</v>
      </c>
      <c r="AW204" s="140">
        <f t="shared" si="72"/>
        <v>12392.034414668646</v>
      </c>
      <c r="AX204" s="140">
        <f t="shared" si="72"/>
        <v>12759.89464153442</v>
      </c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9" t="s">
        <v>567</v>
      </c>
      <c r="C205" s="140"/>
      <c r="D205" s="140">
        <f>IF(D202&gt;0,C206*$D196,0)</f>
        <v>0</v>
      </c>
      <c r="E205" s="140">
        <f t="shared" ref="E205:AX205" si="73">IF(E202&gt;0,D206*$D$12,0)</f>
        <v>0</v>
      </c>
      <c r="F205" s="140">
        <f t="shared" si="73"/>
        <v>0</v>
      </c>
      <c r="G205" s="140">
        <f t="shared" si="73"/>
        <v>0</v>
      </c>
      <c r="H205" s="140">
        <f t="shared" si="73"/>
        <v>0</v>
      </c>
      <c r="I205" s="140">
        <f t="shared" si="73"/>
        <v>0</v>
      </c>
      <c r="J205" s="140">
        <f t="shared" si="73"/>
        <v>0</v>
      </c>
      <c r="K205" s="140">
        <f t="shared" si="73"/>
        <v>0</v>
      </c>
      <c r="L205" s="140">
        <f t="shared" si="73"/>
        <v>0</v>
      </c>
      <c r="M205" s="140">
        <f t="shared" si="73"/>
        <v>150.76236416508681</v>
      </c>
      <c r="N205" s="140">
        <f t="shared" si="73"/>
        <v>149.22667285944564</v>
      </c>
      <c r="O205" s="140">
        <f t="shared" si="73"/>
        <v>147.68326407207559</v>
      </c>
      <c r="P205" s="140">
        <f t="shared" si="73"/>
        <v>146.13209901945032</v>
      </c>
      <c r="Q205" s="140">
        <f t="shared" si="73"/>
        <v>144.57313872314023</v>
      </c>
      <c r="R205" s="140">
        <f t="shared" si="73"/>
        <v>143.00634400883311</v>
      </c>
      <c r="S205" s="140">
        <f t="shared" si="73"/>
        <v>141.43167550534966</v>
      </c>
      <c r="T205" s="140">
        <f t="shared" si="73"/>
        <v>139.84909364365413</v>
      </c>
      <c r="U205" s="140">
        <f t="shared" si="73"/>
        <v>138.25855865586016</v>
      </c>
      <c r="V205" s="140">
        <f t="shared" si="73"/>
        <v>136.66003057423126</v>
      </c>
      <c r="W205" s="140">
        <f t="shared" si="73"/>
        <v>135.05346923017669</v>
      </c>
      <c r="X205" s="140">
        <f t="shared" si="73"/>
        <v>133.43883425324191</v>
      </c>
      <c r="Y205" s="140">
        <f t="shared" si="73"/>
        <v>131.81608507009426</v>
      </c>
      <c r="Z205" s="140">
        <f t="shared" si="73"/>
        <v>130.18518090350335</v>
      </c>
      <c r="AA205" s="140">
        <f t="shared" si="73"/>
        <v>128.54608077131635</v>
      </c>
      <c r="AB205" s="140">
        <f t="shared" si="73"/>
        <v>126.89874348542828</v>
      </c>
      <c r="AC205" s="140">
        <f t="shared" si="73"/>
        <v>125.243127650747</v>
      </c>
      <c r="AD205" s="140">
        <f t="shared" si="73"/>
        <v>123.57919166415282</v>
      </c>
      <c r="AE205" s="140">
        <f t="shared" si="73"/>
        <v>121.90689371345337</v>
      </c>
      <c r="AF205" s="140">
        <f t="shared" si="73"/>
        <v>120.22619177633274</v>
      </c>
      <c r="AG205" s="140">
        <f t="shared" si="73"/>
        <v>118.53704361929552</v>
      </c>
      <c r="AH205" s="140">
        <f t="shared" si="73"/>
        <v>116.83940679660566</v>
      </c>
      <c r="AI205" s="140">
        <f t="shared" si="73"/>
        <v>115.13323864921969</v>
      </c>
      <c r="AJ205" s="140">
        <f t="shared" si="73"/>
        <v>113.41849630371495</v>
      </c>
      <c r="AK205" s="140">
        <f t="shared" si="73"/>
        <v>111.69513667121215</v>
      </c>
      <c r="AL205" s="140">
        <f t="shared" si="73"/>
        <v>109.96311644629259</v>
      </c>
      <c r="AM205" s="140">
        <f t="shared" si="73"/>
        <v>108.22239210590999</v>
      </c>
      <c r="AN205" s="140">
        <f t="shared" si="73"/>
        <v>106.47291990829687</v>
      </c>
      <c r="AO205" s="140">
        <f t="shared" si="73"/>
        <v>104.71465589186532</v>
      </c>
      <c r="AP205" s="140">
        <f t="shared" si="73"/>
        <v>102.94755587410231</v>
      </c>
      <c r="AQ205" s="140">
        <f t="shared" si="73"/>
        <v>101.17157545045949</v>
      </c>
      <c r="AR205" s="140">
        <f t="shared" si="73"/>
        <v>99.386669993237362</v>
      </c>
      <c r="AS205" s="140">
        <f t="shared" si="73"/>
        <v>97.592794650463844</v>
      </c>
      <c r="AT205" s="140">
        <f t="shared" si="73"/>
        <v>95.789904344767194</v>
      </c>
      <c r="AU205" s="140">
        <f t="shared" si="73"/>
        <v>93.97795377224331</v>
      </c>
      <c r="AV205" s="140">
        <f t="shared" si="73"/>
        <v>92.156897401317281</v>
      </c>
      <c r="AW205" s="140">
        <f t="shared" si="73"/>
        <v>90.326689471599309</v>
      </c>
      <c r="AX205" s="140">
        <f t="shared" si="73"/>
        <v>88.487283992734717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43" t="s">
        <v>568</v>
      </c>
      <c r="C206" s="140">
        <f>IF(C200=$D191,($C193),IF(D200&lt;$D191,0,(($C193)-C204)*IF(B206&lt;1,0,1)))</f>
        <v>0</v>
      </c>
      <c r="D206" s="140">
        <f t="shared" ref="D206:AX206" si="74">IF(D200=$D191,($C193),IF(E200&lt;$D191,0,(($C193)-D204)*IF(C206&lt;1,0,1)))</f>
        <v>0</v>
      </c>
      <c r="E206" s="140">
        <f t="shared" si="74"/>
        <v>0</v>
      </c>
      <c r="F206" s="140">
        <f t="shared" si="74"/>
        <v>0</v>
      </c>
      <c r="G206" s="140">
        <f t="shared" si="74"/>
        <v>0</v>
      </c>
      <c r="H206" s="140">
        <f t="shared" si="74"/>
        <v>0</v>
      </c>
      <c r="I206" s="140">
        <f t="shared" si="74"/>
        <v>0</v>
      </c>
      <c r="J206" s="140">
        <f t="shared" si="74"/>
        <v>0</v>
      </c>
      <c r="K206" s="140">
        <f t="shared" si="74"/>
        <v>0</v>
      </c>
      <c r="L206" s="140">
        <f t="shared" si="74"/>
        <v>30000</v>
      </c>
      <c r="M206" s="140">
        <f t="shared" si="74"/>
        <v>29694.414853306578</v>
      </c>
      <c r="N206" s="140">
        <f t="shared" si="74"/>
        <v>29387.294015307514</v>
      </c>
      <c r="O206" s="140">
        <f t="shared" si="74"/>
        <v>29078.629768521081</v>
      </c>
      <c r="P206" s="140">
        <f t="shared" si="74"/>
        <v>28768.414356682024</v>
      </c>
      <c r="Q206" s="140">
        <f t="shared" si="74"/>
        <v>28456.639984546655</v>
      </c>
      <c r="R206" s="140">
        <f t="shared" si="74"/>
        <v>28143.298817696981</v>
      </c>
      <c r="S206" s="140">
        <f t="shared" si="74"/>
        <v>27828.382982343821</v>
      </c>
      <c r="T206" s="140">
        <f t="shared" si="74"/>
        <v>27511.884565128967</v>
      </c>
      <c r="U206" s="140">
        <f t="shared" si="74"/>
        <v>27193.795612926318</v>
      </c>
      <c r="V206" s="140">
        <f t="shared" si="74"/>
        <v>26874.108132642039</v>
      </c>
      <c r="W206" s="140">
        <f t="shared" si="74"/>
        <v>26552.814091013708</v>
      </c>
      <c r="X206" s="140">
        <f t="shared" si="74"/>
        <v>26229.905414408444</v>
      </c>
      <c r="Y206" s="140">
        <f t="shared" si="74"/>
        <v>25905.373988620027</v>
      </c>
      <c r="Z206" s="140">
        <f t="shared" si="74"/>
        <v>25579.211658665023</v>
      </c>
      <c r="AA206" s="140">
        <f t="shared" si="74"/>
        <v>25251.410228577828</v>
      </c>
      <c r="AB206" s="140">
        <f t="shared" si="74"/>
        <v>24921.961461204752</v>
      </c>
      <c r="AC206" s="140">
        <f t="shared" si="74"/>
        <v>24590.857077996989</v>
      </c>
      <c r="AD206" s="140">
        <f t="shared" si="74"/>
        <v>24258.088758802631</v>
      </c>
      <c r="AE206" s="140">
        <f t="shared" si="74"/>
        <v>23923.648141657577</v>
      </c>
      <c r="AF206" s="140">
        <f t="shared" si="74"/>
        <v>23587.526822575401</v>
      </c>
      <c r="AG206" s="140">
        <f t="shared" si="74"/>
        <v>23249.71635533619</v>
      </c>
      <c r="AH206" s="140">
        <f t="shared" si="74"/>
        <v>22910.208251274285</v>
      </c>
      <c r="AI206" s="140">
        <f t="shared" si="74"/>
        <v>22568.993979064995</v>
      </c>
      <c r="AJ206" s="140">
        <f t="shared" si="74"/>
        <v>22226.064964510202</v>
      </c>
      <c r="AK206" s="140">
        <f t="shared" si="74"/>
        <v>21881.412590322907</v>
      </c>
      <c r="AL206" s="140">
        <f t="shared" si="74"/>
        <v>21535.028195910687</v>
      </c>
      <c r="AM206" s="140">
        <f t="shared" si="74"/>
        <v>21186.903077158087</v>
      </c>
      <c r="AN206" s="140">
        <f t="shared" si="74"/>
        <v>20837.028486207877</v>
      </c>
      <c r="AO206" s="140">
        <f t="shared" si="74"/>
        <v>20485.395631241234</v>
      </c>
      <c r="AP206" s="140">
        <f t="shared" si="74"/>
        <v>20131.995676256825</v>
      </c>
      <c r="AQ206" s="140">
        <f t="shared" si="74"/>
        <v>19776.819740848776</v>
      </c>
      <c r="AR206" s="140">
        <f t="shared" si="74"/>
        <v>19419.858899983505</v>
      </c>
      <c r="AS206" s="140">
        <f t="shared" si="74"/>
        <v>19061.10418377546</v>
      </c>
      <c r="AT206" s="140">
        <f t="shared" si="74"/>
        <v>18700.546577261721</v>
      </c>
      <c r="AU206" s="140">
        <f t="shared" si="74"/>
        <v>18338.177020175455</v>
      </c>
      <c r="AV206" s="140">
        <f t="shared" si="74"/>
        <v>17973.986406718264</v>
      </c>
      <c r="AW206" s="140">
        <f t="shared" si="74"/>
        <v>17607.965585331352</v>
      </c>
      <c r="AX206" s="140">
        <f t="shared" si="74"/>
        <v>17240.105358465582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133"/>
      <c r="AO207" s="133"/>
      <c r="AP207" s="133"/>
      <c r="AQ207" s="133"/>
      <c r="AR207" s="133"/>
      <c r="AS207" s="133"/>
      <c r="AT207" s="133"/>
      <c r="AU207" s="133"/>
      <c r="AV207" s="133"/>
      <c r="AW207" s="133"/>
      <c r="AX207" s="133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133"/>
      <c r="AO209" s="133"/>
      <c r="AP209" s="133"/>
      <c r="AQ209" s="133"/>
      <c r="AR209" s="133"/>
      <c r="AS209" s="133"/>
      <c r="AT209" s="133"/>
      <c r="AU209" s="133"/>
      <c r="AV209" s="133"/>
      <c r="AW209" s="133"/>
      <c r="AX209" s="133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33" t="s">
        <v>578</v>
      </c>
      <c r="C210" s="133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6" t="s">
        <v>483</v>
      </c>
      <c r="C213" s="127"/>
      <c r="D213" s="144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8" t="s">
        <v>484</v>
      </c>
      <c r="C214" s="150" t="str">
        <f>+Finanziamneti!L4</f>
        <v>A1 M11</v>
      </c>
      <c r="D214" s="138">
        <f>VLOOKUP($C214,$BA$6:$BB$41,2,FALSE)</f>
        <v>11</v>
      </c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28" t="s">
        <v>486</v>
      </c>
      <c r="C215" s="152">
        <f>+Finanziamneti!L5</f>
        <v>6.2E-2</v>
      </c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9" t="s">
        <v>487</v>
      </c>
      <c r="C216" s="153">
        <f>+Finanziamneti!L6</f>
        <v>30000</v>
      </c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30" t="s">
        <v>488</v>
      </c>
      <c r="C217" s="153">
        <f>+Finanziamneti!L7</f>
        <v>81</v>
      </c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6" t="s">
        <v>521</v>
      </c>
      <c r="C219" s="126" t="s">
        <v>522</v>
      </c>
      <c r="D219" s="139">
        <f>((1+C215)^(1/12))-1</f>
        <v>5.0254121388362272E-3</v>
      </c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525</v>
      </c>
      <c r="C221" s="126" t="s">
        <v>522</v>
      </c>
      <c r="D221" s="140">
        <f>(C216)/((1-(1+D219)^(-C217))/D219)</f>
        <v>451.76872737177712</v>
      </c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7"/>
      <c r="C222" s="66">
        <v>41275</v>
      </c>
      <c r="D222" s="66">
        <v>41306</v>
      </c>
      <c r="E222" s="66">
        <v>41336</v>
      </c>
      <c r="F222" s="66">
        <v>41367</v>
      </c>
      <c r="G222" s="66">
        <v>41397</v>
      </c>
      <c r="H222" s="66">
        <v>41428</v>
      </c>
      <c r="I222" s="66">
        <v>41458</v>
      </c>
      <c r="J222" s="66">
        <v>41489</v>
      </c>
      <c r="K222" s="66">
        <v>41519</v>
      </c>
      <c r="L222" s="66">
        <v>41550</v>
      </c>
      <c r="M222" s="66">
        <v>41580</v>
      </c>
      <c r="N222" s="66">
        <v>41611</v>
      </c>
      <c r="O222" s="66">
        <v>41641</v>
      </c>
      <c r="P222" s="66">
        <v>41672</v>
      </c>
      <c r="Q222" s="66">
        <v>41702</v>
      </c>
      <c r="R222" s="66">
        <v>41733</v>
      </c>
      <c r="S222" s="66">
        <v>41763</v>
      </c>
      <c r="T222" s="66">
        <v>41794</v>
      </c>
      <c r="U222" s="66">
        <v>41824</v>
      </c>
      <c r="V222" s="66">
        <v>41855</v>
      </c>
      <c r="W222" s="66">
        <v>41885</v>
      </c>
      <c r="X222" s="66">
        <v>41916</v>
      </c>
      <c r="Y222" s="66">
        <v>41946</v>
      </c>
      <c r="Z222" s="66">
        <v>41977</v>
      </c>
      <c r="AA222" s="66">
        <v>42007</v>
      </c>
      <c r="AB222" s="66">
        <v>42038</v>
      </c>
      <c r="AC222" s="66">
        <v>42068</v>
      </c>
      <c r="AD222" s="66">
        <v>42099</v>
      </c>
      <c r="AE222" s="66">
        <v>42129</v>
      </c>
      <c r="AF222" s="66">
        <v>42160</v>
      </c>
      <c r="AG222" s="66">
        <v>42190</v>
      </c>
      <c r="AH222" s="66">
        <v>42221</v>
      </c>
      <c r="AI222" s="66">
        <v>42251</v>
      </c>
      <c r="AJ222" s="66">
        <v>42282</v>
      </c>
      <c r="AK222" s="66">
        <v>42312</v>
      </c>
      <c r="AL222" s="66">
        <v>42343</v>
      </c>
      <c r="AM222" s="66">
        <v>42373</v>
      </c>
      <c r="AN222" s="66">
        <v>42404</v>
      </c>
      <c r="AO222" s="66">
        <v>42434</v>
      </c>
      <c r="AP222" s="66">
        <v>42465</v>
      </c>
      <c r="AQ222" s="66">
        <v>42495</v>
      </c>
      <c r="AR222" s="66">
        <v>42526</v>
      </c>
      <c r="AS222" s="66">
        <v>42556</v>
      </c>
      <c r="AT222" s="66">
        <v>42587</v>
      </c>
      <c r="AU222" s="66">
        <v>42617</v>
      </c>
      <c r="AV222" s="66">
        <v>42648</v>
      </c>
      <c r="AW222" s="66">
        <v>42678</v>
      </c>
      <c r="AX222" s="66">
        <v>42709</v>
      </c>
      <c r="AY222" s="66">
        <v>0</v>
      </c>
      <c r="AZ222" s="127"/>
      <c r="BA222" s="127"/>
      <c r="BB222" s="136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7"/>
      <c r="C223" s="138">
        <v>1</v>
      </c>
      <c r="D223" s="138">
        <f>+C223+1</f>
        <v>2</v>
      </c>
      <c r="E223" s="138">
        <f t="shared" ref="E223:AY223" si="75">+D223+1</f>
        <v>3</v>
      </c>
      <c r="F223" s="138">
        <f t="shared" si="75"/>
        <v>4</v>
      </c>
      <c r="G223" s="138">
        <f t="shared" si="75"/>
        <v>5</v>
      </c>
      <c r="H223" s="138">
        <f t="shared" si="75"/>
        <v>6</v>
      </c>
      <c r="I223" s="138">
        <f t="shared" si="75"/>
        <v>7</v>
      </c>
      <c r="J223" s="138">
        <f t="shared" si="75"/>
        <v>8</v>
      </c>
      <c r="K223" s="138">
        <f t="shared" si="75"/>
        <v>9</v>
      </c>
      <c r="L223" s="138">
        <f t="shared" si="75"/>
        <v>10</v>
      </c>
      <c r="M223" s="138">
        <f t="shared" si="75"/>
        <v>11</v>
      </c>
      <c r="N223" s="138">
        <f t="shared" si="75"/>
        <v>12</v>
      </c>
      <c r="O223" s="138">
        <f t="shared" si="75"/>
        <v>13</v>
      </c>
      <c r="P223" s="138">
        <f t="shared" si="75"/>
        <v>14</v>
      </c>
      <c r="Q223" s="138">
        <f t="shared" si="75"/>
        <v>15</v>
      </c>
      <c r="R223" s="138">
        <f t="shared" si="75"/>
        <v>16</v>
      </c>
      <c r="S223" s="138">
        <f t="shared" si="75"/>
        <v>17</v>
      </c>
      <c r="T223" s="138">
        <f t="shared" si="75"/>
        <v>18</v>
      </c>
      <c r="U223" s="138">
        <f t="shared" si="75"/>
        <v>19</v>
      </c>
      <c r="V223" s="138">
        <f t="shared" si="75"/>
        <v>20</v>
      </c>
      <c r="W223" s="138">
        <f t="shared" si="75"/>
        <v>21</v>
      </c>
      <c r="X223" s="138">
        <f t="shared" si="75"/>
        <v>22</v>
      </c>
      <c r="Y223" s="138">
        <f t="shared" si="75"/>
        <v>23</v>
      </c>
      <c r="Z223" s="138">
        <f t="shared" si="75"/>
        <v>24</v>
      </c>
      <c r="AA223" s="138">
        <f t="shared" si="75"/>
        <v>25</v>
      </c>
      <c r="AB223" s="138">
        <f t="shared" si="75"/>
        <v>26</v>
      </c>
      <c r="AC223" s="138">
        <f t="shared" si="75"/>
        <v>27</v>
      </c>
      <c r="AD223" s="138">
        <f t="shared" si="75"/>
        <v>28</v>
      </c>
      <c r="AE223" s="138">
        <f t="shared" si="75"/>
        <v>29</v>
      </c>
      <c r="AF223" s="138">
        <f t="shared" si="75"/>
        <v>30</v>
      </c>
      <c r="AG223" s="138">
        <f t="shared" si="75"/>
        <v>31</v>
      </c>
      <c r="AH223" s="138">
        <f t="shared" si="75"/>
        <v>32</v>
      </c>
      <c r="AI223" s="138">
        <f t="shared" si="75"/>
        <v>33</v>
      </c>
      <c r="AJ223" s="138">
        <f t="shared" si="75"/>
        <v>34</v>
      </c>
      <c r="AK223" s="138">
        <f t="shared" si="75"/>
        <v>35</v>
      </c>
      <c r="AL223" s="138">
        <f t="shared" si="75"/>
        <v>36</v>
      </c>
      <c r="AM223" s="138">
        <f t="shared" si="75"/>
        <v>37</v>
      </c>
      <c r="AN223" s="138">
        <f t="shared" si="75"/>
        <v>38</v>
      </c>
      <c r="AO223" s="138">
        <f t="shared" si="75"/>
        <v>39</v>
      </c>
      <c r="AP223" s="138">
        <f t="shared" si="75"/>
        <v>40</v>
      </c>
      <c r="AQ223" s="138">
        <f t="shared" si="75"/>
        <v>41</v>
      </c>
      <c r="AR223" s="138">
        <f t="shared" si="75"/>
        <v>42</v>
      </c>
      <c r="AS223" s="138">
        <f t="shared" si="75"/>
        <v>43</v>
      </c>
      <c r="AT223" s="138">
        <f t="shared" si="75"/>
        <v>44</v>
      </c>
      <c r="AU223" s="138">
        <f t="shared" si="75"/>
        <v>45</v>
      </c>
      <c r="AV223" s="138">
        <f t="shared" si="75"/>
        <v>46</v>
      </c>
      <c r="AW223" s="138">
        <f t="shared" si="75"/>
        <v>47</v>
      </c>
      <c r="AX223" s="138">
        <f t="shared" si="75"/>
        <v>48</v>
      </c>
      <c r="AY223" s="138">
        <f t="shared" si="75"/>
        <v>49</v>
      </c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41" t="s">
        <v>487</v>
      </c>
      <c r="C224" s="142" t="s">
        <v>515</v>
      </c>
      <c r="D224" s="142" t="s">
        <v>516</v>
      </c>
      <c r="E224" s="142" t="s">
        <v>517</v>
      </c>
      <c r="F224" s="142" t="s">
        <v>518</v>
      </c>
      <c r="G224" s="142" t="s">
        <v>519</v>
      </c>
      <c r="H224" s="142" t="s">
        <v>520</v>
      </c>
      <c r="I224" s="142" t="s">
        <v>523</v>
      </c>
      <c r="J224" s="142" t="s">
        <v>524</v>
      </c>
      <c r="K224" s="142" t="s">
        <v>485</v>
      </c>
      <c r="L224" s="142" t="s">
        <v>526</v>
      </c>
      <c r="M224" s="142" t="s">
        <v>527</v>
      </c>
      <c r="N224" s="142" t="s">
        <v>500</v>
      </c>
      <c r="O224" s="142" t="s">
        <v>528</v>
      </c>
      <c r="P224" s="142" t="s">
        <v>529</v>
      </c>
      <c r="Q224" s="142" t="s">
        <v>530</v>
      </c>
      <c r="R224" s="142" t="s">
        <v>531</v>
      </c>
      <c r="S224" s="142" t="s">
        <v>532</v>
      </c>
      <c r="T224" s="142" t="s">
        <v>533</v>
      </c>
      <c r="U224" s="142" t="s">
        <v>534</v>
      </c>
      <c r="V224" s="142" t="s">
        <v>535</v>
      </c>
      <c r="W224" s="142" t="s">
        <v>536</v>
      </c>
      <c r="X224" s="142" t="s">
        <v>537</v>
      </c>
      <c r="Y224" s="142" t="s">
        <v>538</v>
      </c>
      <c r="Z224" s="142" t="s">
        <v>539</v>
      </c>
      <c r="AA224" s="142" t="s">
        <v>540</v>
      </c>
      <c r="AB224" s="142" t="s">
        <v>541</v>
      </c>
      <c r="AC224" s="142" t="s">
        <v>542</v>
      </c>
      <c r="AD224" s="142" t="s">
        <v>543</v>
      </c>
      <c r="AE224" s="142" t="s">
        <v>544</v>
      </c>
      <c r="AF224" s="142" t="s">
        <v>545</v>
      </c>
      <c r="AG224" s="142" t="s">
        <v>546</v>
      </c>
      <c r="AH224" s="142" t="s">
        <v>547</v>
      </c>
      <c r="AI224" s="142" t="s">
        <v>548</v>
      </c>
      <c r="AJ224" s="142" t="s">
        <v>549</v>
      </c>
      <c r="AK224" s="142" t="s">
        <v>550</v>
      </c>
      <c r="AL224" s="142" t="s">
        <v>551</v>
      </c>
      <c r="AM224" s="142" t="s">
        <v>552</v>
      </c>
      <c r="AN224" s="142" t="s">
        <v>553</v>
      </c>
      <c r="AO224" s="142" t="s">
        <v>554</v>
      </c>
      <c r="AP224" s="142" t="s">
        <v>555</v>
      </c>
      <c r="AQ224" s="142" t="s">
        <v>556</v>
      </c>
      <c r="AR224" s="142" t="s">
        <v>557</v>
      </c>
      <c r="AS224" s="142" t="s">
        <v>558</v>
      </c>
      <c r="AT224" s="142" t="s">
        <v>559</v>
      </c>
      <c r="AU224" s="142" t="s">
        <v>560</v>
      </c>
      <c r="AV224" s="142" t="s">
        <v>561</v>
      </c>
      <c r="AW224" s="142" t="s">
        <v>562</v>
      </c>
      <c r="AX224" s="142" t="s">
        <v>563</v>
      </c>
      <c r="AY224" s="142" t="s">
        <v>570</v>
      </c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564</v>
      </c>
      <c r="C225" s="140"/>
      <c r="D225" s="140">
        <f t="shared" ref="D225:AX225" si="76">+IF(D223&gt;=$D214,$D221,0)*IF(C229&lt;1,0,1)</f>
        <v>0</v>
      </c>
      <c r="E225" s="140">
        <f t="shared" si="76"/>
        <v>0</v>
      </c>
      <c r="F225" s="140">
        <f t="shared" si="76"/>
        <v>0</v>
      </c>
      <c r="G225" s="140">
        <f t="shared" si="76"/>
        <v>0</v>
      </c>
      <c r="H225" s="140">
        <f t="shared" si="76"/>
        <v>0</v>
      </c>
      <c r="I225" s="140">
        <f t="shared" si="76"/>
        <v>0</v>
      </c>
      <c r="J225" s="140">
        <f t="shared" si="76"/>
        <v>0</v>
      </c>
      <c r="K225" s="140">
        <f t="shared" si="76"/>
        <v>0</v>
      </c>
      <c r="L225" s="140">
        <f t="shared" si="76"/>
        <v>0</v>
      </c>
      <c r="M225" s="140">
        <f t="shared" si="76"/>
        <v>0</v>
      </c>
      <c r="N225" s="140">
        <f t="shared" si="76"/>
        <v>451.76872737177712</v>
      </c>
      <c r="O225" s="140">
        <f t="shared" si="76"/>
        <v>451.76872737177712</v>
      </c>
      <c r="P225" s="140">
        <f t="shared" si="76"/>
        <v>451.76872737177712</v>
      </c>
      <c r="Q225" s="140">
        <f t="shared" si="76"/>
        <v>451.76872737177712</v>
      </c>
      <c r="R225" s="140">
        <f t="shared" si="76"/>
        <v>451.76872737177712</v>
      </c>
      <c r="S225" s="140">
        <f t="shared" si="76"/>
        <v>451.76872737177712</v>
      </c>
      <c r="T225" s="140">
        <f t="shared" si="76"/>
        <v>451.76872737177712</v>
      </c>
      <c r="U225" s="140">
        <f t="shared" si="76"/>
        <v>451.76872737177712</v>
      </c>
      <c r="V225" s="140">
        <f t="shared" si="76"/>
        <v>451.76872737177712</v>
      </c>
      <c r="W225" s="140">
        <f t="shared" si="76"/>
        <v>451.76872737177712</v>
      </c>
      <c r="X225" s="140">
        <f t="shared" si="76"/>
        <v>451.76872737177712</v>
      </c>
      <c r="Y225" s="140">
        <f t="shared" si="76"/>
        <v>451.76872737177712</v>
      </c>
      <c r="Z225" s="140">
        <f t="shared" si="76"/>
        <v>451.76872737177712</v>
      </c>
      <c r="AA225" s="140">
        <f t="shared" si="76"/>
        <v>451.76872737177712</v>
      </c>
      <c r="AB225" s="140">
        <f t="shared" si="76"/>
        <v>451.76872737177712</v>
      </c>
      <c r="AC225" s="140">
        <f t="shared" si="76"/>
        <v>451.76872737177712</v>
      </c>
      <c r="AD225" s="140">
        <f t="shared" si="76"/>
        <v>451.76872737177712</v>
      </c>
      <c r="AE225" s="140">
        <f t="shared" si="76"/>
        <v>451.76872737177712</v>
      </c>
      <c r="AF225" s="140">
        <f t="shared" si="76"/>
        <v>451.76872737177712</v>
      </c>
      <c r="AG225" s="140">
        <f t="shared" si="76"/>
        <v>451.76872737177712</v>
      </c>
      <c r="AH225" s="140">
        <f t="shared" si="76"/>
        <v>451.76872737177712</v>
      </c>
      <c r="AI225" s="140">
        <f t="shared" si="76"/>
        <v>451.76872737177712</v>
      </c>
      <c r="AJ225" s="140">
        <f t="shared" si="76"/>
        <v>451.76872737177712</v>
      </c>
      <c r="AK225" s="140">
        <f t="shared" si="76"/>
        <v>451.76872737177712</v>
      </c>
      <c r="AL225" s="140">
        <f t="shared" si="76"/>
        <v>451.76872737177712</v>
      </c>
      <c r="AM225" s="140">
        <f t="shared" si="76"/>
        <v>451.76872737177712</v>
      </c>
      <c r="AN225" s="140">
        <f t="shared" si="76"/>
        <v>451.76872737177712</v>
      </c>
      <c r="AO225" s="140">
        <f t="shared" si="76"/>
        <v>451.76872737177712</v>
      </c>
      <c r="AP225" s="140">
        <f t="shared" si="76"/>
        <v>451.76872737177712</v>
      </c>
      <c r="AQ225" s="140">
        <f t="shared" si="76"/>
        <v>451.76872737177712</v>
      </c>
      <c r="AR225" s="140">
        <f t="shared" si="76"/>
        <v>451.76872737177712</v>
      </c>
      <c r="AS225" s="140">
        <f t="shared" si="76"/>
        <v>451.76872737177712</v>
      </c>
      <c r="AT225" s="140">
        <f t="shared" si="76"/>
        <v>451.76872737177712</v>
      </c>
      <c r="AU225" s="140">
        <f t="shared" si="76"/>
        <v>451.76872737177712</v>
      </c>
      <c r="AV225" s="140">
        <f t="shared" si="76"/>
        <v>451.76872737177712</v>
      </c>
      <c r="AW225" s="140">
        <f t="shared" si="76"/>
        <v>451.76872737177712</v>
      </c>
      <c r="AX225" s="140">
        <f t="shared" si="76"/>
        <v>451.76872737177712</v>
      </c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565</v>
      </c>
      <c r="C226" s="140"/>
      <c r="D226" s="140">
        <f t="shared" ref="D226:AK226" si="77">D225-D228</f>
        <v>0</v>
      </c>
      <c r="E226" s="140">
        <f t="shared" si="77"/>
        <v>0</v>
      </c>
      <c r="F226" s="140">
        <f t="shared" si="77"/>
        <v>0</v>
      </c>
      <c r="G226" s="140">
        <f t="shared" si="77"/>
        <v>0</v>
      </c>
      <c r="H226" s="140">
        <f t="shared" si="77"/>
        <v>0</v>
      </c>
      <c r="I226" s="140">
        <f t="shared" si="77"/>
        <v>0</v>
      </c>
      <c r="J226" s="140">
        <f t="shared" si="77"/>
        <v>0</v>
      </c>
      <c r="K226" s="140">
        <f t="shared" si="77"/>
        <v>0</v>
      </c>
      <c r="L226" s="140">
        <f t="shared" si="77"/>
        <v>0</v>
      </c>
      <c r="M226" s="140">
        <f t="shared" si="77"/>
        <v>0</v>
      </c>
      <c r="N226" s="140">
        <f t="shared" si="77"/>
        <v>301.00636320669031</v>
      </c>
      <c r="O226" s="140">
        <f t="shared" si="77"/>
        <v>302.51904423821611</v>
      </c>
      <c r="P226" s="140">
        <f t="shared" si="77"/>
        <v>304.03932711536004</v>
      </c>
      <c r="Q226" s="140">
        <f t="shared" si="77"/>
        <v>305.56725004052913</v>
      </c>
      <c r="R226" s="140">
        <f t="shared" si="77"/>
        <v>307.10285140811362</v>
      </c>
      <c r="S226" s="140">
        <f t="shared" si="77"/>
        <v>308.64616980545117</v>
      </c>
      <c r="T226" s="140">
        <f t="shared" si="77"/>
        <v>310.19724401379676</v>
      </c>
      <c r="U226" s="140">
        <f t="shared" si="77"/>
        <v>311.75611300929722</v>
      </c>
      <c r="V226" s="140">
        <f t="shared" si="77"/>
        <v>313.32281596397058</v>
      </c>
      <c r="W226" s="140">
        <f t="shared" si="77"/>
        <v>314.89739224669029</v>
      </c>
      <c r="X226" s="140">
        <f t="shared" si="77"/>
        <v>316.47988142417466</v>
      </c>
      <c r="Y226" s="140">
        <f t="shared" si="77"/>
        <v>318.07032326198117</v>
      </c>
      <c r="Z226" s="140">
        <f t="shared" si="77"/>
        <v>319.66875772550549</v>
      </c>
      <c r="AA226" s="140">
        <f t="shared" si="77"/>
        <v>321.27522498098597</v>
      </c>
      <c r="AB226" s="140">
        <f t="shared" si="77"/>
        <v>322.88976539651276</v>
      </c>
      <c r="AC226" s="140">
        <f t="shared" si="77"/>
        <v>324.51241954304237</v>
      </c>
      <c r="AD226" s="140">
        <f t="shared" si="77"/>
        <v>326.14322819541707</v>
      </c>
      <c r="AE226" s="140">
        <f t="shared" si="77"/>
        <v>327.78223233338952</v>
      </c>
      <c r="AF226" s="140">
        <f t="shared" si="77"/>
        <v>329.42947314265257</v>
      </c>
      <c r="AG226" s="140">
        <f t="shared" si="77"/>
        <v>331.08499201587409</v>
      </c>
      <c r="AH226" s="140">
        <f t="shared" si="77"/>
        <v>332.74883055373721</v>
      </c>
      <c r="AI226" s="140">
        <f t="shared" si="77"/>
        <v>334.42103056598546</v>
      </c>
      <c r="AJ226" s="140">
        <f t="shared" si="77"/>
        <v>336.10163407247387</v>
      </c>
      <c r="AK226" s="140">
        <f t="shared" si="77"/>
        <v>337.79068330422444</v>
      </c>
      <c r="AL226" s="140">
        <f>AL225-AL228</f>
        <v>339.48822070448728</v>
      </c>
      <c r="AM226" s="140">
        <f t="shared" ref="AM226:AT226" si="78">AM225-AM228</f>
        <v>341.1942889298075</v>
      </c>
      <c r="AN226" s="140">
        <f t="shared" si="78"/>
        <v>342.90893085109695</v>
      </c>
      <c r="AO226" s="140">
        <f t="shared" si="78"/>
        <v>344.63218955471137</v>
      </c>
      <c r="AP226" s="140">
        <f t="shared" si="78"/>
        <v>346.36410834353336</v>
      </c>
      <c r="AQ226" s="140">
        <f t="shared" si="78"/>
        <v>348.10473073806014</v>
      </c>
      <c r="AR226" s="140">
        <f t="shared" si="78"/>
        <v>349.85410047749752</v>
      </c>
      <c r="AS226" s="140">
        <f t="shared" si="78"/>
        <v>351.61226152085874</v>
      </c>
      <c r="AT226" s="140">
        <f t="shared" si="78"/>
        <v>353.37925804806935</v>
      </c>
      <c r="AU226" s="140">
        <f>AU225-AU228</f>
        <v>355.15513446107701</v>
      </c>
      <c r="AV226" s="140">
        <f>AV225-AV228</f>
        <v>356.93993538496773</v>
      </c>
      <c r="AW226" s="140">
        <f>AW225-AW228</f>
        <v>358.73370566908676</v>
      </c>
      <c r="AX226" s="140">
        <f>AX225-AX228</f>
        <v>360.53649038816587</v>
      </c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29" t="s">
        <v>566</v>
      </c>
      <c r="C227" s="140"/>
      <c r="D227" s="140">
        <f t="shared" ref="D227:Q227" si="79">(D226+C227)*(IF(C229&lt;1,0,1))</f>
        <v>0</v>
      </c>
      <c r="E227" s="140">
        <f t="shared" si="79"/>
        <v>0</v>
      </c>
      <c r="F227" s="140">
        <f t="shared" si="79"/>
        <v>0</v>
      </c>
      <c r="G227" s="140">
        <f t="shared" si="79"/>
        <v>0</v>
      </c>
      <c r="H227" s="140">
        <f t="shared" si="79"/>
        <v>0</v>
      </c>
      <c r="I227" s="140">
        <f t="shared" si="79"/>
        <v>0</v>
      </c>
      <c r="J227" s="140">
        <f t="shared" si="79"/>
        <v>0</v>
      </c>
      <c r="K227" s="140">
        <f t="shared" si="79"/>
        <v>0</v>
      </c>
      <c r="L227" s="140">
        <f t="shared" si="79"/>
        <v>0</v>
      </c>
      <c r="M227" s="140">
        <f t="shared" si="79"/>
        <v>0</v>
      </c>
      <c r="N227" s="140">
        <f t="shared" si="79"/>
        <v>301.00636320669031</v>
      </c>
      <c r="O227" s="140">
        <f t="shared" si="79"/>
        <v>603.52540744490648</v>
      </c>
      <c r="P227" s="140">
        <f t="shared" si="79"/>
        <v>907.56473456026652</v>
      </c>
      <c r="Q227" s="140">
        <f t="shared" si="79"/>
        <v>1213.1319846007957</v>
      </c>
      <c r="R227" s="140">
        <f>(R226+Q227)*(IF(Q229&lt;1,0,1))</f>
        <v>1520.2348360089093</v>
      </c>
      <c r="S227" s="140">
        <f t="shared" ref="S227:AX227" si="80">(S226+R227)*(IF(R229&lt;1,0,1))</f>
        <v>1828.8810058143604</v>
      </c>
      <c r="T227" s="140">
        <f t="shared" si="80"/>
        <v>2139.0782498281569</v>
      </c>
      <c r="U227" s="140">
        <f t="shared" si="80"/>
        <v>2450.8343628374541</v>
      </c>
      <c r="V227" s="140">
        <f t="shared" si="80"/>
        <v>2764.1571788014248</v>
      </c>
      <c r="W227" s="140">
        <f t="shared" si="80"/>
        <v>3079.0545710481151</v>
      </c>
      <c r="X227" s="140">
        <f t="shared" si="80"/>
        <v>3395.5344524722896</v>
      </c>
      <c r="Y227" s="140">
        <f t="shared" si="80"/>
        <v>3713.6047757342708</v>
      </c>
      <c r="Z227" s="140">
        <f t="shared" si="80"/>
        <v>4033.2735334597764</v>
      </c>
      <c r="AA227" s="140">
        <f t="shared" si="80"/>
        <v>4354.548758440762</v>
      </c>
      <c r="AB227" s="140">
        <f t="shared" si="80"/>
        <v>4677.4385238372743</v>
      </c>
      <c r="AC227" s="140">
        <f t="shared" si="80"/>
        <v>5001.9509433803169</v>
      </c>
      <c r="AD227" s="140">
        <f t="shared" si="80"/>
        <v>5328.0941715757335</v>
      </c>
      <c r="AE227" s="140">
        <f t="shared" si="80"/>
        <v>5655.8764039091229</v>
      </c>
      <c r="AF227" s="140">
        <f t="shared" si="80"/>
        <v>5985.3058770517755</v>
      </c>
      <c r="AG227" s="140">
        <f t="shared" si="80"/>
        <v>6316.3908690676499</v>
      </c>
      <c r="AH227" s="140">
        <f t="shared" si="80"/>
        <v>6649.1396996213871</v>
      </c>
      <c r="AI227" s="140">
        <f t="shared" si="80"/>
        <v>6983.5607301873724</v>
      </c>
      <c r="AJ227" s="140">
        <f t="shared" si="80"/>
        <v>7319.6623642598461</v>
      </c>
      <c r="AK227" s="140">
        <f t="shared" si="80"/>
        <v>7657.4530475640704</v>
      </c>
      <c r="AL227" s="140">
        <f t="shared" si="80"/>
        <v>7996.9412682685579</v>
      </c>
      <c r="AM227" s="140">
        <f t="shared" si="80"/>
        <v>8338.1355571983659</v>
      </c>
      <c r="AN227" s="140">
        <f t="shared" si="80"/>
        <v>8681.0444880494633</v>
      </c>
      <c r="AO227" s="140">
        <f t="shared" si="80"/>
        <v>9025.676677604175</v>
      </c>
      <c r="AP227" s="140">
        <f t="shared" si="80"/>
        <v>9372.0407859477091</v>
      </c>
      <c r="AQ227" s="140">
        <f t="shared" si="80"/>
        <v>9720.1455166857686</v>
      </c>
      <c r="AR227" s="140">
        <f t="shared" si="80"/>
        <v>10069.999617163267</v>
      </c>
      <c r="AS227" s="140">
        <f t="shared" si="80"/>
        <v>10421.611878684125</v>
      </c>
      <c r="AT227" s="140">
        <f t="shared" si="80"/>
        <v>10774.991136732195</v>
      </c>
      <c r="AU227" s="140">
        <f t="shared" si="80"/>
        <v>11130.146271193271</v>
      </c>
      <c r="AV227" s="140">
        <f t="shared" si="80"/>
        <v>11487.086206578238</v>
      </c>
      <c r="AW227" s="140">
        <f t="shared" si="80"/>
        <v>11845.819912247325</v>
      </c>
      <c r="AX227" s="140">
        <f t="shared" si="80"/>
        <v>12206.356402635491</v>
      </c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9" t="s">
        <v>567</v>
      </c>
      <c r="C228" s="140"/>
      <c r="D228" s="140">
        <f>IF(D225&gt;0,C229*$D219,0)</f>
        <v>0</v>
      </c>
      <c r="E228" s="140">
        <f t="shared" ref="E228:AX228" si="81">IF(E225&gt;0,D229*$D$12,0)</f>
        <v>0</v>
      </c>
      <c r="F228" s="140">
        <f t="shared" si="81"/>
        <v>0</v>
      </c>
      <c r="G228" s="140">
        <f t="shared" si="81"/>
        <v>0</v>
      </c>
      <c r="H228" s="140">
        <f t="shared" si="81"/>
        <v>0</v>
      </c>
      <c r="I228" s="140">
        <f t="shared" si="81"/>
        <v>0</v>
      </c>
      <c r="J228" s="140">
        <f t="shared" si="81"/>
        <v>0</v>
      </c>
      <c r="K228" s="140">
        <f t="shared" si="81"/>
        <v>0</v>
      </c>
      <c r="L228" s="140">
        <f t="shared" si="81"/>
        <v>0</v>
      </c>
      <c r="M228" s="140">
        <f t="shared" si="81"/>
        <v>0</v>
      </c>
      <c r="N228" s="140">
        <f t="shared" si="81"/>
        <v>150.76236416508681</v>
      </c>
      <c r="O228" s="140">
        <f t="shared" si="81"/>
        <v>149.24968313356098</v>
      </c>
      <c r="P228" s="140">
        <f t="shared" si="81"/>
        <v>147.72940025641711</v>
      </c>
      <c r="Q228" s="140">
        <f t="shared" si="81"/>
        <v>146.20147733124799</v>
      </c>
      <c r="R228" s="140">
        <f t="shared" si="81"/>
        <v>144.6658759636635</v>
      </c>
      <c r="S228" s="140">
        <f t="shared" si="81"/>
        <v>143.12255756632595</v>
      </c>
      <c r="T228" s="140">
        <f t="shared" si="81"/>
        <v>141.57148335798033</v>
      </c>
      <c r="U228" s="140">
        <f t="shared" si="81"/>
        <v>140.01261436247987</v>
      </c>
      <c r="V228" s="140">
        <f t="shared" si="81"/>
        <v>138.44591140780653</v>
      </c>
      <c r="W228" s="140">
        <f t="shared" si="81"/>
        <v>136.87133512508683</v>
      </c>
      <c r="X228" s="140">
        <f t="shared" si="81"/>
        <v>135.28884594760243</v>
      </c>
      <c r="Y228" s="140">
        <f t="shared" si="81"/>
        <v>133.69840410979594</v>
      </c>
      <c r="Z228" s="140">
        <f t="shared" si="81"/>
        <v>132.09996964627163</v>
      </c>
      <c r="AA228" s="140">
        <f t="shared" si="81"/>
        <v>130.49350239079118</v>
      </c>
      <c r="AB228" s="140">
        <f t="shared" si="81"/>
        <v>128.87896197526439</v>
      </c>
      <c r="AC228" s="140">
        <f t="shared" si="81"/>
        <v>127.25630782873478</v>
      </c>
      <c r="AD228" s="140">
        <f t="shared" si="81"/>
        <v>125.62549917636005</v>
      </c>
      <c r="AE228" s="140">
        <f t="shared" si="81"/>
        <v>123.98649503838757</v>
      </c>
      <c r="AF228" s="140">
        <f t="shared" si="81"/>
        <v>122.33925422912452</v>
      </c>
      <c r="AG228" s="140">
        <f t="shared" si="81"/>
        <v>120.68373535590301</v>
      </c>
      <c r="AH228" s="140">
        <f t="shared" si="81"/>
        <v>119.01989681803994</v>
      </c>
      <c r="AI228" s="140">
        <f t="shared" si="81"/>
        <v>117.34769680579163</v>
      </c>
      <c r="AJ228" s="140">
        <f t="shared" si="81"/>
        <v>115.66709329930322</v>
      </c>
      <c r="AK228" s="140">
        <f t="shared" si="81"/>
        <v>113.9780440675527</v>
      </c>
      <c r="AL228" s="140">
        <f t="shared" si="81"/>
        <v>112.28050666728987</v>
      </c>
      <c r="AM228" s="140">
        <f t="shared" si="81"/>
        <v>110.57443844196963</v>
      </c>
      <c r="AN228" s="140">
        <f t="shared" si="81"/>
        <v>108.85979652068018</v>
      </c>
      <c r="AO228" s="140">
        <f t="shared" si="81"/>
        <v>107.13653781706573</v>
      </c>
      <c r="AP228" s="140">
        <f t="shared" si="81"/>
        <v>105.40461902824376</v>
      </c>
      <c r="AQ228" s="140">
        <f t="shared" si="81"/>
        <v>103.66399663371698</v>
      </c>
      <c r="AR228" s="140">
        <f t="shared" si="81"/>
        <v>101.91462689427961</v>
      </c>
      <c r="AS228" s="140">
        <f t="shared" si="81"/>
        <v>100.15646585091838</v>
      </c>
      <c r="AT228" s="140">
        <f t="shared" si="81"/>
        <v>98.3894693237078</v>
      </c>
      <c r="AU228" s="140">
        <f t="shared" si="81"/>
        <v>96.613592910700092</v>
      </c>
      <c r="AV228" s="140">
        <f t="shared" si="81"/>
        <v>94.828791986809392</v>
      </c>
      <c r="AW228" s="140">
        <f t="shared" si="81"/>
        <v>93.035021702690344</v>
      </c>
      <c r="AX228" s="140">
        <f t="shared" si="81"/>
        <v>91.23223698361123</v>
      </c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43" t="s">
        <v>568</v>
      </c>
      <c r="C229" s="140">
        <f>IF(C223=$D214,($C216),IF(D223&lt;$D214,0,(($C216)-C227)*IF(B229&lt;1,0,1)))</f>
        <v>0</v>
      </c>
      <c r="D229" s="140">
        <f t="shared" ref="D229:AX229" si="82">IF(D223=$D214,($C216),IF(E223&lt;$D214,0,(($C216)-D227)*IF(C229&lt;1,0,1)))</f>
        <v>0</v>
      </c>
      <c r="E229" s="140">
        <f t="shared" si="82"/>
        <v>0</v>
      </c>
      <c r="F229" s="140">
        <f t="shared" si="82"/>
        <v>0</v>
      </c>
      <c r="G229" s="140">
        <f t="shared" si="82"/>
        <v>0</v>
      </c>
      <c r="H229" s="140">
        <f t="shared" si="82"/>
        <v>0</v>
      </c>
      <c r="I229" s="140">
        <f t="shared" si="82"/>
        <v>0</v>
      </c>
      <c r="J229" s="140">
        <f t="shared" si="82"/>
        <v>0</v>
      </c>
      <c r="K229" s="140">
        <f t="shared" si="82"/>
        <v>0</v>
      </c>
      <c r="L229" s="140">
        <f t="shared" si="82"/>
        <v>0</v>
      </c>
      <c r="M229" s="140">
        <f t="shared" si="82"/>
        <v>30000</v>
      </c>
      <c r="N229" s="140">
        <f t="shared" si="82"/>
        <v>29698.993636793311</v>
      </c>
      <c r="O229" s="140">
        <f t="shared" si="82"/>
        <v>29396.474592555092</v>
      </c>
      <c r="P229" s="140">
        <f t="shared" si="82"/>
        <v>29092.435265439733</v>
      </c>
      <c r="Q229" s="140">
        <f t="shared" si="82"/>
        <v>28786.868015399203</v>
      </c>
      <c r="R229" s="140">
        <f t="shared" si="82"/>
        <v>28479.765163991091</v>
      </c>
      <c r="S229" s="140">
        <f t="shared" si="82"/>
        <v>28171.118994185639</v>
      </c>
      <c r="T229" s="140">
        <f t="shared" si="82"/>
        <v>27860.921750171845</v>
      </c>
      <c r="U229" s="140">
        <f t="shared" si="82"/>
        <v>27549.165637162547</v>
      </c>
      <c r="V229" s="140">
        <f t="shared" si="82"/>
        <v>27235.842821198574</v>
      </c>
      <c r="W229" s="140">
        <f t="shared" si="82"/>
        <v>26920.945428951884</v>
      </c>
      <c r="X229" s="140">
        <f t="shared" si="82"/>
        <v>26604.46554752771</v>
      </c>
      <c r="Y229" s="140">
        <f t="shared" si="82"/>
        <v>26286.395224265729</v>
      </c>
      <c r="Z229" s="140">
        <f t="shared" si="82"/>
        <v>25966.726466540225</v>
      </c>
      <c r="AA229" s="140">
        <f t="shared" si="82"/>
        <v>25645.45124155924</v>
      </c>
      <c r="AB229" s="140">
        <f t="shared" si="82"/>
        <v>25322.561476162726</v>
      </c>
      <c r="AC229" s="140">
        <f t="shared" si="82"/>
        <v>24998.049056619682</v>
      </c>
      <c r="AD229" s="140">
        <f t="shared" si="82"/>
        <v>24671.905828424267</v>
      </c>
      <c r="AE229" s="140">
        <f t="shared" si="82"/>
        <v>24344.123596090878</v>
      </c>
      <c r="AF229" s="140">
        <f t="shared" si="82"/>
        <v>24014.694122948225</v>
      </c>
      <c r="AG229" s="140">
        <f t="shared" si="82"/>
        <v>23683.609130932349</v>
      </c>
      <c r="AH229" s="140">
        <f t="shared" si="82"/>
        <v>23350.860300378612</v>
      </c>
      <c r="AI229" s="140">
        <f t="shared" si="82"/>
        <v>23016.439269812628</v>
      </c>
      <c r="AJ229" s="140">
        <f t="shared" si="82"/>
        <v>22680.337635740154</v>
      </c>
      <c r="AK229" s="140">
        <f t="shared" si="82"/>
        <v>22342.546952435929</v>
      </c>
      <c r="AL229" s="140">
        <f t="shared" si="82"/>
        <v>22003.058731731442</v>
      </c>
      <c r="AM229" s="140">
        <f t="shared" si="82"/>
        <v>21661.864442801634</v>
      </c>
      <c r="AN229" s="140">
        <f t="shared" si="82"/>
        <v>21318.955511950538</v>
      </c>
      <c r="AO229" s="140">
        <f t="shared" si="82"/>
        <v>20974.323322395823</v>
      </c>
      <c r="AP229" s="140">
        <f t="shared" si="82"/>
        <v>20627.959214052291</v>
      </c>
      <c r="AQ229" s="140">
        <f t="shared" si="82"/>
        <v>20279.85448331423</v>
      </c>
      <c r="AR229" s="140">
        <f t="shared" si="82"/>
        <v>19930.000382836733</v>
      </c>
      <c r="AS229" s="140">
        <f t="shared" si="82"/>
        <v>19578.388121315875</v>
      </c>
      <c r="AT229" s="140">
        <f t="shared" si="82"/>
        <v>19225.008863267805</v>
      </c>
      <c r="AU229" s="140">
        <f t="shared" si="82"/>
        <v>18869.853728806731</v>
      </c>
      <c r="AV229" s="140">
        <f t="shared" si="82"/>
        <v>18512.913793421762</v>
      </c>
      <c r="AW229" s="140">
        <f t="shared" si="82"/>
        <v>18154.180087752677</v>
      </c>
      <c r="AX229" s="140">
        <f t="shared" si="82"/>
        <v>17793.643597364509</v>
      </c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  <c r="AU230" s="133"/>
      <c r="AV230" s="133"/>
      <c r="AW230" s="133"/>
      <c r="AX230" s="133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45"/>
      <c r="B234" s="145" t="s">
        <v>579</v>
      </c>
      <c r="C234" s="145" t="str">
        <f>+C17</f>
        <v>A1 m1</v>
      </c>
      <c r="D234" s="145" t="str">
        <f t="shared" ref="D234:AX234" si="83">+D17</f>
        <v>A1 m2</v>
      </c>
      <c r="E234" s="145" t="str">
        <f t="shared" si="83"/>
        <v>A1 m3</v>
      </c>
      <c r="F234" s="145" t="str">
        <f t="shared" si="83"/>
        <v>A1 m4</v>
      </c>
      <c r="G234" s="145" t="str">
        <f t="shared" si="83"/>
        <v>A1 m5</v>
      </c>
      <c r="H234" s="145" t="str">
        <f t="shared" si="83"/>
        <v>A1 m6</v>
      </c>
      <c r="I234" s="145" t="str">
        <f t="shared" si="83"/>
        <v>A1 m7</v>
      </c>
      <c r="J234" s="145" t="str">
        <f t="shared" si="83"/>
        <v>A1 m8</v>
      </c>
      <c r="K234" s="145" t="str">
        <f t="shared" si="83"/>
        <v>A1 m9</v>
      </c>
      <c r="L234" s="145" t="str">
        <f t="shared" si="83"/>
        <v>A1 m10</v>
      </c>
      <c r="M234" s="145" t="str">
        <f t="shared" si="83"/>
        <v>A1 m11</v>
      </c>
      <c r="N234" s="145" t="str">
        <f t="shared" si="83"/>
        <v>A1 m12</v>
      </c>
      <c r="O234" s="145" t="str">
        <f t="shared" si="83"/>
        <v>A2 m1</v>
      </c>
      <c r="P234" s="145" t="str">
        <f t="shared" si="83"/>
        <v>A2 m2</v>
      </c>
      <c r="Q234" s="145" t="str">
        <f t="shared" si="83"/>
        <v>A2 m3</v>
      </c>
      <c r="R234" s="145" t="str">
        <f t="shared" si="83"/>
        <v>A2 m4</v>
      </c>
      <c r="S234" s="145" t="str">
        <f t="shared" si="83"/>
        <v>A2 m5</v>
      </c>
      <c r="T234" s="145" t="str">
        <f t="shared" si="83"/>
        <v>A2 m6</v>
      </c>
      <c r="U234" s="145" t="str">
        <f t="shared" si="83"/>
        <v>A2 m7</v>
      </c>
      <c r="V234" s="145" t="str">
        <f t="shared" si="83"/>
        <v>A2 m8</v>
      </c>
      <c r="W234" s="145" t="str">
        <f t="shared" si="83"/>
        <v>A2 m9</v>
      </c>
      <c r="X234" s="145" t="str">
        <f t="shared" si="83"/>
        <v>A2 m10</v>
      </c>
      <c r="Y234" s="145" t="str">
        <f t="shared" si="83"/>
        <v>A2 m11</v>
      </c>
      <c r="Z234" s="145" t="str">
        <f t="shared" si="83"/>
        <v>A2 m12</v>
      </c>
      <c r="AA234" s="145" t="str">
        <f t="shared" si="83"/>
        <v>A3 m1</v>
      </c>
      <c r="AB234" s="145" t="str">
        <f t="shared" si="83"/>
        <v>A3 m2</v>
      </c>
      <c r="AC234" s="145" t="str">
        <f t="shared" si="83"/>
        <v>A3 m3</v>
      </c>
      <c r="AD234" s="145" t="str">
        <f t="shared" si="83"/>
        <v>A3 m4</v>
      </c>
      <c r="AE234" s="145" t="str">
        <f t="shared" si="83"/>
        <v>A3 m5</v>
      </c>
      <c r="AF234" s="145" t="str">
        <f t="shared" si="83"/>
        <v>A3 m6</v>
      </c>
      <c r="AG234" s="145" t="str">
        <f t="shared" si="83"/>
        <v>A3 m7</v>
      </c>
      <c r="AH234" s="145" t="str">
        <f t="shared" si="83"/>
        <v>A3 m8</v>
      </c>
      <c r="AI234" s="145" t="str">
        <f t="shared" si="83"/>
        <v>A3 m9</v>
      </c>
      <c r="AJ234" s="145" t="str">
        <f t="shared" si="83"/>
        <v>A3 m10</v>
      </c>
      <c r="AK234" s="145" t="str">
        <f t="shared" si="83"/>
        <v>A3 m11</v>
      </c>
      <c r="AL234" s="145" t="str">
        <f t="shared" si="83"/>
        <v>A3 m12</v>
      </c>
      <c r="AM234" s="145" t="str">
        <f t="shared" si="83"/>
        <v>A4 m1</v>
      </c>
      <c r="AN234" s="145" t="str">
        <f t="shared" si="83"/>
        <v>A4 m2</v>
      </c>
      <c r="AO234" s="145" t="str">
        <f t="shared" si="83"/>
        <v>A4 m3</v>
      </c>
      <c r="AP234" s="145" t="str">
        <f t="shared" si="83"/>
        <v>A4 m4</v>
      </c>
      <c r="AQ234" s="145" t="str">
        <f t="shared" si="83"/>
        <v>A4 m5</v>
      </c>
      <c r="AR234" s="145" t="str">
        <f t="shared" si="83"/>
        <v>A4 m6</v>
      </c>
      <c r="AS234" s="145" t="str">
        <f t="shared" si="83"/>
        <v>A4 m7</v>
      </c>
      <c r="AT234" s="145" t="str">
        <f t="shared" si="83"/>
        <v>A4 m8</v>
      </c>
      <c r="AU234" s="145" t="str">
        <f t="shared" si="83"/>
        <v>A4 m9</v>
      </c>
      <c r="AV234" s="145" t="str">
        <f t="shared" si="83"/>
        <v>A4 m10</v>
      </c>
      <c r="AW234" s="145" t="str">
        <f t="shared" si="83"/>
        <v>A4 m11</v>
      </c>
      <c r="AX234" s="145" t="str">
        <f t="shared" si="83"/>
        <v>A4 m12</v>
      </c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</row>
    <row r="235" spans="1:64" x14ac:dyDescent="0.25">
      <c r="A235" s="127"/>
      <c r="B235" s="127" t="s">
        <v>580</v>
      </c>
      <c r="C235" s="127">
        <f>+C18+C41+C64+C87+C110+C133+C156+C179+C202+C225</f>
        <v>0</v>
      </c>
      <c r="D235" s="127">
        <f>+D18+D41+D64+D87+D110+D133+D156+D179+D202+D225</f>
        <v>0</v>
      </c>
      <c r="E235" s="127">
        <f t="shared" ref="E235:AX239" si="84">+E18+E41+E64+E87+E110+E133+E156+E179+E202+E225</f>
        <v>0</v>
      </c>
      <c r="F235" s="127">
        <f t="shared" si="84"/>
        <v>327.97271127686116</v>
      </c>
      <c r="G235" s="127">
        <f t="shared" si="84"/>
        <v>652.27549739626897</v>
      </c>
      <c r="H235" s="127">
        <f t="shared" si="84"/>
        <v>1053.1902848644374</v>
      </c>
      <c r="I235" s="127">
        <f t="shared" si="84"/>
        <v>1449.7602045691992</v>
      </c>
      <c r="J235" s="127">
        <f t="shared" si="84"/>
        <v>1920.5673036222556</v>
      </c>
      <c r="K235" s="127">
        <f t="shared" si="84"/>
        <v>2386.4293635527847</v>
      </c>
      <c r="L235" s="127">
        <f t="shared" si="84"/>
        <v>2847.4731454689245</v>
      </c>
      <c r="M235" s="127">
        <f t="shared" si="84"/>
        <v>3303.820656327433</v>
      </c>
      <c r="N235" s="127">
        <f t="shared" si="84"/>
        <v>3755.58938369921</v>
      </c>
      <c r="O235" s="127">
        <f t="shared" si="84"/>
        <v>3755.58938369921</v>
      </c>
      <c r="P235" s="127">
        <f t="shared" si="84"/>
        <v>3755.58938369921</v>
      </c>
      <c r="Q235" s="127">
        <f t="shared" si="84"/>
        <v>3755.58938369921</v>
      </c>
      <c r="R235" s="127">
        <f t="shared" si="84"/>
        <v>3755.58938369921</v>
      </c>
      <c r="S235" s="127">
        <f t="shared" si="84"/>
        <v>3755.58938369921</v>
      </c>
      <c r="T235" s="127">
        <f t="shared" si="84"/>
        <v>3755.58938369921</v>
      </c>
      <c r="U235" s="127">
        <f t="shared" si="84"/>
        <v>5082.5723020178611</v>
      </c>
      <c r="V235" s="127">
        <f t="shared" si="84"/>
        <v>5082.5723020178611</v>
      </c>
      <c r="W235" s="127">
        <f t="shared" si="84"/>
        <v>5082.5723020178611</v>
      </c>
      <c r="X235" s="127">
        <f t="shared" si="84"/>
        <v>5082.5723020178611</v>
      </c>
      <c r="Y235" s="127">
        <f t="shared" si="84"/>
        <v>5082.5723020178611</v>
      </c>
      <c r="Z235" s="127">
        <f t="shared" si="84"/>
        <v>5082.5723020178611</v>
      </c>
      <c r="AA235" s="127">
        <f t="shared" si="84"/>
        <v>5082.5723020178611</v>
      </c>
      <c r="AB235" s="127">
        <f t="shared" si="84"/>
        <v>5082.5723020178611</v>
      </c>
      <c r="AC235" s="127">
        <f t="shared" si="84"/>
        <v>5082.5723020178611</v>
      </c>
      <c r="AD235" s="127">
        <f t="shared" si="84"/>
        <v>5082.5723020178611</v>
      </c>
      <c r="AE235" s="127">
        <f t="shared" si="84"/>
        <v>5082.5723020178611</v>
      </c>
      <c r="AF235" s="127">
        <f t="shared" si="84"/>
        <v>5082.5723020178611</v>
      </c>
      <c r="AG235" s="127">
        <f t="shared" si="84"/>
        <v>5082.5723020178611</v>
      </c>
      <c r="AH235" s="127">
        <f t="shared" si="84"/>
        <v>5082.5723020178611</v>
      </c>
      <c r="AI235" s="127">
        <f t="shared" si="84"/>
        <v>5082.5723020178611</v>
      </c>
      <c r="AJ235" s="127">
        <f t="shared" si="84"/>
        <v>5082.5723020178611</v>
      </c>
      <c r="AK235" s="127">
        <f t="shared" si="84"/>
        <v>5082.5723020178611</v>
      </c>
      <c r="AL235" s="127">
        <f t="shared" si="84"/>
        <v>5082.5723020178611</v>
      </c>
      <c r="AM235" s="127">
        <f t="shared" si="84"/>
        <v>5082.5723020178611</v>
      </c>
      <c r="AN235" s="127">
        <f t="shared" si="84"/>
        <v>5082.5723020178611</v>
      </c>
      <c r="AO235" s="127">
        <f t="shared" si="84"/>
        <v>5082.5723020178611</v>
      </c>
      <c r="AP235" s="127">
        <f t="shared" si="84"/>
        <v>5082.5723020178611</v>
      </c>
      <c r="AQ235" s="127">
        <f t="shared" si="84"/>
        <v>5082.5723020178611</v>
      </c>
      <c r="AR235" s="127">
        <f t="shared" si="84"/>
        <v>5082.5723020178611</v>
      </c>
      <c r="AS235" s="127">
        <f t="shared" si="84"/>
        <v>5082.5723020178611</v>
      </c>
      <c r="AT235" s="127">
        <f t="shared" si="84"/>
        <v>5082.5723020178611</v>
      </c>
      <c r="AU235" s="127">
        <f t="shared" si="84"/>
        <v>5082.5723020178611</v>
      </c>
      <c r="AV235" s="127">
        <f t="shared" si="84"/>
        <v>5082.5723020178611</v>
      </c>
      <c r="AW235" s="127">
        <f t="shared" si="84"/>
        <v>5082.5723020178611</v>
      </c>
      <c r="AX235" s="127">
        <f t="shared" si="84"/>
        <v>5082.5723020178611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7" t="s">
        <v>581</v>
      </c>
      <c r="C236" s="127">
        <f t="shared" ref="C236:D239" si="85">+C19+C42+C65+C88+C111+C134+C157+C180+C203+C226</f>
        <v>0</v>
      </c>
      <c r="D236" s="127">
        <f t="shared" si="85"/>
        <v>0</v>
      </c>
      <c r="E236" s="127">
        <f t="shared" si="84"/>
        <v>0</v>
      </c>
      <c r="F236" s="127">
        <f t="shared" si="84"/>
        <v>227.4644685001366</v>
      </c>
      <c r="G236" s="127">
        <f t="shared" si="84"/>
        <v>452.40211454397439</v>
      </c>
      <c r="H236" s="127">
        <f t="shared" si="84"/>
        <v>729.95510561930178</v>
      </c>
      <c r="I236" s="127">
        <f t="shared" si="84"/>
        <v>1004.5580471017427</v>
      </c>
      <c r="J236" s="127">
        <f t="shared" si="84"/>
        <v>1329.6511001937829</v>
      </c>
      <c r="K236" s="127">
        <f t="shared" si="84"/>
        <v>1651.4328407385556</v>
      </c>
      <c r="L236" s="127">
        <f t="shared" si="84"/>
        <v>1970.0133891339287</v>
      </c>
      <c r="M236" s="127">
        <f t="shared" si="84"/>
        <v>2285.4986650267742</v>
      </c>
      <c r="N236" s="127">
        <f t="shared" si="84"/>
        <v>2597.9906009679839</v>
      </c>
      <c r="O236" s="127">
        <f t="shared" si="84"/>
        <v>2611.0465744706707</v>
      </c>
      <c r="P236" s="127">
        <f t="shared" si="84"/>
        <v>2624.1681596210829</v>
      </c>
      <c r="Q236" s="127">
        <f t="shared" si="84"/>
        <v>2637.3556861447901</v>
      </c>
      <c r="R236" s="127">
        <f t="shared" si="84"/>
        <v>2650.6094854243706</v>
      </c>
      <c r="S236" s="127">
        <f t="shared" si="84"/>
        <v>2663.9298905077371</v>
      </c>
      <c r="T236" s="127">
        <f t="shared" si="84"/>
        <v>2677.3172361165025</v>
      </c>
      <c r="U236" s="127">
        <f t="shared" si="84"/>
        <v>3615.7218058661501</v>
      </c>
      <c r="V236" s="127">
        <f t="shared" si="84"/>
        <v>3633.8922981200044</v>
      </c>
      <c r="W236" s="127">
        <f t="shared" si="84"/>
        <v>3652.1541045861995</v>
      </c>
      <c r="X236" s="127">
        <f t="shared" si="84"/>
        <v>3670.5076841562886</v>
      </c>
      <c r="Y236" s="127">
        <f t="shared" si="84"/>
        <v>3688.9534980279391</v>
      </c>
      <c r="Z236" s="127">
        <f t="shared" si="84"/>
        <v>3707.4920097165309</v>
      </c>
      <c r="AA236" s="127">
        <f t="shared" si="84"/>
        <v>3726.1236850667988</v>
      </c>
      <c r="AB236" s="127">
        <f t="shared" si="84"/>
        <v>3744.8489922645394</v>
      </c>
      <c r="AC236" s="127">
        <f t="shared" si="84"/>
        <v>3763.6684018483729</v>
      </c>
      <c r="AD236" s="127">
        <f t="shared" si="84"/>
        <v>3782.5823867215763</v>
      </c>
      <c r="AE236" s="127">
        <f t="shared" si="84"/>
        <v>3801.5914221639559</v>
      </c>
      <c r="AF236" s="127">
        <f t="shared" si="84"/>
        <v>3820.695985843794</v>
      </c>
      <c r="AG236" s="127">
        <f t="shared" si="84"/>
        <v>3839.8965578298553</v>
      </c>
      <c r="AH236" s="127">
        <f t="shared" si="84"/>
        <v>3859.1936206034497</v>
      </c>
      <c r="AI236" s="127">
        <f t="shared" si="84"/>
        <v>3878.5876590705498</v>
      </c>
      <c r="AJ236" s="127">
        <f t="shared" si="84"/>
        <v>3898.0791605739832</v>
      </c>
      <c r="AK236" s="127">
        <f t="shared" si="84"/>
        <v>3917.6686149056759</v>
      </c>
      <c r="AL236" s="127">
        <f t="shared" si="84"/>
        <v>3937.3565143189599</v>
      </c>
      <c r="AM236" s="127">
        <f t="shared" si="84"/>
        <v>3957.1433535409446</v>
      </c>
      <c r="AN236" s="127">
        <f t="shared" si="84"/>
        <v>3977.0296297849454</v>
      </c>
      <c r="AO236" s="127">
        <f t="shared" si="84"/>
        <v>3997.0158427629772</v>
      </c>
      <c r="AP236" s="127">
        <f t="shared" si="84"/>
        <v>4017.1024946983189</v>
      </c>
      <c r="AQ236" s="127">
        <f t="shared" si="84"/>
        <v>4037.290090338126</v>
      </c>
      <c r="AR236" s="127">
        <f t="shared" si="84"/>
        <v>4057.5791369661133</v>
      </c>
      <c r="AS236" s="127">
        <f t="shared" si="84"/>
        <v>4077.9701444153116</v>
      </c>
      <c r="AT236" s="127">
        <f t="shared" si="84"/>
        <v>4098.463625080868</v>
      </c>
      <c r="AU236" s="127">
        <f t="shared" si="84"/>
        <v>4119.0600939329288</v>
      </c>
      <c r="AV236" s="127">
        <f t="shared" si="84"/>
        <v>4139.7600685295747</v>
      </c>
      <c r="AW236" s="127">
        <f t="shared" si="84"/>
        <v>4160.5640690298333</v>
      </c>
      <c r="AX236" s="127">
        <f t="shared" si="84"/>
        <v>4181.4726182067416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7" t="s">
        <v>582</v>
      </c>
      <c r="C237" s="127">
        <f t="shared" si="85"/>
        <v>0</v>
      </c>
      <c r="D237" s="127">
        <f t="shared" si="85"/>
        <v>0</v>
      </c>
      <c r="E237" s="127">
        <f t="shared" si="84"/>
        <v>0</v>
      </c>
      <c r="F237" s="127">
        <f t="shared" si="84"/>
        <v>227.4644685001366</v>
      </c>
      <c r="G237" s="127">
        <f t="shared" si="84"/>
        <v>679.86658304411094</v>
      </c>
      <c r="H237" s="127">
        <f t="shared" si="84"/>
        <v>1409.8216886634125</v>
      </c>
      <c r="I237" s="127">
        <f t="shared" si="84"/>
        <v>2414.3797357651551</v>
      </c>
      <c r="J237" s="127">
        <f t="shared" si="84"/>
        <v>3744.0308359589376</v>
      </c>
      <c r="K237" s="127">
        <f t="shared" si="84"/>
        <v>5395.4636766974936</v>
      </c>
      <c r="L237" s="127">
        <f t="shared" si="84"/>
        <v>7365.4770658314219</v>
      </c>
      <c r="M237" s="127">
        <f t="shared" si="84"/>
        <v>9650.9757308581957</v>
      </c>
      <c r="N237" s="127">
        <f t="shared" si="84"/>
        <v>12248.966331826179</v>
      </c>
      <c r="O237" s="127">
        <f t="shared" si="84"/>
        <v>14860.01290629685</v>
      </c>
      <c r="P237" s="127">
        <f t="shared" si="84"/>
        <v>17484.181065917932</v>
      </c>
      <c r="Q237" s="127">
        <f t="shared" si="84"/>
        <v>20121.536752062726</v>
      </c>
      <c r="R237" s="127">
        <f t="shared" si="84"/>
        <v>22772.146237487093</v>
      </c>
      <c r="S237" s="127">
        <f t="shared" si="84"/>
        <v>25436.076127994831</v>
      </c>
      <c r="T237" s="127">
        <f t="shared" si="84"/>
        <v>28113.393364111333</v>
      </c>
      <c r="U237" s="127">
        <f t="shared" si="84"/>
        <v>31729.115169977482</v>
      </c>
      <c r="V237" s="127">
        <f t="shared" si="84"/>
        <v>35363.007468097487</v>
      </c>
      <c r="W237" s="127">
        <f t="shared" si="84"/>
        <v>39015.16157268369</v>
      </c>
      <c r="X237" s="127">
        <f t="shared" si="84"/>
        <v>42685.669256839974</v>
      </c>
      <c r="Y237" s="127">
        <f t="shared" si="84"/>
        <v>46374.622754867916</v>
      </c>
      <c r="Z237" s="127">
        <f t="shared" si="84"/>
        <v>50082.114764584439</v>
      </c>
      <c r="AA237" s="127">
        <f t="shared" si="84"/>
        <v>53808.238449651253</v>
      </c>
      <c r="AB237" s="127">
        <f t="shared" si="84"/>
        <v>57553.087441915792</v>
      </c>
      <c r="AC237" s="127">
        <f t="shared" si="84"/>
        <v>61316.755843764164</v>
      </c>
      <c r="AD237" s="127">
        <f t="shared" si="84"/>
        <v>65099.338230485744</v>
      </c>
      <c r="AE237" s="127">
        <f t="shared" si="84"/>
        <v>68900.929652649691</v>
      </c>
      <c r="AF237" s="127">
        <f t="shared" si="84"/>
        <v>72721.625638493482</v>
      </c>
      <c r="AG237" s="127">
        <f t="shared" si="84"/>
        <v>76561.522196323349</v>
      </c>
      <c r="AH237" s="127">
        <f t="shared" si="84"/>
        <v>80420.715816926793</v>
      </c>
      <c r="AI237" s="127">
        <f t="shared" si="84"/>
        <v>84299.303475997338</v>
      </c>
      <c r="AJ237" s="127">
        <f t="shared" si="84"/>
        <v>88197.382636571332</v>
      </c>
      <c r="AK237" s="127">
        <f t="shared" si="84"/>
        <v>92115.051251476994</v>
      </c>
      <c r="AL237" s="127">
        <f t="shared" si="84"/>
        <v>96052.407765795971</v>
      </c>
      <c r="AM237" s="127">
        <f t="shared" si="84"/>
        <v>100009.55111933692</v>
      </c>
      <c r="AN237" s="127">
        <f t="shared" si="84"/>
        <v>103986.58074912184</v>
      </c>
      <c r="AO237" s="127">
        <f t="shared" si="84"/>
        <v>107983.59659188484</v>
      </c>
      <c r="AP237" s="127">
        <f t="shared" si="84"/>
        <v>112000.69908658315</v>
      </c>
      <c r="AQ237" s="127">
        <f t="shared" si="84"/>
        <v>116037.98917692127</v>
      </c>
      <c r="AR237" s="127">
        <f t="shared" si="84"/>
        <v>120095.5683138874</v>
      </c>
      <c r="AS237" s="127">
        <f t="shared" si="84"/>
        <v>124173.53845830269</v>
      </c>
      <c r="AT237" s="127">
        <f t="shared" si="84"/>
        <v>128272.00208338357</v>
      </c>
      <c r="AU237" s="127">
        <f t="shared" si="84"/>
        <v>132391.06217731649</v>
      </c>
      <c r="AV237" s="127">
        <f t="shared" si="84"/>
        <v>136530.8222458461</v>
      </c>
      <c r="AW237" s="127">
        <f t="shared" si="84"/>
        <v>140691.38631487591</v>
      </c>
      <c r="AX237" s="127">
        <f t="shared" si="84"/>
        <v>144872.85893308264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7" t="s">
        <v>583</v>
      </c>
      <c r="C238" s="127">
        <f t="shared" si="85"/>
        <v>0</v>
      </c>
      <c r="D238" s="127">
        <f t="shared" si="85"/>
        <v>0</v>
      </c>
      <c r="E238" s="127">
        <f t="shared" si="84"/>
        <v>0</v>
      </c>
      <c r="F238" s="127">
        <f t="shared" si="84"/>
        <v>100.50824277672454</v>
      </c>
      <c r="G238" s="127">
        <f t="shared" si="84"/>
        <v>199.87338285229458</v>
      </c>
      <c r="H238" s="127">
        <f t="shared" si="84"/>
        <v>323.23517924513578</v>
      </c>
      <c r="I238" s="127">
        <f t="shared" si="84"/>
        <v>445.20215746745674</v>
      </c>
      <c r="J238" s="127">
        <f t="shared" si="84"/>
        <v>590.91620342847295</v>
      </c>
      <c r="K238" s="127">
        <f t="shared" si="84"/>
        <v>734.99652281422891</v>
      </c>
      <c r="L238" s="127">
        <f t="shared" si="84"/>
        <v>877.45975633499552</v>
      </c>
      <c r="M238" s="127">
        <f t="shared" si="84"/>
        <v>1018.3219913006587</v>
      </c>
      <c r="N238" s="127">
        <f t="shared" si="84"/>
        <v>1157.598782731226</v>
      </c>
      <c r="O238" s="127">
        <f t="shared" si="84"/>
        <v>1144.542809228539</v>
      </c>
      <c r="P238" s="127">
        <f t="shared" si="84"/>
        <v>1131.4212240781274</v>
      </c>
      <c r="Q238" s="127">
        <f t="shared" si="84"/>
        <v>1118.2336975544199</v>
      </c>
      <c r="R238" s="127">
        <f t="shared" si="84"/>
        <v>1104.9798982748391</v>
      </c>
      <c r="S238" s="127">
        <f t="shared" si="84"/>
        <v>1091.6594931914731</v>
      </c>
      <c r="T238" s="127">
        <f t="shared" si="84"/>
        <v>1078.2721475827068</v>
      </c>
      <c r="U238" s="127">
        <f t="shared" si="84"/>
        <v>1466.8504961517096</v>
      </c>
      <c r="V238" s="127">
        <f t="shared" si="84"/>
        <v>1448.6800038978552</v>
      </c>
      <c r="W238" s="127">
        <f t="shared" si="84"/>
        <v>1430.4181974316593</v>
      </c>
      <c r="X238" s="127">
        <f t="shared" si="84"/>
        <v>1412.0646178615714</v>
      </c>
      <c r="Y238" s="127">
        <f t="shared" si="84"/>
        <v>1393.6188039899207</v>
      </c>
      <c r="Z238" s="127">
        <f t="shared" si="84"/>
        <v>1375.0802923013287</v>
      </c>
      <c r="AA238" s="127">
        <f t="shared" si="84"/>
        <v>1356.448616951061</v>
      </c>
      <c r="AB238" s="127">
        <f t="shared" si="84"/>
        <v>1337.723309753321</v>
      </c>
      <c r="AC238" s="127">
        <f t="shared" si="84"/>
        <v>1318.9039001694864</v>
      </c>
      <c r="AD238" s="127">
        <f t="shared" si="84"/>
        <v>1299.9899152962832</v>
      </c>
      <c r="AE238" s="127">
        <f t="shared" si="84"/>
        <v>1280.9808798539045</v>
      </c>
      <c r="AF238" s="127">
        <f t="shared" si="84"/>
        <v>1261.876316174066</v>
      </c>
      <c r="AG238" s="127">
        <f t="shared" si="84"/>
        <v>1242.6757441880038</v>
      </c>
      <c r="AH238" s="127">
        <f t="shared" si="84"/>
        <v>1223.3786814144103</v>
      </c>
      <c r="AI238" s="127">
        <f t="shared" si="84"/>
        <v>1203.98464294731</v>
      </c>
      <c r="AJ238" s="127">
        <f t="shared" si="84"/>
        <v>1184.4931414438765</v>
      </c>
      <c r="AK238" s="127">
        <f t="shared" si="84"/>
        <v>1164.9036871121837</v>
      </c>
      <c r="AL238" s="127">
        <f t="shared" si="84"/>
        <v>1145.215787698899</v>
      </c>
      <c r="AM238" s="127">
        <f t="shared" si="84"/>
        <v>1125.4289484769147</v>
      </c>
      <c r="AN238" s="127">
        <f t="shared" si="84"/>
        <v>1105.5426722329148</v>
      </c>
      <c r="AO238" s="127">
        <f t="shared" si="84"/>
        <v>1085.5564592548822</v>
      </c>
      <c r="AP238" s="127">
        <f t="shared" si="84"/>
        <v>1065.4698073195405</v>
      </c>
      <c r="AQ238" s="127">
        <f t="shared" si="84"/>
        <v>1045.2822116797342</v>
      </c>
      <c r="AR238" s="127">
        <f t="shared" si="84"/>
        <v>1024.9931650517458</v>
      </c>
      <c r="AS238" s="127">
        <f t="shared" si="84"/>
        <v>1004.6021576025475</v>
      </c>
      <c r="AT238" s="127">
        <f t="shared" si="84"/>
        <v>984.10867693699106</v>
      </c>
      <c r="AU238" s="127">
        <f t="shared" si="84"/>
        <v>963.51220808493099</v>
      </c>
      <c r="AV238" s="127">
        <f t="shared" si="84"/>
        <v>942.81223348828462</v>
      </c>
      <c r="AW238" s="127">
        <f t="shared" si="84"/>
        <v>922.00823298802675</v>
      </c>
      <c r="AX238" s="127">
        <f t="shared" si="84"/>
        <v>901.0996838111181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7" t="s">
        <v>584</v>
      </c>
      <c r="C239" s="127">
        <f t="shared" si="85"/>
        <v>0</v>
      </c>
      <c r="D239" s="127">
        <f t="shared" si="85"/>
        <v>0</v>
      </c>
      <c r="E239" s="127">
        <f t="shared" si="84"/>
        <v>20000</v>
      </c>
      <c r="F239" s="127">
        <f t="shared" si="84"/>
        <v>39772.53553149986</v>
      </c>
      <c r="G239" s="127">
        <f t="shared" si="84"/>
        <v>64320.13341695589</v>
      </c>
      <c r="H239" s="127">
        <f t="shared" si="84"/>
        <v>88590.178311336582</v>
      </c>
      <c r="I239" s="127">
        <f t="shared" si="84"/>
        <v>117585.62026423485</v>
      </c>
      <c r="J239" s="127">
        <f t="shared" si="84"/>
        <v>146255.96916404105</v>
      </c>
      <c r="K239" s="127">
        <f t="shared" si="84"/>
        <v>174604.53632330248</v>
      </c>
      <c r="L239" s="127">
        <f t="shared" si="84"/>
        <v>202634.52293416858</v>
      </c>
      <c r="M239" s="127">
        <f t="shared" si="84"/>
        <v>230349.02426914178</v>
      </c>
      <c r="N239" s="127">
        <f t="shared" si="84"/>
        <v>227751.0336681738</v>
      </c>
      <c r="O239" s="127">
        <f t="shared" si="84"/>
        <v>225139.98709370312</v>
      </c>
      <c r="P239" s="127">
        <f t="shared" si="84"/>
        <v>222515.81893408208</v>
      </c>
      <c r="Q239" s="127">
        <f t="shared" si="84"/>
        <v>219878.4632479373</v>
      </c>
      <c r="R239" s="127">
        <f t="shared" si="84"/>
        <v>217227.85376251291</v>
      </c>
      <c r="S239" s="127">
        <f t="shared" si="84"/>
        <v>214563.92387200517</v>
      </c>
      <c r="T239" s="127">
        <f t="shared" si="84"/>
        <v>291886.60663588869</v>
      </c>
      <c r="U239" s="127">
        <f t="shared" si="84"/>
        <v>288270.88483002252</v>
      </c>
      <c r="V239" s="127">
        <f t="shared" si="84"/>
        <v>284636.99253190256</v>
      </c>
      <c r="W239" s="127">
        <f t="shared" si="84"/>
        <v>280984.8384273164</v>
      </c>
      <c r="X239" s="127">
        <f t="shared" si="84"/>
        <v>277314.3307431601</v>
      </c>
      <c r="Y239" s="127">
        <f t="shared" si="84"/>
        <v>273625.37724513205</v>
      </c>
      <c r="Z239" s="127">
        <f t="shared" si="84"/>
        <v>269917.8852354156</v>
      </c>
      <c r="AA239" s="127">
        <f t="shared" si="84"/>
        <v>266191.76155034878</v>
      </c>
      <c r="AB239" s="127">
        <f t="shared" si="84"/>
        <v>262446.91255808418</v>
      </c>
      <c r="AC239" s="127">
        <f t="shared" si="84"/>
        <v>258683.24415623589</v>
      </c>
      <c r="AD239" s="127">
        <f t="shared" si="84"/>
        <v>254900.66176951429</v>
      </c>
      <c r="AE239" s="127">
        <f t="shared" si="84"/>
        <v>251099.07034735032</v>
      </c>
      <c r="AF239" s="127">
        <f t="shared" si="84"/>
        <v>247278.37436150652</v>
      </c>
      <c r="AG239" s="127">
        <f t="shared" si="84"/>
        <v>243438.47780367665</v>
      </c>
      <c r="AH239" s="127">
        <f t="shared" si="84"/>
        <v>239579.28418307321</v>
      </c>
      <c r="AI239" s="127">
        <f t="shared" si="84"/>
        <v>235700.69652400268</v>
      </c>
      <c r="AJ239" s="127">
        <f t="shared" si="84"/>
        <v>231802.6173634287</v>
      </c>
      <c r="AK239" s="127">
        <f t="shared" si="84"/>
        <v>227884.94874852299</v>
      </c>
      <c r="AL239" s="127">
        <f t="shared" si="84"/>
        <v>223947.592234204</v>
      </c>
      <c r="AM239" s="127">
        <f t="shared" si="84"/>
        <v>219990.44888066308</v>
      </c>
      <c r="AN239" s="127">
        <f t="shared" si="84"/>
        <v>216013.41925087816</v>
      </c>
      <c r="AO239" s="127">
        <f t="shared" si="84"/>
        <v>212016.40340811515</v>
      </c>
      <c r="AP239" s="127">
        <f t="shared" si="84"/>
        <v>207999.30091341684</v>
      </c>
      <c r="AQ239" s="127">
        <f t="shared" si="84"/>
        <v>203962.01082307872</v>
      </c>
      <c r="AR239" s="127">
        <f t="shared" si="84"/>
        <v>199904.4316861126</v>
      </c>
      <c r="AS239" s="127">
        <f t="shared" si="84"/>
        <v>195826.46154169732</v>
      </c>
      <c r="AT239" s="127">
        <f t="shared" si="84"/>
        <v>191727.99791661644</v>
      </c>
      <c r="AU239" s="127">
        <f t="shared" si="84"/>
        <v>187608.93782268348</v>
      </c>
      <c r="AV239" s="127">
        <f t="shared" si="84"/>
        <v>183469.17775415393</v>
      </c>
      <c r="AW239" s="127">
        <f t="shared" si="84"/>
        <v>179308.61368512406</v>
      </c>
      <c r="AX239" s="127">
        <f t="shared" si="84"/>
        <v>175127.14106691736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7" t="s">
        <v>585</v>
      </c>
      <c r="C241" s="127">
        <f>+C239</f>
        <v>0</v>
      </c>
      <c r="D241" s="127">
        <f>+D239-C239+D236</f>
        <v>0</v>
      </c>
      <c r="E241" s="127">
        <f>+E239-D239+E236</f>
        <v>20000</v>
      </c>
      <c r="F241" s="127">
        <f>+F239-E239+F236</f>
        <v>19999.999999999996</v>
      </c>
      <c r="G241" s="127">
        <f>+G239-F239+G236</f>
        <v>25000.000000000004</v>
      </c>
      <c r="H241" s="127">
        <f t="shared" ref="H241:AX241" si="86">+H239-G239+H236</f>
        <v>24999.999999999993</v>
      </c>
      <c r="I241" s="127">
        <f t="shared" si="86"/>
        <v>30000.000000000011</v>
      </c>
      <c r="J241" s="127">
        <f t="shared" si="86"/>
        <v>29999.999999999978</v>
      </c>
      <c r="K241" s="127">
        <f t="shared" si="86"/>
        <v>29999.999999999993</v>
      </c>
      <c r="L241" s="127">
        <f t="shared" si="86"/>
        <v>30000.000000000022</v>
      </c>
      <c r="M241" s="127">
        <f t="shared" si="86"/>
        <v>29999.999999999978</v>
      </c>
      <c r="N241" s="127">
        <f t="shared" si="86"/>
        <v>0</v>
      </c>
      <c r="O241" s="127">
        <f t="shared" si="86"/>
        <v>-3.637978807091713E-12</v>
      </c>
      <c r="P241" s="127">
        <f t="shared" si="86"/>
        <v>4.2746250983327627E-11</v>
      </c>
      <c r="Q241" s="127">
        <f t="shared" si="86"/>
        <v>0</v>
      </c>
      <c r="R241" s="127">
        <f t="shared" si="86"/>
        <v>-1.5006662579253316E-11</v>
      </c>
      <c r="S241" s="127">
        <f t="shared" si="86"/>
        <v>-7.73070496506989E-12</v>
      </c>
      <c r="T241" s="127">
        <f t="shared" si="86"/>
        <v>80000.000000000029</v>
      </c>
      <c r="U241" s="127">
        <f t="shared" si="86"/>
        <v>-1.7280399333685637E-11</v>
      </c>
      <c r="V241" s="127">
        <f t="shared" si="86"/>
        <v>4.6838977141305804E-11</v>
      </c>
      <c r="W241" s="127">
        <f t="shared" si="86"/>
        <v>3.2741809263825417E-11</v>
      </c>
      <c r="X241" s="127">
        <f t="shared" si="86"/>
        <v>-1.0004441719502211E-11</v>
      </c>
      <c r="Y241" s="127">
        <f t="shared" si="86"/>
        <v>-1.0504663805477321E-10</v>
      </c>
      <c r="Z241" s="127">
        <f t="shared" si="86"/>
        <v>7.3214323492720723E-11</v>
      </c>
      <c r="AA241" s="127">
        <f t="shared" si="86"/>
        <v>-2.2282620193436742E-11</v>
      </c>
      <c r="AB241" s="127">
        <f t="shared" si="86"/>
        <v>-5.7298166211694479E-11</v>
      </c>
      <c r="AC241" s="127">
        <f t="shared" si="86"/>
        <v>8.0945028457790613E-11</v>
      </c>
      <c r="AD241" s="127">
        <f t="shared" si="86"/>
        <v>-1.8644641386345029E-11</v>
      </c>
      <c r="AE241" s="127">
        <f t="shared" si="86"/>
        <v>-1.2732925824820995E-11</v>
      </c>
      <c r="AF241" s="127">
        <f t="shared" si="86"/>
        <v>-1.1823431123048067E-11</v>
      </c>
      <c r="AG241" s="127">
        <f t="shared" si="86"/>
        <v>-1.1368683772161603E-11</v>
      </c>
      <c r="AH241" s="127">
        <f t="shared" si="86"/>
        <v>5.4569682106375694E-12</v>
      </c>
      <c r="AI241" s="127">
        <f t="shared" si="86"/>
        <v>1.9554136088117957E-11</v>
      </c>
      <c r="AJ241" s="127">
        <f t="shared" si="86"/>
        <v>3.637978807091713E-12</v>
      </c>
      <c r="AK241" s="127">
        <f t="shared" si="86"/>
        <v>-3.0013325158506632E-11</v>
      </c>
      <c r="AL241" s="127">
        <f t="shared" si="86"/>
        <v>-3.1832314562052488E-11</v>
      </c>
      <c r="AM241" s="127">
        <f t="shared" si="86"/>
        <v>2.8649083105847239E-11</v>
      </c>
      <c r="AN241" s="127">
        <f t="shared" si="86"/>
        <v>1.8189894035458565E-11</v>
      </c>
      <c r="AO241" s="127">
        <f t="shared" si="86"/>
        <v>-3.1377567211166024E-11</v>
      </c>
      <c r="AP241" s="127">
        <f t="shared" si="86"/>
        <v>1.0004441719502211E-11</v>
      </c>
      <c r="AQ241" s="127">
        <f t="shared" si="86"/>
        <v>0</v>
      </c>
      <c r="AR241" s="127">
        <f t="shared" si="86"/>
        <v>0</v>
      </c>
      <c r="AS241" s="127">
        <f t="shared" si="86"/>
        <v>3.7289282772690058E-11</v>
      </c>
      <c r="AT241" s="127">
        <f t="shared" si="86"/>
        <v>-1.546140993013978E-11</v>
      </c>
      <c r="AU241" s="127">
        <f t="shared" si="86"/>
        <v>-3.092281986027956E-11</v>
      </c>
      <c r="AV241" s="127">
        <f t="shared" si="86"/>
        <v>2.7284841053187847E-11</v>
      </c>
      <c r="AW241" s="127">
        <f t="shared" si="86"/>
        <v>-4.1836756281554699E-11</v>
      </c>
      <c r="AX241" s="127">
        <f t="shared" si="86"/>
        <v>4.638422979041934E-11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</sheetData>
  <hyperlinks>
    <hyperlink ref="A1" location="View!A1" display="view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L399"/>
  <sheetViews>
    <sheetView showGridLines="0" workbookViewId="0"/>
  </sheetViews>
  <sheetFormatPr defaultRowHeight="15" x14ac:dyDescent="0.25"/>
  <cols>
    <col min="2" max="2" width="33.140625" bestFit="1" customWidth="1"/>
  </cols>
  <sheetData>
    <row r="1" spans="1:64" x14ac:dyDescent="0.25">
      <c r="A1" s="25" t="s">
        <v>204</v>
      </c>
    </row>
    <row r="2" spans="1:64" x14ac:dyDescent="0.25">
      <c r="A2" s="127"/>
      <c r="B2" s="133" t="s">
        <v>588</v>
      </c>
      <c r="C2" s="133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34"/>
      <c r="BA2" s="134"/>
      <c r="BB2" s="135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36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36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x14ac:dyDescent="0.25">
      <c r="A5" s="127"/>
      <c r="B5" s="126" t="s">
        <v>483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34"/>
      <c r="BA5" s="134" t="s">
        <v>515</v>
      </c>
      <c r="BB5" s="137">
        <v>1</v>
      </c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x14ac:dyDescent="0.25">
      <c r="A6" s="127"/>
      <c r="B6" s="128" t="s">
        <v>484</v>
      </c>
      <c r="C6" s="150" t="str">
        <f>+Leasing!C5</f>
        <v>A1 m12</v>
      </c>
      <c r="D6" s="138">
        <f>VLOOKUP($C6,$BA$5:$BB$38,2,FALSE)</f>
        <v>12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/>
      <c r="BA6" s="134" t="s">
        <v>516</v>
      </c>
      <c r="BB6" s="137">
        <v>2</v>
      </c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x14ac:dyDescent="0.25">
      <c r="A7" s="127"/>
      <c r="B7" s="128" t="s">
        <v>486</v>
      </c>
      <c r="C7" s="157">
        <f>+Leasing!C6</f>
        <v>0.09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34"/>
      <c r="BA7" s="134" t="s">
        <v>517</v>
      </c>
      <c r="BB7" s="137">
        <v>3</v>
      </c>
      <c r="BC7" s="127"/>
      <c r="BD7" s="127"/>
      <c r="BE7" s="127"/>
      <c r="BF7" s="127"/>
      <c r="BG7" s="127"/>
      <c r="BH7" s="127"/>
      <c r="BI7" s="127"/>
      <c r="BJ7" s="127"/>
      <c r="BK7" s="127"/>
      <c r="BL7" s="127"/>
    </row>
    <row r="8" spans="1:64" x14ac:dyDescent="0.25">
      <c r="A8" s="127"/>
      <c r="B8" s="129" t="s">
        <v>501</v>
      </c>
      <c r="C8" s="158">
        <f>+Leasing!C7</f>
        <v>20000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34"/>
      <c r="BA8" s="134" t="s">
        <v>518</v>
      </c>
      <c r="BB8" s="137">
        <v>4</v>
      </c>
      <c r="BC8" s="127"/>
      <c r="BD8" s="127"/>
      <c r="BE8" s="127"/>
      <c r="BF8" s="127"/>
      <c r="BG8" s="127"/>
      <c r="BH8" s="127"/>
      <c r="BI8" s="127"/>
      <c r="BJ8" s="127"/>
      <c r="BK8" s="127"/>
      <c r="BL8" s="127"/>
    </row>
    <row r="9" spans="1:64" x14ac:dyDescent="0.25">
      <c r="A9" s="127"/>
      <c r="B9" s="129" t="s">
        <v>502</v>
      </c>
      <c r="C9" s="157">
        <f>+Leasing!C8</f>
        <v>0.1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34"/>
      <c r="BA9" s="134" t="s">
        <v>519</v>
      </c>
      <c r="BB9" s="137">
        <v>5</v>
      </c>
      <c r="BC9" s="127"/>
      <c r="BD9" s="127"/>
      <c r="BE9" s="127"/>
      <c r="BF9" s="127"/>
      <c r="BG9" s="127"/>
      <c r="BH9" s="127"/>
      <c r="BI9" s="127"/>
      <c r="BJ9" s="127"/>
      <c r="BK9" s="127"/>
      <c r="BL9" s="127"/>
    </row>
    <row r="10" spans="1:64" x14ac:dyDescent="0.25">
      <c r="A10" s="127"/>
      <c r="B10" s="129" t="s">
        <v>503</v>
      </c>
      <c r="C10" s="157">
        <f>+Leasing!C9</f>
        <v>0.1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34"/>
      <c r="BA10" s="134" t="s">
        <v>520</v>
      </c>
      <c r="BB10" s="137">
        <v>6</v>
      </c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</row>
    <row r="11" spans="1:64" x14ac:dyDescent="0.25">
      <c r="A11" s="127"/>
      <c r="B11" s="130" t="s">
        <v>488</v>
      </c>
      <c r="C11" s="138">
        <f>+Leasing!C10</f>
        <v>48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34"/>
      <c r="BA11" s="134" t="s">
        <v>523</v>
      </c>
      <c r="BB11" s="137">
        <v>7</v>
      </c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64" x14ac:dyDescent="0.2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34" t="s">
        <v>524</v>
      </c>
      <c r="BB12" s="137">
        <v>8</v>
      </c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</row>
    <row r="13" spans="1:64" x14ac:dyDescent="0.25">
      <c r="A13" s="127"/>
      <c r="B13" s="126" t="s">
        <v>521</v>
      </c>
      <c r="C13" s="126" t="s">
        <v>522</v>
      </c>
      <c r="D13" s="139">
        <f>((1+C7)^(1/12))-1</f>
        <v>7.2073233161367156E-3</v>
      </c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34"/>
      <c r="BA13" s="134" t="s">
        <v>485</v>
      </c>
      <c r="BB13" s="137">
        <v>9</v>
      </c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</row>
    <row r="14" spans="1:64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34" t="s">
        <v>526</v>
      </c>
      <c r="BB14" s="137">
        <v>10</v>
      </c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4" x14ac:dyDescent="0.25">
      <c r="A15" s="127"/>
      <c r="B15" s="126" t="s">
        <v>525</v>
      </c>
      <c r="C15" s="126" t="s">
        <v>522</v>
      </c>
      <c r="D15" s="140">
        <f>(C8-(C8*C9)-(C8*C10))/((1-(1+D13)^(-C11))/D13)</f>
        <v>395.49775026664986</v>
      </c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34"/>
      <c r="BA15" s="134" t="s">
        <v>527</v>
      </c>
      <c r="BB15" s="137">
        <v>11</v>
      </c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</row>
    <row r="16" spans="1:64" x14ac:dyDescent="0.25">
      <c r="A16" s="127"/>
      <c r="B16" s="127"/>
      <c r="C16" s="66">
        <f>+[2]SPm!B2</f>
        <v>41275</v>
      </c>
      <c r="D16" s="66">
        <f>+[2]SPm!C2</f>
        <v>41306</v>
      </c>
      <c r="E16" s="66">
        <f>+[2]SPm!D2</f>
        <v>41336</v>
      </c>
      <c r="F16" s="66">
        <f>+[2]SPm!E2</f>
        <v>41367</v>
      </c>
      <c r="G16" s="66">
        <f>+[2]SPm!F2</f>
        <v>41397</v>
      </c>
      <c r="H16" s="66">
        <f>+[2]SPm!G2</f>
        <v>41428</v>
      </c>
      <c r="I16" s="66">
        <f>+[2]SPm!H2</f>
        <v>41458</v>
      </c>
      <c r="J16" s="66">
        <f>+[2]SPm!I2</f>
        <v>41489</v>
      </c>
      <c r="K16" s="66">
        <f>+[2]SPm!J2</f>
        <v>41519</v>
      </c>
      <c r="L16" s="66">
        <f>+[2]SPm!K2</f>
        <v>41550</v>
      </c>
      <c r="M16" s="66">
        <f>+[2]SPm!L2</f>
        <v>41580</v>
      </c>
      <c r="N16" s="66">
        <f>+[2]SPm!M2</f>
        <v>41611</v>
      </c>
      <c r="O16" s="66">
        <f>+[2]SPm!N2</f>
        <v>41641</v>
      </c>
      <c r="P16" s="66">
        <f>+[2]SPm!O2</f>
        <v>41672</v>
      </c>
      <c r="Q16" s="66">
        <f>+[2]SPm!P2</f>
        <v>41702</v>
      </c>
      <c r="R16" s="66">
        <f>+[2]SPm!Q2</f>
        <v>41733</v>
      </c>
      <c r="S16" s="66">
        <f>+[2]SPm!R2</f>
        <v>41763</v>
      </c>
      <c r="T16" s="66">
        <f>+[2]SPm!S2</f>
        <v>41794</v>
      </c>
      <c r="U16" s="66">
        <f>+[2]SPm!T2</f>
        <v>41824</v>
      </c>
      <c r="V16" s="66">
        <f>+[2]SPm!U2</f>
        <v>41855</v>
      </c>
      <c r="W16" s="66">
        <f>+[2]SPm!V2</f>
        <v>41885</v>
      </c>
      <c r="X16" s="66">
        <f>+[2]SPm!W2</f>
        <v>41916</v>
      </c>
      <c r="Y16" s="66">
        <f>+[2]SPm!X2</f>
        <v>41946</v>
      </c>
      <c r="Z16" s="66">
        <f>+[2]SPm!Y2</f>
        <v>41977</v>
      </c>
      <c r="AA16" s="66">
        <f>+[2]SPm!Z2</f>
        <v>42007</v>
      </c>
      <c r="AB16" s="66">
        <f>+[2]SPm!AA2</f>
        <v>42038</v>
      </c>
      <c r="AC16" s="66">
        <f>+[2]SPm!AB2</f>
        <v>42068</v>
      </c>
      <c r="AD16" s="66">
        <f>+[2]SPm!AC2</f>
        <v>42099</v>
      </c>
      <c r="AE16" s="66">
        <f>+[2]SPm!AD2</f>
        <v>42129</v>
      </c>
      <c r="AF16" s="66">
        <f>+[2]SPm!AE2</f>
        <v>42160</v>
      </c>
      <c r="AG16" s="66">
        <f>+[2]SPm!AF2</f>
        <v>42190</v>
      </c>
      <c r="AH16" s="66">
        <f>+[2]SPm!AG2</f>
        <v>42221</v>
      </c>
      <c r="AI16" s="66">
        <f>+[2]SPm!AH2</f>
        <v>42251</v>
      </c>
      <c r="AJ16" s="66">
        <f>+[2]SPm!AI2</f>
        <v>42282</v>
      </c>
      <c r="AK16" s="66">
        <f>+[2]SPm!AJ2</f>
        <v>42312</v>
      </c>
      <c r="AL16" s="66">
        <f>+[2]SPm!AK2</f>
        <v>42343</v>
      </c>
      <c r="AM16" s="66">
        <f>+[2]SPm!AL2</f>
        <v>42373</v>
      </c>
      <c r="AN16" s="66">
        <f>+[2]SPm!AM2</f>
        <v>42404</v>
      </c>
      <c r="AO16" s="66">
        <f>+[2]SPm!AN2</f>
        <v>42434</v>
      </c>
      <c r="AP16" s="66">
        <f>+[2]SPm!AO2</f>
        <v>42465</v>
      </c>
      <c r="AQ16" s="66">
        <f>+[2]SPm!AP2</f>
        <v>42495</v>
      </c>
      <c r="AR16" s="66">
        <f>+[2]SPm!AQ2</f>
        <v>42526</v>
      </c>
      <c r="AS16" s="66">
        <f>+[2]SPm!AR2</f>
        <v>42556</v>
      </c>
      <c r="AT16" s="66">
        <f>+[2]SPm!AS2</f>
        <v>42587</v>
      </c>
      <c r="AU16" s="66">
        <f>+[2]SPm!AT2</f>
        <v>42617</v>
      </c>
      <c r="AV16" s="66">
        <f>+[2]SPm!AU2</f>
        <v>42648</v>
      </c>
      <c r="AW16" s="66">
        <f>+[2]SPm!AV2</f>
        <v>42678</v>
      </c>
      <c r="AX16" s="66">
        <f>+[2]SPm!AW2</f>
        <v>42709</v>
      </c>
      <c r="AY16" s="127"/>
      <c r="AZ16" s="127"/>
      <c r="BA16" s="134" t="s">
        <v>500</v>
      </c>
      <c r="BB16" s="137">
        <v>12</v>
      </c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</row>
    <row r="17" spans="1:64" x14ac:dyDescent="0.25">
      <c r="A17" s="127"/>
      <c r="B17" s="127"/>
      <c r="C17" s="138">
        <v>1</v>
      </c>
      <c r="D17" s="138">
        <f>+C17+1</f>
        <v>2</v>
      </c>
      <c r="E17" s="138">
        <f t="shared" ref="E17:AX17" si="0">+D17+1</f>
        <v>3</v>
      </c>
      <c r="F17" s="138">
        <f t="shared" si="0"/>
        <v>4</v>
      </c>
      <c r="G17" s="138">
        <f t="shared" si="0"/>
        <v>5</v>
      </c>
      <c r="H17" s="138">
        <f t="shared" si="0"/>
        <v>6</v>
      </c>
      <c r="I17" s="138">
        <f t="shared" si="0"/>
        <v>7</v>
      </c>
      <c r="J17" s="138">
        <f t="shared" si="0"/>
        <v>8</v>
      </c>
      <c r="K17" s="138">
        <f t="shared" si="0"/>
        <v>9</v>
      </c>
      <c r="L17" s="138">
        <f t="shared" si="0"/>
        <v>10</v>
      </c>
      <c r="M17" s="138">
        <f t="shared" si="0"/>
        <v>11</v>
      </c>
      <c r="N17" s="138">
        <f t="shared" si="0"/>
        <v>12</v>
      </c>
      <c r="O17" s="138">
        <f t="shared" si="0"/>
        <v>13</v>
      </c>
      <c r="P17" s="138">
        <f t="shared" si="0"/>
        <v>14</v>
      </c>
      <c r="Q17" s="138">
        <f t="shared" si="0"/>
        <v>15</v>
      </c>
      <c r="R17" s="138">
        <f t="shared" si="0"/>
        <v>16</v>
      </c>
      <c r="S17" s="138">
        <f t="shared" si="0"/>
        <v>17</v>
      </c>
      <c r="T17" s="138">
        <f t="shared" si="0"/>
        <v>18</v>
      </c>
      <c r="U17" s="138">
        <f t="shared" si="0"/>
        <v>19</v>
      </c>
      <c r="V17" s="138">
        <f t="shared" si="0"/>
        <v>20</v>
      </c>
      <c r="W17" s="138">
        <f t="shared" si="0"/>
        <v>21</v>
      </c>
      <c r="X17" s="138">
        <f t="shared" si="0"/>
        <v>22</v>
      </c>
      <c r="Y17" s="138">
        <f t="shared" si="0"/>
        <v>23</v>
      </c>
      <c r="Z17" s="138">
        <f t="shared" si="0"/>
        <v>24</v>
      </c>
      <c r="AA17" s="138">
        <f t="shared" si="0"/>
        <v>25</v>
      </c>
      <c r="AB17" s="138">
        <f t="shared" si="0"/>
        <v>26</v>
      </c>
      <c r="AC17" s="138">
        <f t="shared" si="0"/>
        <v>27</v>
      </c>
      <c r="AD17" s="138">
        <f t="shared" si="0"/>
        <v>28</v>
      </c>
      <c r="AE17" s="138">
        <f t="shared" si="0"/>
        <v>29</v>
      </c>
      <c r="AF17" s="138">
        <f t="shared" si="0"/>
        <v>30</v>
      </c>
      <c r="AG17" s="138">
        <f t="shared" si="0"/>
        <v>31</v>
      </c>
      <c r="AH17" s="138">
        <f t="shared" si="0"/>
        <v>32</v>
      </c>
      <c r="AI17" s="138">
        <f t="shared" si="0"/>
        <v>33</v>
      </c>
      <c r="AJ17" s="138">
        <f t="shared" si="0"/>
        <v>34</v>
      </c>
      <c r="AK17" s="138">
        <f t="shared" si="0"/>
        <v>35</v>
      </c>
      <c r="AL17" s="138">
        <f t="shared" si="0"/>
        <v>36</v>
      </c>
      <c r="AM17" s="138">
        <f t="shared" si="0"/>
        <v>37</v>
      </c>
      <c r="AN17" s="138">
        <f t="shared" si="0"/>
        <v>38</v>
      </c>
      <c r="AO17" s="138">
        <f t="shared" si="0"/>
        <v>39</v>
      </c>
      <c r="AP17" s="138">
        <f t="shared" si="0"/>
        <v>40</v>
      </c>
      <c r="AQ17" s="138">
        <f t="shared" si="0"/>
        <v>41</v>
      </c>
      <c r="AR17" s="138">
        <f t="shared" si="0"/>
        <v>42</v>
      </c>
      <c r="AS17" s="138">
        <f t="shared" si="0"/>
        <v>43</v>
      </c>
      <c r="AT17" s="138">
        <f t="shared" si="0"/>
        <v>44</v>
      </c>
      <c r="AU17" s="138">
        <f t="shared" si="0"/>
        <v>45</v>
      </c>
      <c r="AV17" s="138">
        <f t="shared" si="0"/>
        <v>46</v>
      </c>
      <c r="AW17" s="138">
        <f t="shared" si="0"/>
        <v>47</v>
      </c>
      <c r="AX17" s="138">
        <f t="shared" si="0"/>
        <v>48</v>
      </c>
      <c r="AY17" s="127"/>
      <c r="AZ17" s="134"/>
      <c r="BA17" s="134" t="s">
        <v>528</v>
      </c>
      <c r="BB17" s="137">
        <v>13</v>
      </c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1:64" x14ac:dyDescent="0.25">
      <c r="A18" s="127"/>
      <c r="B18" s="141" t="s">
        <v>589</v>
      </c>
      <c r="C18" s="142" t="s">
        <v>515</v>
      </c>
      <c r="D18" s="142" t="s">
        <v>516</v>
      </c>
      <c r="E18" s="142" t="s">
        <v>517</v>
      </c>
      <c r="F18" s="142" t="s">
        <v>518</v>
      </c>
      <c r="G18" s="142" t="s">
        <v>519</v>
      </c>
      <c r="H18" s="142" t="s">
        <v>520</v>
      </c>
      <c r="I18" s="142" t="s">
        <v>523</v>
      </c>
      <c r="J18" s="142" t="s">
        <v>524</v>
      </c>
      <c r="K18" s="142" t="s">
        <v>485</v>
      </c>
      <c r="L18" s="142" t="s">
        <v>526</v>
      </c>
      <c r="M18" s="142" t="s">
        <v>527</v>
      </c>
      <c r="N18" s="142" t="s">
        <v>500</v>
      </c>
      <c r="O18" s="142" t="s">
        <v>528</v>
      </c>
      <c r="P18" s="142" t="s">
        <v>529</v>
      </c>
      <c r="Q18" s="142" t="s">
        <v>530</v>
      </c>
      <c r="R18" s="142" t="s">
        <v>531</v>
      </c>
      <c r="S18" s="142" t="s">
        <v>532</v>
      </c>
      <c r="T18" s="142" t="s">
        <v>533</v>
      </c>
      <c r="U18" s="142" t="s">
        <v>534</v>
      </c>
      <c r="V18" s="142" t="s">
        <v>535</v>
      </c>
      <c r="W18" s="142" t="s">
        <v>536</v>
      </c>
      <c r="X18" s="142" t="s">
        <v>537</v>
      </c>
      <c r="Y18" s="142" t="s">
        <v>538</v>
      </c>
      <c r="Z18" s="142" t="s">
        <v>539</v>
      </c>
      <c r="AA18" s="142" t="s">
        <v>540</v>
      </c>
      <c r="AB18" s="142" t="s">
        <v>541</v>
      </c>
      <c r="AC18" s="142" t="s">
        <v>542</v>
      </c>
      <c r="AD18" s="142" t="s">
        <v>543</v>
      </c>
      <c r="AE18" s="142" t="s">
        <v>544</v>
      </c>
      <c r="AF18" s="142" t="s">
        <v>545</v>
      </c>
      <c r="AG18" s="142" t="s">
        <v>546</v>
      </c>
      <c r="AH18" s="142" t="s">
        <v>547</v>
      </c>
      <c r="AI18" s="142" t="s">
        <v>548</v>
      </c>
      <c r="AJ18" s="142" t="s">
        <v>549</v>
      </c>
      <c r="AK18" s="142" t="s">
        <v>550</v>
      </c>
      <c r="AL18" s="142" t="s">
        <v>551</v>
      </c>
      <c r="AM18" s="142" t="s">
        <v>552</v>
      </c>
      <c r="AN18" s="142" t="s">
        <v>553</v>
      </c>
      <c r="AO18" s="142" t="s">
        <v>554</v>
      </c>
      <c r="AP18" s="142" t="s">
        <v>555</v>
      </c>
      <c r="AQ18" s="142" t="s">
        <v>556</v>
      </c>
      <c r="AR18" s="142" t="s">
        <v>557</v>
      </c>
      <c r="AS18" s="142" t="s">
        <v>558</v>
      </c>
      <c r="AT18" s="142" t="s">
        <v>559</v>
      </c>
      <c r="AU18" s="142" t="s">
        <v>560</v>
      </c>
      <c r="AV18" s="142" t="s">
        <v>561</v>
      </c>
      <c r="AW18" s="142" t="s">
        <v>562</v>
      </c>
      <c r="AX18" s="142" t="s">
        <v>563</v>
      </c>
      <c r="AY18" s="127"/>
      <c r="AZ18" s="134"/>
      <c r="BA18" s="134" t="s">
        <v>529</v>
      </c>
      <c r="BB18" s="137">
        <v>14</v>
      </c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1:64" x14ac:dyDescent="0.25">
      <c r="A19" s="127"/>
      <c r="B19" s="129" t="s">
        <v>590</v>
      </c>
      <c r="C19" s="140">
        <f t="shared" ref="C19:AX19" si="1">IF(C18=$C6,$C8*$C10,0)</f>
        <v>0</v>
      </c>
      <c r="D19" s="140">
        <f t="shared" si="1"/>
        <v>0</v>
      </c>
      <c r="E19" s="140">
        <f t="shared" si="1"/>
        <v>0</v>
      </c>
      <c r="F19" s="140">
        <f t="shared" si="1"/>
        <v>0</v>
      </c>
      <c r="G19" s="140">
        <f t="shared" si="1"/>
        <v>0</v>
      </c>
      <c r="H19" s="140">
        <f t="shared" si="1"/>
        <v>0</v>
      </c>
      <c r="I19" s="140">
        <f t="shared" si="1"/>
        <v>0</v>
      </c>
      <c r="J19" s="140">
        <f t="shared" si="1"/>
        <v>0</v>
      </c>
      <c r="K19" s="140">
        <f t="shared" si="1"/>
        <v>0</v>
      </c>
      <c r="L19" s="140">
        <f t="shared" si="1"/>
        <v>0</v>
      </c>
      <c r="M19" s="140">
        <f t="shared" si="1"/>
        <v>0</v>
      </c>
      <c r="N19" s="140">
        <f t="shared" si="1"/>
        <v>2000</v>
      </c>
      <c r="O19" s="140">
        <f t="shared" si="1"/>
        <v>0</v>
      </c>
      <c r="P19" s="140">
        <f t="shared" si="1"/>
        <v>0</v>
      </c>
      <c r="Q19" s="140">
        <f t="shared" si="1"/>
        <v>0</v>
      </c>
      <c r="R19" s="140">
        <f t="shared" si="1"/>
        <v>0</v>
      </c>
      <c r="S19" s="140">
        <f t="shared" si="1"/>
        <v>0</v>
      </c>
      <c r="T19" s="140">
        <f t="shared" si="1"/>
        <v>0</v>
      </c>
      <c r="U19" s="140">
        <f t="shared" si="1"/>
        <v>0</v>
      </c>
      <c r="V19" s="140">
        <f t="shared" si="1"/>
        <v>0</v>
      </c>
      <c r="W19" s="140">
        <f t="shared" si="1"/>
        <v>0</v>
      </c>
      <c r="X19" s="140">
        <f t="shared" si="1"/>
        <v>0</v>
      </c>
      <c r="Y19" s="140">
        <f t="shared" si="1"/>
        <v>0</v>
      </c>
      <c r="Z19" s="140">
        <f t="shared" si="1"/>
        <v>0</v>
      </c>
      <c r="AA19" s="140">
        <f t="shared" si="1"/>
        <v>0</v>
      </c>
      <c r="AB19" s="140">
        <f t="shared" si="1"/>
        <v>0</v>
      </c>
      <c r="AC19" s="140">
        <f t="shared" si="1"/>
        <v>0</v>
      </c>
      <c r="AD19" s="140">
        <f t="shared" si="1"/>
        <v>0</v>
      </c>
      <c r="AE19" s="140">
        <f t="shared" si="1"/>
        <v>0</v>
      </c>
      <c r="AF19" s="140">
        <f t="shared" si="1"/>
        <v>0</v>
      </c>
      <c r="AG19" s="140">
        <f t="shared" si="1"/>
        <v>0</v>
      </c>
      <c r="AH19" s="140">
        <f t="shared" si="1"/>
        <v>0</v>
      </c>
      <c r="AI19" s="140">
        <f t="shared" si="1"/>
        <v>0</v>
      </c>
      <c r="AJ19" s="140">
        <f t="shared" si="1"/>
        <v>0</v>
      </c>
      <c r="AK19" s="140">
        <f t="shared" si="1"/>
        <v>0</v>
      </c>
      <c r="AL19" s="140">
        <f t="shared" si="1"/>
        <v>0</v>
      </c>
      <c r="AM19" s="140">
        <f t="shared" si="1"/>
        <v>0</v>
      </c>
      <c r="AN19" s="140">
        <f t="shared" si="1"/>
        <v>0</v>
      </c>
      <c r="AO19" s="140">
        <f t="shared" si="1"/>
        <v>0</v>
      </c>
      <c r="AP19" s="140">
        <f t="shared" si="1"/>
        <v>0</v>
      </c>
      <c r="AQ19" s="140">
        <f t="shared" si="1"/>
        <v>0</v>
      </c>
      <c r="AR19" s="140">
        <f t="shared" si="1"/>
        <v>0</v>
      </c>
      <c r="AS19" s="140">
        <f t="shared" si="1"/>
        <v>0</v>
      </c>
      <c r="AT19" s="140">
        <f t="shared" si="1"/>
        <v>0</v>
      </c>
      <c r="AU19" s="140">
        <f t="shared" si="1"/>
        <v>0</v>
      </c>
      <c r="AV19" s="140">
        <f t="shared" si="1"/>
        <v>0</v>
      </c>
      <c r="AW19" s="140">
        <f t="shared" si="1"/>
        <v>0</v>
      </c>
      <c r="AX19" s="140">
        <f t="shared" si="1"/>
        <v>0</v>
      </c>
      <c r="AY19" s="127"/>
      <c r="AZ19" s="134"/>
      <c r="BA19" s="134" t="s">
        <v>530</v>
      </c>
      <c r="BB19" s="137">
        <v>15</v>
      </c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1:64" x14ac:dyDescent="0.25">
      <c r="A20" s="127"/>
      <c r="B20" s="129" t="s">
        <v>564</v>
      </c>
      <c r="C20" s="140"/>
      <c r="D20" s="140">
        <f>+IF(D17&gt;=$D6,$D15,0)*IF(C24&lt;1,0,1)</f>
        <v>0</v>
      </c>
      <c r="E20" s="140">
        <f t="shared" ref="E20:AX20" si="2">+IF(E17&gt;=$D6,$D15,0)*IF(D24&lt;1,0,1)</f>
        <v>0</v>
      </c>
      <c r="F20" s="140">
        <f t="shared" si="2"/>
        <v>0</v>
      </c>
      <c r="G20" s="140">
        <f t="shared" si="2"/>
        <v>0</v>
      </c>
      <c r="H20" s="140">
        <f t="shared" si="2"/>
        <v>0</v>
      </c>
      <c r="I20" s="140">
        <f t="shared" si="2"/>
        <v>0</v>
      </c>
      <c r="J20" s="140">
        <f t="shared" si="2"/>
        <v>0</v>
      </c>
      <c r="K20" s="140">
        <f t="shared" si="2"/>
        <v>0</v>
      </c>
      <c r="L20" s="140">
        <f t="shared" si="2"/>
        <v>0</v>
      </c>
      <c r="M20" s="140">
        <f t="shared" si="2"/>
        <v>0</v>
      </c>
      <c r="N20" s="140">
        <f t="shared" si="2"/>
        <v>395.49775026664986</v>
      </c>
      <c r="O20" s="140">
        <f t="shared" si="2"/>
        <v>395.49775026664986</v>
      </c>
      <c r="P20" s="140">
        <f t="shared" si="2"/>
        <v>395.49775026664986</v>
      </c>
      <c r="Q20" s="140">
        <f t="shared" si="2"/>
        <v>395.49775026664986</v>
      </c>
      <c r="R20" s="140">
        <f t="shared" si="2"/>
        <v>395.49775026664986</v>
      </c>
      <c r="S20" s="140">
        <f t="shared" si="2"/>
        <v>395.49775026664986</v>
      </c>
      <c r="T20" s="140">
        <f t="shared" si="2"/>
        <v>395.49775026664986</v>
      </c>
      <c r="U20" s="140">
        <f t="shared" si="2"/>
        <v>395.49775026664986</v>
      </c>
      <c r="V20" s="140">
        <f t="shared" si="2"/>
        <v>395.49775026664986</v>
      </c>
      <c r="W20" s="140">
        <f t="shared" si="2"/>
        <v>395.49775026664986</v>
      </c>
      <c r="X20" s="140">
        <f t="shared" si="2"/>
        <v>395.49775026664986</v>
      </c>
      <c r="Y20" s="140">
        <f t="shared" si="2"/>
        <v>395.49775026664986</v>
      </c>
      <c r="Z20" s="140">
        <f t="shared" si="2"/>
        <v>395.49775026664986</v>
      </c>
      <c r="AA20" s="140">
        <f t="shared" si="2"/>
        <v>395.49775026664986</v>
      </c>
      <c r="AB20" s="140">
        <f>+IF(AB17&gt;=$D6,$D15,0)*IF(AA24&lt;1,0,1)</f>
        <v>395.49775026664986</v>
      </c>
      <c r="AC20" s="140">
        <f t="shared" si="2"/>
        <v>395.49775026664986</v>
      </c>
      <c r="AD20" s="140">
        <f t="shared" si="2"/>
        <v>395.49775026664986</v>
      </c>
      <c r="AE20" s="140">
        <f t="shared" si="2"/>
        <v>395.49775026664986</v>
      </c>
      <c r="AF20" s="140">
        <f t="shared" si="2"/>
        <v>395.49775026664986</v>
      </c>
      <c r="AG20" s="140">
        <f t="shared" si="2"/>
        <v>395.49775026664986</v>
      </c>
      <c r="AH20" s="140">
        <f t="shared" si="2"/>
        <v>395.49775026664986</v>
      </c>
      <c r="AI20" s="140">
        <f t="shared" si="2"/>
        <v>395.49775026664986</v>
      </c>
      <c r="AJ20" s="140">
        <f t="shared" si="2"/>
        <v>395.49775026664986</v>
      </c>
      <c r="AK20" s="140">
        <f t="shared" si="2"/>
        <v>395.49775026664986</v>
      </c>
      <c r="AL20" s="140">
        <f t="shared" si="2"/>
        <v>395.49775026664986</v>
      </c>
      <c r="AM20" s="140">
        <f t="shared" si="2"/>
        <v>395.49775026664986</v>
      </c>
      <c r="AN20" s="140">
        <f t="shared" si="2"/>
        <v>395.49775026664986</v>
      </c>
      <c r="AO20" s="140">
        <f t="shared" si="2"/>
        <v>395.49775026664986</v>
      </c>
      <c r="AP20" s="140">
        <f t="shared" si="2"/>
        <v>395.49775026664986</v>
      </c>
      <c r="AQ20" s="140">
        <f t="shared" si="2"/>
        <v>395.49775026664986</v>
      </c>
      <c r="AR20" s="140">
        <f t="shared" si="2"/>
        <v>395.49775026664986</v>
      </c>
      <c r="AS20" s="140">
        <f t="shared" si="2"/>
        <v>395.49775026664986</v>
      </c>
      <c r="AT20" s="140">
        <f t="shared" si="2"/>
        <v>395.49775026664986</v>
      </c>
      <c r="AU20" s="140">
        <f t="shared" si="2"/>
        <v>395.49775026664986</v>
      </c>
      <c r="AV20" s="140">
        <f t="shared" si="2"/>
        <v>395.49775026664986</v>
      </c>
      <c r="AW20" s="140">
        <f t="shared" si="2"/>
        <v>395.49775026664986</v>
      </c>
      <c r="AX20" s="140">
        <f t="shared" si="2"/>
        <v>395.49775026664986</v>
      </c>
      <c r="AY20" s="127"/>
      <c r="AZ20" s="134"/>
      <c r="BA20" s="134" t="s">
        <v>531</v>
      </c>
      <c r="BB20" s="137">
        <v>16</v>
      </c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1:64" x14ac:dyDescent="0.25">
      <c r="A21" s="127"/>
      <c r="B21" s="129" t="s">
        <v>565</v>
      </c>
      <c r="C21" s="140"/>
      <c r="D21" s="140">
        <f t="shared" ref="D21:AX21" si="3">D20-D23</f>
        <v>0</v>
      </c>
      <c r="E21" s="140">
        <f t="shared" si="3"/>
        <v>0</v>
      </c>
      <c r="F21" s="140">
        <f t="shared" si="3"/>
        <v>0</v>
      </c>
      <c r="G21" s="140">
        <f t="shared" si="3"/>
        <v>0</v>
      </c>
      <c r="H21" s="140">
        <f t="shared" si="3"/>
        <v>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  <c r="M21" s="140">
        <f t="shared" si="3"/>
        <v>0</v>
      </c>
      <c r="N21" s="140">
        <f t="shared" si="3"/>
        <v>280.18057720846241</v>
      </c>
      <c r="O21" s="140">
        <f t="shared" si="3"/>
        <v>282.19992921530559</v>
      </c>
      <c r="P21" s="140">
        <f t="shared" si="3"/>
        <v>284.23383534495122</v>
      </c>
      <c r="Q21" s="140">
        <f t="shared" si="3"/>
        <v>286.28240049366786</v>
      </c>
      <c r="R21" s="140">
        <f t="shared" si="3"/>
        <v>288.34573031374543</v>
      </c>
      <c r="S21" s="140">
        <f t="shared" si="3"/>
        <v>290.42393121894418</v>
      </c>
      <c r="T21" s="140">
        <f t="shared" si="3"/>
        <v>292.51711038998258</v>
      </c>
      <c r="U21" s="140">
        <f t="shared" si="3"/>
        <v>294.62537578006521</v>
      </c>
      <c r="V21" s="140">
        <f t="shared" si="3"/>
        <v>296.74883612045039</v>
      </c>
      <c r="W21" s="140">
        <f t="shared" si="3"/>
        <v>298.88760092605776</v>
      </c>
      <c r="X21" s="140">
        <f t="shared" si="3"/>
        <v>301.04178050111631</v>
      </c>
      <c r="Y21" s="140">
        <f t="shared" si="3"/>
        <v>303.21148594485328</v>
      </c>
      <c r="Z21" s="140">
        <f t="shared" si="3"/>
        <v>305.39682915722415</v>
      </c>
      <c r="AA21" s="140">
        <f t="shared" si="3"/>
        <v>307.59792284468318</v>
      </c>
      <c r="AB21" s="140">
        <f t="shared" si="3"/>
        <v>309.8148805259969</v>
      </c>
      <c r="AC21" s="140">
        <f t="shared" si="3"/>
        <v>312.04781653809806</v>
      </c>
      <c r="AD21" s="140">
        <f t="shared" si="3"/>
        <v>314.29684604198263</v>
      </c>
      <c r="AE21" s="140">
        <f t="shared" si="3"/>
        <v>316.56208502864922</v>
      </c>
      <c r="AF21" s="140">
        <f t="shared" si="3"/>
        <v>318.84365032508106</v>
      </c>
      <c r="AG21" s="140">
        <f t="shared" si="3"/>
        <v>321.14165960027117</v>
      </c>
      <c r="AH21" s="140">
        <f t="shared" si="3"/>
        <v>323.45623137129104</v>
      </c>
      <c r="AI21" s="140">
        <f t="shared" si="3"/>
        <v>325.7874850094031</v>
      </c>
      <c r="AJ21" s="140">
        <f t="shared" si="3"/>
        <v>328.13554074621686</v>
      </c>
      <c r="AK21" s="140">
        <f t="shared" si="3"/>
        <v>330.5005196798902</v>
      </c>
      <c r="AL21" s="140">
        <f t="shared" si="3"/>
        <v>332.88254378137441</v>
      </c>
      <c r="AM21" s="140">
        <f t="shared" si="3"/>
        <v>335.2817359007048</v>
      </c>
      <c r="AN21" s="140">
        <f t="shared" si="3"/>
        <v>337.69821977333675</v>
      </c>
      <c r="AO21" s="140">
        <f t="shared" si="3"/>
        <v>340.13212002652699</v>
      </c>
      <c r="AP21" s="140">
        <f t="shared" si="3"/>
        <v>342.58356218576114</v>
      </c>
      <c r="AQ21" s="140">
        <f t="shared" si="3"/>
        <v>345.05267268122776</v>
      </c>
      <c r="AR21" s="140">
        <f t="shared" si="3"/>
        <v>347.53957885433846</v>
      </c>
      <c r="AS21" s="140">
        <f t="shared" si="3"/>
        <v>350.04440896429571</v>
      </c>
      <c r="AT21" s="140">
        <f t="shared" si="3"/>
        <v>352.56729219470736</v>
      </c>
      <c r="AU21" s="140">
        <f t="shared" si="3"/>
        <v>355.10835866024945</v>
      </c>
      <c r="AV21" s="140">
        <f t="shared" si="3"/>
        <v>357.66773941337652</v>
      </c>
      <c r="AW21" s="140">
        <f t="shared" si="3"/>
        <v>360.24556645108044</v>
      </c>
      <c r="AX21" s="140">
        <f t="shared" si="3"/>
        <v>362.8419727216982</v>
      </c>
      <c r="AY21" s="127"/>
      <c r="AZ21" s="134"/>
      <c r="BA21" s="134" t="s">
        <v>532</v>
      </c>
      <c r="BB21" s="137">
        <v>17</v>
      </c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1:64" x14ac:dyDescent="0.25">
      <c r="A22" s="127"/>
      <c r="B22" s="129" t="s">
        <v>566</v>
      </c>
      <c r="C22" s="140"/>
      <c r="D22" s="140">
        <f t="shared" ref="D22:Q22" si="4">(D21+C22)*(IF(C24&lt;1,0,1))</f>
        <v>0</v>
      </c>
      <c r="E22" s="140">
        <f t="shared" si="4"/>
        <v>0</v>
      </c>
      <c r="F22" s="140">
        <f t="shared" si="4"/>
        <v>0</v>
      </c>
      <c r="G22" s="140">
        <f t="shared" si="4"/>
        <v>0</v>
      </c>
      <c r="H22" s="140">
        <f t="shared" si="4"/>
        <v>0</v>
      </c>
      <c r="I22" s="140">
        <f t="shared" si="4"/>
        <v>0</v>
      </c>
      <c r="J22" s="140">
        <f t="shared" si="4"/>
        <v>0</v>
      </c>
      <c r="K22" s="140">
        <f t="shared" si="4"/>
        <v>0</v>
      </c>
      <c r="L22" s="140">
        <f t="shared" si="4"/>
        <v>0</v>
      </c>
      <c r="M22" s="140">
        <f t="shared" si="4"/>
        <v>0</v>
      </c>
      <c r="N22" s="140">
        <f t="shared" si="4"/>
        <v>280.18057720846241</v>
      </c>
      <c r="O22" s="140">
        <f t="shared" si="4"/>
        <v>562.380506423768</v>
      </c>
      <c r="P22" s="140">
        <f t="shared" si="4"/>
        <v>846.61434176871921</v>
      </c>
      <c r="Q22" s="140">
        <f t="shared" si="4"/>
        <v>1132.8967422623871</v>
      </c>
      <c r="R22" s="140">
        <f>(R21+Q22)*(IF(Q24&lt;1,0,1))</f>
        <v>1421.2424725761325</v>
      </c>
      <c r="S22" s="140">
        <f t="shared" ref="S22:AX22" si="5">(S21+R22)*(IF(R24&lt;1,0,1))</f>
        <v>1711.6664037950768</v>
      </c>
      <c r="T22" s="140">
        <f t="shared" si="5"/>
        <v>2004.1835141850593</v>
      </c>
      <c r="U22" s="140">
        <f t="shared" si="5"/>
        <v>2298.8088899651243</v>
      </c>
      <c r="V22" s="140">
        <f t="shared" si="5"/>
        <v>2595.5577260855748</v>
      </c>
      <c r="W22" s="140">
        <f t="shared" si="5"/>
        <v>2894.4453270116328</v>
      </c>
      <c r="X22" s="140">
        <f t="shared" si="5"/>
        <v>3195.4871075127489</v>
      </c>
      <c r="Y22" s="140">
        <f t="shared" si="5"/>
        <v>3498.6985934576023</v>
      </c>
      <c r="Z22" s="140">
        <f t="shared" si="5"/>
        <v>3804.0954226148265</v>
      </c>
      <c r="AA22" s="140">
        <f t="shared" si="5"/>
        <v>4111.6933454595101</v>
      </c>
      <c r="AB22" s="140">
        <f t="shared" si="5"/>
        <v>4421.5082259855071</v>
      </c>
      <c r="AC22" s="140">
        <f t="shared" si="5"/>
        <v>4733.5560425236054</v>
      </c>
      <c r="AD22" s="140">
        <f t="shared" si="5"/>
        <v>5047.8528885655878</v>
      </c>
      <c r="AE22" s="140">
        <f t="shared" si="5"/>
        <v>5364.4149735942374</v>
      </c>
      <c r="AF22" s="140">
        <f t="shared" si="5"/>
        <v>5683.2586239193188</v>
      </c>
      <c r="AG22" s="140">
        <f t="shared" si="5"/>
        <v>6004.4002835195897</v>
      </c>
      <c r="AH22" s="140">
        <f t="shared" si="5"/>
        <v>6327.856514890881</v>
      </c>
      <c r="AI22" s="140">
        <f t="shared" si="5"/>
        <v>6653.6439999002841</v>
      </c>
      <c r="AJ22" s="140">
        <f t="shared" si="5"/>
        <v>6981.7795406465011</v>
      </c>
      <c r="AK22" s="140">
        <f t="shared" si="5"/>
        <v>7312.2800603263913</v>
      </c>
      <c r="AL22" s="140">
        <f t="shared" si="5"/>
        <v>7645.1626041077661</v>
      </c>
      <c r="AM22" s="140">
        <f t="shared" si="5"/>
        <v>7980.444340008471</v>
      </c>
      <c r="AN22" s="140">
        <f t="shared" si="5"/>
        <v>8318.142559781807</v>
      </c>
      <c r="AO22" s="140">
        <f t="shared" si="5"/>
        <v>8658.2746798083335</v>
      </c>
      <c r="AP22" s="140">
        <f t="shared" si="5"/>
        <v>9000.858241994094</v>
      </c>
      <c r="AQ22" s="140">
        <f t="shared" si="5"/>
        <v>9345.9109146753217</v>
      </c>
      <c r="AR22" s="140">
        <f t="shared" si="5"/>
        <v>9693.4504935296609</v>
      </c>
      <c r="AS22" s="140">
        <f t="shared" si="5"/>
        <v>10043.494902493956</v>
      </c>
      <c r="AT22" s="140">
        <f t="shared" si="5"/>
        <v>10396.062194688664</v>
      </c>
      <c r="AU22" s="140">
        <f t="shared" si="5"/>
        <v>10751.170553348913</v>
      </c>
      <c r="AV22" s="140">
        <f t="shared" si="5"/>
        <v>11108.83829276229</v>
      </c>
      <c r="AW22" s="140">
        <f t="shared" si="5"/>
        <v>11469.08385921337</v>
      </c>
      <c r="AX22" s="140">
        <f t="shared" si="5"/>
        <v>11831.925831935068</v>
      </c>
      <c r="AY22" s="127"/>
      <c r="AZ22" s="134"/>
      <c r="BA22" s="134" t="s">
        <v>533</v>
      </c>
      <c r="BB22" s="137">
        <v>18</v>
      </c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1:64" x14ac:dyDescent="0.25">
      <c r="A23" s="127"/>
      <c r="B23" s="129" t="s">
        <v>567</v>
      </c>
      <c r="C23" s="140"/>
      <c r="D23" s="140">
        <f>IF(D20&gt;0,C24*$D13,0)</f>
        <v>0</v>
      </c>
      <c r="E23" s="140">
        <f t="shared" ref="E23:AX23" si="6">IF(E20&gt;0,D24*$D$13,0)</f>
        <v>0</v>
      </c>
      <c r="F23" s="140">
        <f t="shared" si="6"/>
        <v>0</v>
      </c>
      <c r="G23" s="140">
        <f t="shared" si="6"/>
        <v>0</v>
      </c>
      <c r="H23" s="140">
        <f t="shared" si="6"/>
        <v>0</v>
      </c>
      <c r="I23" s="140">
        <f t="shared" si="6"/>
        <v>0</v>
      </c>
      <c r="J23" s="140">
        <f t="shared" si="6"/>
        <v>0</v>
      </c>
      <c r="K23" s="140">
        <f t="shared" si="6"/>
        <v>0</v>
      </c>
      <c r="L23" s="140">
        <f t="shared" si="6"/>
        <v>0</v>
      </c>
      <c r="M23" s="140">
        <f t="shared" si="6"/>
        <v>0</v>
      </c>
      <c r="N23" s="140">
        <f t="shared" si="6"/>
        <v>115.31717305818745</v>
      </c>
      <c r="O23" s="140">
        <f t="shared" si="6"/>
        <v>113.29782105134426</v>
      </c>
      <c r="P23" s="140">
        <f t="shared" si="6"/>
        <v>111.26391492169866</v>
      </c>
      <c r="Q23" s="140">
        <f t="shared" si="6"/>
        <v>109.21534977298202</v>
      </c>
      <c r="R23" s="140">
        <f t="shared" si="6"/>
        <v>107.15201995290442</v>
      </c>
      <c r="S23" s="140">
        <f t="shared" si="6"/>
        <v>105.0738190477057</v>
      </c>
      <c r="T23" s="140">
        <f t="shared" si="6"/>
        <v>102.98063987666731</v>
      </c>
      <c r="U23" s="140">
        <f t="shared" si="6"/>
        <v>100.87237448658466</v>
      </c>
      <c r="V23" s="140">
        <f t="shared" si="6"/>
        <v>98.748914146199439</v>
      </c>
      <c r="W23" s="140">
        <f t="shared" si="6"/>
        <v>96.610149340592088</v>
      </c>
      <c r="X23" s="140">
        <f t="shared" si="6"/>
        <v>94.455969765533553</v>
      </c>
      <c r="Y23" s="140">
        <f t="shared" si="6"/>
        <v>92.286264321796551</v>
      </c>
      <c r="Z23" s="140">
        <f t="shared" si="6"/>
        <v>90.100921109425741</v>
      </c>
      <c r="AA23" s="140">
        <f t="shared" si="6"/>
        <v>87.899827421966663</v>
      </c>
      <c r="AB23" s="140">
        <f t="shared" si="6"/>
        <v>85.682869740652947</v>
      </c>
      <c r="AC23" s="140">
        <f t="shared" si="6"/>
        <v>83.449933728551812</v>
      </c>
      <c r="AD23" s="140">
        <f t="shared" si="6"/>
        <v>81.200904224667227</v>
      </c>
      <c r="AE23" s="140">
        <f t="shared" si="6"/>
        <v>78.935665238000624</v>
      </c>
      <c r="AF23" s="140">
        <f t="shared" si="6"/>
        <v>76.654099941568774</v>
      </c>
      <c r="AG23" s="140">
        <f t="shared" si="6"/>
        <v>74.356090666378677</v>
      </c>
      <c r="AH23" s="140">
        <f t="shared" si="6"/>
        <v>72.041518895358806</v>
      </c>
      <c r="AI23" s="140">
        <f t="shared" si="6"/>
        <v>69.710265257246775</v>
      </c>
      <c r="AJ23" s="140">
        <f t="shared" si="6"/>
        <v>67.362209520432984</v>
      </c>
      <c r="AK23" s="140">
        <f t="shared" si="6"/>
        <v>64.997230586759628</v>
      </c>
      <c r="AL23" s="140">
        <f t="shared" si="6"/>
        <v>62.615206485275458</v>
      </c>
      <c r="AM23" s="140">
        <f t="shared" si="6"/>
        <v>60.216014365945064</v>
      </c>
      <c r="AN23" s="140">
        <f t="shared" si="6"/>
        <v>57.799530493313114</v>
      </c>
      <c r="AO23" s="140">
        <f t="shared" si="6"/>
        <v>55.36563024012289</v>
      </c>
      <c r="AP23" s="140">
        <f t="shared" si="6"/>
        <v>52.914188080888692</v>
      </c>
      <c r="AQ23" s="140">
        <f t="shared" si="6"/>
        <v>50.445077585422091</v>
      </c>
      <c r="AR23" s="140">
        <f t="shared" si="6"/>
        <v>47.958171412311387</v>
      </c>
      <c r="AS23" s="140">
        <f t="shared" si="6"/>
        <v>45.453341302354168</v>
      </c>
      <c r="AT23" s="140">
        <f t="shared" si="6"/>
        <v>42.93045807194251</v>
      </c>
      <c r="AU23" s="140">
        <f t="shared" si="6"/>
        <v>40.389391606400409</v>
      </c>
      <c r="AV23" s="140">
        <f t="shared" si="6"/>
        <v>37.830010853273357</v>
      </c>
      <c r="AW23" s="140">
        <f t="shared" si="6"/>
        <v>35.252183815569417</v>
      </c>
      <c r="AX23" s="140">
        <f t="shared" si="6"/>
        <v>32.655777544951668</v>
      </c>
      <c r="AY23" s="127"/>
      <c r="AZ23" s="134"/>
      <c r="BA23" s="134" t="s">
        <v>534</v>
      </c>
      <c r="BB23" s="137">
        <v>19</v>
      </c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</row>
    <row r="24" spans="1:64" x14ac:dyDescent="0.25">
      <c r="A24" s="127"/>
      <c r="B24" s="129" t="s">
        <v>568</v>
      </c>
      <c r="C24" s="140">
        <f>IF(D18=$C6,($C8-($C8*$C10)-($C8*$C9)),(($C8-($C8*$C10)-($C8*$C9))-C22)*IF(B24&lt;1,0,1))</f>
        <v>16000</v>
      </c>
      <c r="D24" s="140">
        <f>IF(E18=$C6,($C8-($C8*$C10)-($C8*$C9)),(($C8-($C8*$C10)-($C8*$C9))-D22)*IF(C24&lt;1,0,1))</f>
        <v>16000</v>
      </c>
      <c r="E24" s="140">
        <f>IF(F18=$C6,($C8-($C8*$C10)-($C8*$C9)),(($C8-($C8*$C10)-($C8*$C9))-E22)*IF(D24&lt;1,0,1))</f>
        <v>16000</v>
      </c>
      <c r="F24" s="140">
        <f>IF(G18=$C6,($C8-($C8*$C10)-($C8*$C9)),(($C8-($C8*$C10)-($C8*$C9))-F22)*IF(E24&lt;1,0,1))</f>
        <v>16000</v>
      </c>
      <c r="G24" s="140">
        <f t="shared" ref="G24:AX24" si="7">IF(H18=$C6,($C8-($C8*$C10)-($C8*$C9)),(($C8-($C8*$C10)-($C8*$C9))-G22)*IF(F24&lt;1,0,1))</f>
        <v>16000</v>
      </c>
      <c r="H24" s="140">
        <f t="shared" si="7"/>
        <v>16000</v>
      </c>
      <c r="I24" s="140">
        <f t="shared" si="7"/>
        <v>16000</v>
      </c>
      <c r="J24" s="140">
        <f t="shared" si="7"/>
        <v>16000</v>
      </c>
      <c r="K24" s="140">
        <f t="shared" si="7"/>
        <v>16000</v>
      </c>
      <c r="L24" s="140">
        <f t="shared" si="7"/>
        <v>16000</v>
      </c>
      <c r="M24" s="140">
        <f t="shared" si="7"/>
        <v>16000</v>
      </c>
      <c r="N24" s="140">
        <f t="shared" si="7"/>
        <v>15719.819422791537</v>
      </c>
      <c r="O24" s="140">
        <f t="shared" si="7"/>
        <v>15437.619493576232</v>
      </c>
      <c r="P24" s="140">
        <f t="shared" si="7"/>
        <v>15153.38565823128</v>
      </c>
      <c r="Q24" s="140">
        <f t="shared" si="7"/>
        <v>14867.103257737614</v>
      </c>
      <c r="R24" s="140">
        <f t="shared" si="7"/>
        <v>14578.757527423868</v>
      </c>
      <c r="S24" s="140">
        <f t="shared" si="7"/>
        <v>14288.333596204924</v>
      </c>
      <c r="T24" s="140">
        <f t="shared" si="7"/>
        <v>13995.816485814941</v>
      </c>
      <c r="U24" s="140">
        <f t="shared" si="7"/>
        <v>13701.191110034875</v>
      </c>
      <c r="V24" s="140">
        <f t="shared" si="7"/>
        <v>13404.442273914425</v>
      </c>
      <c r="W24" s="140">
        <f t="shared" si="7"/>
        <v>13105.554672988368</v>
      </c>
      <c r="X24" s="140">
        <f t="shared" si="7"/>
        <v>12804.512892487252</v>
      </c>
      <c r="Y24" s="140">
        <f t="shared" si="7"/>
        <v>12501.301406542398</v>
      </c>
      <c r="Z24" s="140">
        <f t="shared" si="7"/>
        <v>12195.904577385174</v>
      </c>
      <c r="AA24" s="140">
        <f t="shared" si="7"/>
        <v>11888.306654540491</v>
      </c>
      <c r="AB24" s="140">
        <f t="shared" si="7"/>
        <v>11578.491774014492</v>
      </c>
      <c r="AC24" s="140">
        <f t="shared" si="7"/>
        <v>11266.443957476395</v>
      </c>
      <c r="AD24" s="140">
        <f t="shared" si="7"/>
        <v>10952.147111434413</v>
      </c>
      <c r="AE24" s="140">
        <f t="shared" si="7"/>
        <v>10635.585026405763</v>
      </c>
      <c r="AF24" s="140">
        <f t="shared" si="7"/>
        <v>10316.741376080681</v>
      </c>
      <c r="AG24" s="140">
        <f t="shared" si="7"/>
        <v>9995.5997164804103</v>
      </c>
      <c r="AH24" s="140">
        <f t="shared" si="7"/>
        <v>9672.143485109118</v>
      </c>
      <c r="AI24" s="140">
        <f t="shared" si="7"/>
        <v>9346.3560000997168</v>
      </c>
      <c r="AJ24" s="140">
        <f t="shared" si="7"/>
        <v>9018.2204593534989</v>
      </c>
      <c r="AK24" s="140">
        <f t="shared" si="7"/>
        <v>8687.7199396736087</v>
      </c>
      <c r="AL24" s="140">
        <f t="shared" si="7"/>
        <v>8354.8373958922348</v>
      </c>
      <c r="AM24" s="140">
        <f t="shared" si="7"/>
        <v>8019.555659991529</v>
      </c>
      <c r="AN24" s="140">
        <f t="shared" si="7"/>
        <v>7681.857440218193</v>
      </c>
      <c r="AO24" s="140">
        <f t="shared" si="7"/>
        <v>7341.7253201916665</v>
      </c>
      <c r="AP24" s="140">
        <f t="shared" si="7"/>
        <v>6999.141758005906</v>
      </c>
      <c r="AQ24" s="140">
        <f t="shared" si="7"/>
        <v>6654.0890853246783</v>
      </c>
      <c r="AR24" s="140">
        <f t="shared" si="7"/>
        <v>6306.5495064703391</v>
      </c>
      <c r="AS24" s="140">
        <f t="shared" si="7"/>
        <v>5956.505097506044</v>
      </c>
      <c r="AT24" s="140">
        <f t="shared" si="7"/>
        <v>5603.937805311336</v>
      </c>
      <c r="AU24" s="140">
        <f t="shared" si="7"/>
        <v>5248.829446651087</v>
      </c>
      <c r="AV24" s="140">
        <f t="shared" si="7"/>
        <v>4891.1617072377103</v>
      </c>
      <c r="AW24" s="140">
        <f t="shared" si="7"/>
        <v>4530.9161407866304</v>
      </c>
      <c r="AX24" s="140">
        <f t="shared" si="7"/>
        <v>4168.0741680649317</v>
      </c>
      <c r="AY24" s="127"/>
      <c r="AZ24" s="134"/>
      <c r="BA24" s="134" t="s">
        <v>535</v>
      </c>
      <c r="BB24" s="137">
        <v>20</v>
      </c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</row>
    <row r="25" spans="1:64" x14ac:dyDescent="0.25">
      <c r="A25" s="127"/>
      <c r="B25" s="129" t="s">
        <v>591</v>
      </c>
      <c r="C25" s="140"/>
      <c r="D25" s="140">
        <f t="shared" ref="D25:Y25" si="8">IF(D24&lt;1,$C8*$C9,0)*IF(C24&lt;1,0,1)</f>
        <v>0</v>
      </c>
      <c r="E25" s="140">
        <f t="shared" si="8"/>
        <v>0</v>
      </c>
      <c r="F25" s="140">
        <f t="shared" si="8"/>
        <v>0</v>
      </c>
      <c r="G25" s="140">
        <f t="shared" si="8"/>
        <v>0</v>
      </c>
      <c r="H25" s="140">
        <f t="shared" si="8"/>
        <v>0</v>
      </c>
      <c r="I25" s="140">
        <f t="shared" si="8"/>
        <v>0</v>
      </c>
      <c r="J25" s="140">
        <f t="shared" si="8"/>
        <v>0</v>
      </c>
      <c r="K25" s="140">
        <f t="shared" si="8"/>
        <v>0</v>
      </c>
      <c r="L25" s="140">
        <f t="shared" si="8"/>
        <v>0</v>
      </c>
      <c r="M25" s="140">
        <f t="shared" si="8"/>
        <v>0</v>
      </c>
      <c r="N25" s="140">
        <f t="shared" si="8"/>
        <v>0</v>
      </c>
      <c r="O25" s="140">
        <f t="shared" si="8"/>
        <v>0</v>
      </c>
      <c r="P25" s="140">
        <f t="shared" si="8"/>
        <v>0</v>
      </c>
      <c r="Q25" s="140">
        <f t="shared" si="8"/>
        <v>0</v>
      </c>
      <c r="R25" s="140">
        <f t="shared" si="8"/>
        <v>0</v>
      </c>
      <c r="S25" s="140">
        <f t="shared" si="8"/>
        <v>0</v>
      </c>
      <c r="T25" s="140">
        <f t="shared" si="8"/>
        <v>0</v>
      </c>
      <c r="U25" s="140">
        <f t="shared" si="8"/>
        <v>0</v>
      </c>
      <c r="V25" s="140">
        <f t="shared" si="8"/>
        <v>0</v>
      </c>
      <c r="W25" s="140">
        <f t="shared" si="8"/>
        <v>0</v>
      </c>
      <c r="X25" s="140">
        <f t="shared" si="8"/>
        <v>0</v>
      </c>
      <c r="Y25" s="140">
        <f t="shared" si="8"/>
        <v>0</v>
      </c>
      <c r="Z25" s="140">
        <f t="shared" ref="Z25:AX25" si="9">IF(Z24&lt;1,$C$8*$C$9,0)*IF(Y24&lt;1,0,1)</f>
        <v>0</v>
      </c>
      <c r="AA25" s="140">
        <f t="shared" si="9"/>
        <v>0</v>
      </c>
      <c r="AB25" s="140">
        <f t="shared" si="9"/>
        <v>0</v>
      </c>
      <c r="AC25" s="140">
        <f t="shared" si="9"/>
        <v>0</v>
      </c>
      <c r="AD25" s="140">
        <f t="shared" si="9"/>
        <v>0</v>
      </c>
      <c r="AE25" s="140">
        <f t="shared" si="9"/>
        <v>0</v>
      </c>
      <c r="AF25" s="140">
        <f t="shared" si="9"/>
        <v>0</v>
      </c>
      <c r="AG25" s="140">
        <f t="shared" si="9"/>
        <v>0</v>
      </c>
      <c r="AH25" s="140">
        <f t="shared" si="9"/>
        <v>0</v>
      </c>
      <c r="AI25" s="140">
        <f t="shared" si="9"/>
        <v>0</v>
      </c>
      <c r="AJ25" s="140">
        <f t="shared" si="9"/>
        <v>0</v>
      </c>
      <c r="AK25" s="140">
        <f t="shared" si="9"/>
        <v>0</v>
      </c>
      <c r="AL25" s="140">
        <f t="shared" si="9"/>
        <v>0</v>
      </c>
      <c r="AM25" s="140">
        <f t="shared" si="9"/>
        <v>0</v>
      </c>
      <c r="AN25" s="140">
        <f t="shared" si="9"/>
        <v>0</v>
      </c>
      <c r="AO25" s="140">
        <f t="shared" si="9"/>
        <v>0</v>
      </c>
      <c r="AP25" s="140">
        <f t="shared" si="9"/>
        <v>0</v>
      </c>
      <c r="AQ25" s="140">
        <f t="shared" si="9"/>
        <v>0</v>
      </c>
      <c r="AR25" s="140">
        <f t="shared" si="9"/>
        <v>0</v>
      </c>
      <c r="AS25" s="140">
        <f t="shared" si="9"/>
        <v>0</v>
      </c>
      <c r="AT25" s="140">
        <f t="shared" si="9"/>
        <v>0</v>
      </c>
      <c r="AU25" s="140">
        <f t="shared" si="9"/>
        <v>0</v>
      </c>
      <c r="AV25" s="140">
        <f t="shared" si="9"/>
        <v>0</v>
      </c>
      <c r="AW25" s="140">
        <f t="shared" si="9"/>
        <v>0</v>
      </c>
      <c r="AX25" s="140">
        <f t="shared" si="9"/>
        <v>0</v>
      </c>
      <c r="AY25" s="127"/>
      <c r="AZ25" s="134"/>
      <c r="BA25" s="134" t="s">
        <v>536</v>
      </c>
      <c r="BB25" s="137">
        <v>21</v>
      </c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</row>
    <row r="26" spans="1:64" x14ac:dyDescent="0.25">
      <c r="A26" s="127"/>
      <c r="B26" s="143" t="s">
        <v>592</v>
      </c>
      <c r="C26" s="140">
        <f>C19+C20+C25</f>
        <v>0</v>
      </c>
      <c r="D26" s="140">
        <f>D19+D20+D25</f>
        <v>0</v>
      </c>
      <c r="E26" s="140">
        <f t="shared" ref="E26:AX26" si="10">E19+E20+E25</f>
        <v>0</v>
      </c>
      <c r="F26" s="140">
        <f t="shared" si="10"/>
        <v>0</v>
      </c>
      <c r="G26" s="140">
        <f t="shared" si="10"/>
        <v>0</v>
      </c>
      <c r="H26" s="140">
        <f t="shared" si="10"/>
        <v>0</v>
      </c>
      <c r="I26" s="140">
        <f t="shared" si="10"/>
        <v>0</v>
      </c>
      <c r="J26" s="140">
        <f t="shared" si="10"/>
        <v>0</v>
      </c>
      <c r="K26" s="140">
        <f t="shared" si="10"/>
        <v>0</v>
      </c>
      <c r="L26" s="140">
        <f t="shared" si="10"/>
        <v>0</v>
      </c>
      <c r="M26" s="140">
        <f t="shared" si="10"/>
        <v>0</v>
      </c>
      <c r="N26" s="140">
        <f t="shared" si="10"/>
        <v>2395.4977502666497</v>
      </c>
      <c r="O26" s="140">
        <f t="shared" si="10"/>
        <v>395.49775026664986</v>
      </c>
      <c r="P26" s="140">
        <f t="shared" si="10"/>
        <v>395.49775026664986</v>
      </c>
      <c r="Q26" s="140">
        <f t="shared" si="10"/>
        <v>395.49775026664986</v>
      </c>
      <c r="R26" s="140">
        <f t="shared" si="10"/>
        <v>395.49775026664986</v>
      </c>
      <c r="S26" s="140">
        <f t="shared" si="10"/>
        <v>395.49775026664986</v>
      </c>
      <c r="T26" s="140">
        <f t="shared" si="10"/>
        <v>395.49775026664986</v>
      </c>
      <c r="U26" s="140">
        <f t="shared" si="10"/>
        <v>395.49775026664986</v>
      </c>
      <c r="V26" s="140">
        <f t="shared" si="10"/>
        <v>395.49775026664986</v>
      </c>
      <c r="W26" s="140">
        <f t="shared" si="10"/>
        <v>395.49775026664986</v>
      </c>
      <c r="X26" s="140">
        <f t="shared" si="10"/>
        <v>395.49775026664986</v>
      </c>
      <c r="Y26" s="140">
        <f t="shared" si="10"/>
        <v>395.49775026664986</v>
      </c>
      <c r="Z26" s="140">
        <f t="shared" si="10"/>
        <v>395.49775026664986</v>
      </c>
      <c r="AA26" s="140">
        <f t="shared" si="10"/>
        <v>395.49775026664986</v>
      </c>
      <c r="AB26" s="140">
        <f t="shared" si="10"/>
        <v>395.49775026664986</v>
      </c>
      <c r="AC26" s="140">
        <f t="shared" si="10"/>
        <v>395.49775026664986</v>
      </c>
      <c r="AD26" s="140">
        <f t="shared" si="10"/>
        <v>395.49775026664986</v>
      </c>
      <c r="AE26" s="140">
        <f t="shared" si="10"/>
        <v>395.49775026664986</v>
      </c>
      <c r="AF26" s="140">
        <f t="shared" si="10"/>
        <v>395.49775026664986</v>
      </c>
      <c r="AG26" s="140">
        <f t="shared" si="10"/>
        <v>395.49775026664986</v>
      </c>
      <c r="AH26" s="140">
        <f t="shared" si="10"/>
        <v>395.49775026664986</v>
      </c>
      <c r="AI26" s="140">
        <f t="shared" si="10"/>
        <v>395.49775026664986</v>
      </c>
      <c r="AJ26" s="140">
        <f t="shared" si="10"/>
        <v>395.49775026664986</v>
      </c>
      <c r="AK26" s="140">
        <f t="shared" si="10"/>
        <v>395.49775026664986</v>
      </c>
      <c r="AL26" s="140">
        <f t="shared" si="10"/>
        <v>395.49775026664986</v>
      </c>
      <c r="AM26" s="140">
        <f t="shared" si="10"/>
        <v>395.49775026664986</v>
      </c>
      <c r="AN26" s="140">
        <f t="shared" si="10"/>
        <v>395.49775026664986</v>
      </c>
      <c r="AO26" s="140">
        <f t="shared" si="10"/>
        <v>395.49775026664986</v>
      </c>
      <c r="AP26" s="140">
        <f t="shared" si="10"/>
        <v>395.49775026664986</v>
      </c>
      <c r="AQ26" s="140">
        <f t="shared" si="10"/>
        <v>395.49775026664986</v>
      </c>
      <c r="AR26" s="140">
        <f t="shared" si="10"/>
        <v>395.49775026664986</v>
      </c>
      <c r="AS26" s="140">
        <f t="shared" si="10"/>
        <v>395.49775026664986</v>
      </c>
      <c r="AT26" s="140">
        <f t="shared" si="10"/>
        <v>395.49775026664986</v>
      </c>
      <c r="AU26" s="140">
        <f t="shared" si="10"/>
        <v>395.49775026664986</v>
      </c>
      <c r="AV26" s="140">
        <f t="shared" si="10"/>
        <v>395.49775026664986</v>
      </c>
      <c r="AW26" s="140">
        <f t="shared" si="10"/>
        <v>395.49775026664986</v>
      </c>
      <c r="AX26" s="140">
        <f t="shared" si="10"/>
        <v>395.49775026664986</v>
      </c>
      <c r="AY26" s="127"/>
      <c r="AZ26" s="134"/>
      <c r="BA26" s="134" t="s">
        <v>537</v>
      </c>
      <c r="BB26" s="137">
        <v>22</v>
      </c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64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34" t="s">
        <v>538</v>
      </c>
      <c r="BB27" s="137">
        <v>23</v>
      </c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64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34"/>
      <c r="BA28" s="134" t="s">
        <v>539</v>
      </c>
      <c r="BB28" s="137">
        <v>24</v>
      </c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64" x14ac:dyDescent="0.25">
      <c r="A29" s="127"/>
      <c r="B29" s="133" t="s">
        <v>593</v>
      </c>
      <c r="C29" s="133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34"/>
      <c r="BA29" s="134" t="s">
        <v>540</v>
      </c>
      <c r="BB29" s="137">
        <v>25</v>
      </c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4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34" t="s">
        <v>541</v>
      </c>
      <c r="BB30" s="137">
        <v>26</v>
      </c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1:64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34" t="s">
        <v>542</v>
      </c>
      <c r="BB31" s="137">
        <v>27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1:64" x14ac:dyDescent="0.25">
      <c r="A32" s="127"/>
      <c r="B32" s="126" t="s">
        <v>483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34" t="s">
        <v>543</v>
      </c>
      <c r="BB32" s="137">
        <v>28</v>
      </c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64" x14ac:dyDescent="0.25">
      <c r="A33" s="127"/>
      <c r="B33" s="128" t="s">
        <v>484</v>
      </c>
      <c r="C33" s="150" t="str">
        <f>+Leasing!D5</f>
        <v>A2 M1</v>
      </c>
      <c r="D33" s="138">
        <f>VLOOKUP($C33,$BA$5:$BB$38,2,FALSE)</f>
        <v>13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34" t="s">
        <v>544</v>
      </c>
      <c r="BB33" s="137">
        <v>29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</row>
    <row r="34" spans="1:64" x14ac:dyDescent="0.25">
      <c r="A34" s="127"/>
      <c r="B34" s="128" t="s">
        <v>486</v>
      </c>
      <c r="C34" s="157">
        <f>+Leasing!D6</f>
        <v>0.09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34" t="s">
        <v>545</v>
      </c>
      <c r="BB34" s="137">
        <v>30</v>
      </c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64" x14ac:dyDescent="0.25">
      <c r="A35" s="127"/>
      <c r="B35" s="129" t="s">
        <v>501</v>
      </c>
      <c r="C35" s="158">
        <f>+Leasing!D7</f>
        <v>20000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34" t="s">
        <v>546</v>
      </c>
      <c r="BB35" s="137">
        <v>31</v>
      </c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64" x14ac:dyDescent="0.25">
      <c r="A36" s="127"/>
      <c r="B36" s="129" t="s">
        <v>502</v>
      </c>
      <c r="C36" s="157">
        <f>+Leasing!D8</f>
        <v>0.1</v>
      </c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34" t="s">
        <v>547</v>
      </c>
      <c r="BB36" s="137">
        <v>32</v>
      </c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</row>
    <row r="37" spans="1:64" x14ac:dyDescent="0.25">
      <c r="A37" s="127"/>
      <c r="B37" s="129" t="s">
        <v>503</v>
      </c>
      <c r="C37" s="157">
        <f>+Leasing!D9</f>
        <v>0.1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34" t="s">
        <v>548</v>
      </c>
      <c r="BB37" s="137">
        <v>33</v>
      </c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64" x14ac:dyDescent="0.25">
      <c r="A38" s="127"/>
      <c r="B38" s="130" t="s">
        <v>488</v>
      </c>
      <c r="C38" s="138">
        <f>+Leasing!D10</f>
        <v>48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34" t="s">
        <v>549</v>
      </c>
      <c r="BB38" s="137">
        <v>34</v>
      </c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</row>
    <row r="39" spans="1:64" x14ac:dyDescent="0.2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34" t="s">
        <v>550</v>
      </c>
      <c r="BB39" s="137">
        <v>35</v>
      </c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</row>
    <row r="40" spans="1:64" x14ac:dyDescent="0.25">
      <c r="A40" s="127"/>
      <c r="B40" s="126" t="s">
        <v>521</v>
      </c>
      <c r="C40" s="126" t="s">
        <v>522</v>
      </c>
      <c r="D40" s="139">
        <f>((1+C34)^(1/12))-1</f>
        <v>7.2073233161367156E-3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34" t="s">
        <v>551</v>
      </c>
      <c r="BB40" s="137">
        <v>36</v>
      </c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</row>
    <row r="41" spans="1:64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36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</row>
    <row r="42" spans="1:64" x14ac:dyDescent="0.25">
      <c r="A42" s="127"/>
      <c r="B42" s="126" t="s">
        <v>525</v>
      </c>
      <c r="C42" s="126" t="s">
        <v>522</v>
      </c>
      <c r="D42" s="140">
        <f>(C35-(C35*C36)-(C35*C37))/((1-(1+D40)^(-C38))/D40)</f>
        <v>395.49775026664986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36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</row>
    <row r="43" spans="1:64" x14ac:dyDescent="0.25">
      <c r="A43" s="127"/>
      <c r="B43" s="127"/>
      <c r="C43" s="66">
        <f>+[2]SPm!B2</f>
        <v>41275</v>
      </c>
      <c r="D43" s="66">
        <f>+[2]SPm!C2</f>
        <v>41306</v>
      </c>
      <c r="E43" s="66">
        <f>+[2]SPm!D2</f>
        <v>41336</v>
      </c>
      <c r="F43" s="66">
        <f>+[2]SPm!E2</f>
        <v>41367</v>
      </c>
      <c r="G43" s="66">
        <f>+[2]SPm!F2</f>
        <v>41397</v>
      </c>
      <c r="H43" s="66">
        <f>+[2]SPm!G2</f>
        <v>41428</v>
      </c>
      <c r="I43" s="66">
        <f>+[2]SPm!H2</f>
        <v>41458</v>
      </c>
      <c r="J43" s="66">
        <f>+[2]SPm!I2</f>
        <v>41489</v>
      </c>
      <c r="K43" s="66">
        <f>+[2]SPm!J2</f>
        <v>41519</v>
      </c>
      <c r="L43" s="66">
        <f>+[2]SPm!K2</f>
        <v>41550</v>
      </c>
      <c r="M43" s="66">
        <f>+[2]SPm!L2</f>
        <v>41580</v>
      </c>
      <c r="N43" s="66">
        <f>+[2]SPm!M2</f>
        <v>41611</v>
      </c>
      <c r="O43" s="66">
        <f>+[2]SPm!N2</f>
        <v>41641</v>
      </c>
      <c r="P43" s="66">
        <f>+[2]SPm!O2</f>
        <v>41672</v>
      </c>
      <c r="Q43" s="66">
        <f>+[2]SPm!P2</f>
        <v>41702</v>
      </c>
      <c r="R43" s="66">
        <f>+[2]SPm!Q2</f>
        <v>41733</v>
      </c>
      <c r="S43" s="66">
        <f>+[2]SPm!R2</f>
        <v>41763</v>
      </c>
      <c r="T43" s="66">
        <f>+[2]SPm!S2</f>
        <v>41794</v>
      </c>
      <c r="U43" s="66">
        <f>+[2]SPm!T2</f>
        <v>41824</v>
      </c>
      <c r="V43" s="66">
        <f>+[2]SPm!U2</f>
        <v>41855</v>
      </c>
      <c r="W43" s="66">
        <f>+[2]SPm!V2</f>
        <v>41885</v>
      </c>
      <c r="X43" s="66">
        <f>+[2]SPm!W2</f>
        <v>41916</v>
      </c>
      <c r="Y43" s="66">
        <f>+[2]SPm!X2</f>
        <v>41946</v>
      </c>
      <c r="Z43" s="66">
        <f>+[2]SPm!Y2</f>
        <v>41977</v>
      </c>
      <c r="AA43" s="66">
        <f>+[2]SPm!Z2</f>
        <v>42007</v>
      </c>
      <c r="AB43" s="66">
        <f>+[2]SPm!AA2</f>
        <v>42038</v>
      </c>
      <c r="AC43" s="66">
        <f>+[2]SPm!AB2</f>
        <v>42068</v>
      </c>
      <c r="AD43" s="66">
        <f>+[2]SPm!AC2</f>
        <v>42099</v>
      </c>
      <c r="AE43" s="66">
        <f>+[2]SPm!AD2</f>
        <v>42129</v>
      </c>
      <c r="AF43" s="66">
        <f>+[2]SPm!AE2</f>
        <v>42160</v>
      </c>
      <c r="AG43" s="66">
        <f>+[2]SPm!AF2</f>
        <v>42190</v>
      </c>
      <c r="AH43" s="66">
        <f>+[2]SPm!AG2</f>
        <v>42221</v>
      </c>
      <c r="AI43" s="66">
        <f>+[2]SPm!AH2</f>
        <v>42251</v>
      </c>
      <c r="AJ43" s="66">
        <f>+[2]SPm!AI2</f>
        <v>42282</v>
      </c>
      <c r="AK43" s="66">
        <f>+[2]SPm!AJ2</f>
        <v>42312</v>
      </c>
      <c r="AL43" s="66">
        <f>+[2]SPm!AK2</f>
        <v>42343</v>
      </c>
      <c r="AM43" s="66">
        <f>+[2]SPm!AL2</f>
        <v>42373</v>
      </c>
      <c r="AN43" s="66">
        <f>+[2]SPm!AM2</f>
        <v>42404</v>
      </c>
      <c r="AO43" s="66">
        <f>+[2]SPm!AN2</f>
        <v>42434</v>
      </c>
      <c r="AP43" s="66">
        <f>+[2]SPm!AO2</f>
        <v>42465</v>
      </c>
      <c r="AQ43" s="66">
        <f>+[2]SPm!AP2</f>
        <v>42495</v>
      </c>
      <c r="AR43" s="66">
        <f>+[2]SPm!AQ2</f>
        <v>42526</v>
      </c>
      <c r="AS43" s="66">
        <f>+[2]SPm!AR2</f>
        <v>42556</v>
      </c>
      <c r="AT43" s="66">
        <f>+[2]SPm!AS2</f>
        <v>42587</v>
      </c>
      <c r="AU43" s="66">
        <f>+[2]SPm!AT2</f>
        <v>42617</v>
      </c>
      <c r="AV43" s="66">
        <f>+[2]SPm!AU2</f>
        <v>42648</v>
      </c>
      <c r="AW43" s="66">
        <f>+[2]SPm!AV2</f>
        <v>42678</v>
      </c>
      <c r="AX43" s="66">
        <f>+[2]SPm!AW2</f>
        <v>42709</v>
      </c>
      <c r="AY43" s="127"/>
      <c r="AZ43" s="127"/>
      <c r="BA43" s="127"/>
      <c r="BB43" s="136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</row>
    <row r="44" spans="1:64" x14ac:dyDescent="0.25">
      <c r="A44" s="145"/>
      <c r="B44" s="127"/>
      <c r="C44" s="138">
        <v>1</v>
      </c>
      <c r="D44" s="138">
        <f>+C44+1</f>
        <v>2</v>
      </c>
      <c r="E44" s="138">
        <f t="shared" ref="E44:AX44" si="11">+D44+1</f>
        <v>3</v>
      </c>
      <c r="F44" s="138">
        <f t="shared" si="11"/>
        <v>4</v>
      </c>
      <c r="G44" s="138">
        <f t="shared" si="11"/>
        <v>5</v>
      </c>
      <c r="H44" s="138">
        <f t="shared" si="11"/>
        <v>6</v>
      </c>
      <c r="I44" s="138">
        <f t="shared" si="11"/>
        <v>7</v>
      </c>
      <c r="J44" s="138">
        <f t="shared" si="11"/>
        <v>8</v>
      </c>
      <c r="K44" s="138">
        <f t="shared" si="11"/>
        <v>9</v>
      </c>
      <c r="L44" s="138">
        <f t="shared" si="11"/>
        <v>10</v>
      </c>
      <c r="M44" s="138">
        <f t="shared" si="11"/>
        <v>11</v>
      </c>
      <c r="N44" s="138">
        <f t="shared" si="11"/>
        <v>12</v>
      </c>
      <c r="O44" s="138">
        <f t="shared" si="11"/>
        <v>13</v>
      </c>
      <c r="P44" s="138">
        <f t="shared" si="11"/>
        <v>14</v>
      </c>
      <c r="Q44" s="138">
        <f t="shared" si="11"/>
        <v>15</v>
      </c>
      <c r="R44" s="138">
        <f t="shared" si="11"/>
        <v>16</v>
      </c>
      <c r="S44" s="138">
        <f t="shared" si="11"/>
        <v>17</v>
      </c>
      <c r="T44" s="138">
        <f t="shared" si="11"/>
        <v>18</v>
      </c>
      <c r="U44" s="138">
        <f t="shared" si="11"/>
        <v>19</v>
      </c>
      <c r="V44" s="138">
        <f t="shared" si="11"/>
        <v>20</v>
      </c>
      <c r="W44" s="138">
        <f t="shared" si="11"/>
        <v>21</v>
      </c>
      <c r="X44" s="138">
        <f t="shared" si="11"/>
        <v>22</v>
      </c>
      <c r="Y44" s="138">
        <f t="shared" si="11"/>
        <v>23</v>
      </c>
      <c r="Z44" s="138">
        <f t="shared" si="11"/>
        <v>24</v>
      </c>
      <c r="AA44" s="138">
        <f t="shared" si="11"/>
        <v>25</v>
      </c>
      <c r="AB44" s="138">
        <f t="shared" si="11"/>
        <v>26</v>
      </c>
      <c r="AC44" s="138">
        <f t="shared" si="11"/>
        <v>27</v>
      </c>
      <c r="AD44" s="138">
        <f t="shared" si="11"/>
        <v>28</v>
      </c>
      <c r="AE44" s="138">
        <f t="shared" si="11"/>
        <v>29</v>
      </c>
      <c r="AF44" s="138">
        <f t="shared" si="11"/>
        <v>30</v>
      </c>
      <c r="AG44" s="138">
        <f t="shared" si="11"/>
        <v>31</v>
      </c>
      <c r="AH44" s="138">
        <f t="shared" si="11"/>
        <v>32</v>
      </c>
      <c r="AI44" s="138">
        <f t="shared" si="11"/>
        <v>33</v>
      </c>
      <c r="AJ44" s="138">
        <f t="shared" si="11"/>
        <v>34</v>
      </c>
      <c r="AK44" s="138">
        <f t="shared" si="11"/>
        <v>35</v>
      </c>
      <c r="AL44" s="138">
        <f t="shared" si="11"/>
        <v>36</v>
      </c>
      <c r="AM44" s="138">
        <f t="shared" si="11"/>
        <v>37</v>
      </c>
      <c r="AN44" s="138">
        <f t="shared" si="11"/>
        <v>38</v>
      </c>
      <c r="AO44" s="138">
        <f t="shared" si="11"/>
        <v>39</v>
      </c>
      <c r="AP44" s="138">
        <f t="shared" si="11"/>
        <v>40</v>
      </c>
      <c r="AQ44" s="138">
        <f t="shared" si="11"/>
        <v>41</v>
      </c>
      <c r="AR44" s="138">
        <f t="shared" si="11"/>
        <v>42</v>
      </c>
      <c r="AS44" s="138">
        <f t="shared" si="11"/>
        <v>43</v>
      </c>
      <c r="AT44" s="138">
        <f t="shared" si="11"/>
        <v>44</v>
      </c>
      <c r="AU44" s="138">
        <f t="shared" si="11"/>
        <v>45</v>
      </c>
      <c r="AV44" s="138">
        <f t="shared" si="11"/>
        <v>46</v>
      </c>
      <c r="AW44" s="138">
        <f t="shared" si="11"/>
        <v>47</v>
      </c>
      <c r="AX44" s="138">
        <f t="shared" si="11"/>
        <v>48</v>
      </c>
      <c r="AY44" s="127"/>
      <c r="AZ44" s="127"/>
      <c r="BA44" s="127"/>
      <c r="BB44" s="136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</row>
    <row r="45" spans="1:64" x14ac:dyDescent="0.25">
      <c r="A45" s="127"/>
      <c r="B45" s="141" t="s">
        <v>589</v>
      </c>
      <c r="C45" s="142" t="s">
        <v>515</v>
      </c>
      <c r="D45" s="142" t="s">
        <v>516</v>
      </c>
      <c r="E45" s="142" t="s">
        <v>517</v>
      </c>
      <c r="F45" s="142" t="s">
        <v>518</v>
      </c>
      <c r="G45" s="142" t="s">
        <v>519</v>
      </c>
      <c r="H45" s="142" t="s">
        <v>520</v>
      </c>
      <c r="I45" s="142" t="s">
        <v>523</v>
      </c>
      <c r="J45" s="142" t="s">
        <v>524</v>
      </c>
      <c r="K45" s="142" t="s">
        <v>485</v>
      </c>
      <c r="L45" s="142" t="s">
        <v>526</v>
      </c>
      <c r="M45" s="142" t="s">
        <v>527</v>
      </c>
      <c r="N45" s="142" t="s">
        <v>500</v>
      </c>
      <c r="O45" s="142" t="s">
        <v>528</v>
      </c>
      <c r="P45" s="142" t="s">
        <v>529</v>
      </c>
      <c r="Q45" s="142" t="s">
        <v>530</v>
      </c>
      <c r="R45" s="142" t="s">
        <v>531</v>
      </c>
      <c r="S45" s="142" t="s">
        <v>532</v>
      </c>
      <c r="T45" s="142" t="s">
        <v>533</v>
      </c>
      <c r="U45" s="142" t="s">
        <v>534</v>
      </c>
      <c r="V45" s="142" t="s">
        <v>535</v>
      </c>
      <c r="W45" s="142" t="s">
        <v>536</v>
      </c>
      <c r="X45" s="142" t="s">
        <v>537</v>
      </c>
      <c r="Y45" s="142" t="s">
        <v>538</v>
      </c>
      <c r="Z45" s="142" t="s">
        <v>539</v>
      </c>
      <c r="AA45" s="142" t="s">
        <v>540</v>
      </c>
      <c r="AB45" s="142" t="s">
        <v>541</v>
      </c>
      <c r="AC45" s="142" t="s">
        <v>542</v>
      </c>
      <c r="AD45" s="142" t="s">
        <v>543</v>
      </c>
      <c r="AE45" s="142" t="s">
        <v>544</v>
      </c>
      <c r="AF45" s="142" t="s">
        <v>545</v>
      </c>
      <c r="AG45" s="142" t="s">
        <v>546</v>
      </c>
      <c r="AH45" s="142" t="s">
        <v>547</v>
      </c>
      <c r="AI45" s="142" t="s">
        <v>548</v>
      </c>
      <c r="AJ45" s="142" t="s">
        <v>549</v>
      </c>
      <c r="AK45" s="142" t="s">
        <v>550</v>
      </c>
      <c r="AL45" s="142" t="s">
        <v>551</v>
      </c>
      <c r="AM45" s="142" t="s">
        <v>552</v>
      </c>
      <c r="AN45" s="142" t="s">
        <v>553</v>
      </c>
      <c r="AO45" s="142" t="s">
        <v>554</v>
      </c>
      <c r="AP45" s="142" t="s">
        <v>555</v>
      </c>
      <c r="AQ45" s="142" t="s">
        <v>556</v>
      </c>
      <c r="AR45" s="142" t="s">
        <v>557</v>
      </c>
      <c r="AS45" s="142" t="s">
        <v>558</v>
      </c>
      <c r="AT45" s="142" t="s">
        <v>559</v>
      </c>
      <c r="AU45" s="142" t="s">
        <v>560</v>
      </c>
      <c r="AV45" s="142" t="s">
        <v>561</v>
      </c>
      <c r="AW45" s="142" t="s">
        <v>562</v>
      </c>
      <c r="AX45" s="142" t="s">
        <v>563</v>
      </c>
      <c r="AY45" s="127"/>
      <c r="AZ45" s="127"/>
      <c r="BA45" s="127"/>
      <c r="BB45" s="136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</row>
    <row r="46" spans="1:64" x14ac:dyDescent="0.25">
      <c r="A46" s="127"/>
      <c r="B46" s="129" t="s">
        <v>590</v>
      </c>
      <c r="C46" s="140">
        <f t="shared" ref="C46:AX46" si="12">IF(C45=$C33,$C35*$C37,0)</f>
        <v>0</v>
      </c>
      <c r="D46" s="140">
        <f t="shared" si="12"/>
        <v>0</v>
      </c>
      <c r="E46" s="140">
        <f t="shared" si="12"/>
        <v>0</v>
      </c>
      <c r="F46" s="140">
        <f t="shared" si="12"/>
        <v>0</v>
      </c>
      <c r="G46" s="140">
        <f t="shared" si="12"/>
        <v>0</v>
      </c>
      <c r="H46" s="140">
        <f t="shared" si="12"/>
        <v>0</v>
      </c>
      <c r="I46" s="140">
        <f t="shared" si="12"/>
        <v>0</v>
      </c>
      <c r="J46" s="140">
        <f t="shared" si="12"/>
        <v>0</v>
      </c>
      <c r="K46" s="140">
        <f t="shared" si="12"/>
        <v>0</v>
      </c>
      <c r="L46" s="140">
        <f t="shared" si="12"/>
        <v>0</v>
      </c>
      <c r="M46" s="140">
        <f t="shared" si="12"/>
        <v>0</v>
      </c>
      <c r="N46" s="140">
        <f t="shared" si="12"/>
        <v>0</v>
      </c>
      <c r="O46" s="140">
        <f t="shared" si="12"/>
        <v>2000</v>
      </c>
      <c r="P46" s="140">
        <f t="shared" si="12"/>
        <v>0</v>
      </c>
      <c r="Q46" s="140">
        <f t="shared" si="12"/>
        <v>0</v>
      </c>
      <c r="R46" s="140">
        <f t="shared" si="12"/>
        <v>0</v>
      </c>
      <c r="S46" s="140">
        <f t="shared" si="12"/>
        <v>0</v>
      </c>
      <c r="T46" s="140">
        <f t="shared" si="12"/>
        <v>0</v>
      </c>
      <c r="U46" s="140">
        <f t="shared" si="12"/>
        <v>0</v>
      </c>
      <c r="V46" s="140">
        <f t="shared" si="12"/>
        <v>0</v>
      </c>
      <c r="W46" s="140">
        <f t="shared" si="12"/>
        <v>0</v>
      </c>
      <c r="X46" s="140">
        <f t="shared" si="12"/>
        <v>0</v>
      </c>
      <c r="Y46" s="140">
        <f t="shared" si="12"/>
        <v>0</v>
      </c>
      <c r="Z46" s="140">
        <f t="shared" si="12"/>
        <v>0</v>
      </c>
      <c r="AA46" s="140">
        <f t="shared" si="12"/>
        <v>0</v>
      </c>
      <c r="AB46" s="140">
        <f t="shared" si="12"/>
        <v>0</v>
      </c>
      <c r="AC46" s="140">
        <f t="shared" si="12"/>
        <v>0</v>
      </c>
      <c r="AD46" s="140">
        <f t="shared" si="12"/>
        <v>0</v>
      </c>
      <c r="AE46" s="140">
        <f t="shared" si="12"/>
        <v>0</v>
      </c>
      <c r="AF46" s="140">
        <f t="shared" si="12"/>
        <v>0</v>
      </c>
      <c r="AG46" s="140">
        <f t="shared" si="12"/>
        <v>0</v>
      </c>
      <c r="AH46" s="140">
        <f t="shared" si="12"/>
        <v>0</v>
      </c>
      <c r="AI46" s="140">
        <f t="shared" si="12"/>
        <v>0</v>
      </c>
      <c r="AJ46" s="140">
        <f t="shared" si="12"/>
        <v>0</v>
      </c>
      <c r="AK46" s="140">
        <f t="shared" si="12"/>
        <v>0</v>
      </c>
      <c r="AL46" s="140">
        <f t="shared" si="12"/>
        <v>0</v>
      </c>
      <c r="AM46" s="140">
        <f t="shared" si="12"/>
        <v>0</v>
      </c>
      <c r="AN46" s="140">
        <f t="shared" si="12"/>
        <v>0</v>
      </c>
      <c r="AO46" s="140">
        <f t="shared" si="12"/>
        <v>0</v>
      </c>
      <c r="AP46" s="140">
        <f t="shared" si="12"/>
        <v>0</v>
      </c>
      <c r="AQ46" s="140">
        <f t="shared" si="12"/>
        <v>0</v>
      </c>
      <c r="AR46" s="140">
        <f t="shared" si="12"/>
        <v>0</v>
      </c>
      <c r="AS46" s="140">
        <f t="shared" si="12"/>
        <v>0</v>
      </c>
      <c r="AT46" s="140">
        <f t="shared" si="12"/>
        <v>0</v>
      </c>
      <c r="AU46" s="140">
        <f t="shared" si="12"/>
        <v>0</v>
      </c>
      <c r="AV46" s="140">
        <f t="shared" si="12"/>
        <v>0</v>
      </c>
      <c r="AW46" s="140">
        <f t="shared" si="12"/>
        <v>0</v>
      </c>
      <c r="AX46" s="140">
        <f t="shared" si="12"/>
        <v>0</v>
      </c>
      <c r="AY46" s="127"/>
      <c r="AZ46" s="127"/>
      <c r="BA46" s="127"/>
      <c r="BB46" s="136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</row>
    <row r="47" spans="1:64" x14ac:dyDescent="0.25">
      <c r="A47" s="127"/>
      <c r="B47" s="129" t="s">
        <v>564</v>
      </c>
      <c r="C47" s="140"/>
      <c r="D47" s="140">
        <f>+IF(D44&gt;=$D33,$D42,0)*IF(C51&lt;1,0,1)</f>
        <v>0</v>
      </c>
      <c r="E47" s="140">
        <f t="shared" ref="E47:AA47" si="13">+IF(E44&gt;=$D33,$D42,0)*IF(D51&lt;1,0,1)</f>
        <v>0</v>
      </c>
      <c r="F47" s="140">
        <f t="shared" si="13"/>
        <v>0</v>
      </c>
      <c r="G47" s="140">
        <f t="shared" si="13"/>
        <v>0</v>
      </c>
      <c r="H47" s="140">
        <f t="shared" si="13"/>
        <v>0</v>
      </c>
      <c r="I47" s="140">
        <f t="shared" si="13"/>
        <v>0</v>
      </c>
      <c r="J47" s="140">
        <f t="shared" si="13"/>
        <v>0</v>
      </c>
      <c r="K47" s="140">
        <f t="shared" si="13"/>
        <v>0</v>
      </c>
      <c r="L47" s="140">
        <f t="shared" si="13"/>
        <v>0</v>
      </c>
      <c r="M47" s="140">
        <f t="shared" si="13"/>
        <v>0</v>
      </c>
      <c r="N47" s="140">
        <f t="shared" si="13"/>
        <v>0</v>
      </c>
      <c r="O47" s="140">
        <f t="shared" si="13"/>
        <v>395.49775026664986</v>
      </c>
      <c r="P47" s="140">
        <f t="shared" si="13"/>
        <v>395.49775026664986</v>
      </c>
      <c r="Q47" s="140">
        <f t="shared" si="13"/>
        <v>395.49775026664986</v>
      </c>
      <c r="R47" s="140">
        <f t="shared" si="13"/>
        <v>395.49775026664986</v>
      </c>
      <c r="S47" s="140">
        <f t="shared" si="13"/>
        <v>395.49775026664986</v>
      </c>
      <c r="T47" s="140">
        <f t="shared" si="13"/>
        <v>395.49775026664986</v>
      </c>
      <c r="U47" s="140">
        <f t="shared" si="13"/>
        <v>395.49775026664986</v>
      </c>
      <c r="V47" s="140">
        <f t="shared" si="13"/>
        <v>395.49775026664986</v>
      </c>
      <c r="W47" s="140">
        <f t="shared" si="13"/>
        <v>395.49775026664986</v>
      </c>
      <c r="X47" s="140">
        <f t="shared" si="13"/>
        <v>395.49775026664986</v>
      </c>
      <c r="Y47" s="140">
        <f t="shared" si="13"/>
        <v>395.49775026664986</v>
      </c>
      <c r="Z47" s="140">
        <f t="shared" si="13"/>
        <v>395.49775026664986</v>
      </c>
      <c r="AA47" s="140">
        <f t="shared" si="13"/>
        <v>395.49775026664986</v>
      </c>
      <c r="AB47" s="140">
        <f>+IF(AB44&gt;=$D33,$D42,0)*IF(AA51&lt;1,0,1)</f>
        <v>395.49775026664986</v>
      </c>
      <c r="AC47" s="140">
        <f t="shared" ref="AC47:AX47" si="14">+IF(AC44&gt;=$D33,$D42,0)*IF(AB51&lt;1,0,1)</f>
        <v>395.49775026664986</v>
      </c>
      <c r="AD47" s="140">
        <f t="shared" si="14"/>
        <v>395.49775026664986</v>
      </c>
      <c r="AE47" s="140">
        <f t="shared" si="14"/>
        <v>395.49775026664986</v>
      </c>
      <c r="AF47" s="140">
        <f t="shared" si="14"/>
        <v>395.49775026664986</v>
      </c>
      <c r="AG47" s="140">
        <f t="shared" si="14"/>
        <v>395.49775026664986</v>
      </c>
      <c r="AH47" s="140">
        <f t="shared" si="14"/>
        <v>395.49775026664986</v>
      </c>
      <c r="AI47" s="140">
        <f t="shared" si="14"/>
        <v>395.49775026664986</v>
      </c>
      <c r="AJ47" s="140">
        <f t="shared" si="14"/>
        <v>395.49775026664986</v>
      </c>
      <c r="AK47" s="140">
        <f t="shared" si="14"/>
        <v>395.49775026664986</v>
      </c>
      <c r="AL47" s="140">
        <f t="shared" si="14"/>
        <v>395.49775026664986</v>
      </c>
      <c r="AM47" s="140">
        <f t="shared" si="14"/>
        <v>395.49775026664986</v>
      </c>
      <c r="AN47" s="140">
        <f t="shared" si="14"/>
        <v>395.49775026664986</v>
      </c>
      <c r="AO47" s="140">
        <f t="shared" si="14"/>
        <v>395.49775026664986</v>
      </c>
      <c r="AP47" s="140">
        <f t="shared" si="14"/>
        <v>395.49775026664986</v>
      </c>
      <c r="AQ47" s="140">
        <f t="shared" si="14"/>
        <v>395.49775026664986</v>
      </c>
      <c r="AR47" s="140">
        <f t="shared" si="14"/>
        <v>395.49775026664986</v>
      </c>
      <c r="AS47" s="140">
        <f t="shared" si="14"/>
        <v>395.49775026664986</v>
      </c>
      <c r="AT47" s="140">
        <f t="shared" si="14"/>
        <v>395.49775026664986</v>
      </c>
      <c r="AU47" s="140">
        <f t="shared" si="14"/>
        <v>395.49775026664986</v>
      </c>
      <c r="AV47" s="140">
        <f t="shared" si="14"/>
        <v>395.49775026664986</v>
      </c>
      <c r="AW47" s="140">
        <f t="shared" si="14"/>
        <v>395.49775026664986</v>
      </c>
      <c r="AX47" s="140">
        <f t="shared" si="14"/>
        <v>395.49775026664986</v>
      </c>
      <c r="AY47" s="127"/>
      <c r="AZ47" s="127"/>
      <c r="BA47" s="127"/>
      <c r="BB47" s="136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</row>
    <row r="48" spans="1:64" x14ac:dyDescent="0.25">
      <c r="A48" s="127"/>
      <c r="B48" s="129" t="s">
        <v>565</v>
      </c>
      <c r="C48" s="140"/>
      <c r="D48" s="140">
        <f t="shared" ref="D48:AX48" si="15">D47-D50</f>
        <v>0</v>
      </c>
      <c r="E48" s="140">
        <f t="shared" si="15"/>
        <v>0</v>
      </c>
      <c r="F48" s="140">
        <f t="shared" si="15"/>
        <v>0</v>
      </c>
      <c r="G48" s="140">
        <f t="shared" si="15"/>
        <v>0</v>
      </c>
      <c r="H48" s="140">
        <f t="shared" si="15"/>
        <v>0</v>
      </c>
      <c r="I48" s="140">
        <f t="shared" si="15"/>
        <v>0</v>
      </c>
      <c r="J48" s="140">
        <f t="shared" si="15"/>
        <v>0</v>
      </c>
      <c r="K48" s="140">
        <f t="shared" si="15"/>
        <v>0</v>
      </c>
      <c r="L48" s="140">
        <f t="shared" si="15"/>
        <v>0</v>
      </c>
      <c r="M48" s="140">
        <f t="shared" si="15"/>
        <v>0</v>
      </c>
      <c r="N48" s="140">
        <f t="shared" si="15"/>
        <v>0</v>
      </c>
      <c r="O48" s="140">
        <f t="shared" si="15"/>
        <v>280.18057720846241</v>
      </c>
      <c r="P48" s="140">
        <f t="shared" si="15"/>
        <v>282.19992921530559</v>
      </c>
      <c r="Q48" s="140">
        <f t="shared" si="15"/>
        <v>284.23383534495122</v>
      </c>
      <c r="R48" s="140">
        <f t="shared" si="15"/>
        <v>286.28240049366786</v>
      </c>
      <c r="S48" s="140">
        <f t="shared" si="15"/>
        <v>288.34573031374543</v>
      </c>
      <c r="T48" s="140">
        <f t="shared" si="15"/>
        <v>290.42393121894418</v>
      </c>
      <c r="U48" s="140">
        <f t="shared" si="15"/>
        <v>292.51711038998258</v>
      </c>
      <c r="V48" s="140">
        <f t="shared" si="15"/>
        <v>294.62537578006521</v>
      </c>
      <c r="W48" s="140">
        <f t="shared" si="15"/>
        <v>296.74883612045039</v>
      </c>
      <c r="X48" s="140">
        <f t="shared" si="15"/>
        <v>298.88760092605776</v>
      </c>
      <c r="Y48" s="140">
        <f t="shared" si="15"/>
        <v>301.04178050111631</v>
      </c>
      <c r="Z48" s="140">
        <f t="shared" si="15"/>
        <v>303.21148594485328</v>
      </c>
      <c r="AA48" s="140">
        <f t="shared" si="15"/>
        <v>305.39682915722415</v>
      </c>
      <c r="AB48" s="140">
        <f t="shared" si="15"/>
        <v>307.59792284468318</v>
      </c>
      <c r="AC48" s="140">
        <f t="shared" si="15"/>
        <v>309.8148805259969</v>
      </c>
      <c r="AD48" s="140">
        <f t="shared" si="15"/>
        <v>312.04781653809806</v>
      </c>
      <c r="AE48" s="140">
        <f t="shared" si="15"/>
        <v>314.29684604198263</v>
      </c>
      <c r="AF48" s="140">
        <f t="shared" si="15"/>
        <v>316.56208502864922</v>
      </c>
      <c r="AG48" s="140">
        <f t="shared" si="15"/>
        <v>318.84365032508106</v>
      </c>
      <c r="AH48" s="140">
        <f t="shared" si="15"/>
        <v>321.14165960027117</v>
      </c>
      <c r="AI48" s="140">
        <f t="shared" si="15"/>
        <v>323.45623137129104</v>
      </c>
      <c r="AJ48" s="140">
        <f t="shared" si="15"/>
        <v>325.7874850094031</v>
      </c>
      <c r="AK48" s="140">
        <f t="shared" si="15"/>
        <v>328.13554074621686</v>
      </c>
      <c r="AL48" s="140">
        <f t="shared" si="15"/>
        <v>330.5005196798902</v>
      </c>
      <c r="AM48" s="140">
        <f t="shared" si="15"/>
        <v>332.88254378137441</v>
      </c>
      <c r="AN48" s="140">
        <f t="shared" si="15"/>
        <v>335.2817359007048</v>
      </c>
      <c r="AO48" s="140">
        <f t="shared" si="15"/>
        <v>337.69821977333675</v>
      </c>
      <c r="AP48" s="140">
        <f t="shared" si="15"/>
        <v>340.13212002652699</v>
      </c>
      <c r="AQ48" s="140">
        <f t="shared" si="15"/>
        <v>342.58356218576114</v>
      </c>
      <c r="AR48" s="140">
        <f t="shared" si="15"/>
        <v>345.05267268122776</v>
      </c>
      <c r="AS48" s="140">
        <f t="shared" si="15"/>
        <v>347.53957885433846</v>
      </c>
      <c r="AT48" s="140">
        <f t="shared" si="15"/>
        <v>350.04440896429571</v>
      </c>
      <c r="AU48" s="140">
        <f t="shared" si="15"/>
        <v>352.56729219470736</v>
      </c>
      <c r="AV48" s="140">
        <f t="shared" si="15"/>
        <v>355.10835866024945</v>
      </c>
      <c r="AW48" s="140">
        <f t="shared" si="15"/>
        <v>357.66773941337652</v>
      </c>
      <c r="AX48" s="140">
        <f t="shared" si="15"/>
        <v>360.24556645108044</v>
      </c>
      <c r="AY48" s="127"/>
      <c r="AZ48" s="127"/>
      <c r="BA48" s="127"/>
      <c r="BB48" s="136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</row>
    <row r="49" spans="1:64" x14ac:dyDescent="0.25">
      <c r="A49" s="127"/>
      <c r="B49" s="129" t="s">
        <v>566</v>
      </c>
      <c r="C49" s="140"/>
      <c r="D49" s="140">
        <f t="shared" ref="D49:Q49" si="16">(D48+C49)*(IF(C51&lt;1,0,1))</f>
        <v>0</v>
      </c>
      <c r="E49" s="140">
        <f t="shared" si="16"/>
        <v>0</v>
      </c>
      <c r="F49" s="140">
        <f t="shared" si="16"/>
        <v>0</v>
      </c>
      <c r="G49" s="140">
        <f t="shared" si="16"/>
        <v>0</v>
      </c>
      <c r="H49" s="140">
        <f t="shared" si="16"/>
        <v>0</v>
      </c>
      <c r="I49" s="140">
        <f t="shared" si="16"/>
        <v>0</v>
      </c>
      <c r="J49" s="140">
        <f t="shared" si="16"/>
        <v>0</v>
      </c>
      <c r="K49" s="140">
        <f t="shared" si="16"/>
        <v>0</v>
      </c>
      <c r="L49" s="140">
        <f t="shared" si="16"/>
        <v>0</v>
      </c>
      <c r="M49" s="140">
        <f t="shared" si="16"/>
        <v>0</v>
      </c>
      <c r="N49" s="140">
        <f t="shared" si="16"/>
        <v>0</v>
      </c>
      <c r="O49" s="140">
        <f t="shared" si="16"/>
        <v>280.18057720846241</v>
      </c>
      <c r="P49" s="140">
        <f t="shared" si="16"/>
        <v>562.380506423768</v>
      </c>
      <c r="Q49" s="140">
        <f t="shared" si="16"/>
        <v>846.61434176871921</v>
      </c>
      <c r="R49" s="140">
        <f>(R48+Q49)*(IF(Q51&lt;1,0,1))</f>
        <v>1132.8967422623871</v>
      </c>
      <c r="S49" s="140">
        <f t="shared" ref="S49:AX49" si="17">(S48+R49)*(IF(R51&lt;1,0,1))</f>
        <v>1421.2424725761325</v>
      </c>
      <c r="T49" s="140">
        <f t="shared" si="17"/>
        <v>1711.6664037950768</v>
      </c>
      <c r="U49" s="140">
        <f t="shared" si="17"/>
        <v>2004.1835141850593</v>
      </c>
      <c r="V49" s="140">
        <f t="shared" si="17"/>
        <v>2298.8088899651243</v>
      </c>
      <c r="W49" s="140">
        <f t="shared" si="17"/>
        <v>2595.5577260855748</v>
      </c>
      <c r="X49" s="140">
        <f t="shared" si="17"/>
        <v>2894.4453270116328</v>
      </c>
      <c r="Y49" s="140">
        <f t="shared" si="17"/>
        <v>3195.4871075127489</v>
      </c>
      <c r="Z49" s="140">
        <f t="shared" si="17"/>
        <v>3498.6985934576023</v>
      </c>
      <c r="AA49" s="140">
        <f t="shared" si="17"/>
        <v>3804.0954226148265</v>
      </c>
      <c r="AB49" s="140">
        <f t="shared" si="17"/>
        <v>4111.6933454595101</v>
      </c>
      <c r="AC49" s="140">
        <f t="shared" si="17"/>
        <v>4421.5082259855071</v>
      </c>
      <c r="AD49" s="140">
        <f t="shared" si="17"/>
        <v>4733.5560425236054</v>
      </c>
      <c r="AE49" s="140">
        <f t="shared" si="17"/>
        <v>5047.8528885655878</v>
      </c>
      <c r="AF49" s="140">
        <f t="shared" si="17"/>
        <v>5364.4149735942374</v>
      </c>
      <c r="AG49" s="140">
        <f t="shared" si="17"/>
        <v>5683.2586239193188</v>
      </c>
      <c r="AH49" s="140">
        <f t="shared" si="17"/>
        <v>6004.4002835195897</v>
      </c>
      <c r="AI49" s="140">
        <f t="shared" si="17"/>
        <v>6327.856514890881</v>
      </c>
      <c r="AJ49" s="140">
        <f t="shared" si="17"/>
        <v>6653.6439999002841</v>
      </c>
      <c r="AK49" s="140">
        <f t="shared" si="17"/>
        <v>6981.7795406465011</v>
      </c>
      <c r="AL49" s="140">
        <f t="shared" si="17"/>
        <v>7312.2800603263913</v>
      </c>
      <c r="AM49" s="140">
        <f t="shared" si="17"/>
        <v>7645.1626041077661</v>
      </c>
      <c r="AN49" s="140">
        <f t="shared" si="17"/>
        <v>7980.444340008471</v>
      </c>
      <c r="AO49" s="140">
        <f t="shared" si="17"/>
        <v>8318.142559781807</v>
      </c>
      <c r="AP49" s="140">
        <f t="shared" si="17"/>
        <v>8658.2746798083335</v>
      </c>
      <c r="AQ49" s="140">
        <f t="shared" si="17"/>
        <v>9000.858241994094</v>
      </c>
      <c r="AR49" s="140">
        <f t="shared" si="17"/>
        <v>9345.9109146753217</v>
      </c>
      <c r="AS49" s="140">
        <f t="shared" si="17"/>
        <v>9693.4504935296609</v>
      </c>
      <c r="AT49" s="140">
        <f t="shared" si="17"/>
        <v>10043.494902493956</v>
      </c>
      <c r="AU49" s="140">
        <f t="shared" si="17"/>
        <v>10396.062194688664</v>
      </c>
      <c r="AV49" s="140">
        <f t="shared" si="17"/>
        <v>10751.170553348913</v>
      </c>
      <c r="AW49" s="140">
        <f t="shared" si="17"/>
        <v>11108.83829276229</v>
      </c>
      <c r="AX49" s="140">
        <f t="shared" si="17"/>
        <v>11469.08385921337</v>
      </c>
      <c r="AY49" s="127"/>
      <c r="AZ49" s="127"/>
      <c r="BA49" s="127"/>
      <c r="BB49" s="136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</row>
    <row r="50" spans="1:64" x14ac:dyDescent="0.25">
      <c r="A50" s="127"/>
      <c r="B50" s="129" t="s">
        <v>567</v>
      </c>
      <c r="C50" s="140"/>
      <c r="D50" s="140">
        <f>IF(D47&gt;0,C51*$D40,0)</f>
        <v>0</v>
      </c>
      <c r="E50" s="140">
        <f t="shared" ref="E50:AX50" si="18">IF(E47&gt;0,D51*$D$13,0)</f>
        <v>0</v>
      </c>
      <c r="F50" s="140">
        <f t="shared" si="18"/>
        <v>0</v>
      </c>
      <c r="G50" s="140">
        <f t="shared" si="18"/>
        <v>0</v>
      </c>
      <c r="H50" s="140">
        <f t="shared" si="18"/>
        <v>0</v>
      </c>
      <c r="I50" s="140">
        <f t="shared" si="18"/>
        <v>0</v>
      </c>
      <c r="J50" s="140">
        <f t="shared" si="18"/>
        <v>0</v>
      </c>
      <c r="K50" s="140">
        <f t="shared" si="18"/>
        <v>0</v>
      </c>
      <c r="L50" s="140">
        <f t="shared" si="18"/>
        <v>0</v>
      </c>
      <c r="M50" s="140">
        <f t="shared" si="18"/>
        <v>0</v>
      </c>
      <c r="N50" s="140">
        <f t="shared" si="18"/>
        <v>0</v>
      </c>
      <c r="O50" s="140">
        <f t="shared" si="18"/>
        <v>115.31717305818745</v>
      </c>
      <c r="P50" s="140">
        <f t="shared" si="18"/>
        <v>113.29782105134426</v>
      </c>
      <c r="Q50" s="140">
        <f t="shared" si="18"/>
        <v>111.26391492169866</v>
      </c>
      <c r="R50" s="140">
        <f t="shared" si="18"/>
        <v>109.21534977298202</v>
      </c>
      <c r="S50" s="140">
        <f t="shared" si="18"/>
        <v>107.15201995290442</v>
      </c>
      <c r="T50" s="140">
        <f t="shared" si="18"/>
        <v>105.0738190477057</v>
      </c>
      <c r="U50" s="140">
        <f t="shared" si="18"/>
        <v>102.98063987666731</v>
      </c>
      <c r="V50" s="140">
        <f t="shared" si="18"/>
        <v>100.87237448658466</v>
      </c>
      <c r="W50" s="140">
        <f t="shared" si="18"/>
        <v>98.748914146199439</v>
      </c>
      <c r="X50" s="140">
        <f t="shared" si="18"/>
        <v>96.610149340592088</v>
      </c>
      <c r="Y50" s="140">
        <f t="shared" si="18"/>
        <v>94.455969765533553</v>
      </c>
      <c r="Z50" s="140">
        <f t="shared" si="18"/>
        <v>92.286264321796551</v>
      </c>
      <c r="AA50" s="140">
        <f t="shared" si="18"/>
        <v>90.100921109425741</v>
      </c>
      <c r="AB50" s="140">
        <f t="shared" si="18"/>
        <v>87.899827421966663</v>
      </c>
      <c r="AC50" s="140">
        <f t="shared" si="18"/>
        <v>85.682869740652947</v>
      </c>
      <c r="AD50" s="140">
        <f t="shared" si="18"/>
        <v>83.449933728551812</v>
      </c>
      <c r="AE50" s="140">
        <f t="shared" si="18"/>
        <v>81.200904224667227</v>
      </c>
      <c r="AF50" s="140">
        <f t="shared" si="18"/>
        <v>78.935665238000624</v>
      </c>
      <c r="AG50" s="140">
        <f t="shared" si="18"/>
        <v>76.654099941568774</v>
      </c>
      <c r="AH50" s="140">
        <f t="shared" si="18"/>
        <v>74.356090666378677</v>
      </c>
      <c r="AI50" s="140">
        <f t="shared" si="18"/>
        <v>72.041518895358806</v>
      </c>
      <c r="AJ50" s="140">
        <f t="shared" si="18"/>
        <v>69.710265257246775</v>
      </c>
      <c r="AK50" s="140">
        <f t="shared" si="18"/>
        <v>67.362209520432984</v>
      </c>
      <c r="AL50" s="140">
        <f t="shared" si="18"/>
        <v>64.997230586759628</v>
      </c>
      <c r="AM50" s="140">
        <f t="shared" si="18"/>
        <v>62.615206485275458</v>
      </c>
      <c r="AN50" s="140">
        <f t="shared" si="18"/>
        <v>60.216014365945064</v>
      </c>
      <c r="AO50" s="140">
        <f t="shared" si="18"/>
        <v>57.799530493313114</v>
      </c>
      <c r="AP50" s="140">
        <f t="shared" si="18"/>
        <v>55.36563024012289</v>
      </c>
      <c r="AQ50" s="140">
        <f t="shared" si="18"/>
        <v>52.914188080888692</v>
      </c>
      <c r="AR50" s="140">
        <f t="shared" si="18"/>
        <v>50.445077585422091</v>
      </c>
      <c r="AS50" s="140">
        <f t="shared" si="18"/>
        <v>47.958171412311387</v>
      </c>
      <c r="AT50" s="140">
        <f t="shared" si="18"/>
        <v>45.453341302354168</v>
      </c>
      <c r="AU50" s="140">
        <f t="shared" si="18"/>
        <v>42.93045807194251</v>
      </c>
      <c r="AV50" s="140">
        <f t="shared" si="18"/>
        <v>40.389391606400409</v>
      </c>
      <c r="AW50" s="140">
        <f t="shared" si="18"/>
        <v>37.830010853273357</v>
      </c>
      <c r="AX50" s="140">
        <f t="shared" si="18"/>
        <v>35.252183815569417</v>
      </c>
      <c r="AY50" s="127"/>
      <c r="AZ50" s="127"/>
      <c r="BA50" s="127"/>
      <c r="BB50" s="136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</row>
    <row r="51" spans="1:64" x14ac:dyDescent="0.25">
      <c r="A51" s="127"/>
      <c r="B51" s="129" t="s">
        <v>568</v>
      </c>
      <c r="C51" s="140">
        <f>IF(D45=$C33,($C35-($C35*$C37)-($C35*$C36)),(($C35-($C35*$C37)-($C35*$C36))-C49)*IF(B51&lt;1,0,1))</f>
        <v>16000</v>
      </c>
      <c r="D51" s="140">
        <f>IF(E45=$C33,($C35-($C35*$C37)-($C35*$C36)),(($C35-($C35*$C37)-($C35*$C36))-D49)*IF(C51&lt;1,0,1))</f>
        <v>16000</v>
      </c>
      <c r="E51" s="140">
        <f>IF(F45=$C33,($C35-($C35*$C37)-($C35*$C36)),(($C35-($C35*$C37)-($C35*$C36))-E49)*IF(D51&lt;1,0,1))</f>
        <v>16000</v>
      </c>
      <c r="F51" s="140">
        <f>IF(G45=$C33,($C35-($C35*$C37)-($C35*$C36)),(($C35-($C35*$C37)-($C35*$C36))-F49)*IF(E51&lt;1,0,1))</f>
        <v>16000</v>
      </c>
      <c r="G51" s="140">
        <f t="shared" ref="G51:AX51" si="19">IF(H45=$C33,($C35-($C35*$C37)-($C35*$C36)),(($C35-($C35*$C37)-($C35*$C36))-G49)*IF(F51&lt;1,0,1))</f>
        <v>16000</v>
      </c>
      <c r="H51" s="140">
        <f t="shared" si="19"/>
        <v>16000</v>
      </c>
      <c r="I51" s="140">
        <f t="shared" si="19"/>
        <v>16000</v>
      </c>
      <c r="J51" s="140">
        <f t="shared" si="19"/>
        <v>16000</v>
      </c>
      <c r="K51" s="140">
        <f t="shared" si="19"/>
        <v>16000</v>
      </c>
      <c r="L51" s="140">
        <f t="shared" si="19"/>
        <v>16000</v>
      </c>
      <c r="M51" s="140">
        <f t="shared" si="19"/>
        <v>16000</v>
      </c>
      <c r="N51" s="140">
        <f t="shared" si="19"/>
        <v>16000</v>
      </c>
      <c r="O51" s="140">
        <f t="shared" si="19"/>
        <v>15719.819422791537</v>
      </c>
      <c r="P51" s="140">
        <f t="shared" si="19"/>
        <v>15437.619493576232</v>
      </c>
      <c r="Q51" s="140">
        <f t="shared" si="19"/>
        <v>15153.38565823128</v>
      </c>
      <c r="R51" s="140">
        <f t="shared" si="19"/>
        <v>14867.103257737614</v>
      </c>
      <c r="S51" s="140">
        <f t="shared" si="19"/>
        <v>14578.757527423868</v>
      </c>
      <c r="T51" s="140">
        <f t="shared" si="19"/>
        <v>14288.333596204924</v>
      </c>
      <c r="U51" s="140">
        <f t="shared" si="19"/>
        <v>13995.816485814941</v>
      </c>
      <c r="V51" s="140">
        <f t="shared" si="19"/>
        <v>13701.191110034875</v>
      </c>
      <c r="W51" s="140">
        <f t="shared" si="19"/>
        <v>13404.442273914425</v>
      </c>
      <c r="X51" s="140">
        <f t="shared" si="19"/>
        <v>13105.554672988368</v>
      </c>
      <c r="Y51" s="140">
        <f t="shared" si="19"/>
        <v>12804.512892487252</v>
      </c>
      <c r="Z51" s="140">
        <f t="shared" si="19"/>
        <v>12501.301406542398</v>
      </c>
      <c r="AA51" s="140">
        <f t="shared" si="19"/>
        <v>12195.904577385174</v>
      </c>
      <c r="AB51" s="140">
        <f t="shared" si="19"/>
        <v>11888.306654540491</v>
      </c>
      <c r="AC51" s="140">
        <f t="shared" si="19"/>
        <v>11578.491774014492</v>
      </c>
      <c r="AD51" s="140">
        <f t="shared" si="19"/>
        <v>11266.443957476395</v>
      </c>
      <c r="AE51" s="140">
        <f t="shared" si="19"/>
        <v>10952.147111434413</v>
      </c>
      <c r="AF51" s="140">
        <f t="shared" si="19"/>
        <v>10635.585026405763</v>
      </c>
      <c r="AG51" s="140">
        <f t="shared" si="19"/>
        <v>10316.741376080681</v>
      </c>
      <c r="AH51" s="140">
        <f t="shared" si="19"/>
        <v>9995.5997164804103</v>
      </c>
      <c r="AI51" s="140">
        <f t="shared" si="19"/>
        <v>9672.143485109118</v>
      </c>
      <c r="AJ51" s="140">
        <f t="shared" si="19"/>
        <v>9346.3560000997168</v>
      </c>
      <c r="AK51" s="140">
        <f t="shared" si="19"/>
        <v>9018.2204593534989</v>
      </c>
      <c r="AL51" s="140">
        <f t="shared" si="19"/>
        <v>8687.7199396736087</v>
      </c>
      <c r="AM51" s="140">
        <f t="shared" si="19"/>
        <v>8354.8373958922348</v>
      </c>
      <c r="AN51" s="140">
        <f t="shared" si="19"/>
        <v>8019.555659991529</v>
      </c>
      <c r="AO51" s="140">
        <f t="shared" si="19"/>
        <v>7681.857440218193</v>
      </c>
      <c r="AP51" s="140">
        <f t="shared" si="19"/>
        <v>7341.7253201916665</v>
      </c>
      <c r="AQ51" s="140">
        <f t="shared" si="19"/>
        <v>6999.141758005906</v>
      </c>
      <c r="AR51" s="140">
        <f t="shared" si="19"/>
        <v>6654.0890853246783</v>
      </c>
      <c r="AS51" s="140">
        <f t="shared" si="19"/>
        <v>6306.5495064703391</v>
      </c>
      <c r="AT51" s="140">
        <f t="shared" si="19"/>
        <v>5956.505097506044</v>
      </c>
      <c r="AU51" s="140">
        <f t="shared" si="19"/>
        <v>5603.937805311336</v>
      </c>
      <c r="AV51" s="140">
        <f t="shared" si="19"/>
        <v>5248.829446651087</v>
      </c>
      <c r="AW51" s="140">
        <f t="shared" si="19"/>
        <v>4891.1617072377103</v>
      </c>
      <c r="AX51" s="140">
        <f t="shared" si="19"/>
        <v>4530.9161407866304</v>
      </c>
      <c r="AY51" s="127"/>
      <c r="AZ51" s="127"/>
      <c r="BA51" s="127"/>
      <c r="BB51" s="136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</row>
    <row r="52" spans="1:64" x14ac:dyDescent="0.25">
      <c r="A52" s="134"/>
      <c r="B52" s="129" t="s">
        <v>591</v>
      </c>
      <c r="C52" s="140"/>
      <c r="D52" s="140">
        <f t="shared" ref="D52:Y52" si="20">IF(D51&lt;1,$C35*$C36,0)*IF(C51&lt;1,0,1)</f>
        <v>0</v>
      </c>
      <c r="E52" s="140">
        <f t="shared" si="20"/>
        <v>0</v>
      </c>
      <c r="F52" s="140">
        <f t="shared" si="20"/>
        <v>0</v>
      </c>
      <c r="G52" s="140">
        <f t="shared" si="20"/>
        <v>0</v>
      </c>
      <c r="H52" s="140">
        <f t="shared" si="20"/>
        <v>0</v>
      </c>
      <c r="I52" s="140">
        <f t="shared" si="20"/>
        <v>0</v>
      </c>
      <c r="J52" s="140">
        <f t="shared" si="20"/>
        <v>0</v>
      </c>
      <c r="K52" s="140">
        <f t="shared" si="20"/>
        <v>0</v>
      </c>
      <c r="L52" s="140">
        <f t="shared" si="20"/>
        <v>0</v>
      </c>
      <c r="M52" s="140">
        <f t="shared" si="20"/>
        <v>0</v>
      </c>
      <c r="N52" s="140">
        <f t="shared" si="20"/>
        <v>0</v>
      </c>
      <c r="O52" s="140">
        <f t="shared" si="20"/>
        <v>0</v>
      </c>
      <c r="P52" s="140">
        <f t="shared" si="20"/>
        <v>0</v>
      </c>
      <c r="Q52" s="140">
        <f t="shared" si="20"/>
        <v>0</v>
      </c>
      <c r="R52" s="140">
        <f t="shared" si="20"/>
        <v>0</v>
      </c>
      <c r="S52" s="140">
        <f t="shared" si="20"/>
        <v>0</v>
      </c>
      <c r="T52" s="140">
        <f t="shared" si="20"/>
        <v>0</v>
      </c>
      <c r="U52" s="140">
        <f t="shared" si="20"/>
        <v>0</v>
      </c>
      <c r="V52" s="140">
        <f t="shared" si="20"/>
        <v>0</v>
      </c>
      <c r="W52" s="140">
        <f t="shared" si="20"/>
        <v>0</v>
      </c>
      <c r="X52" s="140">
        <f t="shared" si="20"/>
        <v>0</v>
      </c>
      <c r="Y52" s="140">
        <f t="shared" si="20"/>
        <v>0</v>
      </c>
      <c r="Z52" s="140">
        <f t="shared" ref="Z52:AX52" si="21">IF(Z51&lt;1,$C$8*$C$9,0)*IF(Y51&lt;1,0,1)</f>
        <v>0</v>
      </c>
      <c r="AA52" s="140">
        <f t="shared" si="21"/>
        <v>0</v>
      </c>
      <c r="AB52" s="140">
        <f t="shared" si="21"/>
        <v>0</v>
      </c>
      <c r="AC52" s="140">
        <f t="shared" si="21"/>
        <v>0</v>
      </c>
      <c r="AD52" s="140">
        <f t="shared" si="21"/>
        <v>0</v>
      </c>
      <c r="AE52" s="140">
        <f t="shared" si="21"/>
        <v>0</v>
      </c>
      <c r="AF52" s="140">
        <f t="shared" si="21"/>
        <v>0</v>
      </c>
      <c r="AG52" s="140">
        <f t="shared" si="21"/>
        <v>0</v>
      </c>
      <c r="AH52" s="140">
        <f t="shared" si="21"/>
        <v>0</v>
      </c>
      <c r="AI52" s="140">
        <f t="shared" si="21"/>
        <v>0</v>
      </c>
      <c r="AJ52" s="140">
        <f t="shared" si="21"/>
        <v>0</v>
      </c>
      <c r="AK52" s="140">
        <f t="shared" si="21"/>
        <v>0</v>
      </c>
      <c r="AL52" s="140">
        <f t="shared" si="21"/>
        <v>0</v>
      </c>
      <c r="AM52" s="140">
        <f t="shared" si="21"/>
        <v>0</v>
      </c>
      <c r="AN52" s="140">
        <f t="shared" si="21"/>
        <v>0</v>
      </c>
      <c r="AO52" s="140">
        <f t="shared" si="21"/>
        <v>0</v>
      </c>
      <c r="AP52" s="140">
        <f t="shared" si="21"/>
        <v>0</v>
      </c>
      <c r="AQ52" s="140">
        <f t="shared" si="21"/>
        <v>0</v>
      </c>
      <c r="AR52" s="140">
        <f t="shared" si="21"/>
        <v>0</v>
      </c>
      <c r="AS52" s="140">
        <f t="shared" si="21"/>
        <v>0</v>
      </c>
      <c r="AT52" s="140">
        <f t="shared" si="21"/>
        <v>0</v>
      </c>
      <c r="AU52" s="140">
        <f t="shared" si="21"/>
        <v>0</v>
      </c>
      <c r="AV52" s="140">
        <f t="shared" si="21"/>
        <v>0</v>
      </c>
      <c r="AW52" s="140">
        <f t="shared" si="21"/>
        <v>0</v>
      </c>
      <c r="AX52" s="140">
        <f t="shared" si="21"/>
        <v>0</v>
      </c>
      <c r="AY52" s="127"/>
      <c r="AZ52" s="127"/>
      <c r="BA52" s="127"/>
      <c r="BB52" s="136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</row>
    <row r="53" spans="1:64" x14ac:dyDescent="0.25">
      <c r="A53" s="146"/>
      <c r="B53" s="143" t="s">
        <v>592</v>
      </c>
      <c r="C53" s="140">
        <f>C46+C47+C52</f>
        <v>0</v>
      </c>
      <c r="D53" s="140">
        <f>D46+D47+D52</f>
        <v>0</v>
      </c>
      <c r="E53" s="140">
        <f t="shared" ref="E53:AX53" si="22">E46+E47+E52</f>
        <v>0</v>
      </c>
      <c r="F53" s="140">
        <f t="shared" si="22"/>
        <v>0</v>
      </c>
      <c r="G53" s="140">
        <f t="shared" si="22"/>
        <v>0</v>
      </c>
      <c r="H53" s="140">
        <f t="shared" si="22"/>
        <v>0</v>
      </c>
      <c r="I53" s="140">
        <f t="shared" si="22"/>
        <v>0</v>
      </c>
      <c r="J53" s="140">
        <f t="shared" si="22"/>
        <v>0</v>
      </c>
      <c r="K53" s="140">
        <f t="shared" si="22"/>
        <v>0</v>
      </c>
      <c r="L53" s="140">
        <f t="shared" si="22"/>
        <v>0</v>
      </c>
      <c r="M53" s="140">
        <f t="shared" si="22"/>
        <v>0</v>
      </c>
      <c r="N53" s="140">
        <f t="shared" si="22"/>
        <v>0</v>
      </c>
      <c r="O53" s="140">
        <f t="shared" si="22"/>
        <v>2395.4977502666497</v>
      </c>
      <c r="P53" s="140">
        <f t="shared" si="22"/>
        <v>395.49775026664986</v>
      </c>
      <c r="Q53" s="140">
        <f t="shared" si="22"/>
        <v>395.49775026664986</v>
      </c>
      <c r="R53" s="140">
        <f t="shared" si="22"/>
        <v>395.49775026664986</v>
      </c>
      <c r="S53" s="140">
        <f t="shared" si="22"/>
        <v>395.49775026664986</v>
      </c>
      <c r="T53" s="140">
        <f t="shared" si="22"/>
        <v>395.49775026664986</v>
      </c>
      <c r="U53" s="140">
        <f t="shared" si="22"/>
        <v>395.49775026664986</v>
      </c>
      <c r="V53" s="140">
        <f t="shared" si="22"/>
        <v>395.49775026664986</v>
      </c>
      <c r="W53" s="140">
        <f t="shared" si="22"/>
        <v>395.49775026664986</v>
      </c>
      <c r="X53" s="140">
        <f t="shared" si="22"/>
        <v>395.49775026664986</v>
      </c>
      <c r="Y53" s="140">
        <f t="shared" si="22"/>
        <v>395.49775026664986</v>
      </c>
      <c r="Z53" s="140">
        <f t="shared" si="22"/>
        <v>395.49775026664986</v>
      </c>
      <c r="AA53" s="140">
        <f t="shared" si="22"/>
        <v>395.49775026664986</v>
      </c>
      <c r="AB53" s="140">
        <f t="shared" si="22"/>
        <v>395.49775026664986</v>
      </c>
      <c r="AC53" s="140">
        <f t="shared" si="22"/>
        <v>395.49775026664986</v>
      </c>
      <c r="AD53" s="140">
        <f t="shared" si="22"/>
        <v>395.49775026664986</v>
      </c>
      <c r="AE53" s="140">
        <f t="shared" si="22"/>
        <v>395.49775026664986</v>
      </c>
      <c r="AF53" s="140">
        <f t="shared" si="22"/>
        <v>395.49775026664986</v>
      </c>
      <c r="AG53" s="140">
        <f t="shared" si="22"/>
        <v>395.49775026664986</v>
      </c>
      <c r="AH53" s="140">
        <f t="shared" si="22"/>
        <v>395.49775026664986</v>
      </c>
      <c r="AI53" s="140">
        <f t="shared" si="22"/>
        <v>395.49775026664986</v>
      </c>
      <c r="AJ53" s="140">
        <f t="shared" si="22"/>
        <v>395.49775026664986</v>
      </c>
      <c r="AK53" s="140">
        <f t="shared" si="22"/>
        <v>395.49775026664986</v>
      </c>
      <c r="AL53" s="140">
        <f t="shared" si="22"/>
        <v>395.49775026664986</v>
      </c>
      <c r="AM53" s="140">
        <f t="shared" si="22"/>
        <v>395.49775026664986</v>
      </c>
      <c r="AN53" s="140">
        <f t="shared" si="22"/>
        <v>395.49775026664986</v>
      </c>
      <c r="AO53" s="140">
        <f t="shared" si="22"/>
        <v>395.49775026664986</v>
      </c>
      <c r="AP53" s="140">
        <f t="shared" si="22"/>
        <v>395.49775026664986</v>
      </c>
      <c r="AQ53" s="140">
        <f t="shared" si="22"/>
        <v>395.49775026664986</v>
      </c>
      <c r="AR53" s="140">
        <f t="shared" si="22"/>
        <v>395.49775026664986</v>
      </c>
      <c r="AS53" s="140">
        <f t="shared" si="22"/>
        <v>395.49775026664986</v>
      </c>
      <c r="AT53" s="140">
        <f t="shared" si="22"/>
        <v>395.49775026664986</v>
      </c>
      <c r="AU53" s="140">
        <f t="shared" si="22"/>
        <v>395.49775026664986</v>
      </c>
      <c r="AV53" s="140">
        <f t="shared" si="22"/>
        <v>395.49775026664986</v>
      </c>
      <c r="AW53" s="140">
        <f t="shared" si="22"/>
        <v>395.49775026664986</v>
      </c>
      <c r="AX53" s="140">
        <f t="shared" si="22"/>
        <v>395.49775026664986</v>
      </c>
      <c r="AY53" s="127"/>
      <c r="AZ53" s="127"/>
      <c r="BA53" s="127"/>
      <c r="BB53" s="135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</row>
    <row r="54" spans="1:64" x14ac:dyDescent="0.25">
      <c r="A54" s="146"/>
      <c r="B54" s="134"/>
      <c r="C54" s="154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4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</row>
    <row r="55" spans="1:64" x14ac:dyDescent="0.25">
      <c r="A55" s="146"/>
      <c r="B55" s="155"/>
      <c r="C55" s="156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4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</row>
    <row r="56" spans="1:64" x14ac:dyDescent="0.25">
      <c r="A56" s="127"/>
      <c r="B56" s="133" t="s">
        <v>594</v>
      </c>
      <c r="C56" s="133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35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</row>
    <row r="57" spans="1:64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48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</row>
    <row r="58" spans="1:64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35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</row>
    <row r="59" spans="1:64" x14ac:dyDescent="0.25">
      <c r="A59" s="145"/>
      <c r="B59" s="126" t="s">
        <v>483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45"/>
      <c r="AZ59" s="145"/>
      <c r="BA59" s="145"/>
      <c r="BB59" s="149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</row>
    <row r="60" spans="1:64" x14ac:dyDescent="0.25">
      <c r="A60" s="127"/>
      <c r="B60" s="128" t="s">
        <v>484</v>
      </c>
      <c r="C60" s="150" t="str">
        <f>+Leasing!E5</f>
        <v>A1 M5</v>
      </c>
      <c r="D60" s="138">
        <f>VLOOKUP($C60,$BA$5:$BB$38,2,FALSE)</f>
        <v>5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36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64" x14ac:dyDescent="0.25">
      <c r="A61" s="127"/>
      <c r="B61" s="128" t="s">
        <v>486</v>
      </c>
      <c r="C61" s="157">
        <f>+Leasing!E6</f>
        <v>0.09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36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64" x14ac:dyDescent="0.25">
      <c r="A62" s="127"/>
      <c r="B62" s="129" t="s">
        <v>501</v>
      </c>
      <c r="C62" s="158">
        <f>+Leasing!E7</f>
        <v>20000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36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64" x14ac:dyDescent="0.25">
      <c r="A63" s="127"/>
      <c r="B63" s="129" t="s">
        <v>502</v>
      </c>
      <c r="C63" s="157">
        <f>+Leasing!E8</f>
        <v>0.1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36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64" x14ac:dyDescent="0.25">
      <c r="A64" s="127"/>
      <c r="B64" s="129" t="s">
        <v>503</v>
      </c>
      <c r="C64" s="157">
        <f>+Leasing!E9</f>
        <v>0.1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36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</row>
    <row r="65" spans="1:64" x14ac:dyDescent="0.25">
      <c r="A65" s="127"/>
      <c r="B65" s="130" t="s">
        <v>488</v>
      </c>
      <c r="C65" s="138">
        <f>+Leasing!E10</f>
        <v>48</v>
      </c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36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</row>
    <row r="66" spans="1:64" x14ac:dyDescent="0.25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36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</row>
    <row r="67" spans="1:64" x14ac:dyDescent="0.25">
      <c r="A67" s="127"/>
      <c r="B67" s="126" t="s">
        <v>521</v>
      </c>
      <c r="C67" s="126" t="s">
        <v>522</v>
      </c>
      <c r="D67" s="139">
        <f>((1+C61)^(1/12))-1</f>
        <v>7.2073233161367156E-3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36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</row>
    <row r="68" spans="1:64" x14ac:dyDescent="0.25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36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</row>
    <row r="69" spans="1:64" x14ac:dyDescent="0.25">
      <c r="A69" s="127"/>
      <c r="B69" s="126" t="s">
        <v>525</v>
      </c>
      <c r="C69" s="126" t="s">
        <v>522</v>
      </c>
      <c r="D69" s="140">
        <f>(C62-(C62*C63)-(C62*C64))/((1-(1+D67)^(-C65))/D67)</f>
        <v>395.49775026664986</v>
      </c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36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</row>
    <row r="70" spans="1:64" x14ac:dyDescent="0.25">
      <c r="A70" s="127"/>
      <c r="B70" s="127"/>
      <c r="C70" s="66">
        <f>+[2]SPm!B2</f>
        <v>41275</v>
      </c>
      <c r="D70" s="66">
        <f>+[2]SPm!C2</f>
        <v>41306</v>
      </c>
      <c r="E70" s="66">
        <f>+[2]SPm!D2</f>
        <v>41336</v>
      </c>
      <c r="F70" s="66">
        <f>+[2]SPm!E2</f>
        <v>41367</v>
      </c>
      <c r="G70" s="66">
        <f>+[2]SPm!F2</f>
        <v>41397</v>
      </c>
      <c r="H70" s="66">
        <f>+[2]SPm!G2</f>
        <v>41428</v>
      </c>
      <c r="I70" s="66">
        <f>+[2]SPm!H2</f>
        <v>41458</v>
      </c>
      <c r="J70" s="66">
        <f>+[2]SPm!I2</f>
        <v>41489</v>
      </c>
      <c r="K70" s="66">
        <f>+[2]SPm!J2</f>
        <v>41519</v>
      </c>
      <c r="L70" s="66">
        <f>+[2]SPm!K2</f>
        <v>41550</v>
      </c>
      <c r="M70" s="66">
        <f>+[2]SPm!L2</f>
        <v>41580</v>
      </c>
      <c r="N70" s="66">
        <f>+[2]SPm!M2</f>
        <v>41611</v>
      </c>
      <c r="O70" s="66">
        <f>+[2]SPm!N2</f>
        <v>41641</v>
      </c>
      <c r="P70" s="66">
        <f>+[2]SPm!O2</f>
        <v>41672</v>
      </c>
      <c r="Q70" s="66">
        <f>+[2]SPm!P2</f>
        <v>41702</v>
      </c>
      <c r="R70" s="66">
        <f>+[2]SPm!Q2</f>
        <v>41733</v>
      </c>
      <c r="S70" s="66">
        <f>+[2]SPm!R2</f>
        <v>41763</v>
      </c>
      <c r="T70" s="66">
        <f>+[2]SPm!S2</f>
        <v>41794</v>
      </c>
      <c r="U70" s="66">
        <f>+[2]SPm!T2</f>
        <v>41824</v>
      </c>
      <c r="V70" s="66">
        <f>+[2]SPm!U2</f>
        <v>41855</v>
      </c>
      <c r="W70" s="66">
        <f>+[2]SPm!V2</f>
        <v>41885</v>
      </c>
      <c r="X70" s="66">
        <f>+[2]SPm!W2</f>
        <v>41916</v>
      </c>
      <c r="Y70" s="66">
        <f>+[2]SPm!X2</f>
        <v>41946</v>
      </c>
      <c r="Z70" s="66">
        <f>+[2]SPm!Y2</f>
        <v>41977</v>
      </c>
      <c r="AA70" s="66">
        <f>+[2]SPm!Z2</f>
        <v>42007</v>
      </c>
      <c r="AB70" s="66">
        <f>+[2]SPm!AA2</f>
        <v>42038</v>
      </c>
      <c r="AC70" s="66">
        <f>+[2]SPm!AB2</f>
        <v>42068</v>
      </c>
      <c r="AD70" s="66">
        <f>+[2]SPm!AC2</f>
        <v>42099</v>
      </c>
      <c r="AE70" s="66">
        <f>+[2]SPm!AD2</f>
        <v>42129</v>
      </c>
      <c r="AF70" s="66">
        <f>+[2]SPm!AE2</f>
        <v>42160</v>
      </c>
      <c r="AG70" s="66">
        <f>+[2]SPm!AF2</f>
        <v>42190</v>
      </c>
      <c r="AH70" s="66">
        <f>+[2]SPm!AG2</f>
        <v>42221</v>
      </c>
      <c r="AI70" s="66">
        <f>+[2]SPm!AH2</f>
        <v>42251</v>
      </c>
      <c r="AJ70" s="66">
        <f>+[2]SPm!AI2</f>
        <v>42282</v>
      </c>
      <c r="AK70" s="66">
        <f>+[2]SPm!AJ2</f>
        <v>42312</v>
      </c>
      <c r="AL70" s="66">
        <f>+[2]SPm!AK2</f>
        <v>42343</v>
      </c>
      <c r="AM70" s="66">
        <f>+[2]SPm!AL2</f>
        <v>42373</v>
      </c>
      <c r="AN70" s="66">
        <f>+[2]SPm!AM2</f>
        <v>42404</v>
      </c>
      <c r="AO70" s="66">
        <f>+[2]SPm!AN2</f>
        <v>42434</v>
      </c>
      <c r="AP70" s="66">
        <f>+[2]SPm!AO2</f>
        <v>42465</v>
      </c>
      <c r="AQ70" s="66">
        <f>+[2]SPm!AP2</f>
        <v>42495</v>
      </c>
      <c r="AR70" s="66">
        <f>+[2]SPm!AQ2</f>
        <v>42526</v>
      </c>
      <c r="AS70" s="66">
        <f>+[2]SPm!AR2</f>
        <v>42556</v>
      </c>
      <c r="AT70" s="66">
        <f>+[2]SPm!AS2</f>
        <v>42587</v>
      </c>
      <c r="AU70" s="66">
        <f>+[2]SPm!AT2</f>
        <v>42617</v>
      </c>
      <c r="AV70" s="66">
        <f>+[2]SPm!AU2</f>
        <v>42648</v>
      </c>
      <c r="AW70" s="66">
        <f>+[2]SPm!AV2</f>
        <v>42678</v>
      </c>
      <c r="AX70" s="66">
        <f>+[2]SPm!AW2</f>
        <v>42709</v>
      </c>
      <c r="AY70" s="127"/>
      <c r="AZ70" s="127"/>
      <c r="BA70" s="127"/>
      <c r="BB70" s="136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64" x14ac:dyDescent="0.25">
      <c r="A71" s="127"/>
      <c r="B71" s="127"/>
      <c r="C71" s="138">
        <v>1</v>
      </c>
      <c r="D71" s="138">
        <f>+C71+1</f>
        <v>2</v>
      </c>
      <c r="E71" s="138">
        <f t="shared" ref="E71:AX71" si="23">+D71+1</f>
        <v>3</v>
      </c>
      <c r="F71" s="138">
        <f t="shared" si="23"/>
        <v>4</v>
      </c>
      <c r="G71" s="138">
        <f t="shared" si="23"/>
        <v>5</v>
      </c>
      <c r="H71" s="138">
        <f t="shared" si="23"/>
        <v>6</v>
      </c>
      <c r="I71" s="138">
        <f t="shared" si="23"/>
        <v>7</v>
      </c>
      <c r="J71" s="138">
        <f t="shared" si="23"/>
        <v>8</v>
      </c>
      <c r="K71" s="138">
        <f t="shared" si="23"/>
        <v>9</v>
      </c>
      <c r="L71" s="138">
        <f t="shared" si="23"/>
        <v>10</v>
      </c>
      <c r="M71" s="138">
        <f t="shared" si="23"/>
        <v>11</v>
      </c>
      <c r="N71" s="138">
        <f t="shared" si="23"/>
        <v>12</v>
      </c>
      <c r="O71" s="138">
        <f t="shared" si="23"/>
        <v>13</v>
      </c>
      <c r="P71" s="138">
        <f t="shared" si="23"/>
        <v>14</v>
      </c>
      <c r="Q71" s="138">
        <f t="shared" si="23"/>
        <v>15</v>
      </c>
      <c r="R71" s="138">
        <f t="shared" si="23"/>
        <v>16</v>
      </c>
      <c r="S71" s="138">
        <f t="shared" si="23"/>
        <v>17</v>
      </c>
      <c r="T71" s="138">
        <f t="shared" si="23"/>
        <v>18</v>
      </c>
      <c r="U71" s="138">
        <f t="shared" si="23"/>
        <v>19</v>
      </c>
      <c r="V71" s="138">
        <f t="shared" si="23"/>
        <v>20</v>
      </c>
      <c r="W71" s="138">
        <f t="shared" si="23"/>
        <v>21</v>
      </c>
      <c r="X71" s="138">
        <f t="shared" si="23"/>
        <v>22</v>
      </c>
      <c r="Y71" s="138">
        <f t="shared" si="23"/>
        <v>23</v>
      </c>
      <c r="Z71" s="138">
        <f t="shared" si="23"/>
        <v>24</v>
      </c>
      <c r="AA71" s="138">
        <f t="shared" si="23"/>
        <v>25</v>
      </c>
      <c r="AB71" s="138">
        <f t="shared" si="23"/>
        <v>26</v>
      </c>
      <c r="AC71" s="138">
        <f t="shared" si="23"/>
        <v>27</v>
      </c>
      <c r="AD71" s="138">
        <f t="shared" si="23"/>
        <v>28</v>
      </c>
      <c r="AE71" s="138">
        <f t="shared" si="23"/>
        <v>29</v>
      </c>
      <c r="AF71" s="138">
        <f t="shared" si="23"/>
        <v>30</v>
      </c>
      <c r="AG71" s="138">
        <f t="shared" si="23"/>
        <v>31</v>
      </c>
      <c r="AH71" s="138">
        <f t="shared" si="23"/>
        <v>32</v>
      </c>
      <c r="AI71" s="138">
        <f t="shared" si="23"/>
        <v>33</v>
      </c>
      <c r="AJ71" s="138">
        <f t="shared" si="23"/>
        <v>34</v>
      </c>
      <c r="AK71" s="138">
        <f t="shared" si="23"/>
        <v>35</v>
      </c>
      <c r="AL71" s="138">
        <f t="shared" si="23"/>
        <v>36</v>
      </c>
      <c r="AM71" s="138">
        <f t="shared" si="23"/>
        <v>37</v>
      </c>
      <c r="AN71" s="138">
        <f t="shared" si="23"/>
        <v>38</v>
      </c>
      <c r="AO71" s="138">
        <f t="shared" si="23"/>
        <v>39</v>
      </c>
      <c r="AP71" s="138">
        <f t="shared" si="23"/>
        <v>40</v>
      </c>
      <c r="AQ71" s="138">
        <f t="shared" si="23"/>
        <v>41</v>
      </c>
      <c r="AR71" s="138">
        <f t="shared" si="23"/>
        <v>42</v>
      </c>
      <c r="AS71" s="138">
        <f t="shared" si="23"/>
        <v>43</v>
      </c>
      <c r="AT71" s="138">
        <f t="shared" si="23"/>
        <v>44</v>
      </c>
      <c r="AU71" s="138">
        <f t="shared" si="23"/>
        <v>45</v>
      </c>
      <c r="AV71" s="138">
        <f t="shared" si="23"/>
        <v>46</v>
      </c>
      <c r="AW71" s="138">
        <f t="shared" si="23"/>
        <v>47</v>
      </c>
      <c r="AX71" s="138">
        <f t="shared" si="23"/>
        <v>48</v>
      </c>
      <c r="AY71" s="127"/>
      <c r="AZ71" s="127"/>
      <c r="BA71" s="127"/>
      <c r="BB71" s="136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</row>
    <row r="72" spans="1:64" x14ac:dyDescent="0.25">
      <c r="A72" s="127"/>
      <c r="B72" s="141" t="s">
        <v>589</v>
      </c>
      <c r="C72" s="142" t="s">
        <v>515</v>
      </c>
      <c r="D72" s="142" t="s">
        <v>516</v>
      </c>
      <c r="E72" s="142" t="s">
        <v>517</v>
      </c>
      <c r="F72" s="142" t="s">
        <v>518</v>
      </c>
      <c r="G72" s="142" t="s">
        <v>519</v>
      </c>
      <c r="H72" s="142" t="s">
        <v>520</v>
      </c>
      <c r="I72" s="142" t="s">
        <v>523</v>
      </c>
      <c r="J72" s="142" t="s">
        <v>524</v>
      </c>
      <c r="K72" s="142" t="s">
        <v>485</v>
      </c>
      <c r="L72" s="142" t="s">
        <v>526</v>
      </c>
      <c r="M72" s="142" t="s">
        <v>527</v>
      </c>
      <c r="N72" s="142" t="s">
        <v>500</v>
      </c>
      <c r="O72" s="142" t="s">
        <v>528</v>
      </c>
      <c r="P72" s="142" t="s">
        <v>529</v>
      </c>
      <c r="Q72" s="142" t="s">
        <v>530</v>
      </c>
      <c r="R72" s="142" t="s">
        <v>531</v>
      </c>
      <c r="S72" s="142" t="s">
        <v>532</v>
      </c>
      <c r="T72" s="142" t="s">
        <v>533</v>
      </c>
      <c r="U72" s="142" t="s">
        <v>534</v>
      </c>
      <c r="V72" s="142" t="s">
        <v>535</v>
      </c>
      <c r="W72" s="142" t="s">
        <v>536</v>
      </c>
      <c r="X72" s="142" t="s">
        <v>537</v>
      </c>
      <c r="Y72" s="142" t="s">
        <v>538</v>
      </c>
      <c r="Z72" s="142" t="s">
        <v>539</v>
      </c>
      <c r="AA72" s="142" t="s">
        <v>540</v>
      </c>
      <c r="AB72" s="142" t="s">
        <v>541</v>
      </c>
      <c r="AC72" s="142" t="s">
        <v>542</v>
      </c>
      <c r="AD72" s="142" t="s">
        <v>543</v>
      </c>
      <c r="AE72" s="142" t="s">
        <v>544</v>
      </c>
      <c r="AF72" s="142" t="s">
        <v>545</v>
      </c>
      <c r="AG72" s="142" t="s">
        <v>546</v>
      </c>
      <c r="AH72" s="142" t="s">
        <v>547</v>
      </c>
      <c r="AI72" s="142" t="s">
        <v>548</v>
      </c>
      <c r="AJ72" s="142" t="s">
        <v>549</v>
      </c>
      <c r="AK72" s="142" t="s">
        <v>550</v>
      </c>
      <c r="AL72" s="142" t="s">
        <v>551</v>
      </c>
      <c r="AM72" s="142" t="s">
        <v>552</v>
      </c>
      <c r="AN72" s="142" t="s">
        <v>553</v>
      </c>
      <c r="AO72" s="142" t="s">
        <v>554</v>
      </c>
      <c r="AP72" s="142" t="s">
        <v>555</v>
      </c>
      <c r="AQ72" s="142" t="s">
        <v>556</v>
      </c>
      <c r="AR72" s="142" t="s">
        <v>557</v>
      </c>
      <c r="AS72" s="142" t="s">
        <v>558</v>
      </c>
      <c r="AT72" s="142" t="s">
        <v>559</v>
      </c>
      <c r="AU72" s="142" t="s">
        <v>560</v>
      </c>
      <c r="AV72" s="142" t="s">
        <v>561</v>
      </c>
      <c r="AW72" s="142" t="s">
        <v>562</v>
      </c>
      <c r="AX72" s="142" t="s">
        <v>563</v>
      </c>
      <c r="AY72" s="127"/>
      <c r="AZ72" s="127"/>
      <c r="BA72" s="127"/>
      <c r="BB72" s="136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</row>
    <row r="73" spans="1:64" x14ac:dyDescent="0.25">
      <c r="A73" s="127"/>
      <c r="B73" s="129" t="s">
        <v>590</v>
      </c>
      <c r="C73" s="140">
        <f t="shared" ref="C73:AX73" si="24">IF(C72=$C60,$C62*$C64,0)</f>
        <v>0</v>
      </c>
      <c r="D73" s="140">
        <f t="shared" si="24"/>
        <v>0</v>
      </c>
      <c r="E73" s="140">
        <f t="shared" si="24"/>
        <v>0</v>
      </c>
      <c r="F73" s="140">
        <f t="shared" si="24"/>
        <v>0</v>
      </c>
      <c r="G73" s="140">
        <f t="shared" si="24"/>
        <v>2000</v>
      </c>
      <c r="H73" s="140">
        <f t="shared" si="24"/>
        <v>0</v>
      </c>
      <c r="I73" s="140">
        <f t="shared" si="24"/>
        <v>0</v>
      </c>
      <c r="J73" s="140">
        <f t="shared" si="24"/>
        <v>0</v>
      </c>
      <c r="K73" s="140">
        <f t="shared" si="24"/>
        <v>0</v>
      </c>
      <c r="L73" s="140">
        <f t="shared" si="24"/>
        <v>0</v>
      </c>
      <c r="M73" s="140">
        <f t="shared" si="24"/>
        <v>0</v>
      </c>
      <c r="N73" s="140">
        <f t="shared" si="24"/>
        <v>0</v>
      </c>
      <c r="O73" s="140">
        <f t="shared" si="24"/>
        <v>0</v>
      </c>
      <c r="P73" s="140">
        <f t="shared" si="24"/>
        <v>0</v>
      </c>
      <c r="Q73" s="140">
        <f t="shared" si="24"/>
        <v>0</v>
      </c>
      <c r="R73" s="140">
        <f t="shared" si="24"/>
        <v>0</v>
      </c>
      <c r="S73" s="140">
        <f t="shared" si="24"/>
        <v>0</v>
      </c>
      <c r="T73" s="140">
        <f t="shared" si="24"/>
        <v>0</v>
      </c>
      <c r="U73" s="140">
        <f t="shared" si="24"/>
        <v>0</v>
      </c>
      <c r="V73" s="140">
        <f t="shared" si="24"/>
        <v>0</v>
      </c>
      <c r="W73" s="140">
        <f t="shared" si="24"/>
        <v>0</v>
      </c>
      <c r="X73" s="140">
        <f t="shared" si="24"/>
        <v>0</v>
      </c>
      <c r="Y73" s="140">
        <f t="shared" si="24"/>
        <v>0</v>
      </c>
      <c r="Z73" s="140">
        <f t="shared" si="24"/>
        <v>0</v>
      </c>
      <c r="AA73" s="140">
        <f t="shared" si="24"/>
        <v>0</v>
      </c>
      <c r="AB73" s="140">
        <f t="shared" si="24"/>
        <v>0</v>
      </c>
      <c r="AC73" s="140">
        <f t="shared" si="24"/>
        <v>0</v>
      </c>
      <c r="AD73" s="140">
        <f t="shared" si="24"/>
        <v>0</v>
      </c>
      <c r="AE73" s="140">
        <f t="shared" si="24"/>
        <v>0</v>
      </c>
      <c r="AF73" s="140">
        <f t="shared" si="24"/>
        <v>0</v>
      </c>
      <c r="AG73" s="140">
        <f t="shared" si="24"/>
        <v>0</v>
      </c>
      <c r="AH73" s="140">
        <f t="shared" si="24"/>
        <v>0</v>
      </c>
      <c r="AI73" s="140">
        <f t="shared" si="24"/>
        <v>0</v>
      </c>
      <c r="AJ73" s="140">
        <f t="shared" si="24"/>
        <v>0</v>
      </c>
      <c r="AK73" s="140">
        <f t="shared" si="24"/>
        <v>0</v>
      </c>
      <c r="AL73" s="140">
        <f t="shared" si="24"/>
        <v>0</v>
      </c>
      <c r="AM73" s="140">
        <f t="shared" si="24"/>
        <v>0</v>
      </c>
      <c r="AN73" s="140">
        <f t="shared" si="24"/>
        <v>0</v>
      </c>
      <c r="AO73" s="140">
        <f t="shared" si="24"/>
        <v>0</v>
      </c>
      <c r="AP73" s="140">
        <f t="shared" si="24"/>
        <v>0</v>
      </c>
      <c r="AQ73" s="140">
        <f t="shared" si="24"/>
        <v>0</v>
      </c>
      <c r="AR73" s="140">
        <f t="shared" si="24"/>
        <v>0</v>
      </c>
      <c r="AS73" s="140">
        <f t="shared" si="24"/>
        <v>0</v>
      </c>
      <c r="AT73" s="140">
        <f t="shared" si="24"/>
        <v>0</v>
      </c>
      <c r="AU73" s="140">
        <f t="shared" si="24"/>
        <v>0</v>
      </c>
      <c r="AV73" s="140">
        <f t="shared" si="24"/>
        <v>0</v>
      </c>
      <c r="AW73" s="140">
        <f t="shared" si="24"/>
        <v>0</v>
      </c>
      <c r="AX73" s="140">
        <f t="shared" si="24"/>
        <v>0</v>
      </c>
      <c r="AY73" s="127"/>
      <c r="AZ73" s="127"/>
      <c r="BA73" s="127"/>
      <c r="BB73" s="136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64" x14ac:dyDescent="0.25">
      <c r="A74" s="127"/>
      <c r="B74" s="129" t="s">
        <v>564</v>
      </c>
      <c r="C74" s="140"/>
      <c r="D74" s="140">
        <f>+IF(D71&gt;=$D60,$D69,0)*IF(C78&lt;1,0,1)</f>
        <v>0</v>
      </c>
      <c r="E74" s="140">
        <f t="shared" ref="E74:AA74" si="25">+IF(E71&gt;=$D60,$D69,0)*IF(D78&lt;1,0,1)</f>
        <v>0</v>
      </c>
      <c r="F74" s="140">
        <f t="shared" si="25"/>
        <v>0</v>
      </c>
      <c r="G74" s="140">
        <f t="shared" si="25"/>
        <v>395.49775026664986</v>
      </c>
      <c r="H74" s="140">
        <f t="shared" si="25"/>
        <v>395.49775026664986</v>
      </c>
      <c r="I74" s="140">
        <f t="shared" si="25"/>
        <v>395.49775026664986</v>
      </c>
      <c r="J74" s="140">
        <f t="shared" si="25"/>
        <v>395.49775026664986</v>
      </c>
      <c r="K74" s="140">
        <f t="shared" si="25"/>
        <v>395.49775026664986</v>
      </c>
      <c r="L74" s="140">
        <f t="shared" si="25"/>
        <v>395.49775026664986</v>
      </c>
      <c r="M74" s="140">
        <f t="shared" si="25"/>
        <v>395.49775026664986</v>
      </c>
      <c r="N74" s="140">
        <f t="shared" si="25"/>
        <v>395.49775026664986</v>
      </c>
      <c r="O74" s="140">
        <f t="shared" si="25"/>
        <v>395.49775026664986</v>
      </c>
      <c r="P74" s="140">
        <f t="shared" si="25"/>
        <v>395.49775026664986</v>
      </c>
      <c r="Q74" s="140">
        <f t="shared" si="25"/>
        <v>395.49775026664986</v>
      </c>
      <c r="R74" s="140">
        <f t="shared" si="25"/>
        <v>395.49775026664986</v>
      </c>
      <c r="S74" s="140">
        <f t="shared" si="25"/>
        <v>395.49775026664986</v>
      </c>
      <c r="T74" s="140">
        <f t="shared" si="25"/>
        <v>395.49775026664986</v>
      </c>
      <c r="U74" s="140">
        <f t="shared" si="25"/>
        <v>395.49775026664986</v>
      </c>
      <c r="V74" s="140">
        <f t="shared" si="25"/>
        <v>395.49775026664986</v>
      </c>
      <c r="W74" s="140">
        <f t="shared" si="25"/>
        <v>395.49775026664986</v>
      </c>
      <c r="X74" s="140">
        <f t="shared" si="25"/>
        <v>395.49775026664986</v>
      </c>
      <c r="Y74" s="140">
        <f t="shared" si="25"/>
        <v>395.49775026664986</v>
      </c>
      <c r="Z74" s="140">
        <f t="shared" si="25"/>
        <v>395.49775026664986</v>
      </c>
      <c r="AA74" s="140">
        <f t="shared" si="25"/>
        <v>395.49775026664986</v>
      </c>
      <c r="AB74" s="140">
        <f>+IF(AB71&gt;=$D60,$D69,0)*IF(AA78&lt;1,0,1)</f>
        <v>395.49775026664986</v>
      </c>
      <c r="AC74" s="140">
        <f t="shared" ref="AC74:AX74" si="26">+IF(AC71&gt;=$D60,$D69,0)*IF(AB78&lt;1,0,1)</f>
        <v>395.49775026664986</v>
      </c>
      <c r="AD74" s="140">
        <f t="shared" si="26"/>
        <v>395.49775026664986</v>
      </c>
      <c r="AE74" s="140">
        <f t="shared" si="26"/>
        <v>395.49775026664986</v>
      </c>
      <c r="AF74" s="140">
        <f t="shared" si="26"/>
        <v>395.49775026664986</v>
      </c>
      <c r="AG74" s="140">
        <f t="shared" si="26"/>
        <v>395.49775026664986</v>
      </c>
      <c r="AH74" s="140">
        <f t="shared" si="26"/>
        <v>395.49775026664986</v>
      </c>
      <c r="AI74" s="140">
        <f t="shared" si="26"/>
        <v>395.49775026664986</v>
      </c>
      <c r="AJ74" s="140">
        <f t="shared" si="26"/>
        <v>395.49775026664986</v>
      </c>
      <c r="AK74" s="140">
        <f t="shared" si="26"/>
        <v>395.49775026664986</v>
      </c>
      <c r="AL74" s="140">
        <f t="shared" si="26"/>
        <v>395.49775026664986</v>
      </c>
      <c r="AM74" s="140">
        <f t="shared" si="26"/>
        <v>395.49775026664986</v>
      </c>
      <c r="AN74" s="140">
        <f t="shared" si="26"/>
        <v>395.49775026664986</v>
      </c>
      <c r="AO74" s="140">
        <f t="shared" si="26"/>
        <v>395.49775026664986</v>
      </c>
      <c r="AP74" s="140">
        <f t="shared" si="26"/>
        <v>395.49775026664986</v>
      </c>
      <c r="AQ74" s="140">
        <f t="shared" si="26"/>
        <v>395.49775026664986</v>
      </c>
      <c r="AR74" s="140">
        <f t="shared" si="26"/>
        <v>395.49775026664986</v>
      </c>
      <c r="AS74" s="140">
        <f t="shared" si="26"/>
        <v>395.49775026664986</v>
      </c>
      <c r="AT74" s="140">
        <f t="shared" si="26"/>
        <v>395.49775026664986</v>
      </c>
      <c r="AU74" s="140">
        <f t="shared" si="26"/>
        <v>395.49775026664986</v>
      </c>
      <c r="AV74" s="140">
        <f t="shared" si="26"/>
        <v>395.49775026664986</v>
      </c>
      <c r="AW74" s="140">
        <f t="shared" si="26"/>
        <v>395.49775026664986</v>
      </c>
      <c r="AX74" s="140">
        <f t="shared" si="26"/>
        <v>395.49775026664986</v>
      </c>
      <c r="AY74" s="127"/>
      <c r="AZ74" s="127"/>
      <c r="BA74" s="127"/>
      <c r="BB74" s="136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</row>
    <row r="75" spans="1:64" x14ac:dyDescent="0.25">
      <c r="A75" s="127"/>
      <c r="B75" s="129" t="s">
        <v>565</v>
      </c>
      <c r="C75" s="140"/>
      <c r="D75" s="140">
        <f t="shared" ref="D75:AX75" si="27">D74-D77</f>
        <v>0</v>
      </c>
      <c r="E75" s="140">
        <f t="shared" si="27"/>
        <v>0</v>
      </c>
      <c r="F75" s="140">
        <f t="shared" si="27"/>
        <v>0</v>
      </c>
      <c r="G75" s="140">
        <f t="shared" si="27"/>
        <v>280.18057720846241</v>
      </c>
      <c r="H75" s="140">
        <f t="shared" si="27"/>
        <v>282.19992921530559</v>
      </c>
      <c r="I75" s="140">
        <f t="shared" si="27"/>
        <v>284.23383534495122</v>
      </c>
      <c r="J75" s="140">
        <f t="shared" si="27"/>
        <v>286.28240049366786</v>
      </c>
      <c r="K75" s="140">
        <f t="shared" si="27"/>
        <v>288.34573031374543</v>
      </c>
      <c r="L75" s="140">
        <f t="shared" si="27"/>
        <v>290.42393121894418</v>
      </c>
      <c r="M75" s="140">
        <f t="shared" si="27"/>
        <v>292.51711038998258</v>
      </c>
      <c r="N75" s="140">
        <f t="shared" si="27"/>
        <v>294.62537578006521</v>
      </c>
      <c r="O75" s="140">
        <f t="shared" si="27"/>
        <v>296.74883612045039</v>
      </c>
      <c r="P75" s="140">
        <f t="shared" si="27"/>
        <v>298.88760092605776</v>
      </c>
      <c r="Q75" s="140">
        <f t="shared" si="27"/>
        <v>301.04178050111631</v>
      </c>
      <c r="R75" s="140">
        <f t="shared" si="27"/>
        <v>303.21148594485328</v>
      </c>
      <c r="S75" s="140">
        <f t="shared" si="27"/>
        <v>305.39682915722415</v>
      </c>
      <c r="T75" s="140">
        <f t="shared" si="27"/>
        <v>307.59792284468318</v>
      </c>
      <c r="U75" s="140">
        <f t="shared" si="27"/>
        <v>309.8148805259969</v>
      </c>
      <c r="V75" s="140">
        <f t="shared" si="27"/>
        <v>312.04781653809806</v>
      </c>
      <c r="W75" s="140">
        <f t="shared" si="27"/>
        <v>314.29684604198263</v>
      </c>
      <c r="X75" s="140">
        <f t="shared" si="27"/>
        <v>316.56208502864922</v>
      </c>
      <c r="Y75" s="140">
        <f t="shared" si="27"/>
        <v>318.84365032508106</v>
      </c>
      <c r="Z75" s="140">
        <f t="shared" si="27"/>
        <v>321.14165960027117</v>
      </c>
      <c r="AA75" s="140">
        <f t="shared" si="27"/>
        <v>323.45623137129104</v>
      </c>
      <c r="AB75" s="140">
        <f t="shared" si="27"/>
        <v>325.7874850094031</v>
      </c>
      <c r="AC75" s="140">
        <f t="shared" si="27"/>
        <v>328.13554074621686</v>
      </c>
      <c r="AD75" s="140">
        <f t="shared" si="27"/>
        <v>330.5005196798902</v>
      </c>
      <c r="AE75" s="140">
        <f t="shared" si="27"/>
        <v>332.88254378137441</v>
      </c>
      <c r="AF75" s="140">
        <f t="shared" si="27"/>
        <v>335.2817359007048</v>
      </c>
      <c r="AG75" s="140">
        <f t="shared" si="27"/>
        <v>337.69821977333675</v>
      </c>
      <c r="AH75" s="140">
        <f t="shared" si="27"/>
        <v>340.13212002652699</v>
      </c>
      <c r="AI75" s="140">
        <f t="shared" si="27"/>
        <v>342.58356218576114</v>
      </c>
      <c r="AJ75" s="140">
        <f t="shared" si="27"/>
        <v>345.05267268122776</v>
      </c>
      <c r="AK75" s="140">
        <f t="shared" si="27"/>
        <v>347.53957885433846</v>
      </c>
      <c r="AL75" s="140">
        <f t="shared" si="27"/>
        <v>350.04440896429571</v>
      </c>
      <c r="AM75" s="140">
        <f t="shared" si="27"/>
        <v>352.56729219470736</v>
      </c>
      <c r="AN75" s="140">
        <f t="shared" si="27"/>
        <v>355.10835866024945</v>
      </c>
      <c r="AO75" s="140">
        <f t="shared" si="27"/>
        <v>357.66773941337652</v>
      </c>
      <c r="AP75" s="140">
        <f t="shared" si="27"/>
        <v>360.24556645108044</v>
      </c>
      <c r="AQ75" s="140">
        <f t="shared" si="27"/>
        <v>362.8419727216982</v>
      </c>
      <c r="AR75" s="140">
        <f t="shared" si="27"/>
        <v>365.45709213176832</v>
      </c>
      <c r="AS75" s="140">
        <f t="shared" si="27"/>
        <v>368.09105955293717</v>
      </c>
      <c r="AT75" s="140">
        <f t="shared" si="27"/>
        <v>370.7440108289145</v>
      </c>
      <c r="AU75" s="140">
        <f t="shared" si="27"/>
        <v>373.41608278247975</v>
      </c>
      <c r="AV75" s="140">
        <f t="shared" si="27"/>
        <v>376.10741322253836</v>
      </c>
      <c r="AW75" s="140">
        <f t="shared" si="27"/>
        <v>378.81814095122905</v>
      </c>
      <c r="AX75" s="140">
        <f t="shared" si="27"/>
        <v>381.5484057710824</v>
      </c>
      <c r="AY75" s="127"/>
      <c r="AZ75" s="127"/>
      <c r="BA75" s="127"/>
      <c r="BB75" s="136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</row>
    <row r="76" spans="1:64" x14ac:dyDescent="0.25">
      <c r="A76" s="127"/>
      <c r="B76" s="129" t="s">
        <v>566</v>
      </c>
      <c r="C76" s="140"/>
      <c r="D76" s="140">
        <f t="shared" ref="D76:Q76" si="28">(D75+C76)*(IF(C78&lt;1,0,1))</f>
        <v>0</v>
      </c>
      <c r="E76" s="140">
        <f t="shared" si="28"/>
        <v>0</v>
      </c>
      <c r="F76" s="140">
        <f t="shared" si="28"/>
        <v>0</v>
      </c>
      <c r="G76" s="140">
        <f t="shared" si="28"/>
        <v>280.18057720846241</v>
      </c>
      <c r="H76" s="140">
        <f t="shared" si="28"/>
        <v>562.380506423768</v>
      </c>
      <c r="I76" s="140">
        <f t="shared" si="28"/>
        <v>846.61434176871921</v>
      </c>
      <c r="J76" s="140">
        <f t="shared" si="28"/>
        <v>1132.8967422623871</v>
      </c>
      <c r="K76" s="140">
        <f t="shared" si="28"/>
        <v>1421.2424725761325</v>
      </c>
      <c r="L76" s="140">
        <f t="shared" si="28"/>
        <v>1711.6664037950768</v>
      </c>
      <c r="M76" s="140">
        <f t="shared" si="28"/>
        <v>2004.1835141850593</v>
      </c>
      <c r="N76" s="140">
        <f t="shared" si="28"/>
        <v>2298.8088899651243</v>
      </c>
      <c r="O76" s="140">
        <f t="shared" si="28"/>
        <v>2595.5577260855748</v>
      </c>
      <c r="P76" s="140">
        <f t="shared" si="28"/>
        <v>2894.4453270116328</v>
      </c>
      <c r="Q76" s="140">
        <f t="shared" si="28"/>
        <v>3195.4871075127489</v>
      </c>
      <c r="R76" s="140">
        <f>(R75+Q76)*(IF(Q78&lt;1,0,1))</f>
        <v>3498.6985934576023</v>
      </c>
      <c r="S76" s="140">
        <f t="shared" ref="S76:AX76" si="29">(S75+R76)*(IF(R78&lt;1,0,1))</f>
        <v>3804.0954226148265</v>
      </c>
      <c r="T76" s="140">
        <f t="shared" si="29"/>
        <v>4111.6933454595101</v>
      </c>
      <c r="U76" s="140">
        <f t="shared" si="29"/>
        <v>4421.5082259855071</v>
      </c>
      <c r="V76" s="140">
        <f t="shared" si="29"/>
        <v>4733.5560425236054</v>
      </c>
      <c r="W76" s="140">
        <f t="shared" si="29"/>
        <v>5047.8528885655878</v>
      </c>
      <c r="X76" s="140">
        <f t="shared" si="29"/>
        <v>5364.4149735942374</v>
      </c>
      <c r="Y76" s="140">
        <f t="shared" si="29"/>
        <v>5683.2586239193188</v>
      </c>
      <c r="Z76" s="140">
        <f t="shared" si="29"/>
        <v>6004.4002835195897</v>
      </c>
      <c r="AA76" s="140">
        <f t="shared" si="29"/>
        <v>6327.856514890881</v>
      </c>
      <c r="AB76" s="140">
        <f t="shared" si="29"/>
        <v>6653.6439999002841</v>
      </c>
      <c r="AC76" s="140">
        <f t="shared" si="29"/>
        <v>6981.7795406465011</v>
      </c>
      <c r="AD76" s="140">
        <f t="shared" si="29"/>
        <v>7312.2800603263913</v>
      </c>
      <c r="AE76" s="140">
        <f t="shared" si="29"/>
        <v>7645.1626041077661</v>
      </c>
      <c r="AF76" s="140">
        <f t="shared" si="29"/>
        <v>7980.444340008471</v>
      </c>
      <c r="AG76" s="140">
        <f t="shared" si="29"/>
        <v>8318.142559781807</v>
      </c>
      <c r="AH76" s="140">
        <f t="shared" si="29"/>
        <v>8658.2746798083335</v>
      </c>
      <c r="AI76" s="140">
        <f t="shared" si="29"/>
        <v>9000.858241994094</v>
      </c>
      <c r="AJ76" s="140">
        <f t="shared" si="29"/>
        <v>9345.9109146753217</v>
      </c>
      <c r="AK76" s="140">
        <f t="shared" si="29"/>
        <v>9693.4504935296609</v>
      </c>
      <c r="AL76" s="140">
        <f t="shared" si="29"/>
        <v>10043.494902493956</v>
      </c>
      <c r="AM76" s="140">
        <f t="shared" si="29"/>
        <v>10396.062194688664</v>
      </c>
      <c r="AN76" s="140">
        <f t="shared" si="29"/>
        <v>10751.170553348913</v>
      </c>
      <c r="AO76" s="140">
        <f t="shared" si="29"/>
        <v>11108.83829276229</v>
      </c>
      <c r="AP76" s="140">
        <f t="shared" si="29"/>
        <v>11469.08385921337</v>
      </c>
      <c r="AQ76" s="140">
        <f t="shared" si="29"/>
        <v>11831.925831935068</v>
      </c>
      <c r="AR76" s="140">
        <f t="shared" si="29"/>
        <v>12197.382924066836</v>
      </c>
      <c r="AS76" s="140">
        <f t="shared" si="29"/>
        <v>12565.473983619773</v>
      </c>
      <c r="AT76" s="140">
        <f t="shared" si="29"/>
        <v>12936.217994448687</v>
      </c>
      <c r="AU76" s="140">
        <f t="shared" si="29"/>
        <v>13309.634077231167</v>
      </c>
      <c r="AV76" s="140">
        <f t="shared" si="29"/>
        <v>13685.741490453705</v>
      </c>
      <c r="AW76" s="140">
        <f t="shared" si="29"/>
        <v>14064.559631404934</v>
      </c>
      <c r="AX76" s="140">
        <f t="shared" si="29"/>
        <v>14446.108037176016</v>
      </c>
      <c r="AY76" s="127"/>
      <c r="AZ76" s="127"/>
      <c r="BA76" s="127"/>
      <c r="BB76" s="136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</row>
    <row r="77" spans="1:64" x14ac:dyDescent="0.25">
      <c r="A77" s="127"/>
      <c r="B77" s="129" t="s">
        <v>567</v>
      </c>
      <c r="C77" s="140"/>
      <c r="D77" s="140">
        <f>IF(D74&gt;0,C78*$D67,0)</f>
        <v>0</v>
      </c>
      <c r="E77" s="140">
        <f t="shared" ref="E77:AX77" si="30">IF(E74&gt;0,D78*$D$13,0)</f>
        <v>0</v>
      </c>
      <c r="F77" s="140">
        <f t="shared" si="30"/>
        <v>0</v>
      </c>
      <c r="G77" s="140">
        <f t="shared" si="30"/>
        <v>115.31717305818745</v>
      </c>
      <c r="H77" s="140">
        <f t="shared" si="30"/>
        <v>113.29782105134426</v>
      </c>
      <c r="I77" s="140">
        <f t="shared" si="30"/>
        <v>111.26391492169866</v>
      </c>
      <c r="J77" s="140">
        <f t="shared" si="30"/>
        <v>109.21534977298202</v>
      </c>
      <c r="K77" s="140">
        <f t="shared" si="30"/>
        <v>107.15201995290442</v>
      </c>
      <c r="L77" s="140">
        <f t="shared" si="30"/>
        <v>105.0738190477057</v>
      </c>
      <c r="M77" s="140">
        <f t="shared" si="30"/>
        <v>102.98063987666731</v>
      </c>
      <c r="N77" s="140">
        <f t="shared" si="30"/>
        <v>100.87237448658466</v>
      </c>
      <c r="O77" s="140">
        <f t="shared" si="30"/>
        <v>98.748914146199439</v>
      </c>
      <c r="P77" s="140">
        <f t="shared" si="30"/>
        <v>96.610149340592088</v>
      </c>
      <c r="Q77" s="140">
        <f t="shared" si="30"/>
        <v>94.455969765533553</v>
      </c>
      <c r="R77" s="140">
        <f t="shared" si="30"/>
        <v>92.286264321796551</v>
      </c>
      <c r="S77" s="140">
        <f t="shared" si="30"/>
        <v>90.100921109425741</v>
      </c>
      <c r="T77" s="140">
        <f t="shared" si="30"/>
        <v>87.899827421966663</v>
      </c>
      <c r="U77" s="140">
        <f t="shared" si="30"/>
        <v>85.682869740652947</v>
      </c>
      <c r="V77" s="140">
        <f t="shared" si="30"/>
        <v>83.449933728551812</v>
      </c>
      <c r="W77" s="140">
        <f t="shared" si="30"/>
        <v>81.200904224667227</v>
      </c>
      <c r="X77" s="140">
        <f t="shared" si="30"/>
        <v>78.935665238000624</v>
      </c>
      <c r="Y77" s="140">
        <f t="shared" si="30"/>
        <v>76.654099941568774</v>
      </c>
      <c r="Z77" s="140">
        <f t="shared" si="30"/>
        <v>74.356090666378677</v>
      </c>
      <c r="AA77" s="140">
        <f t="shared" si="30"/>
        <v>72.041518895358806</v>
      </c>
      <c r="AB77" s="140">
        <f t="shared" si="30"/>
        <v>69.710265257246775</v>
      </c>
      <c r="AC77" s="140">
        <f t="shared" si="30"/>
        <v>67.362209520432984</v>
      </c>
      <c r="AD77" s="140">
        <f t="shared" si="30"/>
        <v>64.997230586759628</v>
      </c>
      <c r="AE77" s="140">
        <f t="shared" si="30"/>
        <v>62.615206485275458</v>
      </c>
      <c r="AF77" s="140">
        <f t="shared" si="30"/>
        <v>60.216014365945064</v>
      </c>
      <c r="AG77" s="140">
        <f t="shared" si="30"/>
        <v>57.799530493313114</v>
      </c>
      <c r="AH77" s="140">
        <f t="shared" si="30"/>
        <v>55.36563024012289</v>
      </c>
      <c r="AI77" s="140">
        <f t="shared" si="30"/>
        <v>52.914188080888692</v>
      </c>
      <c r="AJ77" s="140">
        <f t="shared" si="30"/>
        <v>50.445077585422091</v>
      </c>
      <c r="AK77" s="140">
        <f t="shared" si="30"/>
        <v>47.958171412311387</v>
      </c>
      <c r="AL77" s="140">
        <f t="shared" si="30"/>
        <v>45.453341302354168</v>
      </c>
      <c r="AM77" s="140">
        <f t="shared" si="30"/>
        <v>42.93045807194251</v>
      </c>
      <c r="AN77" s="140">
        <f t="shared" si="30"/>
        <v>40.389391606400409</v>
      </c>
      <c r="AO77" s="140">
        <f t="shared" si="30"/>
        <v>37.830010853273357</v>
      </c>
      <c r="AP77" s="140">
        <f t="shared" si="30"/>
        <v>35.252183815569417</v>
      </c>
      <c r="AQ77" s="140">
        <f t="shared" si="30"/>
        <v>32.655777544951668</v>
      </c>
      <c r="AR77" s="140">
        <f t="shared" si="30"/>
        <v>30.040658134881525</v>
      </c>
      <c r="AS77" s="140">
        <f t="shared" si="30"/>
        <v>27.40669071371271</v>
      </c>
      <c r="AT77" s="140">
        <f t="shared" si="30"/>
        <v>24.753739437735359</v>
      </c>
      <c r="AU77" s="140">
        <f t="shared" si="30"/>
        <v>22.081667484170087</v>
      </c>
      <c r="AV77" s="140">
        <f t="shared" si="30"/>
        <v>19.39033704411148</v>
      </c>
      <c r="AW77" s="140">
        <f t="shared" si="30"/>
        <v>16.679609315420812</v>
      </c>
      <c r="AX77" s="140">
        <f t="shared" si="30"/>
        <v>13.949344495567455</v>
      </c>
      <c r="AY77" s="127"/>
      <c r="AZ77" s="127"/>
      <c r="BA77" s="127"/>
      <c r="BB77" s="136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64" x14ac:dyDescent="0.25">
      <c r="A78" s="127"/>
      <c r="B78" s="129" t="s">
        <v>568</v>
      </c>
      <c r="C78" s="140">
        <f>IF(D72=$C60,($C62-($C62*$C64)-($C62*$C63)),(($C62-($C62*$C64)-($C62*$C63))-C76)*IF(B78&lt;1,0,1))</f>
        <v>16000</v>
      </c>
      <c r="D78" s="140">
        <f>IF(E72=$C60,($C62-($C62*$C64)-($C62*$C63)),(($C62-($C62*$C64)-($C62*$C63))-D76)*IF(C78&lt;1,0,1))</f>
        <v>16000</v>
      </c>
      <c r="E78" s="140">
        <f>IF(F72=$C60,($C62-($C62*$C64)-($C62*$C63)),(($C62-($C62*$C64)-($C62*$C63))-E76)*IF(D78&lt;1,0,1))</f>
        <v>16000</v>
      </c>
      <c r="F78" s="140">
        <f>IF(G72=$C60,($C62-($C62*$C64)-($C62*$C63)),(($C62-($C62*$C64)-($C62*$C63))-F76)*IF(E78&lt;1,0,1))</f>
        <v>16000</v>
      </c>
      <c r="G78" s="140">
        <f t="shared" ref="G78:AX78" si="31">IF(H72=$C60,($C62-($C62*$C64)-($C62*$C63)),(($C62-($C62*$C64)-($C62*$C63))-G76)*IF(F78&lt;1,0,1))</f>
        <v>15719.819422791537</v>
      </c>
      <c r="H78" s="140">
        <f t="shared" si="31"/>
        <v>15437.619493576232</v>
      </c>
      <c r="I78" s="140">
        <f t="shared" si="31"/>
        <v>15153.38565823128</v>
      </c>
      <c r="J78" s="140">
        <f t="shared" si="31"/>
        <v>14867.103257737614</v>
      </c>
      <c r="K78" s="140">
        <f t="shared" si="31"/>
        <v>14578.757527423868</v>
      </c>
      <c r="L78" s="140">
        <f t="shared" si="31"/>
        <v>14288.333596204924</v>
      </c>
      <c r="M78" s="140">
        <f t="shared" si="31"/>
        <v>13995.816485814941</v>
      </c>
      <c r="N78" s="140">
        <f t="shared" si="31"/>
        <v>13701.191110034875</v>
      </c>
      <c r="O78" s="140">
        <f t="shared" si="31"/>
        <v>13404.442273914425</v>
      </c>
      <c r="P78" s="140">
        <f t="shared" si="31"/>
        <v>13105.554672988368</v>
      </c>
      <c r="Q78" s="140">
        <f t="shared" si="31"/>
        <v>12804.512892487252</v>
      </c>
      <c r="R78" s="140">
        <f t="shared" si="31"/>
        <v>12501.301406542398</v>
      </c>
      <c r="S78" s="140">
        <f t="shared" si="31"/>
        <v>12195.904577385174</v>
      </c>
      <c r="T78" s="140">
        <f t="shared" si="31"/>
        <v>11888.306654540491</v>
      </c>
      <c r="U78" s="140">
        <f t="shared" si="31"/>
        <v>11578.491774014492</v>
      </c>
      <c r="V78" s="140">
        <f t="shared" si="31"/>
        <v>11266.443957476395</v>
      </c>
      <c r="W78" s="140">
        <f t="shared" si="31"/>
        <v>10952.147111434413</v>
      </c>
      <c r="X78" s="140">
        <f t="shared" si="31"/>
        <v>10635.585026405763</v>
      </c>
      <c r="Y78" s="140">
        <f t="shared" si="31"/>
        <v>10316.741376080681</v>
      </c>
      <c r="Z78" s="140">
        <f t="shared" si="31"/>
        <v>9995.5997164804103</v>
      </c>
      <c r="AA78" s="140">
        <f t="shared" si="31"/>
        <v>9672.143485109118</v>
      </c>
      <c r="AB78" s="140">
        <f t="shared" si="31"/>
        <v>9346.3560000997168</v>
      </c>
      <c r="AC78" s="140">
        <f t="shared" si="31"/>
        <v>9018.2204593534989</v>
      </c>
      <c r="AD78" s="140">
        <f t="shared" si="31"/>
        <v>8687.7199396736087</v>
      </c>
      <c r="AE78" s="140">
        <f t="shared" si="31"/>
        <v>8354.8373958922348</v>
      </c>
      <c r="AF78" s="140">
        <f t="shared" si="31"/>
        <v>8019.555659991529</v>
      </c>
      <c r="AG78" s="140">
        <f t="shared" si="31"/>
        <v>7681.857440218193</v>
      </c>
      <c r="AH78" s="140">
        <f t="shared" si="31"/>
        <v>7341.7253201916665</v>
      </c>
      <c r="AI78" s="140">
        <f t="shared" si="31"/>
        <v>6999.141758005906</v>
      </c>
      <c r="AJ78" s="140">
        <f t="shared" si="31"/>
        <v>6654.0890853246783</v>
      </c>
      <c r="AK78" s="140">
        <f t="shared" si="31"/>
        <v>6306.5495064703391</v>
      </c>
      <c r="AL78" s="140">
        <f t="shared" si="31"/>
        <v>5956.505097506044</v>
      </c>
      <c r="AM78" s="140">
        <f t="shared" si="31"/>
        <v>5603.937805311336</v>
      </c>
      <c r="AN78" s="140">
        <f t="shared" si="31"/>
        <v>5248.829446651087</v>
      </c>
      <c r="AO78" s="140">
        <f t="shared" si="31"/>
        <v>4891.1617072377103</v>
      </c>
      <c r="AP78" s="140">
        <f t="shared" si="31"/>
        <v>4530.9161407866304</v>
      </c>
      <c r="AQ78" s="140">
        <f t="shared" si="31"/>
        <v>4168.0741680649317</v>
      </c>
      <c r="AR78" s="140">
        <f t="shared" si="31"/>
        <v>3802.6170759331635</v>
      </c>
      <c r="AS78" s="140">
        <f t="shared" si="31"/>
        <v>3434.5260163802268</v>
      </c>
      <c r="AT78" s="140">
        <f t="shared" si="31"/>
        <v>3063.782005551313</v>
      </c>
      <c r="AU78" s="140">
        <f t="shared" si="31"/>
        <v>2690.3659227688331</v>
      </c>
      <c r="AV78" s="140">
        <f t="shared" si="31"/>
        <v>2314.2585095462946</v>
      </c>
      <c r="AW78" s="140">
        <f t="shared" si="31"/>
        <v>1935.4403685950656</v>
      </c>
      <c r="AX78" s="140">
        <f t="shared" si="31"/>
        <v>1553.8919628239837</v>
      </c>
      <c r="AY78" s="127"/>
      <c r="AZ78" s="127"/>
      <c r="BA78" s="127"/>
      <c r="BB78" s="136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</row>
    <row r="79" spans="1:64" x14ac:dyDescent="0.25">
      <c r="A79" s="127"/>
      <c r="B79" s="129" t="s">
        <v>591</v>
      </c>
      <c r="C79" s="140"/>
      <c r="D79" s="140">
        <f t="shared" ref="D79:Y79" si="32">IF(D78&lt;1,$C62*$C63,0)*IF(C78&lt;1,0,1)</f>
        <v>0</v>
      </c>
      <c r="E79" s="140">
        <f t="shared" si="32"/>
        <v>0</v>
      </c>
      <c r="F79" s="140">
        <f t="shared" si="32"/>
        <v>0</v>
      </c>
      <c r="G79" s="140">
        <f t="shared" si="32"/>
        <v>0</v>
      </c>
      <c r="H79" s="140">
        <f t="shared" si="32"/>
        <v>0</v>
      </c>
      <c r="I79" s="140">
        <f t="shared" si="32"/>
        <v>0</v>
      </c>
      <c r="J79" s="140">
        <f t="shared" si="32"/>
        <v>0</v>
      </c>
      <c r="K79" s="140">
        <f t="shared" si="32"/>
        <v>0</v>
      </c>
      <c r="L79" s="140">
        <f t="shared" si="32"/>
        <v>0</v>
      </c>
      <c r="M79" s="140">
        <f t="shared" si="32"/>
        <v>0</v>
      </c>
      <c r="N79" s="140">
        <f t="shared" si="32"/>
        <v>0</v>
      </c>
      <c r="O79" s="140">
        <f t="shared" si="32"/>
        <v>0</v>
      </c>
      <c r="P79" s="140">
        <f t="shared" si="32"/>
        <v>0</v>
      </c>
      <c r="Q79" s="140">
        <f t="shared" si="32"/>
        <v>0</v>
      </c>
      <c r="R79" s="140">
        <f t="shared" si="32"/>
        <v>0</v>
      </c>
      <c r="S79" s="140">
        <f t="shared" si="32"/>
        <v>0</v>
      </c>
      <c r="T79" s="140">
        <f t="shared" si="32"/>
        <v>0</v>
      </c>
      <c r="U79" s="140">
        <f t="shared" si="32"/>
        <v>0</v>
      </c>
      <c r="V79" s="140">
        <f t="shared" si="32"/>
        <v>0</v>
      </c>
      <c r="W79" s="140">
        <f t="shared" si="32"/>
        <v>0</v>
      </c>
      <c r="X79" s="140">
        <f t="shared" si="32"/>
        <v>0</v>
      </c>
      <c r="Y79" s="140">
        <f t="shared" si="32"/>
        <v>0</v>
      </c>
      <c r="Z79" s="140">
        <f t="shared" ref="Z79:AX79" si="33">IF(Z78&lt;1,$C$8*$C$9,0)*IF(Y78&lt;1,0,1)</f>
        <v>0</v>
      </c>
      <c r="AA79" s="140">
        <f t="shared" si="33"/>
        <v>0</v>
      </c>
      <c r="AB79" s="140">
        <f t="shared" si="33"/>
        <v>0</v>
      </c>
      <c r="AC79" s="140">
        <f t="shared" si="33"/>
        <v>0</v>
      </c>
      <c r="AD79" s="140">
        <f t="shared" si="33"/>
        <v>0</v>
      </c>
      <c r="AE79" s="140">
        <f t="shared" si="33"/>
        <v>0</v>
      </c>
      <c r="AF79" s="140">
        <f t="shared" si="33"/>
        <v>0</v>
      </c>
      <c r="AG79" s="140">
        <f t="shared" si="33"/>
        <v>0</v>
      </c>
      <c r="AH79" s="140">
        <f t="shared" si="33"/>
        <v>0</v>
      </c>
      <c r="AI79" s="140">
        <f t="shared" si="33"/>
        <v>0</v>
      </c>
      <c r="AJ79" s="140">
        <f t="shared" si="33"/>
        <v>0</v>
      </c>
      <c r="AK79" s="140">
        <f t="shared" si="33"/>
        <v>0</v>
      </c>
      <c r="AL79" s="140">
        <f t="shared" si="33"/>
        <v>0</v>
      </c>
      <c r="AM79" s="140">
        <f t="shared" si="33"/>
        <v>0</v>
      </c>
      <c r="AN79" s="140">
        <f t="shared" si="33"/>
        <v>0</v>
      </c>
      <c r="AO79" s="140">
        <f t="shared" si="33"/>
        <v>0</v>
      </c>
      <c r="AP79" s="140">
        <f t="shared" si="33"/>
        <v>0</v>
      </c>
      <c r="AQ79" s="140">
        <f t="shared" si="33"/>
        <v>0</v>
      </c>
      <c r="AR79" s="140">
        <f t="shared" si="33"/>
        <v>0</v>
      </c>
      <c r="AS79" s="140">
        <f t="shared" si="33"/>
        <v>0</v>
      </c>
      <c r="AT79" s="140">
        <f t="shared" si="33"/>
        <v>0</v>
      </c>
      <c r="AU79" s="140">
        <f t="shared" si="33"/>
        <v>0</v>
      </c>
      <c r="AV79" s="140">
        <f t="shared" si="33"/>
        <v>0</v>
      </c>
      <c r="AW79" s="140">
        <f t="shared" si="33"/>
        <v>0</v>
      </c>
      <c r="AX79" s="140">
        <f t="shared" si="33"/>
        <v>0</v>
      </c>
      <c r="AY79" s="127"/>
      <c r="AZ79" s="127"/>
      <c r="BA79" s="127"/>
      <c r="BB79" s="136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</row>
    <row r="80" spans="1:64" x14ac:dyDescent="0.25">
      <c r="A80" s="127"/>
      <c r="B80" s="143" t="s">
        <v>592</v>
      </c>
      <c r="C80" s="140">
        <f>C73+C74+C79</f>
        <v>0</v>
      </c>
      <c r="D80" s="140">
        <f>D73+D74+D79</f>
        <v>0</v>
      </c>
      <c r="E80" s="140">
        <f t="shared" ref="E80:AX80" si="34">E73+E74+E79</f>
        <v>0</v>
      </c>
      <c r="F80" s="140">
        <f t="shared" si="34"/>
        <v>0</v>
      </c>
      <c r="G80" s="140">
        <f t="shared" si="34"/>
        <v>2395.4977502666497</v>
      </c>
      <c r="H80" s="140">
        <f t="shared" si="34"/>
        <v>395.49775026664986</v>
      </c>
      <c r="I80" s="140">
        <f t="shared" si="34"/>
        <v>395.49775026664986</v>
      </c>
      <c r="J80" s="140">
        <f t="shared" si="34"/>
        <v>395.49775026664986</v>
      </c>
      <c r="K80" s="140">
        <f t="shared" si="34"/>
        <v>395.49775026664986</v>
      </c>
      <c r="L80" s="140">
        <f t="shared" si="34"/>
        <v>395.49775026664986</v>
      </c>
      <c r="M80" s="140">
        <f t="shared" si="34"/>
        <v>395.49775026664986</v>
      </c>
      <c r="N80" s="140">
        <f t="shared" si="34"/>
        <v>395.49775026664986</v>
      </c>
      <c r="O80" s="140">
        <f t="shared" si="34"/>
        <v>395.49775026664986</v>
      </c>
      <c r="P80" s="140">
        <f t="shared" si="34"/>
        <v>395.49775026664986</v>
      </c>
      <c r="Q80" s="140">
        <f t="shared" si="34"/>
        <v>395.49775026664986</v>
      </c>
      <c r="R80" s="140">
        <f t="shared" si="34"/>
        <v>395.49775026664986</v>
      </c>
      <c r="S80" s="140">
        <f t="shared" si="34"/>
        <v>395.49775026664986</v>
      </c>
      <c r="T80" s="140">
        <f t="shared" si="34"/>
        <v>395.49775026664986</v>
      </c>
      <c r="U80" s="140">
        <f t="shared" si="34"/>
        <v>395.49775026664986</v>
      </c>
      <c r="V80" s="140">
        <f t="shared" si="34"/>
        <v>395.49775026664986</v>
      </c>
      <c r="W80" s="140">
        <f t="shared" si="34"/>
        <v>395.49775026664986</v>
      </c>
      <c r="X80" s="140">
        <f t="shared" si="34"/>
        <v>395.49775026664986</v>
      </c>
      <c r="Y80" s="140">
        <f t="shared" si="34"/>
        <v>395.49775026664986</v>
      </c>
      <c r="Z80" s="140">
        <f t="shared" si="34"/>
        <v>395.49775026664986</v>
      </c>
      <c r="AA80" s="140">
        <f t="shared" si="34"/>
        <v>395.49775026664986</v>
      </c>
      <c r="AB80" s="140">
        <f t="shared" si="34"/>
        <v>395.49775026664986</v>
      </c>
      <c r="AC80" s="140">
        <f t="shared" si="34"/>
        <v>395.49775026664986</v>
      </c>
      <c r="AD80" s="140">
        <f t="shared" si="34"/>
        <v>395.49775026664986</v>
      </c>
      <c r="AE80" s="140">
        <f t="shared" si="34"/>
        <v>395.49775026664986</v>
      </c>
      <c r="AF80" s="140">
        <f t="shared" si="34"/>
        <v>395.49775026664986</v>
      </c>
      <c r="AG80" s="140">
        <f t="shared" si="34"/>
        <v>395.49775026664986</v>
      </c>
      <c r="AH80" s="140">
        <f t="shared" si="34"/>
        <v>395.49775026664986</v>
      </c>
      <c r="AI80" s="140">
        <f t="shared" si="34"/>
        <v>395.49775026664986</v>
      </c>
      <c r="AJ80" s="140">
        <f t="shared" si="34"/>
        <v>395.49775026664986</v>
      </c>
      <c r="AK80" s="140">
        <f t="shared" si="34"/>
        <v>395.49775026664986</v>
      </c>
      <c r="AL80" s="140">
        <f t="shared" si="34"/>
        <v>395.49775026664986</v>
      </c>
      <c r="AM80" s="140">
        <f t="shared" si="34"/>
        <v>395.49775026664986</v>
      </c>
      <c r="AN80" s="140">
        <f t="shared" si="34"/>
        <v>395.49775026664986</v>
      </c>
      <c r="AO80" s="140">
        <f t="shared" si="34"/>
        <v>395.49775026664986</v>
      </c>
      <c r="AP80" s="140">
        <f t="shared" si="34"/>
        <v>395.49775026664986</v>
      </c>
      <c r="AQ80" s="140">
        <f t="shared" si="34"/>
        <v>395.49775026664986</v>
      </c>
      <c r="AR80" s="140">
        <f t="shared" si="34"/>
        <v>395.49775026664986</v>
      </c>
      <c r="AS80" s="140">
        <f t="shared" si="34"/>
        <v>395.49775026664986</v>
      </c>
      <c r="AT80" s="140">
        <f t="shared" si="34"/>
        <v>395.49775026664986</v>
      </c>
      <c r="AU80" s="140">
        <f t="shared" si="34"/>
        <v>395.49775026664986</v>
      </c>
      <c r="AV80" s="140">
        <f t="shared" si="34"/>
        <v>395.49775026664986</v>
      </c>
      <c r="AW80" s="140">
        <f t="shared" si="34"/>
        <v>395.49775026664986</v>
      </c>
      <c r="AX80" s="140">
        <f t="shared" si="34"/>
        <v>395.49775026664986</v>
      </c>
      <c r="AY80" s="127"/>
      <c r="AZ80" s="127"/>
      <c r="BA80" s="127"/>
      <c r="BB80" s="136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x14ac:dyDescent="0.25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36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</row>
    <row r="82" spans="1:64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36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</row>
    <row r="83" spans="1:64" x14ac:dyDescent="0.25">
      <c r="A83" s="127"/>
      <c r="B83" s="133" t="s">
        <v>595</v>
      </c>
      <c r="C83" s="133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36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</row>
    <row r="84" spans="1:64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36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</row>
    <row r="85" spans="1:64" x14ac:dyDescent="0.2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36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</row>
    <row r="86" spans="1:64" x14ac:dyDescent="0.25">
      <c r="A86" s="127"/>
      <c r="B86" s="126" t="s">
        <v>483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36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</row>
    <row r="87" spans="1:64" x14ac:dyDescent="0.25">
      <c r="A87" s="127"/>
      <c r="B87" s="128" t="s">
        <v>484</v>
      </c>
      <c r="C87" s="150" t="str">
        <f>+Leasing!F5</f>
        <v>A1 M6</v>
      </c>
      <c r="D87" s="138">
        <f>VLOOKUP($C87,$BA$5:$BB$38,2,FALSE)</f>
        <v>6</v>
      </c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36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</row>
    <row r="88" spans="1:64" x14ac:dyDescent="0.25">
      <c r="A88" s="127"/>
      <c r="B88" s="128" t="s">
        <v>486</v>
      </c>
      <c r="C88" s="157">
        <f>+Leasing!F6</f>
        <v>0.09</v>
      </c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36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</row>
    <row r="89" spans="1:64" x14ac:dyDescent="0.25">
      <c r="A89" s="127"/>
      <c r="B89" s="129" t="s">
        <v>501</v>
      </c>
      <c r="C89" s="158">
        <f>+Leasing!F7</f>
        <v>20000</v>
      </c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36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</row>
    <row r="90" spans="1:64" x14ac:dyDescent="0.25">
      <c r="A90" s="127"/>
      <c r="B90" s="129" t="s">
        <v>502</v>
      </c>
      <c r="C90" s="157">
        <f>+Leasing!F8</f>
        <v>0.1</v>
      </c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36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</row>
    <row r="91" spans="1:64" x14ac:dyDescent="0.25">
      <c r="A91" s="127"/>
      <c r="B91" s="129" t="s">
        <v>503</v>
      </c>
      <c r="C91" s="157">
        <f>+Leasing!F9</f>
        <v>0.1</v>
      </c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36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</row>
    <row r="92" spans="1:64" x14ac:dyDescent="0.25">
      <c r="A92" s="127"/>
      <c r="B92" s="130" t="s">
        <v>488</v>
      </c>
      <c r="C92" s="138">
        <f>+Leasing!F10</f>
        <v>48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36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</row>
    <row r="93" spans="1:64" x14ac:dyDescent="0.25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36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</row>
    <row r="94" spans="1:64" x14ac:dyDescent="0.25">
      <c r="A94" s="127"/>
      <c r="B94" s="126" t="s">
        <v>521</v>
      </c>
      <c r="C94" s="126" t="s">
        <v>522</v>
      </c>
      <c r="D94" s="139">
        <f>((1+C88)^(1/12))-1</f>
        <v>7.2073233161367156E-3</v>
      </c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36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64" x14ac:dyDescent="0.25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36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</row>
    <row r="96" spans="1:64" x14ac:dyDescent="0.25">
      <c r="A96" s="127"/>
      <c r="B96" s="126" t="s">
        <v>525</v>
      </c>
      <c r="C96" s="126" t="s">
        <v>522</v>
      </c>
      <c r="D96" s="140">
        <f>(C89-(C89*C90)-(C89*C91))/((1-(1+D94)^(-C92))/D94)</f>
        <v>395.49775026664986</v>
      </c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36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</row>
    <row r="97" spans="1:64" x14ac:dyDescent="0.25">
      <c r="A97" s="127"/>
      <c r="B97" s="127"/>
      <c r="C97" s="66">
        <f>+[2]SPm!B2</f>
        <v>41275</v>
      </c>
      <c r="D97" s="66">
        <f>+[2]SPm!C2</f>
        <v>41306</v>
      </c>
      <c r="E97" s="66">
        <f>+[2]SPm!D2</f>
        <v>41336</v>
      </c>
      <c r="F97" s="66">
        <f>+[2]SPm!E2</f>
        <v>41367</v>
      </c>
      <c r="G97" s="66">
        <f>+[2]SPm!F2</f>
        <v>41397</v>
      </c>
      <c r="H97" s="66">
        <f>+[2]SPm!G2</f>
        <v>41428</v>
      </c>
      <c r="I97" s="66">
        <f>+[2]SPm!H2</f>
        <v>41458</v>
      </c>
      <c r="J97" s="66">
        <f>+[2]SPm!I2</f>
        <v>41489</v>
      </c>
      <c r="K97" s="66">
        <f>+[2]SPm!J2</f>
        <v>41519</v>
      </c>
      <c r="L97" s="66">
        <f>+[2]SPm!K2</f>
        <v>41550</v>
      </c>
      <c r="M97" s="66">
        <f>+[2]SPm!L2</f>
        <v>41580</v>
      </c>
      <c r="N97" s="66">
        <f>+[2]SPm!M2</f>
        <v>41611</v>
      </c>
      <c r="O97" s="66">
        <f>+[2]SPm!N2</f>
        <v>41641</v>
      </c>
      <c r="P97" s="66">
        <f>+[2]SPm!O2</f>
        <v>41672</v>
      </c>
      <c r="Q97" s="66">
        <f>+[2]SPm!P2</f>
        <v>41702</v>
      </c>
      <c r="R97" s="66">
        <f>+[2]SPm!Q2</f>
        <v>41733</v>
      </c>
      <c r="S97" s="66">
        <f>+[2]SPm!R2</f>
        <v>41763</v>
      </c>
      <c r="T97" s="66">
        <f>+[2]SPm!S2</f>
        <v>41794</v>
      </c>
      <c r="U97" s="66">
        <f>+[2]SPm!T2</f>
        <v>41824</v>
      </c>
      <c r="V97" s="66">
        <f>+[2]SPm!U2</f>
        <v>41855</v>
      </c>
      <c r="W97" s="66">
        <f>+[2]SPm!V2</f>
        <v>41885</v>
      </c>
      <c r="X97" s="66">
        <f>+[2]SPm!W2</f>
        <v>41916</v>
      </c>
      <c r="Y97" s="66">
        <f>+[2]SPm!X2</f>
        <v>41946</v>
      </c>
      <c r="Z97" s="66">
        <f>+[2]SPm!Y2</f>
        <v>41977</v>
      </c>
      <c r="AA97" s="66">
        <f>+[2]SPm!Z2</f>
        <v>42007</v>
      </c>
      <c r="AB97" s="66">
        <f>+[2]SPm!AA2</f>
        <v>42038</v>
      </c>
      <c r="AC97" s="66">
        <f>+[2]SPm!AB2</f>
        <v>42068</v>
      </c>
      <c r="AD97" s="66">
        <f>+[2]SPm!AC2</f>
        <v>42099</v>
      </c>
      <c r="AE97" s="66">
        <f>+[2]SPm!AD2</f>
        <v>42129</v>
      </c>
      <c r="AF97" s="66">
        <f>+[2]SPm!AE2</f>
        <v>42160</v>
      </c>
      <c r="AG97" s="66">
        <f>+[2]SPm!AF2</f>
        <v>42190</v>
      </c>
      <c r="AH97" s="66">
        <f>+[2]SPm!AG2</f>
        <v>42221</v>
      </c>
      <c r="AI97" s="66">
        <f>+[2]SPm!AH2</f>
        <v>42251</v>
      </c>
      <c r="AJ97" s="66">
        <f>+[2]SPm!AI2</f>
        <v>42282</v>
      </c>
      <c r="AK97" s="66">
        <f>+[2]SPm!AJ2</f>
        <v>42312</v>
      </c>
      <c r="AL97" s="66">
        <f>+[2]SPm!AK2</f>
        <v>42343</v>
      </c>
      <c r="AM97" s="66">
        <f>+[2]SPm!AL2</f>
        <v>42373</v>
      </c>
      <c r="AN97" s="66">
        <f>+[2]SPm!AM2</f>
        <v>42404</v>
      </c>
      <c r="AO97" s="66">
        <f>+[2]SPm!AN2</f>
        <v>42434</v>
      </c>
      <c r="AP97" s="66">
        <f>+[2]SPm!AO2</f>
        <v>42465</v>
      </c>
      <c r="AQ97" s="66">
        <f>+[2]SPm!AP2</f>
        <v>42495</v>
      </c>
      <c r="AR97" s="66">
        <f>+[2]SPm!AQ2</f>
        <v>42526</v>
      </c>
      <c r="AS97" s="66">
        <f>+[2]SPm!AR2</f>
        <v>42556</v>
      </c>
      <c r="AT97" s="66">
        <f>+[2]SPm!AS2</f>
        <v>42587</v>
      </c>
      <c r="AU97" s="66">
        <f>+[2]SPm!AT2</f>
        <v>42617</v>
      </c>
      <c r="AV97" s="66">
        <f>+[2]SPm!AU2</f>
        <v>42648</v>
      </c>
      <c r="AW97" s="66">
        <f>+[2]SPm!AV2</f>
        <v>42678</v>
      </c>
      <c r="AX97" s="66">
        <f>+[2]SPm!AW2</f>
        <v>42709</v>
      </c>
      <c r="AY97" s="127"/>
      <c r="AZ97" s="127"/>
      <c r="BA97" s="127"/>
      <c r="BB97" s="136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</row>
    <row r="98" spans="1:64" x14ac:dyDescent="0.25">
      <c r="A98" s="127"/>
      <c r="B98" s="127"/>
      <c r="C98" s="138">
        <v>1</v>
      </c>
      <c r="D98" s="138">
        <f>+C98+1</f>
        <v>2</v>
      </c>
      <c r="E98" s="138">
        <f t="shared" ref="E98:AX98" si="35">+D98+1</f>
        <v>3</v>
      </c>
      <c r="F98" s="138">
        <f t="shared" si="35"/>
        <v>4</v>
      </c>
      <c r="G98" s="138">
        <f t="shared" si="35"/>
        <v>5</v>
      </c>
      <c r="H98" s="138">
        <f t="shared" si="35"/>
        <v>6</v>
      </c>
      <c r="I98" s="138">
        <f t="shared" si="35"/>
        <v>7</v>
      </c>
      <c r="J98" s="138">
        <f t="shared" si="35"/>
        <v>8</v>
      </c>
      <c r="K98" s="138">
        <f t="shared" si="35"/>
        <v>9</v>
      </c>
      <c r="L98" s="138">
        <f t="shared" si="35"/>
        <v>10</v>
      </c>
      <c r="M98" s="138">
        <f t="shared" si="35"/>
        <v>11</v>
      </c>
      <c r="N98" s="138">
        <f t="shared" si="35"/>
        <v>12</v>
      </c>
      <c r="O98" s="138">
        <f t="shared" si="35"/>
        <v>13</v>
      </c>
      <c r="P98" s="138">
        <f t="shared" si="35"/>
        <v>14</v>
      </c>
      <c r="Q98" s="138">
        <f t="shared" si="35"/>
        <v>15</v>
      </c>
      <c r="R98" s="138">
        <f t="shared" si="35"/>
        <v>16</v>
      </c>
      <c r="S98" s="138">
        <f t="shared" si="35"/>
        <v>17</v>
      </c>
      <c r="T98" s="138">
        <f t="shared" si="35"/>
        <v>18</v>
      </c>
      <c r="U98" s="138">
        <f t="shared" si="35"/>
        <v>19</v>
      </c>
      <c r="V98" s="138">
        <f t="shared" si="35"/>
        <v>20</v>
      </c>
      <c r="W98" s="138">
        <f t="shared" si="35"/>
        <v>21</v>
      </c>
      <c r="X98" s="138">
        <f t="shared" si="35"/>
        <v>22</v>
      </c>
      <c r="Y98" s="138">
        <f t="shared" si="35"/>
        <v>23</v>
      </c>
      <c r="Z98" s="138">
        <f t="shared" si="35"/>
        <v>24</v>
      </c>
      <c r="AA98" s="138">
        <f t="shared" si="35"/>
        <v>25</v>
      </c>
      <c r="AB98" s="138">
        <f t="shared" si="35"/>
        <v>26</v>
      </c>
      <c r="AC98" s="138">
        <f t="shared" si="35"/>
        <v>27</v>
      </c>
      <c r="AD98" s="138">
        <f t="shared" si="35"/>
        <v>28</v>
      </c>
      <c r="AE98" s="138">
        <f t="shared" si="35"/>
        <v>29</v>
      </c>
      <c r="AF98" s="138">
        <f t="shared" si="35"/>
        <v>30</v>
      </c>
      <c r="AG98" s="138">
        <f t="shared" si="35"/>
        <v>31</v>
      </c>
      <c r="AH98" s="138">
        <f t="shared" si="35"/>
        <v>32</v>
      </c>
      <c r="AI98" s="138">
        <f t="shared" si="35"/>
        <v>33</v>
      </c>
      <c r="AJ98" s="138">
        <f t="shared" si="35"/>
        <v>34</v>
      </c>
      <c r="AK98" s="138">
        <f t="shared" si="35"/>
        <v>35</v>
      </c>
      <c r="AL98" s="138">
        <f t="shared" si="35"/>
        <v>36</v>
      </c>
      <c r="AM98" s="138">
        <f t="shared" si="35"/>
        <v>37</v>
      </c>
      <c r="AN98" s="138">
        <f t="shared" si="35"/>
        <v>38</v>
      </c>
      <c r="AO98" s="138">
        <f t="shared" si="35"/>
        <v>39</v>
      </c>
      <c r="AP98" s="138">
        <f t="shared" si="35"/>
        <v>40</v>
      </c>
      <c r="AQ98" s="138">
        <f t="shared" si="35"/>
        <v>41</v>
      </c>
      <c r="AR98" s="138">
        <f t="shared" si="35"/>
        <v>42</v>
      </c>
      <c r="AS98" s="138">
        <f t="shared" si="35"/>
        <v>43</v>
      </c>
      <c r="AT98" s="138">
        <f t="shared" si="35"/>
        <v>44</v>
      </c>
      <c r="AU98" s="138">
        <f t="shared" si="35"/>
        <v>45</v>
      </c>
      <c r="AV98" s="138">
        <f t="shared" si="35"/>
        <v>46</v>
      </c>
      <c r="AW98" s="138">
        <f t="shared" si="35"/>
        <v>47</v>
      </c>
      <c r="AX98" s="138">
        <f t="shared" si="35"/>
        <v>48</v>
      </c>
      <c r="AY98" s="127"/>
      <c r="AZ98" s="127"/>
      <c r="BA98" s="127"/>
      <c r="BB98" s="136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</row>
    <row r="99" spans="1:64" x14ac:dyDescent="0.25">
      <c r="A99" s="127"/>
      <c r="B99" s="141" t="s">
        <v>589</v>
      </c>
      <c r="C99" s="142" t="s">
        <v>515</v>
      </c>
      <c r="D99" s="142" t="s">
        <v>516</v>
      </c>
      <c r="E99" s="142" t="s">
        <v>517</v>
      </c>
      <c r="F99" s="142" t="s">
        <v>518</v>
      </c>
      <c r="G99" s="142" t="s">
        <v>519</v>
      </c>
      <c r="H99" s="142" t="s">
        <v>520</v>
      </c>
      <c r="I99" s="142" t="s">
        <v>523</v>
      </c>
      <c r="J99" s="142" t="s">
        <v>524</v>
      </c>
      <c r="K99" s="142" t="s">
        <v>485</v>
      </c>
      <c r="L99" s="142" t="s">
        <v>526</v>
      </c>
      <c r="M99" s="142" t="s">
        <v>527</v>
      </c>
      <c r="N99" s="142" t="s">
        <v>500</v>
      </c>
      <c r="O99" s="142" t="s">
        <v>528</v>
      </c>
      <c r="P99" s="142" t="s">
        <v>529</v>
      </c>
      <c r="Q99" s="142" t="s">
        <v>530</v>
      </c>
      <c r="R99" s="142" t="s">
        <v>531</v>
      </c>
      <c r="S99" s="142" t="s">
        <v>532</v>
      </c>
      <c r="T99" s="142" t="s">
        <v>533</v>
      </c>
      <c r="U99" s="142" t="s">
        <v>534</v>
      </c>
      <c r="V99" s="142" t="s">
        <v>535</v>
      </c>
      <c r="W99" s="142" t="s">
        <v>536</v>
      </c>
      <c r="X99" s="142" t="s">
        <v>537</v>
      </c>
      <c r="Y99" s="142" t="s">
        <v>538</v>
      </c>
      <c r="Z99" s="142" t="s">
        <v>539</v>
      </c>
      <c r="AA99" s="142" t="s">
        <v>540</v>
      </c>
      <c r="AB99" s="142" t="s">
        <v>541</v>
      </c>
      <c r="AC99" s="142" t="s">
        <v>542</v>
      </c>
      <c r="AD99" s="142" t="s">
        <v>543</v>
      </c>
      <c r="AE99" s="142" t="s">
        <v>544</v>
      </c>
      <c r="AF99" s="142" t="s">
        <v>545</v>
      </c>
      <c r="AG99" s="142" t="s">
        <v>546</v>
      </c>
      <c r="AH99" s="142" t="s">
        <v>547</v>
      </c>
      <c r="AI99" s="142" t="s">
        <v>548</v>
      </c>
      <c r="AJ99" s="142" t="s">
        <v>549</v>
      </c>
      <c r="AK99" s="142" t="s">
        <v>550</v>
      </c>
      <c r="AL99" s="142" t="s">
        <v>551</v>
      </c>
      <c r="AM99" s="142" t="s">
        <v>552</v>
      </c>
      <c r="AN99" s="142" t="s">
        <v>553</v>
      </c>
      <c r="AO99" s="142" t="s">
        <v>554</v>
      </c>
      <c r="AP99" s="142" t="s">
        <v>555</v>
      </c>
      <c r="AQ99" s="142" t="s">
        <v>556</v>
      </c>
      <c r="AR99" s="142" t="s">
        <v>557</v>
      </c>
      <c r="AS99" s="142" t="s">
        <v>558</v>
      </c>
      <c r="AT99" s="142" t="s">
        <v>559</v>
      </c>
      <c r="AU99" s="142" t="s">
        <v>560</v>
      </c>
      <c r="AV99" s="142" t="s">
        <v>561</v>
      </c>
      <c r="AW99" s="142" t="s">
        <v>562</v>
      </c>
      <c r="AX99" s="142" t="s">
        <v>563</v>
      </c>
      <c r="AY99" s="127"/>
      <c r="AZ99" s="127"/>
      <c r="BA99" s="127"/>
      <c r="BB99" s="136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</row>
    <row r="100" spans="1:64" x14ac:dyDescent="0.25">
      <c r="A100" s="127"/>
      <c r="B100" s="129" t="s">
        <v>590</v>
      </c>
      <c r="C100" s="140">
        <f t="shared" ref="C100:AX100" si="36">IF(C99=$C87,$C89*$C91,0)</f>
        <v>0</v>
      </c>
      <c r="D100" s="140">
        <f t="shared" si="36"/>
        <v>0</v>
      </c>
      <c r="E100" s="140">
        <f t="shared" si="36"/>
        <v>0</v>
      </c>
      <c r="F100" s="140">
        <f t="shared" si="36"/>
        <v>0</v>
      </c>
      <c r="G100" s="140">
        <f t="shared" si="36"/>
        <v>0</v>
      </c>
      <c r="H100" s="140">
        <f t="shared" si="36"/>
        <v>2000</v>
      </c>
      <c r="I100" s="140">
        <f t="shared" si="36"/>
        <v>0</v>
      </c>
      <c r="J100" s="140">
        <f t="shared" si="36"/>
        <v>0</v>
      </c>
      <c r="K100" s="140">
        <f t="shared" si="36"/>
        <v>0</v>
      </c>
      <c r="L100" s="140">
        <f t="shared" si="36"/>
        <v>0</v>
      </c>
      <c r="M100" s="140">
        <f t="shared" si="36"/>
        <v>0</v>
      </c>
      <c r="N100" s="140">
        <f t="shared" si="36"/>
        <v>0</v>
      </c>
      <c r="O100" s="140">
        <f t="shared" si="36"/>
        <v>0</v>
      </c>
      <c r="P100" s="140">
        <f t="shared" si="36"/>
        <v>0</v>
      </c>
      <c r="Q100" s="140">
        <f t="shared" si="36"/>
        <v>0</v>
      </c>
      <c r="R100" s="140">
        <f t="shared" si="36"/>
        <v>0</v>
      </c>
      <c r="S100" s="140">
        <f t="shared" si="36"/>
        <v>0</v>
      </c>
      <c r="T100" s="140">
        <f t="shared" si="36"/>
        <v>0</v>
      </c>
      <c r="U100" s="140">
        <f t="shared" si="36"/>
        <v>0</v>
      </c>
      <c r="V100" s="140">
        <f t="shared" si="36"/>
        <v>0</v>
      </c>
      <c r="W100" s="140">
        <f t="shared" si="36"/>
        <v>0</v>
      </c>
      <c r="X100" s="140">
        <f t="shared" si="36"/>
        <v>0</v>
      </c>
      <c r="Y100" s="140">
        <f t="shared" si="36"/>
        <v>0</v>
      </c>
      <c r="Z100" s="140">
        <f t="shared" si="36"/>
        <v>0</v>
      </c>
      <c r="AA100" s="140">
        <f t="shared" si="36"/>
        <v>0</v>
      </c>
      <c r="AB100" s="140">
        <f t="shared" si="36"/>
        <v>0</v>
      </c>
      <c r="AC100" s="140">
        <f t="shared" si="36"/>
        <v>0</v>
      </c>
      <c r="AD100" s="140">
        <f t="shared" si="36"/>
        <v>0</v>
      </c>
      <c r="AE100" s="140">
        <f t="shared" si="36"/>
        <v>0</v>
      </c>
      <c r="AF100" s="140">
        <f t="shared" si="36"/>
        <v>0</v>
      </c>
      <c r="AG100" s="140">
        <f t="shared" si="36"/>
        <v>0</v>
      </c>
      <c r="AH100" s="140">
        <f t="shared" si="36"/>
        <v>0</v>
      </c>
      <c r="AI100" s="140">
        <f t="shared" si="36"/>
        <v>0</v>
      </c>
      <c r="AJ100" s="140">
        <f t="shared" si="36"/>
        <v>0</v>
      </c>
      <c r="AK100" s="140">
        <f t="shared" si="36"/>
        <v>0</v>
      </c>
      <c r="AL100" s="140">
        <f t="shared" si="36"/>
        <v>0</v>
      </c>
      <c r="AM100" s="140">
        <f t="shared" si="36"/>
        <v>0</v>
      </c>
      <c r="AN100" s="140">
        <f t="shared" si="36"/>
        <v>0</v>
      </c>
      <c r="AO100" s="140">
        <f t="shared" si="36"/>
        <v>0</v>
      </c>
      <c r="AP100" s="140">
        <f t="shared" si="36"/>
        <v>0</v>
      </c>
      <c r="AQ100" s="140">
        <f t="shared" si="36"/>
        <v>0</v>
      </c>
      <c r="AR100" s="140">
        <f t="shared" si="36"/>
        <v>0</v>
      </c>
      <c r="AS100" s="140">
        <f t="shared" si="36"/>
        <v>0</v>
      </c>
      <c r="AT100" s="140">
        <f t="shared" si="36"/>
        <v>0</v>
      </c>
      <c r="AU100" s="140">
        <f t="shared" si="36"/>
        <v>0</v>
      </c>
      <c r="AV100" s="140">
        <f t="shared" si="36"/>
        <v>0</v>
      </c>
      <c r="AW100" s="140">
        <f t="shared" si="36"/>
        <v>0</v>
      </c>
      <c r="AX100" s="140">
        <f t="shared" si="36"/>
        <v>0</v>
      </c>
      <c r="AY100" s="127"/>
      <c r="AZ100" s="127"/>
      <c r="BA100" s="127"/>
      <c r="BB100" s="136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</row>
    <row r="101" spans="1:64" x14ac:dyDescent="0.25">
      <c r="A101" s="127"/>
      <c r="B101" s="129" t="s">
        <v>564</v>
      </c>
      <c r="C101" s="140"/>
      <c r="D101" s="140">
        <f>+IF(D98&gt;=$D87,$D96,0)*IF(C105&lt;1,0,1)</f>
        <v>0</v>
      </c>
      <c r="E101" s="140">
        <f t="shared" ref="E101:AA101" si="37">+IF(E98&gt;=$D87,$D96,0)*IF(D105&lt;1,0,1)</f>
        <v>0</v>
      </c>
      <c r="F101" s="140">
        <f t="shared" si="37"/>
        <v>0</v>
      </c>
      <c r="G101" s="140">
        <f t="shared" si="37"/>
        <v>0</v>
      </c>
      <c r="H101" s="140">
        <f t="shared" si="37"/>
        <v>395.49775026664986</v>
      </c>
      <c r="I101" s="140">
        <f t="shared" si="37"/>
        <v>395.49775026664986</v>
      </c>
      <c r="J101" s="140">
        <f t="shared" si="37"/>
        <v>395.49775026664986</v>
      </c>
      <c r="K101" s="140">
        <f t="shared" si="37"/>
        <v>395.49775026664986</v>
      </c>
      <c r="L101" s="140">
        <f t="shared" si="37"/>
        <v>395.49775026664986</v>
      </c>
      <c r="M101" s="140">
        <f t="shared" si="37"/>
        <v>395.49775026664986</v>
      </c>
      <c r="N101" s="140">
        <f t="shared" si="37"/>
        <v>395.49775026664986</v>
      </c>
      <c r="O101" s="140">
        <f t="shared" si="37"/>
        <v>395.49775026664986</v>
      </c>
      <c r="P101" s="140">
        <f t="shared" si="37"/>
        <v>395.49775026664986</v>
      </c>
      <c r="Q101" s="140">
        <f t="shared" si="37"/>
        <v>395.49775026664986</v>
      </c>
      <c r="R101" s="140">
        <f t="shared" si="37"/>
        <v>395.49775026664986</v>
      </c>
      <c r="S101" s="140">
        <f t="shared" si="37"/>
        <v>395.49775026664986</v>
      </c>
      <c r="T101" s="140">
        <f t="shared" si="37"/>
        <v>395.49775026664986</v>
      </c>
      <c r="U101" s="140">
        <f t="shared" si="37"/>
        <v>395.49775026664986</v>
      </c>
      <c r="V101" s="140">
        <f t="shared" si="37"/>
        <v>395.49775026664986</v>
      </c>
      <c r="W101" s="140">
        <f t="shared" si="37"/>
        <v>395.49775026664986</v>
      </c>
      <c r="X101" s="140">
        <f t="shared" si="37"/>
        <v>395.49775026664986</v>
      </c>
      <c r="Y101" s="140">
        <f t="shared" si="37"/>
        <v>395.49775026664986</v>
      </c>
      <c r="Z101" s="140">
        <f t="shared" si="37"/>
        <v>395.49775026664986</v>
      </c>
      <c r="AA101" s="140">
        <f t="shared" si="37"/>
        <v>395.49775026664986</v>
      </c>
      <c r="AB101" s="140">
        <f>+IF(AB98&gt;=$D87,$D96,0)*IF(AA105&lt;1,0,1)</f>
        <v>395.49775026664986</v>
      </c>
      <c r="AC101" s="140">
        <f t="shared" ref="AC101:AX101" si="38">+IF(AC98&gt;=$D87,$D96,0)*IF(AB105&lt;1,0,1)</f>
        <v>395.49775026664986</v>
      </c>
      <c r="AD101" s="140">
        <f t="shared" si="38"/>
        <v>395.49775026664986</v>
      </c>
      <c r="AE101" s="140">
        <f t="shared" si="38"/>
        <v>395.49775026664986</v>
      </c>
      <c r="AF101" s="140">
        <f t="shared" si="38"/>
        <v>395.49775026664986</v>
      </c>
      <c r="AG101" s="140">
        <f t="shared" si="38"/>
        <v>395.49775026664986</v>
      </c>
      <c r="AH101" s="140">
        <f t="shared" si="38"/>
        <v>395.49775026664986</v>
      </c>
      <c r="AI101" s="140">
        <f t="shared" si="38"/>
        <v>395.49775026664986</v>
      </c>
      <c r="AJ101" s="140">
        <f t="shared" si="38"/>
        <v>395.49775026664986</v>
      </c>
      <c r="AK101" s="140">
        <f t="shared" si="38"/>
        <v>395.49775026664986</v>
      </c>
      <c r="AL101" s="140">
        <f t="shared" si="38"/>
        <v>395.49775026664986</v>
      </c>
      <c r="AM101" s="140">
        <f t="shared" si="38"/>
        <v>395.49775026664986</v>
      </c>
      <c r="AN101" s="140">
        <f t="shared" si="38"/>
        <v>395.49775026664986</v>
      </c>
      <c r="AO101" s="140">
        <f t="shared" si="38"/>
        <v>395.49775026664986</v>
      </c>
      <c r="AP101" s="140">
        <f t="shared" si="38"/>
        <v>395.49775026664986</v>
      </c>
      <c r="AQ101" s="140">
        <f t="shared" si="38"/>
        <v>395.49775026664986</v>
      </c>
      <c r="AR101" s="140">
        <f t="shared" si="38"/>
        <v>395.49775026664986</v>
      </c>
      <c r="AS101" s="140">
        <f t="shared" si="38"/>
        <v>395.49775026664986</v>
      </c>
      <c r="AT101" s="140">
        <f t="shared" si="38"/>
        <v>395.49775026664986</v>
      </c>
      <c r="AU101" s="140">
        <f t="shared" si="38"/>
        <v>395.49775026664986</v>
      </c>
      <c r="AV101" s="140">
        <f t="shared" si="38"/>
        <v>395.49775026664986</v>
      </c>
      <c r="AW101" s="140">
        <f t="shared" si="38"/>
        <v>395.49775026664986</v>
      </c>
      <c r="AX101" s="140">
        <f t="shared" si="38"/>
        <v>395.49775026664986</v>
      </c>
      <c r="AY101" s="127"/>
      <c r="AZ101" s="127"/>
      <c r="BA101" s="127"/>
      <c r="BB101" s="136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</row>
    <row r="102" spans="1:64" x14ac:dyDescent="0.25">
      <c r="A102" s="127"/>
      <c r="B102" s="129" t="s">
        <v>565</v>
      </c>
      <c r="C102" s="140"/>
      <c r="D102" s="140">
        <f t="shared" ref="D102:AX102" si="39">D101-D104</f>
        <v>0</v>
      </c>
      <c r="E102" s="140">
        <f t="shared" si="39"/>
        <v>0</v>
      </c>
      <c r="F102" s="140">
        <f t="shared" si="39"/>
        <v>0</v>
      </c>
      <c r="G102" s="140">
        <f t="shared" si="39"/>
        <v>0</v>
      </c>
      <c r="H102" s="140">
        <f t="shared" si="39"/>
        <v>280.18057720846241</v>
      </c>
      <c r="I102" s="140">
        <f t="shared" si="39"/>
        <v>282.19992921530559</v>
      </c>
      <c r="J102" s="140">
        <f t="shared" si="39"/>
        <v>284.23383534495122</v>
      </c>
      <c r="K102" s="140">
        <f t="shared" si="39"/>
        <v>286.28240049366786</v>
      </c>
      <c r="L102" s="140">
        <f t="shared" si="39"/>
        <v>288.34573031374543</v>
      </c>
      <c r="M102" s="140">
        <f t="shared" si="39"/>
        <v>290.42393121894418</v>
      </c>
      <c r="N102" s="140">
        <f t="shared" si="39"/>
        <v>292.51711038998258</v>
      </c>
      <c r="O102" s="140">
        <f t="shared" si="39"/>
        <v>294.62537578006521</v>
      </c>
      <c r="P102" s="140">
        <f t="shared" si="39"/>
        <v>296.74883612045039</v>
      </c>
      <c r="Q102" s="140">
        <f t="shared" si="39"/>
        <v>298.88760092605776</v>
      </c>
      <c r="R102" s="140">
        <f t="shared" si="39"/>
        <v>301.04178050111631</v>
      </c>
      <c r="S102" s="140">
        <f t="shared" si="39"/>
        <v>303.21148594485328</v>
      </c>
      <c r="T102" s="140">
        <f t="shared" si="39"/>
        <v>305.39682915722415</v>
      </c>
      <c r="U102" s="140">
        <f t="shared" si="39"/>
        <v>307.59792284468318</v>
      </c>
      <c r="V102" s="140">
        <f t="shared" si="39"/>
        <v>309.8148805259969</v>
      </c>
      <c r="W102" s="140">
        <f t="shared" si="39"/>
        <v>312.04781653809806</v>
      </c>
      <c r="X102" s="140">
        <f t="shared" si="39"/>
        <v>314.29684604198263</v>
      </c>
      <c r="Y102" s="140">
        <f t="shared" si="39"/>
        <v>316.56208502864922</v>
      </c>
      <c r="Z102" s="140">
        <f t="shared" si="39"/>
        <v>318.84365032508106</v>
      </c>
      <c r="AA102" s="140">
        <f t="shared" si="39"/>
        <v>321.14165960027117</v>
      </c>
      <c r="AB102" s="140">
        <f t="shared" si="39"/>
        <v>323.45623137129104</v>
      </c>
      <c r="AC102" s="140">
        <f t="shared" si="39"/>
        <v>325.7874850094031</v>
      </c>
      <c r="AD102" s="140">
        <f t="shared" si="39"/>
        <v>328.13554074621686</v>
      </c>
      <c r="AE102" s="140">
        <f t="shared" si="39"/>
        <v>330.5005196798902</v>
      </c>
      <c r="AF102" s="140">
        <f t="shared" si="39"/>
        <v>332.88254378137441</v>
      </c>
      <c r="AG102" s="140">
        <f t="shared" si="39"/>
        <v>335.2817359007048</v>
      </c>
      <c r="AH102" s="140">
        <f t="shared" si="39"/>
        <v>337.69821977333675</v>
      </c>
      <c r="AI102" s="140">
        <f t="shared" si="39"/>
        <v>340.13212002652699</v>
      </c>
      <c r="AJ102" s="140">
        <f t="shared" si="39"/>
        <v>342.58356218576114</v>
      </c>
      <c r="AK102" s="140">
        <f t="shared" si="39"/>
        <v>345.05267268122776</v>
      </c>
      <c r="AL102" s="140">
        <f t="shared" si="39"/>
        <v>347.53957885433846</v>
      </c>
      <c r="AM102" s="140">
        <f t="shared" si="39"/>
        <v>350.04440896429571</v>
      </c>
      <c r="AN102" s="140">
        <f t="shared" si="39"/>
        <v>352.56729219470736</v>
      </c>
      <c r="AO102" s="140">
        <f t="shared" si="39"/>
        <v>355.10835866024945</v>
      </c>
      <c r="AP102" s="140">
        <f t="shared" si="39"/>
        <v>357.66773941337652</v>
      </c>
      <c r="AQ102" s="140">
        <f t="shared" si="39"/>
        <v>360.24556645108044</v>
      </c>
      <c r="AR102" s="140">
        <f t="shared" si="39"/>
        <v>362.8419727216982</v>
      </c>
      <c r="AS102" s="140">
        <f t="shared" si="39"/>
        <v>365.45709213176832</v>
      </c>
      <c r="AT102" s="140">
        <f t="shared" si="39"/>
        <v>368.09105955293717</v>
      </c>
      <c r="AU102" s="140">
        <f t="shared" si="39"/>
        <v>370.7440108289145</v>
      </c>
      <c r="AV102" s="140">
        <f t="shared" si="39"/>
        <v>373.41608278247975</v>
      </c>
      <c r="AW102" s="140">
        <f t="shared" si="39"/>
        <v>376.10741322253836</v>
      </c>
      <c r="AX102" s="140">
        <f t="shared" si="39"/>
        <v>378.81814095122905</v>
      </c>
      <c r="AY102" s="127"/>
      <c r="AZ102" s="127"/>
      <c r="BA102" s="127"/>
      <c r="BB102" s="136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</row>
    <row r="103" spans="1:64" x14ac:dyDescent="0.25">
      <c r="A103" s="127"/>
      <c r="B103" s="129" t="s">
        <v>566</v>
      </c>
      <c r="C103" s="140"/>
      <c r="D103" s="140">
        <f t="shared" ref="D103:Q103" si="40">(D102+C103)*(IF(C105&lt;1,0,1))</f>
        <v>0</v>
      </c>
      <c r="E103" s="140">
        <f t="shared" si="40"/>
        <v>0</v>
      </c>
      <c r="F103" s="140">
        <f t="shared" si="40"/>
        <v>0</v>
      </c>
      <c r="G103" s="140">
        <f t="shared" si="40"/>
        <v>0</v>
      </c>
      <c r="H103" s="140">
        <f t="shared" si="40"/>
        <v>280.18057720846241</v>
      </c>
      <c r="I103" s="140">
        <f t="shared" si="40"/>
        <v>562.380506423768</v>
      </c>
      <c r="J103" s="140">
        <f t="shared" si="40"/>
        <v>846.61434176871921</v>
      </c>
      <c r="K103" s="140">
        <f t="shared" si="40"/>
        <v>1132.8967422623871</v>
      </c>
      <c r="L103" s="140">
        <f t="shared" si="40"/>
        <v>1421.2424725761325</v>
      </c>
      <c r="M103" s="140">
        <f t="shared" si="40"/>
        <v>1711.6664037950768</v>
      </c>
      <c r="N103" s="140">
        <f t="shared" si="40"/>
        <v>2004.1835141850593</v>
      </c>
      <c r="O103" s="140">
        <f t="shared" si="40"/>
        <v>2298.8088899651243</v>
      </c>
      <c r="P103" s="140">
        <f t="shared" si="40"/>
        <v>2595.5577260855748</v>
      </c>
      <c r="Q103" s="140">
        <f t="shared" si="40"/>
        <v>2894.4453270116328</v>
      </c>
      <c r="R103" s="140">
        <f>(R102+Q103)*(IF(Q105&lt;1,0,1))</f>
        <v>3195.4871075127489</v>
      </c>
      <c r="S103" s="140">
        <f t="shared" ref="S103:AX103" si="41">(S102+R103)*(IF(R105&lt;1,0,1))</f>
        <v>3498.6985934576023</v>
      </c>
      <c r="T103" s="140">
        <f t="shared" si="41"/>
        <v>3804.0954226148265</v>
      </c>
      <c r="U103" s="140">
        <f t="shared" si="41"/>
        <v>4111.6933454595101</v>
      </c>
      <c r="V103" s="140">
        <f t="shared" si="41"/>
        <v>4421.5082259855071</v>
      </c>
      <c r="W103" s="140">
        <f t="shared" si="41"/>
        <v>4733.5560425236054</v>
      </c>
      <c r="X103" s="140">
        <f t="shared" si="41"/>
        <v>5047.8528885655878</v>
      </c>
      <c r="Y103" s="140">
        <f t="shared" si="41"/>
        <v>5364.4149735942374</v>
      </c>
      <c r="Z103" s="140">
        <f t="shared" si="41"/>
        <v>5683.2586239193188</v>
      </c>
      <c r="AA103" s="140">
        <f t="shared" si="41"/>
        <v>6004.4002835195897</v>
      </c>
      <c r="AB103" s="140">
        <f t="shared" si="41"/>
        <v>6327.856514890881</v>
      </c>
      <c r="AC103" s="140">
        <f t="shared" si="41"/>
        <v>6653.6439999002841</v>
      </c>
      <c r="AD103" s="140">
        <f t="shared" si="41"/>
        <v>6981.7795406465011</v>
      </c>
      <c r="AE103" s="140">
        <f t="shared" si="41"/>
        <v>7312.2800603263913</v>
      </c>
      <c r="AF103" s="140">
        <f t="shared" si="41"/>
        <v>7645.1626041077661</v>
      </c>
      <c r="AG103" s="140">
        <f t="shared" si="41"/>
        <v>7980.444340008471</v>
      </c>
      <c r="AH103" s="140">
        <f t="shared" si="41"/>
        <v>8318.142559781807</v>
      </c>
      <c r="AI103" s="140">
        <f t="shared" si="41"/>
        <v>8658.2746798083335</v>
      </c>
      <c r="AJ103" s="140">
        <f t="shared" si="41"/>
        <v>9000.858241994094</v>
      </c>
      <c r="AK103" s="140">
        <f t="shared" si="41"/>
        <v>9345.9109146753217</v>
      </c>
      <c r="AL103" s="140">
        <f t="shared" si="41"/>
        <v>9693.4504935296609</v>
      </c>
      <c r="AM103" s="140">
        <f t="shared" si="41"/>
        <v>10043.494902493956</v>
      </c>
      <c r="AN103" s="140">
        <f t="shared" si="41"/>
        <v>10396.062194688664</v>
      </c>
      <c r="AO103" s="140">
        <f t="shared" si="41"/>
        <v>10751.170553348913</v>
      </c>
      <c r="AP103" s="140">
        <f t="shared" si="41"/>
        <v>11108.83829276229</v>
      </c>
      <c r="AQ103" s="140">
        <f t="shared" si="41"/>
        <v>11469.08385921337</v>
      </c>
      <c r="AR103" s="140">
        <f t="shared" si="41"/>
        <v>11831.925831935068</v>
      </c>
      <c r="AS103" s="140">
        <f t="shared" si="41"/>
        <v>12197.382924066836</v>
      </c>
      <c r="AT103" s="140">
        <f t="shared" si="41"/>
        <v>12565.473983619773</v>
      </c>
      <c r="AU103" s="140">
        <f t="shared" si="41"/>
        <v>12936.217994448687</v>
      </c>
      <c r="AV103" s="140">
        <f t="shared" si="41"/>
        <v>13309.634077231167</v>
      </c>
      <c r="AW103" s="140">
        <f t="shared" si="41"/>
        <v>13685.741490453705</v>
      </c>
      <c r="AX103" s="140">
        <f t="shared" si="41"/>
        <v>14064.559631404934</v>
      </c>
      <c r="AY103" s="127"/>
      <c r="AZ103" s="127"/>
      <c r="BA103" s="127"/>
      <c r="BB103" s="136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</row>
    <row r="104" spans="1:64" x14ac:dyDescent="0.25">
      <c r="A104" s="127"/>
      <c r="B104" s="129" t="s">
        <v>567</v>
      </c>
      <c r="C104" s="140"/>
      <c r="D104" s="140">
        <f>IF(D101&gt;0,C105*$D94,0)</f>
        <v>0</v>
      </c>
      <c r="E104" s="140">
        <f t="shared" ref="E104:AX104" si="42">IF(E101&gt;0,D105*$D$13,0)</f>
        <v>0</v>
      </c>
      <c r="F104" s="140">
        <f t="shared" si="42"/>
        <v>0</v>
      </c>
      <c r="G104" s="140">
        <f t="shared" si="42"/>
        <v>0</v>
      </c>
      <c r="H104" s="140">
        <f t="shared" si="42"/>
        <v>115.31717305818745</v>
      </c>
      <c r="I104" s="140">
        <f t="shared" si="42"/>
        <v>113.29782105134426</v>
      </c>
      <c r="J104" s="140">
        <f t="shared" si="42"/>
        <v>111.26391492169866</v>
      </c>
      <c r="K104" s="140">
        <f t="shared" si="42"/>
        <v>109.21534977298202</v>
      </c>
      <c r="L104" s="140">
        <f t="shared" si="42"/>
        <v>107.15201995290442</v>
      </c>
      <c r="M104" s="140">
        <f t="shared" si="42"/>
        <v>105.0738190477057</v>
      </c>
      <c r="N104" s="140">
        <f t="shared" si="42"/>
        <v>102.98063987666731</v>
      </c>
      <c r="O104" s="140">
        <f t="shared" si="42"/>
        <v>100.87237448658466</v>
      </c>
      <c r="P104" s="140">
        <f t="shared" si="42"/>
        <v>98.748914146199439</v>
      </c>
      <c r="Q104" s="140">
        <f t="shared" si="42"/>
        <v>96.610149340592088</v>
      </c>
      <c r="R104" s="140">
        <f t="shared" si="42"/>
        <v>94.455969765533553</v>
      </c>
      <c r="S104" s="140">
        <f t="shared" si="42"/>
        <v>92.286264321796551</v>
      </c>
      <c r="T104" s="140">
        <f t="shared" si="42"/>
        <v>90.100921109425741</v>
      </c>
      <c r="U104" s="140">
        <f t="shared" si="42"/>
        <v>87.899827421966663</v>
      </c>
      <c r="V104" s="140">
        <f t="shared" si="42"/>
        <v>85.682869740652947</v>
      </c>
      <c r="W104" s="140">
        <f t="shared" si="42"/>
        <v>83.449933728551812</v>
      </c>
      <c r="X104" s="140">
        <f t="shared" si="42"/>
        <v>81.200904224667227</v>
      </c>
      <c r="Y104" s="140">
        <f t="shared" si="42"/>
        <v>78.935665238000624</v>
      </c>
      <c r="Z104" s="140">
        <f t="shared" si="42"/>
        <v>76.654099941568774</v>
      </c>
      <c r="AA104" s="140">
        <f t="shared" si="42"/>
        <v>74.356090666378677</v>
      </c>
      <c r="AB104" s="140">
        <f t="shared" si="42"/>
        <v>72.041518895358806</v>
      </c>
      <c r="AC104" s="140">
        <f t="shared" si="42"/>
        <v>69.710265257246775</v>
      </c>
      <c r="AD104" s="140">
        <f t="shared" si="42"/>
        <v>67.362209520432984</v>
      </c>
      <c r="AE104" s="140">
        <f t="shared" si="42"/>
        <v>64.997230586759628</v>
      </c>
      <c r="AF104" s="140">
        <f t="shared" si="42"/>
        <v>62.615206485275458</v>
      </c>
      <c r="AG104" s="140">
        <f t="shared" si="42"/>
        <v>60.216014365945064</v>
      </c>
      <c r="AH104" s="140">
        <f t="shared" si="42"/>
        <v>57.799530493313114</v>
      </c>
      <c r="AI104" s="140">
        <f t="shared" si="42"/>
        <v>55.36563024012289</v>
      </c>
      <c r="AJ104" s="140">
        <f t="shared" si="42"/>
        <v>52.914188080888692</v>
      </c>
      <c r="AK104" s="140">
        <f t="shared" si="42"/>
        <v>50.445077585422091</v>
      </c>
      <c r="AL104" s="140">
        <f t="shared" si="42"/>
        <v>47.958171412311387</v>
      </c>
      <c r="AM104" s="140">
        <f t="shared" si="42"/>
        <v>45.453341302354168</v>
      </c>
      <c r="AN104" s="140">
        <f t="shared" si="42"/>
        <v>42.93045807194251</v>
      </c>
      <c r="AO104" s="140">
        <f t="shared" si="42"/>
        <v>40.389391606400409</v>
      </c>
      <c r="AP104" s="140">
        <f t="shared" si="42"/>
        <v>37.830010853273357</v>
      </c>
      <c r="AQ104" s="140">
        <f t="shared" si="42"/>
        <v>35.252183815569417</v>
      </c>
      <c r="AR104" s="140">
        <f t="shared" si="42"/>
        <v>32.655777544951668</v>
      </c>
      <c r="AS104" s="140">
        <f t="shared" si="42"/>
        <v>30.040658134881525</v>
      </c>
      <c r="AT104" s="140">
        <f t="shared" si="42"/>
        <v>27.40669071371271</v>
      </c>
      <c r="AU104" s="140">
        <f t="shared" si="42"/>
        <v>24.753739437735359</v>
      </c>
      <c r="AV104" s="140">
        <f t="shared" si="42"/>
        <v>22.081667484170087</v>
      </c>
      <c r="AW104" s="140">
        <f t="shared" si="42"/>
        <v>19.39033704411148</v>
      </c>
      <c r="AX104" s="140">
        <f t="shared" si="42"/>
        <v>16.679609315420812</v>
      </c>
      <c r="AY104" s="127"/>
      <c r="AZ104" s="127"/>
      <c r="BA104" s="127"/>
      <c r="BB104" s="136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</row>
    <row r="105" spans="1:64" x14ac:dyDescent="0.25">
      <c r="A105" s="127"/>
      <c r="B105" s="129" t="s">
        <v>568</v>
      </c>
      <c r="C105" s="140">
        <f>IF(D99=$C87,($C89-($C89*$C91)-($C89*$C90)),(($C89-($C89*$C91)-($C89*$C90))-C103)*IF(B105&lt;1,0,1))</f>
        <v>16000</v>
      </c>
      <c r="D105" s="140">
        <f>IF(E99=$C87,($C89-($C89*$C91)-($C89*$C90)),(($C89-($C89*$C91)-($C89*$C90))-D103)*IF(C105&lt;1,0,1))</f>
        <v>16000</v>
      </c>
      <c r="E105" s="140">
        <f>IF(F99=$C87,($C89-($C89*$C91)-($C89*$C90)),(($C89-($C89*$C91)-($C89*$C90))-E103)*IF(D105&lt;1,0,1))</f>
        <v>16000</v>
      </c>
      <c r="F105" s="140">
        <f>IF(G99=$C87,($C89-($C89*$C91)-($C89*$C90)),(($C89-($C89*$C91)-($C89*$C90))-F103)*IF(E105&lt;1,0,1))</f>
        <v>16000</v>
      </c>
      <c r="G105" s="140">
        <f t="shared" ref="G105:AX105" si="43">IF(H99=$C87,($C89-($C89*$C91)-($C89*$C90)),(($C89-($C89*$C91)-($C89*$C90))-G103)*IF(F105&lt;1,0,1))</f>
        <v>16000</v>
      </c>
      <c r="H105" s="140">
        <f t="shared" si="43"/>
        <v>15719.819422791537</v>
      </c>
      <c r="I105" s="140">
        <f t="shared" si="43"/>
        <v>15437.619493576232</v>
      </c>
      <c r="J105" s="140">
        <f t="shared" si="43"/>
        <v>15153.38565823128</v>
      </c>
      <c r="K105" s="140">
        <f t="shared" si="43"/>
        <v>14867.103257737614</v>
      </c>
      <c r="L105" s="140">
        <f t="shared" si="43"/>
        <v>14578.757527423868</v>
      </c>
      <c r="M105" s="140">
        <f t="shared" si="43"/>
        <v>14288.333596204924</v>
      </c>
      <c r="N105" s="140">
        <f t="shared" si="43"/>
        <v>13995.816485814941</v>
      </c>
      <c r="O105" s="140">
        <f t="shared" si="43"/>
        <v>13701.191110034875</v>
      </c>
      <c r="P105" s="140">
        <f t="shared" si="43"/>
        <v>13404.442273914425</v>
      </c>
      <c r="Q105" s="140">
        <f t="shared" si="43"/>
        <v>13105.554672988368</v>
      </c>
      <c r="R105" s="140">
        <f t="shared" si="43"/>
        <v>12804.512892487252</v>
      </c>
      <c r="S105" s="140">
        <f t="shared" si="43"/>
        <v>12501.301406542398</v>
      </c>
      <c r="T105" s="140">
        <f t="shared" si="43"/>
        <v>12195.904577385174</v>
      </c>
      <c r="U105" s="140">
        <f t="shared" si="43"/>
        <v>11888.306654540491</v>
      </c>
      <c r="V105" s="140">
        <f t="shared" si="43"/>
        <v>11578.491774014492</v>
      </c>
      <c r="W105" s="140">
        <f t="shared" si="43"/>
        <v>11266.443957476395</v>
      </c>
      <c r="X105" s="140">
        <f t="shared" si="43"/>
        <v>10952.147111434413</v>
      </c>
      <c r="Y105" s="140">
        <f t="shared" si="43"/>
        <v>10635.585026405763</v>
      </c>
      <c r="Z105" s="140">
        <f t="shared" si="43"/>
        <v>10316.741376080681</v>
      </c>
      <c r="AA105" s="140">
        <f t="shared" si="43"/>
        <v>9995.5997164804103</v>
      </c>
      <c r="AB105" s="140">
        <f t="shared" si="43"/>
        <v>9672.143485109118</v>
      </c>
      <c r="AC105" s="140">
        <f t="shared" si="43"/>
        <v>9346.3560000997168</v>
      </c>
      <c r="AD105" s="140">
        <f t="shared" si="43"/>
        <v>9018.2204593534989</v>
      </c>
      <c r="AE105" s="140">
        <f t="shared" si="43"/>
        <v>8687.7199396736087</v>
      </c>
      <c r="AF105" s="140">
        <f t="shared" si="43"/>
        <v>8354.8373958922348</v>
      </c>
      <c r="AG105" s="140">
        <f t="shared" si="43"/>
        <v>8019.555659991529</v>
      </c>
      <c r="AH105" s="140">
        <f t="shared" si="43"/>
        <v>7681.857440218193</v>
      </c>
      <c r="AI105" s="140">
        <f t="shared" si="43"/>
        <v>7341.7253201916665</v>
      </c>
      <c r="AJ105" s="140">
        <f t="shared" si="43"/>
        <v>6999.141758005906</v>
      </c>
      <c r="AK105" s="140">
        <f t="shared" si="43"/>
        <v>6654.0890853246783</v>
      </c>
      <c r="AL105" s="140">
        <f t="shared" si="43"/>
        <v>6306.5495064703391</v>
      </c>
      <c r="AM105" s="140">
        <f t="shared" si="43"/>
        <v>5956.505097506044</v>
      </c>
      <c r="AN105" s="140">
        <f t="shared" si="43"/>
        <v>5603.937805311336</v>
      </c>
      <c r="AO105" s="140">
        <f t="shared" si="43"/>
        <v>5248.829446651087</v>
      </c>
      <c r="AP105" s="140">
        <f t="shared" si="43"/>
        <v>4891.1617072377103</v>
      </c>
      <c r="AQ105" s="140">
        <f t="shared" si="43"/>
        <v>4530.9161407866304</v>
      </c>
      <c r="AR105" s="140">
        <f t="shared" si="43"/>
        <v>4168.0741680649317</v>
      </c>
      <c r="AS105" s="140">
        <f t="shared" si="43"/>
        <v>3802.6170759331635</v>
      </c>
      <c r="AT105" s="140">
        <f t="shared" si="43"/>
        <v>3434.5260163802268</v>
      </c>
      <c r="AU105" s="140">
        <f t="shared" si="43"/>
        <v>3063.782005551313</v>
      </c>
      <c r="AV105" s="140">
        <f t="shared" si="43"/>
        <v>2690.3659227688331</v>
      </c>
      <c r="AW105" s="140">
        <f t="shared" si="43"/>
        <v>2314.2585095462946</v>
      </c>
      <c r="AX105" s="140">
        <f t="shared" si="43"/>
        <v>1935.4403685950656</v>
      </c>
      <c r="AY105" s="127"/>
      <c r="AZ105" s="127"/>
      <c r="BA105" s="127"/>
      <c r="BB105" s="136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</row>
    <row r="106" spans="1:64" x14ac:dyDescent="0.25">
      <c r="A106" s="127"/>
      <c r="B106" s="129" t="s">
        <v>591</v>
      </c>
      <c r="C106" s="140"/>
      <c r="D106" s="140">
        <f t="shared" ref="D106:Y106" si="44">IF(D105&lt;1,$C89*$C90,0)*IF(C105&lt;1,0,1)</f>
        <v>0</v>
      </c>
      <c r="E106" s="140">
        <f t="shared" si="44"/>
        <v>0</v>
      </c>
      <c r="F106" s="140">
        <f t="shared" si="44"/>
        <v>0</v>
      </c>
      <c r="G106" s="140">
        <f t="shared" si="44"/>
        <v>0</v>
      </c>
      <c r="H106" s="140">
        <f t="shared" si="44"/>
        <v>0</v>
      </c>
      <c r="I106" s="140">
        <f t="shared" si="44"/>
        <v>0</v>
      </c>
      <c r="J106" s="140">
        <f t="shared" si="44"/>
        <v>0</v>
      </c>
      <c r="K106" s="140">
        <f t="shared" si="44"/>
        <v>0</v>
      </c>
      <c r="L106" s="140">
        <f t="shared" si="44"/>
        <v>0</v>
      </c>
      <c r="M106" s="140">
        <f t="shared" si="44"/>
        <v>0</v>
      </c>
      <c r="N106" s="140">
        <f t="shared" si="44"/>
        <v>0</v>
      </c>
      <c r="O106" s="140">
        <f t="shared" si="44"/>
        <v>0</v>
      </c>
      <c r="P106" s="140">
        <f t="shared" si="44"/>
        <v>0</v>
      </c>
      <c r="Q106" s="140">
        <f t="shared" si="44"/>
        <v>0</v>
      </c>
      <c r="R106" s="140">
        <f t="shared" si="44"/>
        <v>0</v>
      </c>
      <c r="S106" s="140">
        <f t="shared" si="44"/>
        <v>0</v>
      </c>
      <c r="T106" s="140">
        <f t="shared" si="44"/>
        <v>0</v>
      </c>
      <c r="U106" s="140">
        <f t="shared" si="44"/>
        <v>0</v>
      </c>
      <c r="V106" s="140">
        <f t="shared" si="44"/>
        <v>0</v>
      </c>
      <c r="W106" s="140">
        <f t="shared" si="44"/>
        <v>0</v>
      </c>
      <c r="X106" s="140">
        <f t="shared" si="44"/>
        <v>0</v>
      </c>
      <c r="Y106" s="140">
        <f t="shared" si="44"/>
        <v>0</v>
      </c>
      <c r="Z106" s="140">
        <f t="shared" ref="Z106:AX106" si="45">IF(Z105&lt;1,$C$8*$C$9,0)*IF(Y105&lt;1,0,1)</f>
        <v>0</v>
      </c>
      <c r="AA106" s="140">
        <f t="shared" si="45"/>
        <v>0</v>
      </c>
      <c r="AB106" s="140">
        <f t="shared" si="45"/>
        <v>0</v>
      </c>
      <c r="AC106" s="140">
        <f t="shared" si="45"/>
        <v>0</v>
      </c>
      <c r="AD106" s="140">
        <f t="shared" si="45"/>
        <v>0</v>
      </c>
      <c r="AE106" s="140">
        <f t="shared" si="45"/>
        <v>0</v>
      </c>
      <c r="AF106" s="140">
        <f t="shared" si="45"/>
        <v>0</v>
      </c>
      <c r="AG106" s="140">
        <f t="shared" si="45"/>
        <v>0</v>
      </c>
      <c r="AH106" s="140">
        <f t="shared" si="45"/>
        <v>0</v>
      </c>
      <c r="AI106" s="140">
        <f t="shared" si="45"/>
        <v>0</v>
      </c>
      <c r="AJ106" s="140">
        <f t="shared" si="45"/>
        <v>0</v>
      </c>
      <c r="AK106" s="140">
        <f t="shared" si="45"/>
        <v>0</v>
      </c>
      <c r="AL106" s="140">
        <f t="shared" si="45"/>
        <v>0</v>
      </c>
      <c r="AM106" s="140">
        <f t="shared" si="45"/>
        <v>0</v>
      </c>
      <c r="AN106" s="140">
        <f t="shared" si="45"/>
        <v>0</v>
      </c>
      <c r="AO106" s="140">
        <f t="shared" si="45"/>
        <v>0</v>
      </c>
      <c r="AP106" s="140">
        <f t="shared" si="45"/>
        <v>0</v>
      </c>
      <c r="AQ106" s="140">
        <f t="shared" si="45"/>
        <v>0</v>
      </c>
      <c r="AR106" s="140">
        <f t="shared" si="45"/>
        <v>0</v>
      </c>
      <c r="AS106" s="140">
        <f t="shared" si="45"/>
        <v>0</v>
      </c>
      <c r="AT106" s="140">
        <f t="shared" si="45"/>
        <v>0</v>
      </c>
      <c r="AU106" s="140">
        <f t="shared" si="45"/>
        <v>0</v>
      </c>
      <c r="AV106" s="140">
        <f t="shared" si="45"/>
        <v>0</v>
      </c>
      <c r="AW106" s="140">
        <f t="shared" si="45"/>
        <v>0</v>
      </c>
      <c r="AX106" s="140">
        <f t="shared" si="45"/>
        <v>0</v>
      </c>
      <c r="AY106" s="127"/>
      <c r="AZ106" s="127"/>
      <c r="BA106" s="127"/>
      <c r="BB106" s="136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</row>
    <row r="107" spans="1:64" x14ac:dyDescent="0.25">
      <c r="A107" s="127"/>
      <c r="B107" s="143" t="s">
        <v>592</v>
      </c>
      <c r="C107" s="140">
        <f>C100+C101+C106</f>
        <v>0</v>
      </c>
      <c r="D107" s="140">
        <f>D100+D101+D106</f>
        <v>0</v>
      </c>
      <c r="E107" s="140">
        <f t="shared" ref="E107:AX107" si="46">E100+E101+E106</f>
        <v>0</v>
      </c>
      <c r="F107" s="140">
        <f t="shared" si="46"/>
        <v>0</v>
      </c>
      <c r="G107" s="140">
        <f t="shared" si="46"/>
        <v>0</v>
      </c>
      <c r="H107" s="140">
        <f t="shared" si="46"/>
        <v>2395.4977502666497</v>
      </c>
      <c r="I107" s="140">
        <f t="shared" si="46"/>
        <v>395.49775026664986</v>
      </c>
      <c r="J107" s="140">
        <f t="shared" si="46"/>
        <v>395.49775026664986</v>
      </c>
      <c r="K107" s="140">
        <f t="shared" si="46"/>
        <v>395.49775026664986</v>
      </c>
      <c r="L107" s="140">
        <f t="shared" si="46"/>
        <v>395.49775026664986</v>
      </c>
      <c r="M107" s="140">
        <f t="shared" si="46"/>
        <v>395.49775026664986</v>
      </c>
      <c r="N107" s="140">
        <f t="shared" si="46"/>
        <v>395.49775026664986</v>
      </c>
      <c r="O107" s="140">
        <f t="shared" si="46"/>
        <v>395.49775026664986</v>
      </c>
      <c r="P107" s="140">
        <f t="shared" si="46"/>
        <v>395.49775026664986</v>
      </c>
      <c r="Q107" s="140">
        <f t="shared" si="46"/>
        <v>395.49775026664986</v>
      </c>
      <c r="R107" s="140">
        <f t="shared" si="46"/>
        <v>395.49775026664986</v>
      </c>
      <c r="S107" s="140">
        <f t="shared" si="46"/>
        <v>395.49775026664986</v>
      </c>
      <c r="T107" s="140">
        <f t="shared" si="46"/>
        <v>395.49775026664986</v>
      </c>
      <c r="U107" s="140">
        <f t="shared" si="46"/>
        <v>395.49775026664986</v>
      </c>
      <c r="V107" s="140">
        <f t="shared" si="46"/>
        <v>395.49775026664986</v>
      </c>
      <c r="W107" s="140">
        <f t="shared" si="46"/>
        <v>395.49775026664986</v>
      </c>
      <c r="X107" s="140">
        <f t="shared" si="46"/>
        <v>395.49775026664986</v>
      </c>
      <c r="Y107" s="140">
        <f t="shared" si="46"/>
        <v>395.49775026664986</v>
      </c>
      <c r="Z107" s="140">
        <f t="shared" si="46"/>
        <v>395.49775026664986</v>
      </c>
      <c r="AA107" s="140">
        <f t="shared" si="46"/>
        <v>395.49775026664986</v>
      </c>
      <c r="AB107" s="140">
        <f t="shared" si="46"/>
        <v>395.49775026664986</v>
      </c>
      <c r="AC107" s="140">
        <f t="shared" si="46"/>
        <v>395.49775026664986</v>
      </c>
      <c r="AD107" s="140">
        <f t="shared" si="46"/>
        <v>395.49775026664986</v>
      </c>
      <c r="AE107" s="140">
        <f t="shared" si="46"/>
        <v>395.49775026664986</v>
      </c>
      <c r="AF107" s="140">
        <f t="shared" si="46"/>
        <v>395.49775026664986</v>
      </c>
      <c r="AG107" s="140">
        <f t="shared" si="46"/>
        <v>395.49775026664986</v>
      </c>
      <c r="AH107" s="140">
        <f t="shared" si="46"/>
        <v>395.49775026664986</v>
      </c>
      <c r="AI107" s="140">
        <f t="shared" si="46"/>
        <v>395.49775026664986</v>
      </c>
      <c r="AJ107" s="140">
        <f t="shared" si="46"/>
        <v>395.49775026664986</v>
      </c>
      <c r="AK107" s="140">
        <f t="shared" si="46"/>
        <v>395.49775026664986</v>
      </c>
      <c r="AL107" s="140">
        <f t="shared" si="46"/>
        <v>395.49775026664986</v>
      </c>
      <c r="AM107" s="140">
        <f t="shared" si="46"/>
        <v>395.49775026664986</v>
      </c>
      <c r="AN107" s="140">
        <f t="shared" si="46"/>
        <v>395.49775026664986</v>
      </c>
      <c r="AO107" s="140">
        <f t="shared" si="46"/>
        <v>395.49775026664986</v>
      </c>
      <c r="AP107" s="140">
        <f t="shared" si="46"/>
        <v>395.49775026664986</v>
      </c>
      <c r="AQ107" s="140">
        <f t="shared" si="46"/>
        <v>395.49775026664986</v>
      </c>
      <c r="AR107" s="140">
        <f t="shared" si="46"/>
        <v>395.49775026664986</v>
      </c>
      <c r="AS107" s="140">
        <f t="shared" si="46"/>
        <v>395.49775026664986</v>
      </c>
      <c r="AT107" s="140">
        <f t="shared" si="46"/>
        <v>395.49775026664986</v>
      </c>
      <c r="AU107" s="140">
        <f t="shared" si="46"/>
        <v>395.49775026664986</v>
      </c>
      <c r="AV107" s="140">
        <f t="shared" si="46"/>
        <v>395.49775026664986</v>
      </c>
      <c r="AW107" s="140">
        <f t="shared" si="46"/>
        <v>395.49775026664986</v>
      </c>
      <c r="AX107" s="140">
        <f t="shared" si="46"/>
        <v>395.49775026664986</v>
      </c>
      <c r="AY107" s="127"/>
      <c r="AZ107" s="127"/>
      <c r="BA107" s="127"/>
      <c r="BB107" s="136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</row>
    <row r="108" spans="1:64" x14ac:dyDescent="0.25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36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</row>
    <row r="109" spans="1:64" x14ac:dyDescent="0.25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36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</row>
    <row r="110" spans="1:64" x14ac:dyDescent="0.25">
      <c r="A110" s="127"/>
      <c r="B110" s="133" t="s">
        <v>596</v>
      </c>
      <c r="C110" s="133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36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</row>
    <row r="111" spans="1:64" x14ac:dyDescent="0.25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36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</row>
    <row r="112" spans="1:64" x14ac:dyDescent="0.25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36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x14ac:dyDescent="0.25">
      <c r="A113" s="127"/>
      <c r="B113" s="126" t="s">
        <v>483</v>
      </c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36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</row>
    <row r="114" spans="1:64" x14ac:dyDescent="0.25">
      <c r="A114" s="127"/>
      <c r="B114" s="128" t="s">
        <v>484</v>
      </c>
      <c r="C114" s="150" t="str">
        <f>+Leasing!G5</f>
        <v>A2 M2</v>
      </c>
      <c r="D114" s="138">
        <f>VLOOKUP($C114,$BA$5:$BB$38,2,FALSE)</f>
        <v>14</v>
      </c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36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</row>
    <row r="115" spans="1:64" x14ac:dyDescent="0.25">
      <c r="A115" s="127"/>
      <c r="B115" s="128" t="s">
        <v>486</v>
      </c>
      <c r="C115" s="157">
        <f>+Leasing!G6</f>
        <v>0.09</v>
      </c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36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</row>
    <row r="116" spans="1:64" x14ac:dyDescent="0.25">
      <c r="A116" s="127"/>
      <c r="B116" s="129" t="s">
        <v>501</v>
      </c>
      <c r="C116" s="158">
        <f>+Leasing!G7</f>
        <v>20000</v>
      </c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36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</row>
    <row r="117" spans="1:64" x14ac:dyDescent="0.25">
      <c r="A117" s="127"/>
      <c r="B117" s="129" t="s">
        <v>502</v>
      </c>
      <c r="C117" s="157">
        <f>+Leasing!G8</f>
        <v>0.1</v>
      </c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36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</row>
    <row r="118" spans="1:64" x14ac:dyDescent="0.25">
      <c r="A118" s="127"/>
      <c r="B118" s="129" t="s">
        <v>503</v>
      </c>
      <c r="C118" s="157">
        <f>+Leasing!G9</f>
        <v>0.1</v>
      </c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36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</row>
    <row r="119" spans="1:64" x14ac:dyDescent="0.25">
      <c r="A119" s="127"/>
      <c r="B119" s="130" t="s">
        <v>488</v>
      </c>
      <c r="C119" s="138">
        <f>+Leasing!G10</f>
        <v>48</v>
      </c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36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</row>
    <row r="120" spans="1:64" x14ac:dyDescent="0.25">
      <c r="A120" s="127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36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</row>
    <row r="121" spans="1:64" x14ac:dyDescent="0.25">
      <c r="A121" s="127"/>
      <c r="B121" s="126" t="s">
        <v>521</v>
      </c>
      <c r="C121" s="126" t="s">
        <v>522</v>
      </c>
      <c r="D121" s="139">
        <f>((1+C115)^(1/12))-1</f>
        <v>7.2073233161367156E-3</v>
      </c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36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</row>
    <row r="122" spans="1:64" x14ac:dyDescent="0.25">
      <c r="A122" s="127"/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36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</row>
    <row r="123" spans="1:64" x14ac:dyDescent="0.25">
      <c r="A123" s="127"/>
      <c r="B123" s="126" t="s">
        <v>525</v>
      </c>
      <c r="C123" s="126" t="s">
        <v>522</v>
      </c>
      <c r="D123" s="140">
        <f>(C116-(C116*C117)-(C116*C118))/((1-(1+D121)^(-C119))/D121)</f>
        <v>395.49775026664986</v>
      </c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36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</row>
    <row r="124" spans="1:64" x14ac:dyDescent="0.25">
      <c r="A124" s="127"/>
      <c r="B124" s="127"/>
      <c r="C124" s="66">
        <f>+[2]SPm!B2</f>
        <v>41275</v>
      </c>
      <c r="D124" s="66">
        <f>+[2]SPm!C2</f>
        <v>41306</v>
      </c>
      <c r="E124" s="66">
        <f>+[2]SPm!D2</f>
        <v>41336</v>
      </c>
      <c r="F124" s="66">
        <f>+[2]SPm!E2</f>
        <v>41367</v>
      </c>
      <c r="G124" s="66">
        <f>+[2]SPm!F2</f>
        <v>41397</v>
      </c>
      <c r="H124" s="66">
        <f>+[2]SPm!G2</f>
        <v>41428</v>
      </c>
      <c r="I124" s="66">
        <f>+[2]SPm!H2</f>
        <v>41458</v>
      </c>
      <c r="J124" s="66">
        <f>+[2]SPm!I2</f>
        <v>41489</v>
      </c>
      <c r="K124" s="66">
        <f>+[2]SPm!J2</f>
        <v>41519</v>
      </c>
      <c r="L124" s="66">
        <f>+[2]SPm!K2</f>
        <v>41550</v>
      </c>
      <c r="M124" s="66">
        <f>+[2]SPm!L2</f>
        <v>41580</v>
      </c>
      <c r="N124" s="66">
        <f>+[2]SPm!M2</f>
        <v>41611</v>
      </c>
      <c r="O124" s="66">
        <f>+[2]SPm!N2</f>
        <v>41641</v>
      </c>
      <c r="P124" s="66">
        <f>+[2]SPm!O2</f>
        <v>41672</v>
      </c>
      <c r="Q124" s="66">
        <f>+[2]SPm!P2</f>
        <v>41702</v>
      </c>
      <c r="R124" s="66">
        <f>+[2]SPm!Q2</f>
        <v>41733</v>
      </c>
      <c r="S124" s="66">
        <f>+[2]SPm!R2</f>
        <v>41763</v>
      </c>
      <c r="T124" s="66">
        <f>+[2]SPm!S2</f>
        <v>41794</v>
      </c>
      <c r="U124" s="66">
        <f>+[2]SPm!T2</f>
        <v>41824</v>
      </c>
      <c r="V124" s="66">
        <f>+[2]SPm!U2</f>
        <v>41855</v>
      </c>
      <c r="W124" s="66">
        <f>+[2]SPm!V2</f>
        <v>41885</v>
      </c>
      <c r="X124" s="66">
        <f>+[2]SPm!W2</f>
        <v>41916</v>
      </c>
      <c r="Y124" s="66">
        <f>+[2]SPm!X2</f>
        <v>41946</v>
      </c>
      <c r="Z124" s="66">
        <f>+[2]SPm!Y2</f>
        <v>41977</v>
      </c>
      <c r="AA124" s="66">
        <f>+[2]SPm!Z2</f>
        <v>42007</v>
      </c>
      <c r="AB124" s="66">
        <f>+[2]SPm!AA2</f>
        <v>42038</v>
      </c>
      <c r="AC124" s="66">
        <f>+[2]SPm!AB2</f>
        <v>42068</v>
      </c>
      <c r="AD124" s="66">
        <f>+[2]SPm!AC2</f>
        <v>42099</v>
      </c>
      <c r="AE124" s="66">
        <f>+[2]SPm!AD2</f>
        <v>42129</v>
      </c>
      <c r="AF124" s="66">
        <f>+[2]SPm!AE2</f>
        <v>42160</v>
      </c>
      <c r="AG124" s="66">
        <f>+[2]SPm!AF2</f>
        <v>42190</v>
      </c>
      <c r="AH124" s="66">
        <f>+[2]SPm!AG2</f>
        <v>42221</v>
      </c>
      <c r="AI124" s="66">
        <f>+[2]SPm!AH2</f>
        <v>42251</v>
      </c>
      <c r="AJ124" s="66">
        <f>+[2]SPm!AI2</f>
        <v>42282</v>
      </c>
      <c r="AK124" s="66">
        <f>+[2]SPm!AJ2</f>
        <v>42312</v>
      </c>
      <c r="AL124" s="66">
        <f>+[2]SPm!AK2</f>
        <v>42343</v>
      </c>
      <c r="AM124" s="66">
        <f>+[2]SPm!AL2</f>
        <v>42373</v>
      </c>
      <c r="AN124" s="66">
        <f>+[2]SPm!AM2</f>
        <v>42404</v>
      </c>
      <c r="AO124" s="66">
        <f>+[2]SPm!AN2</f>
        <v>42434</v>
      </c>
      <c r="AP124" s="66">
        <f>+[2]SPm!AO2</f>
        <v>42465</v>
      </c>
      <c r="AQ124" s="66">
        <f>+[2]SPm!AP2</f>
        <v>42495</v>
      </c>
      <c r="AR124" s="66">
        <f>+[2]SPm!AQ2</f>
        <v>42526</v>
      </c>
      <c r="AS124" s="66">
        <f>+[2]SPm!AR2</f>
        <v>42556</v>
      </c>
      <c r="AT124" s="66">
        <f>+[2]SPm!AS2</f>
        <v>42587</v>
      </c>
      <c r="AU124" s="66">
        <f>+[2]SPm!AT2</f>
        <v>42617</v>
      </c>
      <c r="AV124" s="66">
        <f>+[2]SPm!AU2</f>
        <v>42648</v>
      </c>
      <c r="AW124" s="66">
        <f>+[2]SPm!AV2</f>
        <v>42678</v>
      </c>
      <c r="AX124" s="66">
        <f>+[2]SPm!AW2</f>
        <v>42709</v>
      </c>
      <c r="AY124" s="127"/>
      <c r="AZ124" s="127"/>
      <c r="BA124" s="127"/>
      <c r="BB124" s="136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</row>
    <row r="125" spans="1:64" x14ac:dyDescent="0.25">
      <c r="A125" s="127"/>
      <c r="B125" s="127"/>
      <c r="C125" s="138">
        <v>1</v>
      </c>
      <c r="D125" s="138">
        <f>+C125+1</f>
        <v>2</v>
      </c>
      <c r="E125" s="138">
        <f t="shared" ref="E125:AX125" si="47">+D125+1</f>
        <v>3</v>
      </c>
      <c r="F125" s="138">
        <f t="shared" si="47"/>
        <v>4</v>
      </c>
      <c r="G125" s="138">
        <f t="shared" si="47"/>
        <v>5</v>
      </c>
      <c r="H125" s="138">
        <f t="shared" si="47"/>
        <v>6</v>
      </c>
      <c r="I125" s="138">
        <f t="shared" si="47"/>
        <v>7</v>
      </c>
      <c r="J125" s="138">
        <f t="shared" si="47"/>
        <v>8</v>
      </c>
      <c r="K125" s="138">
        <f t="shared" si="47"/>
        <v>9</v>
      </c>
      <c r="L125" s="138">
        <f t="shared" si="47"/>
        <v>10</v>
      </c>
      <c r="M125" s="138">
        <f t="shared" si="47"/>
        <v>11</v>
      </c>
      <c r="N125" s="138">
        <f t="shared" si="47"/>
        <v>12</v>
      </c>
      <c r="O125" s="138">
        <f t="shared" si="47"/>
        <v>13</v>
      </c>
      <c r="P125" s="138">
        <f t="shared" si="47"/>
        <v>14</v>
      </c>
      <c r="Q125" s="138">
        <f t="shared" si="47"/>
        <v>15</v>
      </c>
      <c r="R125" s="138">
        <f t="shared" si="47"/>
        <v>16</v>
      </c>
      <c r="S125" s="138">
        <f t="shared" si="47"/>
        <v>17</v>
      </c>
      <c r="T125" s="138">
        <f t="shared" si="47"/>
        <v>18</v>
      </c>
      <c r="U125" s="138">
        <f t="shared" si="47"/>
        <v>19</v>
      </c>
      <c r="V125" s="138">
        <f t="shared" si="47"/>
        <v>20</v>
      </c>
      <c r="W125" s="138">
        <f t="shared" si="47"/>
        <v>21</v>
      </c>
      <c r="X125" s="138">
        <f t="shared" si="47"/>
        <v>22</v>
      </c>
      <c r="Y125" s="138">
        <f t="shared" si="47"/>
        <v>23</v>
      </c>
      <c r="Z125" s="138">
        <f t="shared" si="47"/>
        <v>24</v>
      </c>
      <c r="AA125" s="138">
        <f t="shared" si="47"/>
        <v>25</v>
      </c>
      <c r="AB125" s="138">
        <f t="shared" si="47"/>
        <v>26</v>
      </c>
      <c r="AC125" s="138">
        <f t="shared" si="47"/>
        <v>27</v>
      </c>
      <c r="AD125" s="138">
        <f t="shared" si="47"/>
        <v>28</v>
      </c>
      <c r="AE125" s="138">
        <f t="shared" si="47"/>
        <v>29</v>
      </c>
      <c r="AF125" s="138">
        <f t="shared" si="47"/>
        <v>30</v>
      </c>
      <c r="AG125" s="138">
        <f t="shared" si="47"/>
        <v>31</v>
      </c>
      <c r="AH125" s="138">
        <f t="shared" si="47"/>
        <v>32</v>
      </c>
      <c r="AI125" s="138">
        <f t="shared" si="47"/>
        <v>33</v>
      </c>
      <c r="AJ125" s="138">
        <f t="shared" si="47"/>
        <v>34</v>
      </c>
      <c r="AK125" s="138">
        <f t="shared" si="47"/>
        <v>35</v>
      </c>
      <c r="AL125" s="138">
        <f t="shared" si="47"/>
        <v>36</v>
      </c>
      <c r="AM125" s="138">
        <f t="shared" si="47"/>
        <v>37</v>
      </c>
      <c r="AN125" s="138">
        <f t="shared" si="47"/>
        <v>38</v>
      </c>
      <c r="AO125" s="138">
        <f t="shared" si="47"/>
        <v>39</v>
      </c>
      <c r="AP125" s="138">
        <f t="shared" si="47"/>
        <v>40</v>
      </c>
      <c r="AQ125" s="138">
        <f t="shared" si="47"/>
        <v>41</v>
      </c>
      <c r="AR125" s="138">
        <f t="shared" si="47"/>
        <v>42</v>
      </c>
      <c r="AS125" s="138">
        <f t="shared" si="47"/>
        <v>43</v>
      </c>
      <c r="AT125" s="138">
        <f t="shared" si="47"/>
        <v>44</v>
      </c>
      <c r="AU125" s="138">
        <f t="shared" si="47"/>
        <v>45</v>
      </c>
      <c r="AV125" s="138">
        <f t="shared" si="47"/>
        <v>46</v>
      </c>
      <c r="AW125" s="138">
        <f t="shared" si="47"/>
        <v>47</v>
      </c>
      <c r="AX125" s="138">
        <f t="shared" si="47"/>
        <v>48</v>
      </c>
      <c r="AY125" s="127"/>
      <c r="AZ125" s="127"/>
      <c r="BA125" s="127"/>
      <c r="BB125" s="136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</row>
    <row r="126" spans="1:64" x14ac:dyDescent="0.25">
      <c r="A126" s="127"/>
      <c r="B126" s="141" t="s">
        <v>589</v>
      </c>
      <c r="C126" s="142" t="s">
        <v>515</v>
      </c>
      <c r="D126" s="142" t="s">
        <v>516</v>
      </c>
      <c r="E126" s="142" t="s">
        <v>517</v>
      </c>
      <c r="F126" s="142" t="s">
        <v>518</v>
      </c>
      <c r="G126" s="142" t="s">
        <v>519</v>
      </c>
      <c r="H126" s="142" t="s">
        <v>520</v>
      </c>
      <c r="I126" s="142" t="s">
        <v>523</v>
      </c>
      <c r="J126" s="142" t="s">
        <v>524</v>
      </c>
      <c r="K126" s="142" t="s">
        <v>485</v>
      </c>
      <c r="L126" s="142" t="s">
        <v>526</v>
      </c>
      <c r="M126" s="142" t="s">
        <v>527</v>
      </c>
      <c r="N126" s="142" t="s">
        <v>500</v>
      </c>
      <c r="O126" s="142" t="s">
        <v>528</v>
      </c>
      <c r="P126" s="142" t="s">
        <v>529</v>
      </c>
      <c r="Q126" s="142" t="s">
        <v>530</v>
      </c>
      <c r="R126" s="142" t="s">
        <v>531</v>
      </c>
      <c r="S126" s="142" t="s">
        <v>532</v>
      </c>
      <c r="T126" s="142" t="s">
        <v>533</v>
      </c>
      <c r="U126" s="142" t="s">
        <v>534</v>
      </c>
      <c r="V126" s="142" t="s">
        <v>535</v>
      </c>
      <c r="W126" s="142" t="s">
        <v>536</v>
      </c>
      <c r="X126" s="142" t="s">
        <v>537</v>
      </c>
      <c r="Y126" s="142" t="s">
        <v>538</v>
      </c>
      <c r="Z126" s="142" t="s">
        <v>539</v>
      </c>
      <c r="AA126" s="142" t="s">
        <v>540</v>
      </c>
      <c r="AB126" s="142" t="s">
        <v>541</v>
      </c>
      <c r="AC126" s="142" t="s">
        <v>542</v>
      </c>
      <c r="AD126" s="142" t="s">
        <v>543</v>
      </c>
      <c r="AE126" s="142" t="s">
        <v>544</v>
      </c>
      <c r="AF126" s="142" t="s">
        <v>545</v>
      </c>
      <c r="AG126" s="142" t="s">
        <v>546</v>
      </c>
      <c r="AH126" s="142" t="s">
        <v>547</v>
      </c>
      <c r="AI126" s="142" t="s">
        <v>548</v>
      </c>
      <c r="AJ126" s="142" t="s">
        <v>549</v>
      </c>
      <c r="AK126" s="142" t="s">
        <v>550</v>
      </c>
      <c r="AL126" s="142" t="s">
        <v>551</v>
      </c>
      <c r="AM126" s="142" t="s">
        <v>552</v>
      </c>
      <c r="AN126" s="142" t="s">
        <v>553</v>
      </c>
      <c r="AO126" s="142" t="s">
        <v>554</v>
      </c>
      <c r="AP126" s="142" t="s">
        <v>555</v>
      </c>
      <c r="AQ126" s="142" t="s">
        <v>556</v>
      </c>
      <c r="AR126" s="142" t="s">
        <v>557</v>
      </c>
      <c r="AS126" s="142" t="s">
        <v>558</v>
      </c>
      <c r="AT126" s="142" t="s">
        <v>559</v>
      </c>
      <c r="AU126" s="142" t="s">
        <v>560</v>
      </c>
      <c r="AV126" s="142" t="s">
        <v>561</v>
      </c>
      <c r="AW126" s="142" t="s">
        <v>562</v>
      </c>
      <c r="AX126" s="142" t="s">
        <v>563</v>
      </c>
      <c r="AY126" s="127"/>
      <c r="AZ126" s="127"/>
      <c r="BA126" s="127"/>
      <c r="BB126" s="136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</row>
    <row r="127" spans="1:64" x14ac:dyDescent="0.25">
      <c r="A127" s="127"/>
      <c r="B127" s="129" t="s">
        <v>590</v>
      </c>
      <c r="C127" s="140">
        <f t="shared" ref="C127:AX127" si="48">IF(C126=$C114,$C116*$C118,0)</f>
        <v>0</v>
      </c>
      <c r="D127" s="140">
        <f t="shared" si="48"/>
        <v>0</v>
      </c>
      <c r="E127" s="140">
        <f t="shared" si="48"/>
        <v>0</v>
      </c>
      <c r="F127" s="140">
        <f t="shared" si="48"/>
        <v>0</v>
      </c>
      <c r="G127" s="140">
        <f t="shared" si="48"/>
        <v>0</v>
      </c>
      <c r="H127" s="140">
        <f t="shared" si="48"/>
        <v>0</v>
      </c>
      <c r="I127" s="140">
        <f t="shared" si="48"/>
        <v>0</v>
      </c>
      <c r="J127" s="140">
        <f t="shared" si="48"/>
        <v>0</v>
      </c>
      <c r="K127" s="140">
        <f t="shared" si="48"/>
        <v>0</v>
      </c>
      <c r="L127" s="140">
        <f t="shared" si="48"/>
        <v>0</v>
      </c>
      <c r="M127" s="140">
        <f t="shared" si="48"/>
        <v>0</v>
      </c>
      <c r="N127" s="140">
        <f t="shared" si="48"/>
        <v>0</v>
      </c>
      <c r="O127" s="140">
        <f t="shared" si="48"/>
        <v>0</v>
      </c>
      <c r="P127" s="140">
        <f t="shared" si="48"/>
        <v>2000</v>
      </c>
      <c r="Q127" s="140">
        <f t="shared" si="48"/>
        <v>0</v>
      </c>
      <c r="R127" s="140">
        <f t="shared" si="48"/>
        <v>0</v>
      </c>
      <c r="S127" s="140">
        <f t="shared" si="48"/>
        <v>0</v>
      </c>
      <c r="T127" s="140">
        <f t="shared" si="48"/>
        <v>0</v>
      </c>
      <c r="U127" s="140">
        <f t="shared" si="48"/>
        <v>0</v>
      </c>
      <c r="V127" s="140">
        <f t="shared" si="48"/>
        <v>0</v>
      </c>
      <c r="W127" s="140">
        <f t="shared" si="48"/>
        <v>0</v>
      </c>
      <c r="X127" s="140">
        <f t="shared" si="48"/>
        <v>0</v>
      </c>
      <c r="Y127" s="140">
        <f t="shared" si="48"/>
        <v>0</v>
      </c>
      <c r="Z127" s="140">
        <f t="shared" si="48"/>
        <v>0</v>
      </c>
      <c r="AA127" s="140">
        <f t="shared" si="48"/>
        <v>0</v>
      </c>
      <c r="AB127" s="140">
        <f t="shared" si="48"/>
        <v>0</v>
      </c>
      <c r="AC127" s="140">
        <f t="shared" si="48"/>
        <v>0</v>
      </c>
      <c r="AD127" s="140">
        <f t="shared" si="48"/>
        <v>0</v>
      </c>
      <c r="AE127" s="140">
        <f t="shared" si="48"/>
        <v>0</v>
      </c>
      <c r="AF127" s="140">
        <f t="shared" si="48"/>
        <v>0</v>
      </c>
      <c r="AG127" s="140">
        <f t="shared" si="48"/>
        <v>0</v>
      </c>
      <c r="AH127" s="140">
        <f t="shared" si="48"/>
        <v>0</v>
      </c>
      <c r="AI127" s="140">
        <f t="shared" si="48"/>
        <v>0</v>
      </c>
      <c r="AJ127" s="140">
        <f t="shared" si="48"/>
        <v>0</v>
      </c>
      <c r="AK127" s="140">
        <f t="shared" si="48"/>
        <v>0</v>
      </c>
      <c r="AL127" s="140">
        <f t="shared" si="48"/>
        <v>0</v>
      </c>
      <c r="AM127" s="140">
        <f t="shared" si="48"/>
        <v>0</v>
      </c>
      <c r="AN127" s="140">
        <f t="shared" si="48"/>
        <v>0</v>
      </c>
      <c r="AO127" s="140">
        <f t="shared" si="48"/>
        <v>0</v>
      </c>
      <c r="AP127" s="140">
        <f t="shared" si="48"/>
        <v>0</v>
      </c>
      <c r="AQ127" s="140">
        <f t="shared" si="48"/>
        <v>0</v>
      </c>
      <c r="AR127" s="140">
        <f t="shared" si="48"/>
        <v>0</v>
      </c>
      <c r="AS127" s="140">
        <f t="shared" si="48"/>
        <v>0</v>
      </c>
      <c r="AT127" s="140">
        <f t="shared" si="48"/>
        <v>0</v>
      </c>
      <c r="AU127" s="140">
        <f t="shared" si="48"/>
        <v>0</v>
      </c>
      <c r="AV127" s="140">
        <f t="shared" si="48"/>
        <v>0</v>
      </c>
      <c r="AW127" s="140">
        <f t="shared" si="48"/>
        <v>0</v>
      </c>
      <c r="AX127" s="140">
        <f t="shared" si="48"/>
        <v>0</v>
      </c>
      <c r="AY127" s="127"/>
      <c r="AZ127" s="127"/>
      <c r="BA127" s="127"/>
      <c r="BB127" s="136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</row>
    <row r="128" spans="1:64" x14ac:dyDescent="0.25">
      <c r="A128" s="127"/>
      <c r="B128" s="129" t="s">
        <v>564</v>
      </c>
      <c r="C128" s="140"/>
      <c r="D128" s="140">
        <f>+IF(D125&gt;=$D114,$D123,0)*IF(C132&lt;1,0,1)</f>
        <v>0</v>
      </c>
      <c r="E128" s="140">
        <f t="shared" ref="E128:AA128" si="49">+IF(E125&gt;=$D114,$D123,0)*IF(D132&lt;1,0,1)</f>
        <v>0</v>
      </c>
      <c r="F128" s="140">
        <f t="shared" si="49"/>
        <v>0</v>
      </c>
      <c r="G128" s="140">
        <f t="shared" si="49"/>
        <v>0</v>
      </c>
      <c r="H128" s="140">
        <f t="shared" si="49"/>
        <v>0</v>
      </c>
      <c r="I128" s="140">
        <f t="shared" si="49"/>
        <v>0</v>
      </c>
      <c r="J128" s="140">
        <f t="shared" si="49"/>
        <v>0</v>
      </c>
      <c r="K128" s="140">
        <f t="shared" si="49"/>
        <v>0</v>
      </c>
      <c r="L128" s="140">
        <f t="shared" si="49"/>
        <v>0</v>
      </c>
      <c r="M128" s="140">
        <f t="shared" si="49"/>
        <v>0</v>
      </c>
      <c r="N128" s="140">
        <f t="shared" si="49"/>
        <v>0</v>
      </c>
      <c r="O128" s="140">
        <f t="shared" si="49"/>
        <v>0</v>
      </c>
      <c r="P128" s="140">
        <f t="shared" si="49"/>
        <v>395.49775026664986</v>
      </c>
      <c r="Q128" s="140">
        <f t="shared" si="49"/>
        <v>395.49775026664986</v>
      </c>
      <c r="R128" s="140">
        <f t="shared" si="49"/>
        <v>395.49775026664986</v>
      </c>
      <c r="S128" s="140">
        <f t="shared" si="49"/>
        <v>395.49775026664986</v>
      </c>
      <c r="T128" s="140">
        <f t="shared" si="49"/>
        <v>395.49775026664986</v>
      </c>
      <c r="U128" s="140">
        <f t="shared" si="49"/>
        <v>395.49775026664986</v>
      </c>
      <c r="V128" s="140">
        <f t="shared" si="49"/>
        <v>395.49775026664986</v>
      </c>
      <c r="W128" s="140">
        <f t="shared" si="49"/>
        <v>395.49775026664986</v>
      </c>
      <c r="X128" s="140">
        <f t="shared" si="49"/>
        <v>395.49775026664986</v>
      </c>
      <c r="Y128" s="140">
        <f t="shared" si="49"/>
        <v>395.49775026664986</v>
      </c>
      <c r="Z128" s="140">
        <f t="shared" si="49"/>
        <v>395.49775026664986</v>
      </c>
      <c r="AA128" s="140">
        <f t="shared" si="49"/>
        <v>395.49775026664986</v>
      </c>
      <c r="AB128" s="140">
        <f>+IF(AB125&gt;=$D114,$D123,0)*IF(AA132&lt;1,0,1)</f>
        <v>395.49775026664986</v>
      </c>
      <c r="AC128" s="140">
        <f t="shared" ref="AC128:AX128" si="50">+IF(AC125&gt;=$D114,$D123,0)*IF(AB132&lt;1,0,1)</f>
        <v>395.49775026664986</v>
      </c>
      <c r="AD128" s="140">
        <f t="shared" si="50"/>
        <v>395.49775026664986</v>
      </c>
      <c r="AE128" s="140">
        <f t="shared" si="50"/>
        <v>395.49775026664986</v>
      </c>
      <c r="AF128" s="140">
        <f t="shared" si="50"/>
        <v>395.49775026664986</v>
      </c>
      <c r="AG128" s="140">
        <f t="shared" si="50"/>
        <v>395.49775026664986</v>
      </c>
      <c r="AH128" s="140">
        <f t="shared" si="50"/>
        <v>395.49775026664986</v>
      </c>
      <c r="AI128" s="140">
        <f t="shared" si="50"/>
        <v>395.49775026664986</v>
      </c>
      <c r="AJ128" s="140">
        <f t="shared" si="50"/>
        <v>395.49775026664986</v>
      </c>
      <c r="AK128" s="140">
        <f t="shared" si="50"/>
        <v>395.49775026664986</v>
      </c>
      <c r="AL128" s="140">
        <f t="shared" si="50"/>
        <v>395.49775026664986</v>
      </c>
      <c r="AM128" s="140">
        <f t="shared" si="50"/>
        <v>395.49775026664986</v>
      </c>
      <c r="AN128" s="140">
        <f t="shared" si="50"/>
        <v>395.49775026664986</v>
      </c>
      <c r="AO128" s="140">
        <f t="shared" si="50"/>
        <v>395.49775026664986</v>
      </c>
      <c r="AP128" s="140">
        <f t="shared" si="50"/>
        <v>395.49775026664986</v>
      </c>
      <c r="AQ128" s="140">
        <f t="shared" si="50"/>
        <v>395.49775026664986</v>
      </c>
      <c r="AR128" s="140">
        <f t="shared" si="50"/>
        <v>395.49775026664986</v>
      </c>
      <c r="AS128" s="140">
        <f t="shared" si="50"/>
        <v>395.49775026664986</v>
      </c>
      <c r="AT128" s="140">
        <f t="shared" si="50"/>
        <v>395.49775026664986</v>
      </c>
      <c r="AU128" s="140">
        <f t="shared" si="50"/>
        <v>395.49775026664986</v>
      </c>
      <c r="AV128" s="140">
        <f t="shared" si="50"/>
        <v>395.49775026664986</v>
      </c>
      <c r="AW128" s="140">
        <f t="shared" si="50"/>
        <v>395.49775026664986</v>
      </c>
      <c r="AX128" s="140">
        <f t="shared" si="50"/>
        <v>395.49775026664986</v>
      </c>
      <c r="AY128" s="127"/>
      <c r="AZ128" s="127"/>
      <c r="BA128" s="127"/>
      <c r="BB128" s="136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</row>
    <row r="129" spans="1:64" x14ac:dyDescent="0.25">
      <c r="A129" s="127"/>
      <c r="B129" s="129" t="s">
        <v>565</v>
      </c>
      <c r="C129" s="140"/>
      <c r="D129" s="140">
        <f t="shared" ref="D129:AX129" si="51">D128-D131</f>
        <v>0</v>
      </c>
      <c r="E129" s="140">
        <f t="shared" si="51"/>
        <v>0</v>
      </c>
      <c r="F129" s="140">
        <f t="shared" si="51"/>
        <v>0</v>
      </c>
      <c r="G129" s="140">
        <f t="shared" si="51"/>
        <v>0</v>
      </c>
      <c r="H129" s="140">
        <f t="shared" si="51"/>
        <v>0</v>
      </c>
      <c r="I129" s="140">
        <f t="shared" si="51"/>
        <v>0</v>
      </c>
      <c r="J129" s="140">
        <f t="shared" si="51"/>
        <v>0</v>
      </c>
      <c r="K129" s="140">
        <f t="shared" si="51"/>
        <v>0</v>
      </c>
      <c r="L129" s="140">
        <f t="shared" si="51"/>
        <v>0</v>
      </c>
      <c r="M129" s="140">
        <f t="shared" si="51"/>
        <v>0</v>
      </c>
      <c r="N129" s="140">
        <f t="shared" si="51"/>
        <v>0</v>
      </c>
      <c r="O129" s="140">
        <f t="shared" si="51"/>
        <v>0</v>
      </c>
      <c r="P129" s="140">
        <f t="shared" si="51"/>
        <v>280.18057720846241</v>
      </c>
      <c r="Q129" s="140">
        <f t="shared" si="51"/>
        <v>282.19992921530559</v>
      </c>
      <c r="R129" s="140">
        <f t="shared" si="51"/>
        <v>284.23383534495122</v>
      </c>
      <c r="S129" s="140">
        <f t="shared" si="51"/>
        <v>286.28240049366786</v>
      </c>
      <c r="T129" s="140">
        <f t="shared" si="51"/>
        <v>288.34573031374543</v>
      </c>
      <c r="U129" s="140">
        <f t="shared" si="51"/>
        <v>290.42393121894418</v>
      </c>
      <c r="V129" s="140">
        <f t="shared" si="51"/>
        <v>292.51711038998258</v>
      </c>
      <c r="W129" s="140">
        <f t="shared" si="51"/>
        <v>294.62537578006521</v>
      </c>
      <c r="X129" s="140">
        <f t="shared" si="51"/>
        <v>296.74883612045039</v>
      </c>
      <c r="Y129" s="140">
        <f t="shared" si="51"/>
        <v>298.88760092605776</v>
      </c>
      <c r="Z129" s="140">
        <f t="shared" si="51"/>
        <v>301.04178050111631</v>
      </c>
      <c r="AA129" s="140">
        <f t="shared" si="51"/>
        <v>303.21148594485328</v>
      </c>
      <c r="AB129" s="140">
        <f t="shared" si="51"/>
        <v>305.39682915722415</v>
      </c>
      <c r="AC129" s="140">
        <f t="shared" si="51"/>
        <v>307.59792284468318</v>
      </c>
      <c r="AD129" s="140">
        <f t="shared" si="51"/>
        <v>309.8148805259969</v>
      </c>
      <c r="AE129" s="140">
        <f t="shared" si="51"/>
        <v>312.04781653809806</v>
      </c>
      <c r="AF129" s="140">
        <f t="shared" si="51"/>
        <v>314.29684604198263</v>
      </c>
      <c r="AG129" s="140">
        <f t="shared" si="51"/>
        <v>316.56208502864922</v>
      </c>
      <c r="AH129" s="140">
        <f t="shared" si="51"/>
        <v>318.84365032508106</v>
      </c>
      <c r="AI129" s="140">
        <f t="shared" si="51"/>
        <v>321.14165960027117</v>
      </c>
      <c r="AJ129" s="140">
        <f t="shared" si="51"/>
        <v>323.45623137129104</v>
      </c>
      <c r="AK129" s="140">
        <f t="shared" si="51"/>
        <v>325.7874850094031</v>
      </c>
      <c r="AL129" s="140">
        <f t="shared" si="51"/>
        <v>328.13554074621686</v>
      </c>
      <c r="AM129" s="140">
        <f t="shared" si="51"/>
        <v>330.5005196798902</v>
      </c>
      <c r="AN129" s="140">
        <f t="shared" si="51"/>
        <v>332.88254378137441</v>
      </c>
      <c r="AO129" s="140">
        <f t="shared" si="51"/>
        <v>335.2817359007048</v>
      </c>
      <c r="AP129" s="140">
        <f t="shared" si="51"/>
        <v>337.69821977333675</v>
      </c>
      <c r="AQ129" s="140">
        <f t="shared" si="51"/>
        <v>340.13212002652699</v>
      </c>
      <c r="AR129" s="140">
        <f t="shared" si="51"/>
        <v>342.58356218576114</v>
      </c>
      <c r="AS129" s="140">
        <f t="shared" si="51"/>
        <v>345.05267268122776</v>
      </c>
      <c r="AT129" s="140">
        <f t="shared" si="51"/>
        <v>347.53957885433846</v>
      </c>
      <c r="AU129" s="140">
        <f t="shared" si="51"/>
        <v>350.04440896429571</v>
      </c>
      <c r="AV129" s="140">
        <f t="shared" si="51"/>
        <v>352.56729219470736</v>
      </c>
      <c r="AW129" s="140">
        <f t="shared" si="51"/>
        <v>355.10835866024945</v>
      </c>
      <c r="AX129" s="140">
        <f t="shared" si="51"/>
        <v>357.66773941337652</v>
      </c>
      <c r="AY129" s="127"/>
      <c r="AZ129" s="127"/>
      <c r="BA129" s="127"/>
      <c r="BB129" s="136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</row>
    <row r="130" spans="1:64" x14ac:dyDescent="0.25">
      <c r="A130" s="127"/>
      <c r="B130" s="129" t="s">
        <v>566</v>
      </c>
      <c r="C130" s="140"/>
      <c r="D130" s="140">
        <f t="shared" ref="D130:Q130" si="52">(D129+C130)*(IF(C132&lt;1,0,1))</f>
        <v>0</v>
      </c>
      <c r="E130" s="140">
        <f t="shared" si="52"/>
        <v>0</v>
      </c>
      <c r="F130" s="140">
        <f t="shared" si="52"/>
        <v>0</v>
      </c>
      <c r="G130" s="140">
        <f t="shared" si="52"/>
        <v>0</v>
      </c>
      <c r="H130" s="140">
        <f t="shared" si="52"/>
        <v>0</v>
      </c>
      <c r="I130" s="140">
        <f t="shared" si="52"/>
        <v>0</v>
      </c>
      <c r="J130" s="140">
        <f t="shared" si="52"/>
        <v>0</v>
      </c>
      <c r="K130" s="140">
        <f t="shared" si="52"/>
        <v>0</v>
      </c>
      <c r="L130" s="140">
        <f t="shared" si="52"/>
        <v>0</v>
      </c>
      <c r="M130" s="140">
        <f t="shared" si="52"/>
        <v>0</v>
      </c>
      <c r="N130" s="140">
        <f t="shared" si="52"/>
        <v>0</v>
      </c>
      <c r="O130" s="140">
        <f t="shared" si="52"/>
        <v>0</v>
      </c>
      <c r="P130" s="140">
        <f t="shared" si="52"/>
        <v>280.18057720846241</v>
      </c>
      <c r="Q130" s="140">
        <f t="shared" si="52"/>
        <v>562.380506423768</v>
      </c>
      <c r="R130" s="140">
        <f>(R129+Q130)*(IF(Q132&lt;1,0,1))</f>
        <v>846.61434176871921</v>
      </c>
      <c r="S130" s="140">
        <f t="shared" ref="S130:AX130" si="53">(S129+R130)*(IF(R132&lt;1,0,1))</f>
        <v>1132.8967422623871</v>
      </c>
      <c r="T130" s="140">
        <f t="shared" si="53"/>
        <v>1421.2424725761325</v>
      </c>
      <c r="U130" s="140">
        <f t="shared" si="53"/>
        <v>1711.6664037950768</v>
      </c>
      <c r="V130" s="140">
        <f t="shared" si="53"/>
        <v>2004.1835141850593</v>
      </c>
      <c r="W130" s="140">
        <f t="shared" si="53"/>
        <v>2298.8088899651243</v>
      </c>
      <c r="X130" s="140">
        <f t="shared" si="53"/>
        <v>2595.5577260855748</v>
      </c>
      <c r="Y130" s="140">
        <f t="shared" si="53"/>
        <v>2894.4453270116328</v>
      </c>
      <c r="Z130" s="140">
        <f t="shared" si="53"/>
        <v>3195.4871075127489</v>
      </c>
      <c r="AA130" s="140">
        <f t="shared" si="53"/>
        <v>3498.6985934576023</v>
      </c>
      <c r="AB130" s="140">
        <f t="shared" si="53"/>
        <v>3804.0954226148265</v>
      </c>
      <c r="AC130" s="140">
        <f t="shared" si="53"/>
        <v>4111.6933454595101</v>
      </c>
      <c r="AD130" s="140">
        <f t="shared" si="53"/>
        <v>4421.5082259855071</v>
      </c>
      <c r="AE130" s="140">
        <f t="shared" si="53"/>
        <v>4733.5560425236054</v>
      </c>
      <c r="AF130" s="140">
        <f t="shared" si="53"/>
        <v>5047.8528885655878</v>
      </c>
      <c r="AG130" s="140">
        <f t="shared" si="53"/>
        <v>5364.4149735942374</v>
      </c>
      <c r="AH130" s="140">
        <f t="shared" si="53"/>
        <v>5683.2586239193188</v>
      </c>
      <c r="AI130" s="140">
        <f t="shared" si="53"/>
        <v>6004.4002835195897</v>
      </c>
      <c r="AJ130" s="140">
        <f t="shared" si="53"/>
        <v>6327.856514890881</v>
      </c>
      <c r="AK130" s="140">
        <f t="shared" si="53"/>
        <v>6653.6439999002841</v>
      </c>
      <c r="AL130" s="140">
        <f t="shared" si="53"/>
        <v>6981.7795406465011</v>
      </c>
      <c r="AM130" s="140">
        <f t="shared" si="53"/>
        <v>7312.2800603263913</v>
      </c>
      <c r="AN130" s="140">
        <f t="shared" si="53"/>
        <v>7645.1626041077661</v>
      </c>
      <c r="AO130" s="140">
        <f t="shared" si="53"/>
        <v>7980.444340008471</v>
      </c>
      <c r="AP130" s="140">
        <f t="shared" si="53"/>
        <v>8318.142559781807</v>
      </c>
      <c r="AQ130" s="140">
        <f t="shared" si="53"/>
        <v>8658.2746798083335</v>
      </c>
      <c r="AR130" s="140">
        <f t="shared" si="53"/>
        <v>9000.858241994094</v>
      </c>
      <c r="AS130" s="140">
        <f t="shared" si="53"/>
        <v>9345.9109146753217</v>
      </c>
      <c r="AT130" s="140">
        <f t="shared" si="53"/>
        <v>9693.4504935296609</v>
      </c>
      <c r="AU130" s="140">
        <f t="shared" si="53"/>
        <v>10043.494902493956</v>
      </c>
      <c r="AV130" s="140">
        <f t="shared" si="53"/>
        <v>10396.062194688664</v>
      </c>
      <c r="AW130" s="140">
        <f t="shared" si="53"/>
        <v>10751.170553348913</v>
      </c>
      <c r="AX130" s="140">
        <f t="shared" si="53"/>
        <v>11108.83829276229</v>
      </c>
      <c r="AY130" s="127"/>
      <c r="AZ130" s="127"/>
      <c r="BA130" s="127"/>
      <c r="BB130" s="136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</row>
    <row r="131" spans="1:64" x14ac:dyDescent="0.25">
      <c r="A131" s="127"/>
      <c r="B131" s="129" t="s">
        <v>567</v>
      </c>
      <c r="C131" s="140"/>
      <c r="D131" s="140">
        <f>IF(D128&gt;0,C132*$D121,0)</f>
        <v>0</v>
      </c>
      <c r="E131" s="140">
        <f t="shared" ref="E131:AX131" si="54">IF(E128&gt;0,D132*$D$13,0)</f>
        <v>0</v>
      </c>
      <c r="F131" s="140">
        <f t="shared" si="54"/>
        <v>0</v>
      </c>
      <c r="G131" s="140">
        <f t="shared" si="54"/>
        <v>0</v>
      </c>
      <c r="H131" s="140">
        <f t="shared" si="54"/>
        <v>0</v>
      </c>
      <c r="I131" s="140">
        <f t="shared" si="54"/>
        <v>0</v>
      </c>
      <c r="J131" s="140">
        <f t="shared" si="54"/>
        <v>0</v>
      </c>
      <c r="K131" s="140">
        <f t="shared" si="54"/>
        <v>0</v>
      </c>
      <c r="L131" s="140">
        <f t="shared" si="54"/>
        <v>0</v>
      </c>
      <c r="M131" s="140">
        <f t="shared" si="54"/>
        <v>0</v>
      </c>
      <c r="N131" s="140">
        <f t="shared" si="54"/>
        <v>0</v>
      </c>
      <c r="O131" s="140">
        <f t="shared" si="54"/>
        <v>0</v>
      </c>
      <c r="P131" s="140">
        <f t="shared" si="54"/>
        <v>115.31717305818745</v>
      </c>
      <c r="Q131" s="140">
        <f t="shared" si="54"/>
        <v>113.29782105134426</v>
      </c>
      <c r="R131" s="140">
        <f t="shared" si="54"/>
        <v>111.26391492169866</v>
      </c>
      <c r="S131" s="140">
        <f t="shared" si="54"/>
        <v>109.21534977298202</v>
      </c>
      <c r="T131" s="140">
        <f t="shared" si="54"/>
        <v>107.15201995290442</v>
      </c>
      <c r="U131" s="140">
        <f t="shared" si="54"/>
        <v>105.0738190477057</v>
      </c>
      <c r="V131" s="140">
        <f t="shared" si="54"/>
        <v>102.98063987666731</v>
      </c>
      <c r="W131" s="140">
        <f t="shared" si="54"/>
        <v>100.87237448658466</v>
      </c>
      <c r="X131" s="140">
        <f t="shared" si="54"/>
        <v>98.748914146199439</v>
      </c>
      <c r="Y131" s="140">
        <f t="shared" si="54"/>
        <v>96.610149340592088</v>
      </c>
      <c r="Z131" s="140">
        <f t="shared" si="54"/>
        <v>94.455969765533553</v>
      </c>
      <c r="AA131" s="140">
        <f t="shared" si="54"/>
        <v>92.286264321796551</v>
      </c>
      <c r="AB131" s="140">
        <f t="shared" si="54"/>
        <v>90.100921109425741</v>
      </c>
      <c r="AC131" s="140">
        <f t="shared" si="54"/>
        <v>87.899827421966663</v>
      </c>
      <c r="AD131" s="140">
        <f t="shared" si="54"/>
        <v>85.682869740652947</v>
      </c>
      <c r="AE131" s="140">
        <f t="shared" si="54"/>
        <v>83.449933728551812</v>
      </c>
      <c r="AF131" s="140">
        <f t="shared" si="54"/>
        <v>81.200904224667227</v>
      </c>
      <c r="AG131" s="140">
        <f t="shared" si="54"/>
        <v>78.935665238000624</v>
      </c>
      <c r="AH131" s="140">
        <f t="shared" si="54"/>
        <v>76.654099941568774</v>
      </c>
      <c r="AI131" s="140">
        <f t="shared" si="54"/>
        <v>74.356090666378677</v>
      </c>
      <c r="AJ131" s="140">
        <f t="shared" si="54"/>
        <v>72.041518895358806</v>
      </c>
      <c r="AK131" s="140">
        <f t="shared" si="54"/>
        <v>69.710265257246775</v>
      </c>
      <c r="AL131" s="140">
        <f t="shared" si="54"/>
        <v>67.362209520432984</v>
      </c>
      <c r="AM131" s="140">
        <f t="shared" si="54"/>
        <v>64.997230586759628</v>
      </c>
      <c r="AN131" s="140">
        <f t="shared" si="54"/>
        <v>62.615206485275458</v>
      </c>
      <c r="AO131" s="140">
        <f t="shared" si="54"/>
        <v>60.216014365945064</v>
      </c>
      <c r="AP131" s="140">
        <f t="shared" si="54"/>
        <v>57.799530493313114</v>
      </c>
      <c r="AQ131" s="140">
        <f t="shared" si="54"/>
        <v>55.36563024012289</v>
      </c>
      <c r="AR131" s="140">
        <f t="shared" si="54"/>
        <v>52.914188080888692</v>
      </c>
      <c r="AS131" s="140">
        <f t="shared" si="54"/>
        <v>50.445077585422091</v>
      </c>
      <c r="AT131" s="140">
        <f t="shared" si="54"/>
        <v>47.958171412311387</v>
      </c>
      <c r="AU131" s="140">
        <f t="shared" si="54"/>
        <v>45.453341302354168</v>
      </c>
      <c r="AV131" s="140">
        <f t="shared" si="54"/>
        <v>42.93045807194251</v>
      </c>
      <c r="AW131" s="140">
        <f t="shared" si="54"/>
        <v>40.389391606400409</v>
      </c>
      <c r="AX131" s="140">
        <f t="shared" si="54"/>
        <v>37.830010853273357</v>
      </c>
      <c r="AY131" s="127"/>
      <c r="AZ131" s="127"/>
      <c r="BA131" s="127"/>
      <c r="BB131" s="136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</row>
    <row r="132" spans="1:64" x14ac:dyDescent="0.25">
      <c r="A132" s="127"/>
      <c r="B132" s="129" t="s">
        <v>568</v>
      </c>
      <c r="C132" s="140">
        <f>IF(D126=$C114,($C116-($C116*$C118)-($C116*$C117)),(($C116-($C116*$C118)-($C116*$C117))-C130)*IF(B132&lt;1,0,1))</f>
        <v>16000</v>
      </c>
      <c r="D132" s="140">
        <f>IF(E126=$C114,($C116-($C116*$C118)-($C116*$C117)),(($C116-($C116*$C118)-($C116*$C117))-D130)*IF(C132&lt;1,0,1))</f>
        <v>16000</v>
      </c>
      <c r="E132" s="140">
        <f>IF(F126=$C114,($C116-($C116*$C118)-($C116*$C117)),(($C116-($C116*$C118)-($C116*$C117))-E130)*IF(D132&lt;1,0,1))</f>
        <v>16000</v>
      </c>
      <c r="F132" s="140">
        <f>IF(G126=$C114,($C116-($C116*$C118)-($C116*$C117)),(($C116-($C116*$C118)-($C116*$C117))-F130)*IF(E132&lt;1,0,1))</f>
        <v>16000</v>
      </c>
      <c r="G132" s="140">
        <f t="shared" ref="G132:AX132" si="55">IF(H126=$C114,($C116-($C116*$C118)-($C116*$C117)),(($C116-($C116*$C118)-($C116*$C117))-G130)*IF(F132&lt;1,0,1))</f>
        <v>16000</v>
      </c>
      <c r="H132" s="140">
        <f t="shared" si="55"/>
        <v>16000</v>
      </c>
      <c r="I132" s="140">
        <f t="shared" si="55"/>
        <v>16000</v>
      </c>
      <c r="J132" s="140">
        <f t="shared" si="55"/>
        <v>16000</v>
      </c>
      <c r="K132" s="140">
        <f t="shared" si="55"/>
        <v>16000</v>
      </c>
      <c r="L132" s="140">
        <f t="shared" si="55"/>
        <v>16000</v>
      </c>
      <c r="M132" s="140">
        <f t="shared" si="55"/>
        <v>16000</v>
      </c>
      <c r="N132" s="140">
        <f t="shared" si="55"/>
        <v>16000</v>
      </c>
      <c r="O132" s="140">
        <f t="shared" si="55"/>
        <v>16000</v>
      </c>
      <c r="P132" s="140">
        <f t="shared" si="55"/>
        <v>15719.819422791537</v>
      </c>
      <c r="Q132" s="140">
        <f t="shared" si="55"/>
        <v>15437.619493576232</v>
      </c>
      <c r="R132" s="140">
        <f t="shared" si="55"/>
        <v>15153.38565823128</v>
      </c>
      <c r="S132" s="140">
        <f t="shared" si="55"/>
        <v>14867.103257737614</v>
      </c>
      <c r="T132" s="140">
        <f t="shared" si="55"/>
        <v>14578.757527423868</v>
      </c>
      <c r="U132" s="140">
        <f t="shared" si="55"/>
        <v>14288.333596204924</v>
      </c>
      <c r="V132" s="140">
        <f t="shared" si="55"/>
        <v>13995.816485814941</v>
      </c>
      <c r="W132" s="140">
        <f t="shared" si="55"/>
        <v>13701.191110034875</v>
      </c>
      <c r="X132" s="140">
        <f t="shared" si="55"/>
        <v>13404.442273914425</v>
      </c>
      <c r="Y132" s="140">
        <f t="shared" si="55"/>
        <v>13105.554672988368</v>
      </c>
      <c r="Z132" s="140">
        <f t="shared" si="55"/>
        <v>12804.512892487252</v>
      </c>
      <c r="AA132" s="140">
        <f t="shared" si="55"/>
        <v>12501.301406542398</v>
      </c>
      <c r="AB132" s="140">
        <f t="shared" si="55"/>
        <v>12195.904577385174</v>
      </c>
      <c r="AC132" s="140">
        <f t="shared" si="55"/>
        <v>11888.306654540491</v>
      </c>
      <c r="AD132" s="140">
        <f t="shared" si="55"/>
        <v>11578.491774014492</v>
      </c>
      <c r="AE132" s="140">
        <f t="shared" si="55"/>
        <v>11266.443957476395</v>
      </c>
      <c r="AF132" s="140">
        <f t="shared" si="55"/>
        <v>10952.147111434413</v>
      </c>
      <c r="AG132" s="140">
        <f t="shared" si="55"/>
        <v>10635.585026405763</v>
      </c>
      <c r="AH132" s="140">
        <f t="shared" si="55"/>
        <v>10316.741376080681</v>
      </c>
      <c r="AI132" s="140">
        <f t="shared" si="55"/>
        <v>9995.5997164804103</v>
      </c>
      <c r="AJ132" s="140">
        <f t="shared" si="55"/>
        <v>9672.143485109118</v>
      </c>
      <c r="AK132" s="140">
        <f t="shared" si="55"/>
        <v>9346.3560000997168</v>
      </c>
      <c r="AL132" s="140">
        <f t="shared" si="55"/>
        <v>9018.2204593534989</v>
      </c>
      <c r="AM132" s="140">
        <f t="shared" si="55"/>
        <v>8687.7199396736087</v>
      </c>
      <c r="AN132" s="140">
        <f t="shared" si="55"/>
        <v>8354.8373958922348</v>
      </c>
      <c r="AO132" s="140">
        <f t="shared" si="55"/>
        <v>8019.555659991529</v>
      </c>
      <c r="AP132" s="140">
        <f t="shared" si="55"/>
        <v>7681.857440218193</v>
      </c>
      <c r="AQ132" s="140">
        <f t="shared" si="55"/>
        <v>7341.7253201916665</v>
      </c>
      <c r="AR132" s="140">
        <f t="shared" si="55"/>
        <v>6999.141758005906</v>
      </c>
      <c r="AS132" s="140">
        <f t="shared" si="55"/>
        <v>6654.0890853246783</v>
      </c>
      <c r="AT132" s="140">
        <f t="shared" si="55"/>
        <v>6306.5495064703391</v>
      </c>
      <c r="AU132" s="140">
        <f t="shared" si="55"/>
        <v>5956.505097506044</v>
      </c>
      <c r="AV132" s="140">
        <f t="shared" si="55"/>
        <v>5603.937805311336</v>
      </c>
      <c r="AW132" s="140">
        <f t="shared" si="55"/>
        <v>5248.829446651087</v>
      </c>
      <c r="AX132" s="140">
        <f t="shared" si="55"/>
        <v>4891.1617072377103</v>
      </c>
      <c r="AY132" s="127"/>
      <c r="AZ132" s="127"/>
      <c r="BA132" s="127"/>
      <c r="BB132" s="136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</row>
    <row r="133" spans="1:64" x14ac:dyDescent="0.25">
      <c r="A133" s="127"/>
      <c r="B133" s="129" t="s">
        <v>591</v>
      </c>
      <c r="C133" s="140"/>
      <c r="D133" s="140">
        <f t="shared" ref="D133:Y133" si="56">IF(D132&lt;1,$C116*$C117,0)*IF(C132&lt;1,0,1)</f>
        <v>0</v>
      </c>
      <c r="E133" s="140">
        <f t="shared" si="56"/>
        <v>0</v>
      </c>
      <c r="F133" s="140">
        <f t="shared" si="56"/>
        <v>0</v>
      </c>
      <c r="G133" s="140">
        <f t="shared" si="56"/>
        <v>0</v>
      </c>
      <c r="H133" s="140">
        <f t="shared" si="56"/>
        <v>0</v>
      </c>
      <c r="I133" s="140">
        <f t="shared" si="56"/>
        <v>0</v>
      </c>
      <c r="J133" s="140">
        <f t="shared" si="56"/>
        <v>0</v>
      </c>
      <c r="K133" s="140">
        <f t="shared" si="56"/>
        <v>0</v>
      </c>
      <c r="L133" s="140">
        <f t="shared" si="56"/>
        <v>0</v>
      </c>
      <c r="M133" s="140">
        <f t="shared" si="56"/>
        <v>0</v>
      </c>
      <c r="N133" s="140">
        <f t="shared" si="56"/>
        <v>0</v>
      </c>
      <c r="O133" s="140">
        <f t="shared" si="56"/>
        <v>0</v>
      </c>
      <c r="P133" s="140">
        <f t="shared" si="56"/>
        <v>0</v>
      </c>
      <c r="Q133" s="140">
        <f t="shared" si="56"/>
        <v>0</v>
      </c>
      <c r="R133" s="140">
        <f t="shared" si="56"/>
        <v>0</v>
      </c>
      <c r="S133" s="140">
        <f t="shared" si="56"/>
        <v>0</v>
      </c>
      <c r="T133" s="140">
        <f t="shared" si="56"/>
        <v>0</v>
      </c>
      <c r="U133" s="140">
        <f t="shared" si="56"/>
        <v>0</v>
      </c>
      <c r="V133" s="140">
        <f t="shared" si="56"/>
        <v>0</v>
      </c>
      <c r="W133" s="140">
        <f t="shared" si="56"/>
        <v>0</v>
      </c>
      <c r="X133" s="140">
        <f t="shared" si="56"/>
        <v>0</v>
      </c>
      <c r="Y133" s="140">
        <f t="shared" si="56"/>
        <v>0</v>
      </c>
      <c r="Z133" s="140">
        <f t="shared" ref="Z133:AX133" si="57">IF(Z132&lt;1,$C$8*$C$9,0)*IF(Y132&lt;1,0,1)</f>
        <v>0</v>
      </c>
      <c r="AA133" s="140">
        <f t="shared" si="57"/>
        <v>0</v>
      </c>
      <c r="AB133" s="140">
        <f t="shared" si="57"/>
        <v>0</v>
      </c>
      <c r="AC133" s="140">
        <f t="shared" si="57"/>
        <v>0</v>
      </c>
      <c r="AD133" s="140">
        <f t="shared" si="57"/>
        <v>0</v>
      </c>
      <c r="AE133" s="140">
        <f t="shared" si="57"/>
        <v>0</v>
      </c>
      <c r="AF133" s="140">
        <f t="shared" si="57"/>
        <v>0</v>
      </c>
      <c r="AG133" s="140">
        <f t="shared" si="57"/>
        <v>0</v>
      </c>
      <c r="AH133" s="140">
        <f t="shared" si="57"/>
        <v>0</v>
      </c>
      <c r="AI133" s="140">
        <f t="shared" si="57"/>
        <v>0</v>
      </c>
      <c r="AJ133" s="140">
        <f t="shared" si="57"/>
        <v>0</v>
      </c>
      <c r="AK133" s="140">
        <f t="shared" si="57"/>
        <v>0</v>
      </c>
      <c r="AL133" s="140">
        <f t="shared" si="57"/>
        <v>0</v>
      </c>
      <c r="AM133" s="140">
        <f t="shared" si="57"/>
        <v>0</v>
      </c>
      <c r="AN133" s="140">
        <f t="shared" si="57"/>
        <v>0</v>
      </c>
      <c r="AO133" s="140">
        <f t="shared" si="57"/>
        <v>0</v>
      </c>
      <c r="AP133" s="140">
        <f t="shared" si="57"/>
        <v>0</v>
      </c>
      <c r="AQ133" s="140">
        <f t="shared" si="57"/>
        <v>0</v>
      </c>
      <c r="AR133" s="140">
        <f t="shared" si="57"/>
        <v>0</v>
      </c>
      <c r="AS133" s="140">
        <f t="shared" si="57"/>
        <v>0</v>
      </c>
      <c r="AT133" s="140">
        <f t="shared" si="57"/>
        <v>0</v>
      </c>
      <c r="AU133" s="140">
        <f t="shared" si="57"/>
        <v>0</v>
      </c>
      <c r="AV133" s="140">
        <f t="shared" si="57"/>
        <v>0</v>
      </c>
      <c r="AW133" s="140">
        <f t="shared" si="57"/>
        <v>0</v>
      </c>
      <c r="AX133" s="140">
        <f t="shared" si="57"/>
        <v>0</v>
      </c>
      <c r="AY133" s="127"/>
      <c r="AZ133" s="127"/>
      <c r="BA133" s="127"/>
      <c r="BB133" s="136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</row>
    <row r="134" spans="1:64" x14ac:dyDescent="0.25">
      <c r="A134" s="127"/>
      <c r="B134" s="143" t="s">
        <v>592</v>
      </c>
      <c r="C134" s="140">
        <f>C127+C128+C133</f>
        <v>0</v>
      </c>
      <c r="D134" s="140">
        <f>D127+D128+D133</f>
        <v>0</v>
      </c>
      <c r="E134" s="140">
        <f t="shared" ref="E134:AX134" si="58">E127+E128+E133</f>
        <v>0</v>
      </c>
      <c r="F134" s="140">
        <f t="shared" si="58"/>
        <v>0</v>
      </c>
      <c r="G134" s="140">
        <f t="shared" si="58"/>
        <v>0</v>
      </c>
      <c r="H134" s="140">
        <f t="shared" si="58"/>
        <v>0</v>
      </c>
      <c r="I134" s="140">
        <f t="shared" si="58"/>
        <v>0</v>
      </c>
      <c r="J134" s="140">
        <f t="shared" si="58"/>
        <v>0</v>
      </c>
      <c r="K134" s="140">
        <f t="shared" si="58"/>
        <v>0</v>
      </c>
      <c r="L134" s="140">
        <f t="shared" si="58"/>
        <v>0</v>
      </c>
      <c r="M134" s="140">
        <f t="shared" si="58"/>
        <v>0</v>
      </c>
      <c r="N134" s="140">
        <f t="shared" si="58"/>
        <v>0</v>
      </c>
      <c r="O134" s="140">
        <f t="shared" si="58"/>
        <v>0</v>
      </c>
      <c r="P134" s="140">
        <f t="shared" si="58"/>
        <v>2395.4977502666497</v>
      </c>
      <c r="Q134" s="140">
        <f t="shared" si="58"/>
        <v>395.49775026664986</v>
      </c>
      <c r="R134" s="140">
        <f t="shared" si="58"/>
        <v>395.49775026664986</v>
      </c>
      <c r="S134" s="140">
        <f t="shared" si="58"/>
        <v>395.49775026664986</v>
      </c>
      <c r="T134" s="140">
        <f t="shared" si="58"/>
        <v>395.49775026664986</v>
      </c>
      <c r="U134" s="140">
        <f t="shared" si="58"/>
        <v>395.49775026664986</v>
      </c>
      <c r="V134" s="140">
        <f t="shared" si="58"/>
        <v>395.49775026664986</v>
      </c>
      <c r="W134" s="140">
        <f t="shared" si="58"/>
        <v>395.49775026664986</v>
      </c>
      <c r="X134" s="140">
        <f t="shared" si="58"/>
        <v>395.49775026664986</v>
      </c>
      <c r="Y134" s="140">
        <f t="shared" si="58"/>
        <v>395.49775026664986</v>
      </c>
      <c r="Z134" s="140">
        <f t="shared" si="58"/>
        <v>395.49775026664986</v>
      </c>
      <c r="AA134" s="140">
        <f t="shared" si="58"/>
        <v>395.49775026664986</v>
      </c>
      <c r="AB134" s="140">
        <f t="shared" si="58"/>
        <v>395.49775026664986</v>
      </c>
      <c r="AC134" s="140">
        <f t="shared" si="58"/>
        <v>395.49775026664986</v>
      </c>
      <c r="AD134" s="140">
        <f t="shared" si="58"/>
        <v>395.49775026664986</v>
      </c>
      <c r="AE134" s="140">
        <f t="shared" si="58"/>
        <v>395.49775026664986</v>
      </c>
      <c r="AF134" s="140">
        <f t="shared" si="58"/>
        <v>395.49775026664986</v>
      </c>
      <c r="AG134" s="140">
        <f t="shared" si="58"/>
        <v>395.49775026664986</v>
      </c>
      <c r="AH134" s="140">
        <f t="shared" si="58"/>
        <v>395.49775026664986</v>
      </c>
      <c r="AI134" s="140">
        <f t="shared" si="58"/>
        <v>395.49775026664986</v>
      </c>
      <c r="AJ134" s="140">
        <f t="shared" si="58"/>
        <v>395.49775026664986</v>
      </c>
      <c r="AK134" s="140">
        <f t="shared" si="58"/>
        <v>395.49775026664986</v>
      </c>
      <c r="AL134" s="140">
        <f t="shared" si="58"/>
        <v>395.49775026664986</v>
      </c>
      <c r="AM134" s="140">
        <f t="shared" si="58"/>
        <v>395.49775026664986</v>
      </c>
      <c r="AN134" s="140">
        <f t="shared" si="58"/>
        <v>395.49775026664986</v>
      </c>
      <c r="AO134" s="140">
        <f t="shared" si="58"/>
        <v>395.49775026664986</v>
      </c>
      <c r="AP134" s="140">
        <f t="shared" si="58"/>
        <v>395.49775026664986</v>
      </c>
      <c r="AQ134" s="140">
        <f t="shared" si="58"/>
        <v>395.49775026664986</v>
      </c>
      <c r="AR134" s="140">
        <f t="shared" si="58"/>
        <v>395.49775026664986</v>
      </c>
      <c r="AS134" s="140">
        <f t="shared" si="58"/>
        <v>395.49775026664986</v>
      </c>
      <c r="AT134" s="140">
        <f t="shared" si="58"/>
        <v>395.49775026664986</v>
      </c>
      <c r="AU134" s="140">
        <f t="shared" si="58"/>
        <v>395.49775026664986</v>
      </c>
      <c r="AV134" s="140">
        <f t="shared" si="58"/>
        <v>395.49775026664986</v>
      </c>
      <c r="AW134" s="140">
        <f t="shared" si="58"/>
        <v>395.49775026664986</v>
      </c>
      <c r="AX134" s="140">
        <f t="shared" si="58"/>
        <v>395.49775026664986</v>
      </c>
      <c r="AY134" s="127"/>
      <c r="AZ134" s="127"/>
      <c r="BA134" s="127"/>
      <c r="BB134" s="136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</row>
    <row r="135" spans="1:64" x14ac:dyDescent="0.25">
      <c r="A135" s="127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36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</row>
    <row r="136" spans="1:64" x14ac:dyDescent="0.25">
      <c r="A136" s="127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36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</row>
    <row r="137" spans="1:64" x14ac:dyDescent="0.25">
      <c r="A137" s="127"/>
      <c r="B137" s="133" t="s">
        <v>597</v>
      </c>
      <c r="C137" s="133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36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</row>
    <row r="138" spans="1:64" x14ac:dyDescent="0.25">
      <c r="A138" s="127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36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</row>
    <row r="139" spans="1:64" x14ac:dyDescent="0.25">
      <c r="A139" s="127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</row>
    <row r="140" spans="1:64" x14ac:dyDescent="0.25">
      <c r="A140" s="127"/>
      <c r="B140" s="126" t="s">
        <v>483</v>
      </c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</row>
    <row r="141" spans="1:64" x14ac:dyDescent="0.25">
      <c r="A141" s="127"/>
      <c r="B141" s="128" t="s">
        <v>484</v>
      </c>
      <c r="C141" s="150" t="str">
        <f>+Leasing!H5</f>
        <v>A1 M5</v>
      </c>
      <c r="D141" s="138">
        <f>VLOOKUP($C141,$BA$5:$BB$38,2,FALSE)</f>
        <v>5</v>
      </c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</row>
    <row r="142" spans="1:64" x14ac:dyDescent="0.25">
      <c r="A142" s="127"/>
      <c r="B142" s="128" t="s">
        <v>486</v>
      </c>
      <c r="C142" s="157">
        <f>+Leasing!H6</f>
        <v>0.09</v>
      </c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</row>
    <row r="143" spans="1:64" x14ac:dyDescent="0.25">
      <c r="A143" s="127"/>
      <c r="B143" s="129" t="s">
        <v>501</v>
      </c>
      <c r="C143" s="158">
        <f>+Leasing!H7</f>
        <v>20000</v>
      </c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</row>
    <row r="144" spans="1:64" x14ac:dyDescent="0.25">
      <c r="A144" s="127"/>
      <c r="B144" s="129" t="s">
        <v>502</v>
      </c>
      <c r="C144" s="157">
        <f>+Leasing!H8</f>
        <v>0.1</v>
      </c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</row>
    <row r="145" spans="1:64" x14ac:dyDescent="0.25">
      <c r="A145" s="127"/>
      <c r="B145" s="129" t="s">
        <v>503</v>
      </c>
      <c r="C145" s="157">
        <f>+Leasing!H9</f>
        <v>0.1</v>
      </c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</row>
    <row r="146" spans="1:64" x14ac:dyDescent="0.25">
      <c r="A146" s="127"/>
      <c r="B146" s="130" t="s">
        <v>488</v>
      </c>
      <c r="C146" s="138">
        <f>+Leasing!H10</f>
        <v>48</v>
      </c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</row>
    <row r="147" spans="1:64" x14ac:dyDescent="0.25">
      <c r="A147" s="127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</row>
    <row r="148" spans="1:64" x14ac:dyDescent="0.25">
      <c r="A148" s="127"/>
      <c r="B148" s="126" t="s">
        <v>521</v>
      </c>
      <c r="C148" s="126" t="s">
        <v>522</v>
      </c>
      <c r="D148" s="139">
        <f>((1+C142)^(1/12))-1</f>
        <v>7.2073233161367156E-3</v>
      </c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</row>
    <row r="149" spans="1:64" x14ac:dyDescent="0.25">
      <c r="A149" s="127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</row>
    <row r="150" spans="1:64" x14ac:dyDescent="0.25">
      <c r="A150" s="127"/>
      <c r="B150" s="126" t="s">
        <v>525</v>
      </c>
      <c r="C150" s="126" t="s">
        <v>522</v>
      </c>
      <c r="D150" s="140">
        <f>(C143-(C143*C144)-(C143*C145))/((1-(1+D148)^(-C146))/D148)</f>
        <v>395.49775026664986</v>
      </c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</row>
    <row r="151" spans="1:64" x14ac:dyDescent="0.25">
      <c r="A151" s="127"/>
      <c r="B151" s="127"/>
      <c r="C151" s="66">
        <f>+[2]SPm!B2</f>
        <v>41275</v>
      </c>
      <c r="D151" s="66">
        <f>+[2]SPm!C2</f>
        <v>41306</v>
      </c>
      <c r="E151" s="66">
        <f>+[2]SPm!D2</f>
        <v>41336</v>
      </c>
      <c r="F151" s="66">
        <f>+[2]SPm!E2</f>
        <v>41367</v>
      </c>
      <c r="G151" s="66">
        <f>+[2]SPm!F2</f>
        <v>41397</v>
      </c>
      <c r="H151" s="66">
        <f>+[2]SPm!G2</f>
        <v>41428</v>
      </c>
      <c r="I151" s="66">
        <f>+[2]SPm!H2</f>
        <v>41458</v>
      </c>
      <c r="J151" s="66">
        <f>+[2]SPm!I2</f>
        <v>41489</v>
      </c>
      <c r="K151" s="66">
        <f>+[2]SPm!J2</f>
        <v>41519</v>
      </c>
      <c r="L151" s="66">
        <f>+[2]SPm!K2</f>
        <v>41550</v>
      </c>
      <c r="M151" s="66">
        <f>+[2]SPm!L2</f>
        <v>41580</v>
      </c>
      <c r="N151" s="66">
        <f>+[2]SPm!M2</f>
        <v>41611</v>
      </c>
      <c r="O151" s="66">
        <f>+[2]SPm!N2</f>
        <v>41641</v>
      </c>
      <c r="P151" s="66">
        <f>+[2]SPm!O2</f>
        <v>41672</v>
      </c>
      <c r="Q151" s="66">
        <f>+[2]SPm!P2</f>
        <v>41702</v>
      </c>
      <c r="R151" s="66">
        <f>+[2]SPm!Q2</f>
        <v>41733</v>
      </c>
      <c r="S151" s="66">
        <f>+[2]SPm!R2</f>
        <v>41763</v>
      </c>
      <c r="T151" s="66">
        <f>+[2]SPm!S2</f>
        <v>41794</v>
      </c>
      <c r="U151" s="66">
        <f>+[2]SPm!T2</f>
        <v>41824</v>
      </c>
      <c r="V151" s="66">
        <f>+[2]SPm!U2</f>
        <v>41855</v>
      </c>
      <c r="W151" s="66">
        <f>+[2]SPm!V2</f>
        <v>41885</v>
      </c>
      <c r="X151" s="66">
        <f>+[2]SPm!W2</f>
        <v>41916</v>
      </c>
      <c r="Y151" s="66">
        <f>+[2]SPm!X2</f>
        <v>41946</v>
      </c>
      <c r="Z151" s="66">
        <f>+[2]SPm!Y2</f>
        <v>41977</v>
      </c>
      <c r="AA151" s="66">
        <f>+[2]SPm!Z2</f>
        <v>42007</v>
      </c>
      <c r="AB151" s="66">
        <f>+[2]SPm!AA2</f>
        <v>42038</v>
      </c>
      <c r="AC151" s="66">
        <f>+[2]SPm!AB2</f>
        <v>42068</v>
      </c>
      <c r="AD151" s="66">
        <f>+[2]SPm!AC2</f>
        <v>42099</v>
      </c>
      <c r="AE151" s="66">
        <f>+[2]SPm!AD2</f>
        <v>42129</v>
      </c>
      <c r="AF151" s="66">
        <f>+[2]SPm!AE2</f>
        <v>42160</v>
      </c>
      <c r="AG151" s="66">
        <f>+[2]SPm!AF2</f>
        <v>42190</v>
      </c>
      <c r="AH151" s="66">
        <f>+[2]SPm!AG2</f>
        <v>42221</v>
      </c>
      <c r="AI151" s="66">
        <f>+[2]SPm!AH2</f>
        <v>42251</v>
      </c>
      <c r="AJ151" s="66">
        <f>+[2]SPm!AI2</f>
        <v>42282</v>
      </c>
      <c r="AK151" s="66">
        <f>+[2]SPm!AJ2</f>
        <v>42312</v>
      </c>
      <c r="AL151" s="66">
        <f>+[2]SPm!AK2</f>
        <v>42343</v>
      </c>
      <c r="AM151" s="66">
        <f>+[2]SPm!AL2</f>
        <v>42373</v>
      </c>
      <c r="AN151" s="66">
        <f>+[2]SPm!AM2</f>
        <v>42404</v>
      </c>
      <c r="AO151" s="66">
        <f>+[2]SPm!AN2</f>
        <v>42434</v>
      </c>
      <c r="AP151" s="66">
        <f>+[2]SPm!AO2</f>
        <v>42465</v>
      </c>
      <c r="AQ151" s="66">
        <f>+[2]SPm!AP2</f>
        <v>42495</v>
      </c>
      <c r="AR151" s="66">
        <f>+[2]SPm!AQ2</f>
        <v>42526</v>
      </c>
      <c r="AS151" s="66">
        <f>+[2]SPm!AR2</f>
        <v>42556</v>
      </c>
      <c r="AT151" s="66">
        <f>+[2]SPm!AS2</f>
        <v>42587</v>
      </c>
      <c r="AU151" s="66">
        <f>+[2]SPm!AT2</f>
        <v>42617</v>
      </c>
      <c r="AV151" s="66">
        <f>+[2]SPm!AU2</f>
        <v>42648</v>
      </c>
      <c r="AW151" s="66">
        <f>+[2]SPm!AV2</f>
        <v>42678</v>
      </c>
      <c r="AX151" s="66">
        <f>+[2]SPm!AW2</f>
        <v>42709</v>
      </c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</row>
    <row r="152" spans="1:64" x14ac:dyDescent="0.25">
      <c r="A152" s="127"/>
      <c r="B152" s="127"/>
      <c r="C152" s="138">
        <v>1</v>
      </c>
      <c r="D152" s="138">
        <f>+C152+1</f>
        <v>2</v>
      </c>
      <c r="E152" s="138">
        <f t="shared" ref="E152:AX152" si="59">+D152+1</f>
        <v>3</v>
      </c>
      <c r="F152" s="138">
        <f t="shared" si="59"/>
        <v>4</v>
      </c>
      <c r="G152" s="138">
        <f t="shared" si="59"/>
        <v>5</v>
      </c>
      <c r="H152" s="138">
        <f t="shared" si="59"/>
        <v>6</v>
      </c>
      <c r="I152" s="138">
        <f t="shared" si="59"/>
        <v>7</v>
      </c>
      <c r="J152" s="138">
        <f t="shared" si="59"/>
        <v>8</v>
      </c>
      <c r="K152" s="138">
        <f t="shared" si="59"/>
        <v>9</v>
      </c>
      <c r="L152" s="138">
        <f t="shared" si="59"/>
        <v>10</v>
      </c>
      <c r="M152" s="138">
        <f t="shared" si="59"/>
        <v>11</v>
      </c>
      <c r="N152" s="138">
        <f t="shared" si="59"/>
        <v>12</v>
      </c>
      <c r="O152" s="138">
        <f t="shared" si="59"/>
        <v>13</v>
      </c>
      <c r="P152" s="138">
        <f t="shared" si="59"/>
        <v>14</v>
      </c>
      <c r="Q152" s="138">
        <f t="shared" si="59"/>
        <v>15</v>
      </c>
      <c r="R152" s="138">
        <f t="shared" si="59"/>
        <v>16</v>
      </c>
      <c r="S152" s="138">
        <f t="shared" si="59"/>
        <v>17</v>
      </c>
      <c r="T152" s="138">
        <f t="shared" si="59"/>
        <v>18</v>
      </c>
      <c r="U152" s="138">
        <f t="shared" si="59"/>
        <v>19</v>
      </c>
      <c r="V152" s="138">
        <f t="shared" si="59"/>
        <v>20</v>
      </c>
      <c r="W152" s="138">
        <f t="shared" si="59"/>
        <v>21</v>
      </c>
      <c r="X152" s="138">
        <f t="shared" si="59"/>
        <v>22</v>
      </c>
      <c r="Y152" s="138">
        <f t="shared" si="59"/>
        <v>23</v>
      </c>
      <c r="Z152" s="138">
        <f t="shared" si="59"/>
        <v>24</v>
      </c>
      <c r="AA152" s="138">
        <f t="shared" si="59"/>
        <v>25</v>
      </c>
      <c r="AB152" s="138">
        <f t="shared" si="59"/>
        <v>26</v>
      </c>
      <c r="AC152" s="138">
        <f t="shared" si="59"/>
        <v>27</v>
      </c>
      <c r="AD152" s="138">
        <f t="shared" si="59"/>
        <v>28</v>
      </c>
      <c r="AE152" s="138">
        <f t="shared" si="59"/>
        <v>29</v>
      </c>
      <c r="AF152" s="138">
        <f t="shared" si="59"/>
        <v>30</v>
      </c>
      <c r="AG152" s="138">
        <f t="shared" si="59"/>
        <v>31</v>
      </c>
      <c r="AH152" s="138">
        <f t="shared" si="59"/>
        <v>32</v>
      </c>
      <c r="AI152" s="138">
        <f t="shared" si="59"/>
        <v>33</v>
      </c>
      <c r="AJ152" s="138">
        <f t="shared" si="59"/>
        <v>34</v>
      </c>
      <c r="AK152" s="138">
        <f t="shared" si="59"/>
        <v>35</v>
      </c>
      <c r="AL152" s="138">
        <f t="shared" si="59"/>
        <v>36</v>
      </c>
      <c r="AM152" s="138">
        <f t="shared" si="59"/>
        <v>37</v>
      </c>
      <c r="AN152" s="138">
        <f t="shared" si="59"/>
        <v>38</v>
      </c>
      <c r="AO152" s="138">
        <f t="shared" si="59"/>
        <v>39</v>
      </c>
      <c r="AP152" s="138">
        <f t="shared" si="59"/>
        <v>40</v>
      </c>
      <c r="AQ152" s="138">
        <f t="shared" si="59"/>
        <v>41</v>
      </c>
      <c r="AR152" s="138">
        <f t="shared" si="59"/>
        <v>42</v>
      </c>
      <c r="AS152" s="138">
        <f t="shared" si="59"/>
        <v>43</v>
      </c>
      <c r="AT152" s="138">
        <f t="shared" si="59"/>
        <v>44</v>
      </c>
      <c r="AU152" s="138">
        <f t="shared" si="59"/>
        <v>45</v>
      </c>
      <c r="AV152" s="138">
        <f t="shared" si="59"/>
        <v>46</v>
      </c>
      <c r="AW152" s="138">
        <f t="shared" si="59"/>
        <v>47</v>
      </c>
      <c r="AX152" s="138">
        <f t="shared" si="59"/>
        <v>48</v>
      </c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</row>
    <row r="153" spans="1:64" x14ac:dyDescent="0.25">
      <c r="A153" s="127"/>
      <c r="B153" s="141" t="s">
        <v>589</v>
      </c>
      <c r="C153" s="142" t="s">
        <v>515</v>
      </c>
      <c r="D153" s="142" t="s">
        <v>516</v>
      </c>
      <c r="E153" s="142" t="s">
        <v>517</v>
      </c>
      <c r="F153" s="142" t="s">
        <v>518</v>
      </c>
      <c r="G153" s="142" t="s">
        <v>519</v>
      </c>
      <c r="H153" s="142" t="s">
        <v>520</v>
      </c>
      <c r="I153" s="142" t="s">
        <v>523</v>
      </c>
      <c r="J153" s="142" t="s">
        <v>524</v>
      </c>
      <c r="K153" s="142" t="s">
        <v>485</v>
      </c>
      <c r="L153" s="142" t="s">
        <v>526</v>
      </c>
      <c r="M153" s="142" t="s">
        <v>527</v>
      </c>
      <c r="N153" s="142" t="s">
        <v>500</v>
      </c>
      <c r="O153" s="142" t="s">
        <v>528</v>
      </c>
      <c r="P153" s="142" t="s">
        <v>529</v>
      </c>
      <c r="Q153" s="142" t="s">
        <v>530</v>
      </c>
      <c r="R153" s="142" t="s">
        <v>531</v>
      </c>
      <c r="S153" s="142" t="s">
        <v>532</v>
      </c>
      <c r="T153" s="142" t="s">
        <v>533</v>
      </c>
      <c r="U153" s="142" t="s">
        <v>534</v>
      </c>
      <c r="V153" s="142" t="s">
        <v>535</v>
      </c>
      <c r="W153" s="142" t="s">
        <v>536</v>
      </c>
      <c r="X153" s="142" t="s">
        <v>537</v>
      </c>
      <c r="Y153" s="142" t="s">
        <v>538</v>
      </c>
      <c r="Z153" s="142" t="s">
        <v>539</v>
      </c>
      <c r="AA153" s="142" t="s">
        <v>540</v>
      </c>
      <c r="AB153" s="142" t="s">
        <v>541</v>
      </c>
      <c r="AC153" s="142" t="s">
        <v>542</v>
      </c>
      <c r="AD153" s="142" t="s">
        <v>543</v>
      </c>
      <c r="AE153" s="142" t="s">
        <v>544</v>
      </c>
      <c r="AF153" s="142" t="s">
        <v>545</v>
      </c>
      <c r="AG153" s="142" t="s">
        <v>546</v>
      </c>
      <c r="AH153" s="142" t="s">
        <v>547</v>
      </c>
      <c r="AI153" s="142" t="s">
        <v>548</v>
      </c>
      <c r="AJ153" s="142" t="s">
        <v>549</v>
      </c>
      <c r="AK153" s="142" t="s">
        <v>550</v>
      </c>
      <c r="AL153" s="142" t="s">
        <v>551</v>
      </c>
      <c r="AM153" s="142" t="s">
        <v>552</v>
      </c>
      <c r="AN153" s="142" t="s">
        <v>553</v>
      </c>
      <c r="AO153" s="142" t="s">
        <v>554</v>
      </c>
      <c r="AP153" s="142" t="s">
        <v>555</v>
      </c>
      <c r="AQ153" s="142" t="s">
        <v>556</v>
      </c>
      <c r="AR153" s="142" t="s">
        <v>557</v>
      </c>
      <c r="AS153" s="142" t="s">
        <v>558</v>
      </c>
      <c r="AT153" s="142" t="s">
        <v>559</v>
      </c>
      <c r="AU153" s="142" t="s">
        <v>560</v>
      </c>
      <c r="AV153" s="142" t="s">
        <v>561</v>
      </c>
      <c r="AW153" s="142" t="s">
        <v>562</v>
      </c>
      <c r="AX153" s="142" t="s">
        <v>563</v>
      </c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</row>
    <row r="154" spans="1:64" x14ac:dyDescent="0.25">
      <c r="A154" s="127"/>
      <c r="B154" s="129" t="s">
        <v>590</v>
      </c>
      <c r="C154" s="140">
        <f t="shared" ref="C154:AX154" si="60">IF(C153=$C141,$C143*$C145,0)</f>
        <v>0</v>
      </c>
      <c r="D154" s="140">
        <f t="shared" si="60"/>
        <v>0</v>
      </c>
      <c r="E154" s="140">
        <f t="shared" si="60"/>
        <v>0</v>
      </c>
      <c r="F154" s="140">
        <f t="shared" si="60"/>
        <v>0</v>
      </c>
      <c r="G154" s="140">
        <f t="shared" si="60"/>
        <v>2000</v>
      </c>
      <c r="H154" s="140">
        <f t="shared" si="60"/>
        <v>0</v>
      </c>
      <c r="I154" s="140">
        <f t="shared" si="60"/>
        <v>0</v>
      </c>
      <c r="J154" s="140">
        <f t="shared" si="60"/>
        <v>0</v>
      </c>
      <c r="K154" s="140">
        <f t="shared" si="60"/>
        <v>0</v>
      </c>
      <c r="L154" s="140">
        <f t="shared" si="60"/>
        <v>0</v>
      </c>
      <c r="M154" s="140">
        <f t="shared" si="60"/>
        <v>0</v>
      </c>
      <c r="N154" s="140">
        <f t="shared" si="60"/>
        <v>0</v>
      </c>
      <c r="O154" s="140">
        <f t="shared" si="60"/>
        <v>0</v>
      </c>
      <c r="P154" s="140">
        <f t="shared" si="60"/>
        <v>0</v>
      </c>
      <c r="Q154" s="140">
        <f t="shared" si="60"/>
        <v>0</v>
      </c>
      <c r="R154" s="140">
        <f t="shared" si="60"/>
        <v>0</v>
      </c>
      <c r="S154" s="140">
        <f t="shared" si="60"/>
        <v>0</v>
      </c>
      <c r="T154" s="140">
        <f t="shared" si="60"/>
        <v>0</v>
      </c>
      <c r="U154" s="140">
        <f t="shared" si="60"/>
        <v>0</v>
      </c>
      <c r="V154" s="140">
        <f t="shared" si="60"/>
        <v>0</v>
      </c>
      <c r="W154" s="140">
        <f t="shared" si="60"/>
        <v>0</v>
      </c>
      <c r="X154" s="140">
        <f t="shared" si="60"/>
        <v>0</v>
      </c>
      <c r="Y154" s="140">
        <f t="shared" si="60"/>
        <v>0</v>
      </c>
      <c r="Z154" s="140">
        <f t="shared" si="60"/>
        <v>0</v>
      </c>
      <c r="AA154" s="140">
        <f t="shared" si="60"/>
        <v>0</v>
      </c>
      <c r="AB154" s="140">
        <f t="shared" si="60"/>
        <v>0</v>
      </c>
      <c r="AC154" s="140">
        <f t="shared" si="60"/>
        <v>0</v>
      </c>
      <c r="AD154" s="140">
        <f t="shared" si="60"/>
        <v>0</v>
      </c>
      <c r="AE154" s="140">
        <f t="shared" si="60"/>
        <v>0</v>
      </c>
      <c r="AF154" s="140">
        <f t="shared" si="60"/>
        <v>0</v>
      </c>
      <c r="AG154" s="140">
        <f t="shared" si="60"/>
        <v>0</v>
      </c>
      <c r="AH154" s="140">
        <f t="shared" si="60"/>
        <v>0</v>
      </c>
      <c r="AI154" s="140">
        <f t="shared" si="60"/>
        <v>0</v>
      </c>
      <c r="AJ154" s="140">
        <f t="shared" si="60"/>
        <v>0</v>
      </c>
      <c r="AK154" s="140">
        <f t="shared" si="60"/>
        <v>0</v>
      </c>
      <c r="AL154" s="140">
        <f t="shared" si="60"/>
        <v>0</v>
      </c>
      <c r="AM154" s="140">
        <f t="shared" si="60"/>
        <v>0</v>
      </c>
      <c r="AN154" s="140">
        <f t="shared" si="60"/>
        <v>0</v>
      </c>
      <c r="AO154" s="140">
        <f t="shared" si="60"/>
        <v>0</v>
      </c>
      <c r="AP154" s="140">
        <f t="shared" si="60"/>
        <v>0</v>
      </c>
      <c r="AQ154" s="140">
        <f t="shared" si="60"/>
        <v>0</v>
      </c>
      <c r="AR154" s="140">
        <f t="shared" si="60"/>
        <v>0</v>
      </c>
      <c r="AS154" s="140">
        <f t="shared" si="60"/>
        <v>0</v>
      </c>
      <c r="AT154" s="140">
        <f t="shared" si="60"/>
        <v>0</v>
      </c>
      <c r="AU154" s="140">
        <f t="shared" si="60"/>
        <v>0</v>
      </c>
      <c r="AV154" s="140">
        <f t="shared" si="60"/>
        <v>0</v>
      </c>
      <c r="AW154" s="140">
        <f t="shared" si="60"/>
        <v>0</v>
      </c>
      <c r="AX154" s="140">
        <f t="shared" si="60"/>
        <v>0</v>
      </c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</row>
    <row r="155" spans="1:64" x14ac:dyDescent="0.25">
      <c r="A155" s="127"/>
      <c r="B155" s="129" t="s">
        <v>564</v>
      </c>
      <c r="C155" s="140"/>
      <c r="D155" s="140">
        <f>+IF(D152&gt;=$D141,$D150,0)*IF(C159&lt;1,0,1)</f>
        <v>0</v>
      </c>
      <c r="E155" s="140">
        <f t="shared" ref="E155:AA155" si="61">+IF(E152&gt;=$D141,$D150,0)*IF(D159&lt;1,0,1)</f>
        <v>0</v>
      </c>
      <c r="F155" s="140">
        <f t="shared" si="61"/>
        <v>0</v>
      </c>
      <c r="G155" s="140">
        <f t="shared" si="61"/>
        <v>395.49775026664986</v>
      </c>
      <c r="H155" s="140">
        <f t="shared" si="61"/>
        <v>395.49775026664986</v>
      </c>
      <c r="I155" s="140">
        <f t="shared" si="61"/>
        <v>395.49775026664986</v>
      </c>
      <c r="J155" s="140">
        <f t="shared" si="61"/>
        <v>395.49775026664986</v>
      </c>
      <c r="K155" s="140">
        <f t="shared" si="61"/>
        <v>395.49775026664986</v>
      </c>
      <c r="L155" s="140">
        <f t="shared" si="61"/>
        <v>395.49775026664986</v>
      </c>
      <c r="M155" s="140">
        <f t="shared" si="61"/>
        <v>395.49775026664986</v>
      </c>
      <c r="N155" s="140">
        <f t="shared" si="61"/>
        <v>395.49775026664986</v>
      </c>
      <c r="O155" s="140">
        <f t="shared" si="61"/>
        <v>395.49775026664986</v>
      </c>
      <c r="P155" s="140">
        <f t="shared" si="61"/>
        <v>395.49775026664986</v>
      </c>
      <c r="Q155" s="140">
        <f t="shared" si="61"/>
        <v>395.49775026664986</v>
      </c>
      <c r="R155" s="140">
        <f t="shared" si="61"/>
        <v>395.49775026664986</v>
      </c>
      <c r="S155" s="140">
        <f t="shared" si="61"/>
        <v>395.49775026664986</v>
      </c>
      <c r="T155" s="140">
        <f t="shared" si="61"/>
        <v>395.49775026664986</v>
      </c>
      <c r="U155" s="140">
        <f t="shared" si="61"/>
        <v>395.49775026664986</v>
      </c>
      <c r="V155" s="140">
        <f t="shared" si="61"/>
        <v>395.49775026664986</v>
      </c>
      <c r="W155" s="140">
        <f t="shared" si="61"/>
        <v>395.49775026664986</v>
      </c>
      <c r="X155" s="140">
        <f t="shared" si="61"/>
        <v>395.49775026664986</v>
      </c>
      <c r="Y155" s="140">
        <f t="shared" si="61"/>
        <v>395.49775026664986</v>
      </c>
      <c r="Z155" s="140">
        <f t="shared" si="61"/>
        <v>395.49775026664986</v>
      </c>
      <c r="AA155" s="140">
        <f t="shared" si="61"/>
        <v>395.49775026664986</v>
      </c>
      <c r="AB155" s="140">
        <f>+IF(AB152&gt;=$D141,$D150,0)*IF(AA159&lt;1,0,1)</f>
        <v>395.49775026664986</v>
      </c>
      <c r="AC155" s="140">
        <f t="shared" ref="AC155:AX155" si="62">+IF(AC152&gt;=$D141,$D150,0)*IF(AB159&lt;1,0,1)</f>
        <v>395.49775026664986</v>
      </c>
      <c r="AD155" s="140">
        <f t="shared" si="62"/>
        <v>395.49775026664986</v>
      </c>
      <c r="AE155" s="140">
        <f t="shared" si="62"/>
        <v>395.49775026664986</v>
      </c>
      <c r="AF155" s="140">
        <f t="shared" si="62"/>
        <v>395.49775026664986</v>
      </c>
      <c r="AG155" s="140">
        <f t="shared" si="62"/>
        <v>395.49775026664986</v>
      </c>
      <c r="AH155" s="140">
        <f t="shared" si="62"/>
        <v>395.49775026664986</v>
      </c>
      <c r="AI155" s="140">
        <f t="shared" si="62"/>
        <v>395.49775026664986</v>
      </c>
      <c r="AJ155" s="140">
        <f t="shared" si="62"/>
        <v>395.49775026664986</v>
      </c>
      <c r="AK155" s="140">
        <f t="shared" si="62"/>
        <v>395.49775026664986</v>
      </c>
      <c r="AL155" s="140">
        <f t="shared" si="62"/>
        <v>395.49775026664986</v>
      </c>
      <c r="AM155" s="140">
        <f t="shared" si="62"/>
        <v>395.49775026664986</v>
      </c>
      <c r="AN155" s="140">
        <f t="shared" si="62"/>
        <v>395.49775026664986</v>
      </c>
      <c r="AO155" s="140">
        <f t="shared" si="62"/>
        <v>395.49775026664986</v>
      </c>
      <c r="AP155" s="140">
        <f t="shared" si="62"/>
        <v>395.49775026664986</v>
      </c>
      <c r="AQ155" s="140">
        <f t="shared" si="62"/>
        <v>395.49775026664986</v>
      </c>
      <c r="AR155" s="140">
        <f t="shared" si="62"/>
        <v>395.49775026664986</v>
      </c>
      <c r="AS155" s="140">
        <f t="shared" si="62"/>
        <v>395.49775026664986</v>
      </c>
      <c r="AT155" s="140">
        <f t="shared" si="62"/>
        <v>395.49775026664986</v>
      </c>
      <c r="AU155" s="140">
        <f t="shared" si="62"/>
        <v>395.49775026664986</v>
      </c>
      <c r="AV155" s="140">
        <f t="shared" si="62"/>
        <v>395.49775026664986</v>
      </c>
      <c r="AW155" s="140">
        <f t="shared" si="62"/>
        <v>395.49775026664986</v>
      </c>
      <c r="AX155" s="140">
        <f t="shared" si="62"/>
        <v>395.49775026664986</v>
      </c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</row>
    <row r="156" spans="1:64" x14ac:dyDescent="0.25">
      <c r="A156" s="127"/>
      <c r="B156" s="129" t="s">
        <v>565</v>
      </c>
      <c r="C156" s="140"/>
      <c r="D156" s="140">
        <f t="shared" ref="D156:AX156" si="63">D155-D158</f>
        <v>0</v>
      </c>
      <c r="E156" s="140">
        <f t="shared" si="63"/>
        <v>0</v>
      </c>
      <c r="F156" s="140">
        <f t="shared" si="63"/>
        <v>0</v>
      </c>
      <c r="G156" s="140">
        <f t="shared" si="63"/>
        <v>280.18057720846241</v>
      </c>
      <c r="H156" s="140">
        <f t="shared" si="63"/>
        <v>282.19992921530559</v>
      </c>
      <c r="I156" s="140">
        <f t="shared" si="63"/>
        <v>284.23383534495122</v>
      </c>
      <c r="J156" s="140">
        <f t="shared" si="63"/>
        <v>286.28240049366786</v>
      </c>
      <c r="K156" s="140">
        <f t="shared" si="63"/>
        <v>288.34573031374543</v>
      </c>
      <c r="L156" s="140">
        <f t="shared" si="63"/>
        <v>290.42393121894418</v>
      </c>
      <c r="M156" s="140">
        <f t="shared" si="63"/>
        <v>292.51711038998258</v>
      </c>
      <c r="N156" s="140">
        <f t="shared" si="63"/>
        <v>294.62537578006521</v>
      </c>
      <c r="O156" s="140">
        <f t="shared" si="63"/>
        <v>296.74883612045039</v>
      </c>
      <c r="P156" s="140">
        <f t="shared" si="63"/>
        <v>298.88760092605776</v>
      </c>
      <c r="Q156" s="140">
        <f t="shared" si="63"/>
        <v>301.04178050111631</v>
      </c>
      <c r="R156" s="140">
        <f t="shared" si="63"/>
        <v>303.21148594485328</v>
      </c>
      <c r="S156" s="140">
        <f t="shared" si="63"/>
        <v>305.39682915722415</v>
      </c>
      <c r="T156" s="140">
        <f t="shared" si="63"/>
        <v>307.59792284468318</v>
      </c>
      <c r="U156" s="140">
        <f t="shared" si="63"/>
        <v>309.8148805259969</v>
      </c>
      <c r="V156" s="140">
        <f t="shared" si="63"/>
        <v>312.04781653809806</v>
      </c>
      <c r="W156" s="140">
        <f t="shared" si="63"/>
        <v>314.29684604198263</v>
      </c>
      <c r="X156" s="140">
        <f t="shared" si="63"/>
        <v>316.56208502864922</v>
      </c>
      <c r="Y156" s="140">
        <f t="shared" si="63"/>
        <v>318.84365032508106</v>
      </c>
      <c r="Z156" s="140">
        <f t="shared" si="63"/>
        <v>321.14165960027117</v>
      </c>
      <c r="AA156" s="140">
        <f t="shared" si="63"/>
        <v>323.45623137129104</v>
      </c>
      <c r="AB156" s="140">
        <f t="shared" si="63"/>
        <v>325.7874850094031</v>
      </c>
      <c r="AC156" s="140">
        <f t="shared" si="63"/>
        <v>328.13554074621686</v>
      </c>
      <c r="AD156" s="140">
        <f t="shared" si="63"/>
        <v>330.5005196798902</v>
      </c>
      <c r="AE156" s="140">
        <f t="shared" si="63"/>
        <v>332.88254378137441</v>
      </c>
      <c r="AF156" s="140">
        <f t="shared" si="63"/>
        <v>335.2817359007048</v>
      </c>
      <c r="AG156" s="140">
        <f t="shared" si="63"/>
        <v>337.69821977333675</v>
      </c>
      <c r="AH156" s="140">
        <f t="shared" si="63"/>
        <v>340.13212002652699</v>
      </c>
      <c r="AI156" s="140">
        <f t="shared" si="63"/>
        <v>342.58356218576114</v>
      </c>
      <c r="AJ156" s="140">
        <f t="shared" si="63"/>
        <v>345.05267268122776</v>
      </c>
      <c r="AK156" s="140">
        <f t="shared" si="63"/>
        <v>347.53957885433846</v>
      </c>
      <c r="AL156" s="140">
        <f t="shared" si="63"/>
        <v>350.04440896429571</v>
      </c>
      <c r="AM156" s="140">
        <f t="shared" si="63"/>
        <v>352.56729219470736</v>
      </c>
      <c r="AN156" s="140">
        <f t="shared" si="63"/>
        <v>355.10835866024945</v>
      </c>
      <c r="AO156" s="140">
        <f t="shared" si="63"/>
        <v>357.66773941337652</v>
      </c>
      <c r="AP156" s="140">
        <f t="shared" si="63"/>
        <v>360.24556645108044</v>
      </c>
      <c r="AQ156" s="140">
        <f t="shared" si="63"/>
        <v>362.8419727216982</v>
      </c>
      <c r="AR156" s="140">
        <f t="shared" si="63"/>
        <v>365.45709213176832</v>
      </c>
      <c r="AS156" s="140">
        <f t="shared" si="63"/>
        <v>368.09105955293717</v>
      </c>
      <c r="AT156" s="140">
        <f t="shared" si="63"/>
        <v>370.7440108289145</v>
      </c>
      <c r="AU156" s="140">
        <f t="shared" si="63"/>
        <v>373.41608278247975</v>
      </c>
      <c r="AV156" s="140">
        <f t="shared" si="63"/>
        <v>376.10741322253836</v>
      </c>
      <c r="AW156" s="140">
        <f t="shared" si="63"/>
        <v>378.81814095122905</v>
      </c>
      <c r="AX156" s="140">
        <f t="shared" si="63"/>
        <v>381.5484057710824</v>
      </c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</row>
    <row r="157" spans="1:64" x14ac:dyDescent="0.25">
      <c r="A157" s="127"/>
      <c r="B157" s="129" t="s">
        <v>566</v>
      </c>
      <c r="C157" s="140"/>
      <c r="D157" s="140">
        <f t="shared" ref="D157:Q157" si="64">(D156+C157)*(IF(C159&lt;1,0,1))</f>
        <v>0</v>
      </c>
      <c r="E157" s="140">
        <f t="shared" si="64"/>
        <v>0</v>
      </c>
      <c r="F157" s="140">
        <f t="shared" si="64"/>
        <v>0</v>
      </c>
      <c r="G157" s="140">
        <f t="shared" si="64"/>
        <v>280.18057720846241</v>
      </c>
      <c r="H157" s="140">
        <f t="shared" si="64"/>
        <v>562.380506423768</v>
      </c>
      <c r="I157" s="140">
        <f t="shared" si="64"/>
        <v>846.61434176871921</v>
      </c>
      <c r="J157" s="140">
        <f t="shared" si="64"/>
        <v>1132.8967422623871</v>
      </c>
      <c r="K157" s="140">
        <f t="shared" si="64"/>
        <v>1421.2424725761325</v>
      </c>
      <c r="L157" s="140">
        <f t="shared" si="64"/>
        <v>1711.6664037950768</v>
      </c>
      <c r="M157" s="140">
        <f t="shared" si="64"/>
        <v>2004.1835141850593</v>
      </c>
      <c r="N157" s="140">
        <f t="shared" si="64"/>
        <v>2298.8088899651243</v>
      </c>
      <c r="O157" s="140">
        <f t="shared" si="64"/>
        <v>2595.5577260855748</v>
      </c>
      <c r="P157" s="140">
        <f t="shared" si="64"/>
        <v>2894.4453270116328</v>
      </c>
      <c r="Q157" s="140">
        <f t="shared" si="64"/>
        <v>3195.4871075127489</v>
      </c>
      <c r="R157" s="140">
        <f>(R156+Q157)*(IF(Q159&lt;1,0,1))</f>
        <v>3498.6985934576023</v>
      </c>
      <c r="S157" s="140">
        <f t="shared" ref="S157:AX157" si="65">(S156+R157)*(IF(R159&lt;1,0,1))</f>
        <v>3804.0954226148265</v>
      </c>
      <c r="T157" s="140">
        <f t="shared" si="65"/>
        <v>4111.6933454595101</v>
      </c>
      <c r="U157" s="140">
        <f t="shared" si="65"/>
        <v>4421.5082259855071</v>
      </c>
      <c r="V157" s="140">
        <f t="shared" si="65"/>
        <v>4733.5560425236054</v>
      </c>
      <c r="W157" s="140">
        <f t="shared" si="65"/>
        <v>5047.8528885655878</v>
      </c>
      <c r="X157" s="140">
        <f t="shared" si="65"/>
        <v>5364.4149735942374</v>
      </c>
      <c r="Y157" s="140">
        <f t="shared" si="65"/>
        <v>5683.2586239193188</v>
      </c>
      <c r="Z157" s="140">
        <f t="shared" si="65"/>
        <v>6004.4002835195897</v>
      </c>
      <c r="AA157" s="140">
        <f t="shared" si="65"/>
        <v>6327.856514890881</v>
      </c>
      <c r="AB157" s="140">
        <f t="shared" si="65"/>
        <v>6653.6439999002841</v>
      </c>
      <c r="AC157" s="140">
        <f t="shared" si="65"/>
        <v>6981.7795406465011</v>
      </c>
      <c r="AD157" s="140">
        <f t="shared" si="65"/>
        <v>7312.2800603263913</v>
      </c>
      <c r="AE157" s="140">
        <f t="shared" si="65"/>
        <v>7645.1626041077661</v>
      </c>
      <c r="AF157" s="140">
        <f t="shared" si="65"/>
        <v>7980.444340008471</v>
      </c>
      <c r="AG157" s="140">
        <f t="shared" si="65"/>
        <v>8318.142559781807</v>
      </c>
      <c r="AH157" s="140">
        <f t="shared" si="65"/>
        <v>8658.2746798083335</v>
      </c>
      <c r="AI157" s="140">
        <f t="shared" si="65"/>
        <v>9000.858241994094</v>
      </c>
      <c r="AJ157" s="140">
        <f t="shared" si="65"/>
        <v>9345.9109146753217</v>
      </c>
      <c r="AK157" s="140">
        <f t="shared" si="65"/>
        <v>9693.4504935296609</v>
      </c>
      <c r="AL157" s="140">
        <f t="shared" si="65"/>
        <v>10043.494902493956</v>
      </c>
      <c r="AM157" s="140">
        <f t="shared" si="65"/>
        <v>10396.062194688664</v>
      </c>
      <c r="AN157" s="140">
        <f t="shared" si="65"/>
        <v>10751.170553348913</v>
      </c>
      <c r="AO157" s="140">
        <f t="shared" si="65"/>
        <v>11108.83829276229</v>
      </c>
      <c r="AP157" s="140">
        <f t="shared" si="65"/>
        <v>11469.08385921337</v>
      </c>
      <c r="AQ157" s="140">
        <f t="shared" si="65"/>
        <v>11831.925831935068</v>
      </c>
      <c r="AR157" s="140">
        <f t="shared" si="65"/>
        <v>12197.382924066836</v>
      </c>
      <c r="AS157" s="140">
        <f t="shared" si="65"/>
        <v>12565.473983619773</v>
      </c>
      <c r="AT157" s="140">
        <f t="shared" si="65"/>
        <v>12936.217994448687</v>
      </c>
      <c r="AU157" s="140">
        <f t="shared" si="65"/>
        <v>13309.634077231167</v>
      </c>
      <c r="AV157" s="140">
        <f t="shared" si="65"/>
        <v>13685.741490453705</v>
      </c>
      <c r="AW157" s="140">
        <f t="shared" si="65"/>
        <v>14064.559631404934</v>
      </c>
      <c r="AX157" s="140">
        <f t="shared" si="65"/>
        <v>14446.108037176016</v>
      </c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</row>
    <row r="158" spans="1:64" x14ac:dyDescent="0.25">
      <c r="A158" s="127"/>
      <c r="B158" s="129" t="s">
        <v>567</v>
      </c>
      <c r="C158" s="140"/>
      <c r="D158" s="140">
        <f>IF(D155&gt;0,C159*$D148,0)</f>
        <v>0</v>
      </c>
      <c r="E158" s="140">
        <f t="shared" ref="E158:AX158" si="66">IF(E155&gt;0,D159*$D$13,0)</f>
        <v>0</v>
      </c>
      <c r="F158" s="140">
        <f t="shared" si="66"/>
        <v>0</v>
      </c>
      <c r="G158" s="140">
        <f t="shared" si="66"/>
        <v>115.31717305818745</v>
      </c>
      <c r="H158" s="140">
        <f t="shared" si="66"/>
        <v>113.29782105134426</v>
      </c>
      <c r="I158" s="140">
        <f t="shared" si="66"/>
        <v>111.26391492169866</v>
      </c>
      <c r="J158" s="140">
        <f t="shared" si="66"/>
        <v>109.21534977298202</v>
      </c>
      <c r="K158" s="140">
        <f t="shared" si="66"/>
        <v>107.15201995290442</v>
      </c>
      <c r="L158" s="140">
        <f t="shared" si="66"/>
        <v>105.0738190477057</v>
      </c>
      <c r="M158" s="140">
        <f t="shared" si="66"/>
        <v>102.98063987666731</v>
      </c>
      <c r="N158" s="140">
        <f t="shared" si="66"/>
        <v>100.87237448658466</v>
      </c>
      <c r="O158" s="140">
        <f t="shared" si="66"/>
        <v>98.748914146199439</v>
      </c>
      <c r="P158" s="140">
        <f t="shared" si="66"/>
        <v>96.610149340592088</v>
      </c>
      <c r="Q158" s="140">
        <f t="shared" si="66"/>
        <v>94.455969765533553</v>
      </c>
      <c r="R158" s="140">
        <f t="shared" si="66"/>
        <v>92.286264321796551</v>
      </c>
      <c r="S158" s="140">
        <f t="shared" si="66"/>
        <v>90.100921109425741</v>
      </c>
      <c r="T158" s="140">
        <f t="shared" si="66"/>
        <v>87.899827421966663</v>
      </c>
      <c r="U158" s="140">
        <f t="shared" si="66"/>
        <v>85.682869740652947</v>
      </c>
      <c r="V158" s="140">
        <f t="shared" si="66"/>
        <v>83.449933728551812</v>
      </c>
      <c r="W158" s="140">
        <f t="shared" si="66"/>
        <v>81.200904224667227</v>
      </c>
      <c r="X158" s="140">
        <f t="shared" si="66"/>
        <v>78.935665238000624</v>
      </c>
      <c r="Y158" s="140">
        <f t="shared" si="66"/>
        <v>76.654099941568774</v>
      </c>
      <c r="Z158" s="140">
        <f t="shared" si="66"/>
        <v>74.356090666378677</v>
      </c>
      <c r="AA158" s="140">
        <f t="shared" si="66"/>
        <v>72.041518895358806</v>
      </c>
      <c r="AB158" s="140">
        <f t="shared" si="66"/>
        <v>69.710265257246775</v>
      </c>
      <c r="AC158" s="140">
        <f t="shared" si="66"/>
        <v>67.362209520432984</v>
      </c>
      <c r="AD158" s="140">
        <f t="shared" si="66"/>
        <v>64.997230586759628</v>
      </c>
      <c r="AE158" s="140">
        <f t="shared" si="66"/>
        <v>62.615206485275458</v>
      </c>
      <c r="AF158" s="140">
        <f t="shared" si="66"/>
        <v>60.216014365945064</v>
      </c>
      <c r="AG158" s="140">
        <f t="shared" si="66"/>
        <v>57.799530493313114</v>
      </c>
      <c r="AH158" s="140">
        <f t="shared" si="66"/>
        <v>55.36563024012289</v>
      </c>
      <c r="AI158" s="140">
        <f t="shared" si="66"/>
        <v>52.914188080888692</v>
      </c>
      <c r="AJ158" s="140">
        <f t="shared" si="66"/>
        <v>50.445077585422091</v>
      </c>
      <c r="AK158" s="140">
        <f t="shared" si="66"/>
        <v>47.958171412311387</v>
      </c>
      <c r="AL158" s="140">
        <f t="shared" si="66"/>
        <v>45.453341302354168</v>
      </c>
      <c r="AM158" s="140">
        <f t="shared" si="66"/>
        <v>42.93045807194251</v>
      </c>
      <c r="AN158" s="140">
        <f t="shared" si="66"/>
        <v>40.389391606400409</v>
      </c>
      <c r="AO158" s="140">
        <f t="shared" si="66"/>
        <v>37.830010853273357</v>
      </c>
      <c r="AP158" s="140">
        <f t="shared" si="66"/>
        <v>35.252183815569417</v>
      </c>
      <c r="AQ158" s="140">
        <f t="shared" si="66"/>
        <v>32.655777544951668</v>
      </c>
      <c r="AR158" s="140">
        <f t="shared" si="66"/>
        <v>30.040658134881525</v>
      </c>
      <c r="AS158" s="140">
        <f t="shared" si="66"/>
        <v>27.40669071371271</v>
      </c>
      <c r="AT158" s="140">
        <f t="shared" si="66"/>
        <v>24.753739437735359</v>
      </c>
      <c r="AU158" s="140">
        <f t="shared" si="66"/>
        <v>22.081667484170087</v>
      </c>
      <c r="AV158" s="140">
        <f t="shared" si="66"/>
        <v>19.39033704411148</v>
      </c>
      <c r="AW158" s="140">
        <f t="shared" si="66"/>
        <v>16.679609315420812</v>
      </c>
      <c r="AX158" s="140">
        <f t="shared" si="66"/>
        <v>13.949344495567455</v>
      </c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</row>
    <row r="159" spans="1:64" x14ac:dyDescent="0.25">
      <c r="A159" s="127"/>
      <c r="B159" s="129" t="s">
        <v>568</v>
      </c>
      <c r="C159" s="140">
        <f>IF(D153=$C141,($C143-($C143*$C145)-($C143*$C144)),(($C143-($C143*$C145)-($C143*$C144))-C157)*IF(B159&lt;1,0,1))</f>
        <v>16000</v>
      </c>
      <c r="D159" s="140">
        <f>IF(E153=$C141,($C143-($C143*$C145)-($C143*$C144)),(($C143-($C143*$C145)-($C143*$C144))-D157)*IF(C159&lt;1,0,1))</f>
        <v>16000</v>
      </c>
      <c r="E159" s="140">
        <f>IF(F153=$C141,($C143-($C143*$C145)-($C143*$C144)),(($C143-($C143*$C145)-($C143*$C144))-E157)*IF(D159&lt;1,0,1))</f>
        <v>16000</v>
      </c>
      <c r="F159" s="140">
        <f>IF(G153=$C141,($C143-($C143*$C145)-($C143*$C144)),(($C143-($C143*$C145)-($C143*$C144))-F157)*IF(E159&lt;1,0,1))</f>
        <v>16000</v>
      </c>
      <c r="G159" s="140">
        <f t="shared" ref="G159:AX159" si="67">IF(H153=$C141,($C143-($C143*$C145)-($C143*$C144)),(($C143-($C143*$C145)-($C143*$C144))-G157)*IF(F159&lt;1,0,1))</f>
        <v>15719.819422791537</v>
      </c>
      <c r="H159" s="140">
        <f t="shared" si="67"/>
        <v>15437.619493576232</v>
      </c>
      <c r="I159" s="140">
        <f t="shared" si="67"/>
        <v>15153.38565823128</v>
      </c>
      <c r="J159" s="140">
        <f t="shared" si="67"/>
        <v>14867.103257737614</v>
      </c>
      <c r="K159" s="140">
        <f t="shared" si="67"/>
        <v>14578.757527423868</v>
      </c>
      <c r="L159" s="140">
        <f t="shared" si="67"/>
        <v>14288.333596204924</v>
      </c>
      <c r="M159" s="140">
        <f t="shared" si="67"/>
        <v>13995.816485814941</v>
      </c>
      <c r="N159" s="140">
        <f t="shared" si="67"/>
        <v>13701.191110034875</v>
      </c>
      <c r="O159" s="140">
        <f t="shared" si="67"/>
        <v>13404.442273914425</v>
      </c>
      <c r="P159" s="140">
        <f t="shared" si="67"/>
        <v>13105.554672988368</v>
      </c>
      <c r="Q159" s="140">
        <f t="shared" si="67"/>
        <v>12804.512892487252</v>
      </c>
      <c r="R159" s="140">
        <f t="shared" si="67"/>
        <v>12501.301406542398</v>
      </c>
      <c r="S159" s="140">
        <f t="shared" si="67"/>
        <v>12195.904577385174</v>
      </c>
      <c r="T159" s="140">
        <f t="shared" si="67"/>
        <v>11888.306654540491</v>
      </c>
      <c r="U159" s="140">
        <f t="shared" si="67"/>
        <v>11578.491774014492</v>
      </c>
      <c r="V159" s="140">
        <f t="shared" si="67"/>
        <v>11266.443957476395</v>
      </c>
      <c r="W159" s="140">
        <f t="shared" si="67"/>
        <v>10952.147111434413</v>
      </c>
      <c r="X159" s="140">
        <f t="shared" si="67"/>
        <v>10635.585026405763</v>
      </c>
      <c r="Y159" s="140">
        <f t="shared" si="67"/>
        <v>10316.741376080681</v>
      </c>
      <c r="Z159" s="140">
        <f t="shared" si="67"/>
        <v>9995.5997164804103</v>
      </c>
      <c r="AA159" s="140">
        <f t="shared" si="67"/>
        <v>9672.143485109118</v>
      </c>
      <c r="AB159" s="140">
        <f t="shared" si="67"/>
        <v>9346.3560000997168</v>
      </c>
      <c r="AC159" s="140">
        <f t="shared" si="67"/>
        <v>9018.2204593534989</v>
      </c>
      <c r="AD159" s="140">
        <f t="shared" si="67"/>
        <v>8687.7199396736087</v>
      </c>
      <c r="AE159" s="140">
        <f t="shared" si="67"/>
        <v>8354.8373958922348</v>
      </c>
      <c r="AF159" s="140">
        <f t="shared" si="67"/>
        <v>8019.555659991529</v>
      </c>
      <c r="AG159" s="140">
        <f t="shared" si="67"/>
        <v>7681.857440218193</v>
      </c>
      <c r="AH159" s="140">
        <f t="shared" si="67"/>
        <v>7341.7253201916665</v>
      </c>
      <c r="AI159" s="140">
        <f t="shared" si="67"/>
        <v>6999.141758005906</v>
      </c>
      <c r="AJ159" s="140">
        <f t="shared" si="67"/>
        <v>6654.0890853246783</v>
      </c>
      <c r="AK159" s="140">
        <f t="shared" si="67"/>
        <v>6306.5495064703391</v>
      </c>
      <c r="AL159" s="140">
        <f t="shared" si="67"/>
        <v>5956.505097506044</v>
      </c>
      <c r="AM159" s="140">
        <f t="shared" si="67"/>
        <v>5603.937805311336</v>
      </c>
      <c r="AN159" s="140">
        <f t="shared" si="67"/>
        <v>5248.829446651087</v>
      </c>
      <c r="AO159" s="140">
        <f t="shared" si="67"/>
        <v>4891.1617072377103</v>
      </c>
      <c r="AP159" s="140">
        <f t="shared" si="67"/>
        <v>4530.9161407866304</v>
      </c>
      <c r="AQ159" s="140">
        <f t="shared" si="67"/>
        <v>4168.0741680649317</v>
      </c>
      <c r="AR159" s="140">
        <f t="shared" si="67"/>
        <v>3802.6170759331635</v>
      </c>
      <c r="AS159" s="140">
        <f t="shared" si="67"/>
        <v>3434.5260163802268</v>
      </c>
      <c r="AT159" s="140">
        <f t="shared" si="67"/>
        <v>3063.782005551313</v>
      </c>
      <c r="AU159" s="140">
        <f t="shared" si="67"/>
        <v>2690.3659227688331</v>
      </c>
      <c r="AV159" s="140">
        <f t="shared" si="67"/>
        <v>2314.2585095462946</v>
      </c>
      <c r="AW159" s="140">
        <f t="shared" si="67"/>
        <v>1935.4403685950656</v>
      </c>
      <c r="AX159" s="140">
        <f t="shared" si="67"/>
        <v>1553.8919628239837</v>
      </c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</row>
    <row r="160" spans="1:64" x14ac:dyDescent="0.25">
      <c r="A160" s="127"/>
      <c r="B160" s="129" t="s">
        <v>591</v>
      </c>
      <c r="C160" s="140"/>
      <c r="D160" s="140">
        <f t="shared" ref="D160:Y160" si="68">IF(D159&lt;1,$C143*$C144,0)*IF(C159&lt;1,0,1)</f>
        <v>0</v>
      </c>
      <c r="E160" s="140">
        <f t="shared" si="68"/>
        <v>0</v>
      </c>
      <c r="F160" s="140">
        <f t="shared" si="68"/>
        <v>0</v>
      </c>
      <c r="G160" s="140">
        <f t="shared" si="68"/>
        <v>0</v>
      </c>
      <c r="H160" s="140">
        <f t="shared" si="68"/>
        <v>0</v>
      </c>
      <c r="I160" s="140">
        <f t="shared" si="68"/>
        <v>0</v>
      </c>
      <c r="J160" s="140">
        <f t="shared" si="68"/>
        <v>0</v>
      </c>
      <c r="K160" s="140">
        <f t="shared" si="68"/>
        <v>0</v>
      </c>
      <c r="L160" s="140">
        <f t="shared" si="68"/>
        <v>0</v>
      </c>
      <c r="M160" s="140">
        <f t="shared" si="68"/>
        <v>0</v>
      </c>
      <c r="N160" s="140">
        <f t="shared" si="68"/>
        <v>0</v>
      </c>
      <c r="O160" s="140">
        <f t="shared" si="68"/>
        <v>0</v>
      </c>
      <c r="P160" s="140">
        <f t="shared" si="68"/>
        <v>0</v>
      </c>
      <c r="Q160" s="140">
        <f t="shared" si="68"/>
        <v>0</v>
      </c>
      <c r="R160" s="140">
        <f t="shared" si="68"/>
        <v>0</v>
      </c>
      <c r="S160" s="140">
        <f t="shared" si="68"/>
        <v>0</v>
      </c>
      <c r="T160" s="140">
        <f t="shared" si="68"/>
        <v>0</v>
      </c>
      <c r="U160" s="140">
        <f t="shared" si="68"/>
        <v>0</v>
      </c>
      <c r="V160" s="140">
        <f t="shared" si="68"/>
        <v>0</v>
      </c>
      <c r="W160" s="140">
        <f t="shared" si="68"/>
        <v>0</v>
      </c>
      <c r="X160" s="140">
        <f t="shared" si="68"/>
        <v>0</v>
      </c>
      <c r="Y160" s="140">
        <f t="shared" si="68"/>
        <v>0</v>
      </c>
      <c r="Z160" s="140">
        <f t="shared" ref="Z160:AX160" si="69">IF(Z159&lt;1,$C$8*$C$9,0)*IF(Y159&lt;1,0,1)</f>
        <v>0</v>
      </c>
      <c r="AA160" s="140">
        <f t="shared" si="69"/>
        <v>0</v>
      </c>
      <c r="AB160" s="140">
        <f t="shared" si="69"/>
        <v>0</v>
      </c>
      <c r="AC160" s="140">
        <f t="shared" si="69"/>
        <v>0</v>
      </c>
      <c r="AD160" s="140">
        <f t="shared" si="69"/>
        <v>0</v>
      </c>
      <c r="AE160" s="140">
        <f t="shared" si="69"/>
        <v>0</v>
      </c>
      <c r="AF160" s="140">
        <f t="shared" si="69"/>
        <v>0</v>
      </c>
      <c r="AG160" s="140">
        <f t="shared" si="69"/>
        <v>0</v>
      </c>
      <c r="AH160" s="140">
        <f t="shared" si="69"/>
        <v>0</v>
      </c>
      <c r="AI160" s="140">
        <f t="shared" si="69"/>
        <v>0</v>
      </c>
      <c r="AJ160" s="140">
        <f t="shared" si="69"/>
        <v>0</v>
      </c>
      <c r="AK160" s="140">
        <f t="shared" si="69"/>
        <v>0</v>
      </c>
      <c r="AL160" s="140">
        <f t="shared" si="69"/>
        <v>0</v>
      </c>
      <c r="AM160" s="140">
        <f t="shared" si="69"/>
        <v>0</v>
      </c>
      <c r="AN160" s="140">
        <f t="shared" si="69"/>
        <v>0</v>
      </c>
      <c r="AO160" s="140">
        <f t="shared" si="69"/>
        <v>0</v>
      </c>
      <c r="AP160" s="140">
        <f t="shared" si="69"/>
        <v>0</v>
      </c>
      <c r="AQ160" s="140">
        <f t="shared" si="69"/>
        <v>0</v>
      </c>
      <c r="AR160" s="140">
        <f t="shared" si="69"/>
        <v>0</v>
      </c>
      <c r="AS160" s="140">
        <f t="shared" si="69"/>
        <v>0</v>
      </c>
      <c r="AT160" s="140">
        <f t="shared" si="69"/>
        <v>0</v>
      </c>
      <c r="AU160" s="140">
        <f t="shared" si="69"/>
        <v>0</v>
      </c>
      <c r="AV160" s="140">
        <f t="shared" si="69"/>
        <v>0</v>
      </c>
      <c r="AW160" s="140">
        <f t="shared" si="69"/>
        <v>0</v>
      </c>
      <c r="AX160" s="140">
        <f t="shared" si="69"/>
        <v>0</v>
      </c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</row>
    <row r="161" spans="1:64" x14ac:dyDescent="0.25">
      <c r="A161" s="127"/>
      <c r="B161" s="143" t="s">
        <v>592</v>
      </c>
      <c r="C161" s="140">
        <f>C154+C155+C160</f>
        <v>0</v>
      </c>
      <c r="D161" s="140">
        <f>D154+D155+D160</f>
        <v>0</v>
      </c>
      <c r="E161" s="140">
        <f t="shared" ref="E161:AX161" si="70">E154+E155+E160</f>
        <v>0</v>
      </c>
      <c r="F161" s="140">
        <f t="shared" si="70"/>
        <v>0</v>
      </c>
      <c r="G161" s="140">
        <f t="shared" si="70"/>
        <v>2395.4977502666497</v>
      </c>
      <c r="H161" s="140">
        <f t="shared" si="70"/>
        <v>395.49775026664986</v>
      </c>
      <c r="I161" s="140">
        <f t="shared" si="70"/>
        <v>395.49775026664986</v>
      </c>
      <c r="J161" s="140">
        <f t="shared" si="70"/>
        <v>395.49775026664986</v>
      </c>
      <c r="K161" s="140">
        <f t="shared" si="70"/>
        <v>395.49775026664986</v>
      </c>
      <c r="L161" s="140">
        <f t="shared" si="70"/>
        <v>395.49775026664986</v>
      </c>
      <c r="M161" s="140">
        <f t="shared" si="70"/>
        <v>395.49775026664986</v>
      </c>
      <c r="N161" s="140">
        <f t="shared" si="70"/>
        <v>395.49775026664986</v>
      </c>
      <c r="O161" s="140">
        <f t="shared" si="70"/>
        <v>395.49775026664986</v>
      </c>
      <c r="P161" s="140">
        <f t="shared" si="70"/>
        <v>395.49775026664986</v>
      </c>
      <c r="Q161" s="140">
        <f t="shared" si="70"/>
        <v>395.49775026664986</v>
      </c>
      <c r="R161" s="140">
        <f t="shared" si="70"/>
        <v>395.49775026664986</v>
      </c>
      <c r="S161" s="140">
        <f t="shared" si="70"/>
        <v>395.49775026664986</v>
      </c>
      <c r="T161" s="140">
        <f t="shared" si="70"/>
        <v>395.49775026664986</v>
      </c>
      <c r="U161" s="140">
        <f t="shared" si="70"/>
        <v>395.49775026664986</v>
      </c>
      <c r="V161" s="140">
        <f t="shared" si="70"/>
        <v>395.49775026664986</v>
      </c>
      <c r="W161" s="140">
        <f t="shared" si="70"/>
        <v>395.49775026664986</v>
      </c>
      <c r="X161" s="140">
        <f t="shared" si="70"/>
        <v>395.49775026664986</v>
      </c>
      <c r="Y161" s="140">
        <f t="shared" si="70"/>
        <v>395.49775026664986</v>
      </c>
      <c r="Z161" s="140">
        <f t="shared" si="70"/>
        <v>395.49775026664986</v>
      </c>
      <c r="AA161" s="140">
        <f t="shared" si="70"/>
        <v>395.49775026664986</v>
      </c>
      <c r="AB161" s="140">
        <f t="shared" si="70"/>
        <v>395.49775026664986</v>
      </c>
      <c r="AC161" s="140">
        <f t="shared" si="70"/>
        <v>395.49775026664986</v>
      </c>
      <c r="AD161" s="140">
        <f t="shared" si="70"/>
        <v>395.49775026664986</v>
      </c>
      <c r="AE161" s="140">
        <f t="shared" si="70"/>
        <v>395.49775026664986</v>
      </c>
      <c r="AF161" s="140">
        <f t="shared" si="70"/>
        <v>395.49775026664986</v>
      </c>
      <c r="AG161" s="140">
        <f t="shared" si="70"/>
        <v>395.49775026664986</v>
      </c>
      <c r="AH161" s="140">
        <f t="shared" si="70"/>
        <v>395.49775026664986</v>
      </c>
      <c r="AI161" s="140">
        <f t="shared" si="70"/>
        <v>395.49775026664986</v>
      </c>
      <c r="AJ161" s="140">
        <f t="shared" si="70"/>
        <v>395.49775026664986</v>
      </c>
      <c r="AK161" s="140">
        <f t="shared" si="70"/>
        <v>395.49775026664986</v>
      </c>
      <c r="AL161" s="140">
        <f t="shared" si="70"/>
        <v>395.49775026664986</v>
      </c>
      <c r="AM161" s="140">
        <f t="shared" si="70"/>
        <v>395.49775026664986</v>
      </c>
      <c r="AN161" s="140">
        <f t="shared" si="70"/>
        <v>395.49775026664986</v>
      </c>
      <c r="AO161" s="140">
        <f t="shared" si="70"/>
        <v>395.49775026664986</v>
      </c>
      <c r="AP161" s="140">
        <f t="shared" si="70"/>
        <v>395.49775026664986</v>
      </c>
      <c r="AQ161" s="140">
        <f t="shared" si="70"/>
        <v>395.49775026664986</v>
      </c>
      <c r="AR161" s="140">
        <f t="shared" si="70"/>
        <v>395.49775026664986</v>
      </c>
      <c r="AS161" s="140">
        <f t="shared" si="70"/>
        <v>395.49775026664986</v>
      </c>
      <c r="AT161" s="140">
        <f t="shared" si="70"/>
        <v>395.49775026664986</v>
      </c>
      <c r="AU161" s="140">
        <f t="shared" si="70"/>
        <v>395.49775026664986</v>
      </c>
      <c r="AV161" s="140">
        <f t="shared" si="70"/>
        <v>395.49775026664986</v>
      </c>
      <c r="AW161" s="140">
        <f t="shared" si="70"/>
        <v>395.49775026664986</v>
      </c>
      <c r="AX161" s="140">
        <f t="shared" si="70"/>
        <v>395.49775026664986</v>
      </c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</row>
    <row r="162" spans="1:64" x14ac:dyDescent="0.25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</row>
    <row r="163" spans="1:64" x14ac:dyDescent="0.25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</row>
    <row r="164" spans="1:64" x14ac:dyDescent="0.25">
      <c r="A164" s="127"/>
      <c r="B164" s="133" t="s">
        <v>598</v>
      </c>
      <c r="C164" s="133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</row>
    <row r="165" spans="1:64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</row>
    <row r="166" spans="1:64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</row>
    <row r="167" spans="1:64" x14ac:dyDescent="0.25">
      <c r="A167" s="127"/>
      <c r="B167" s="126" t="s">
        <v>483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</row>
    <row r="168" spans="1:64" x14ac:dyDescent="0.25">
      <c r="A168" s="127"/>
      <c r="B168" s="128" t="s">
        <v>484</v>
      </c>
      <c r="C168" s="150" t="str">
        <f>+Leasing!I5</f>
        <v>A1 M8</v>
      </c>
      <c r="D168" s="138">
        <f>VLOOKUP($C168,$BA$5:$BB$38,2,FALSE)</f>
        <v>8</v>
      </c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</row>
    <row r="169" spans="1:64" x14ac:dyDescent="0.25">
      <c r="A169" s="127"/>
      <c r="B169" s="128" t="s">
        <v>486</v>
      </c>
      <c r="C169" s="157">
        <f>+Leasing!I6</f>
        <v>0.09</v>
      </c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</row>
    <row r="170" spans="1:64" x14ac:dyDescent="0.25">
      <c r="A170" s="127"/>
      <c r="B170" s="129" t="s">
        <v>501</v>
      </c>
      <c r="C170" s="158">
        <f>+Leasing!I7</f>
        <v>20000</v>
      </c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</row>
    <row r="171" spans="1:64" x14ac:dyDescent="0.25">
      <c r="A171" s="127"/>
      <c r="B171" s="129" t="s">
        <v>502</v>
      </c>
      <c r="C171" s="157">
        <f>+Leasing!I8</f>
        <v>0.1</v>
      </c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</row>
    <row r="172" spans="1:64" x14ac:dyDescent="0.25">
      <c r="A172" s="127"/>
      <c r="B172" s="129" t="s">
        <v>503</v>
      </c>
      <c r="C172" s="157">
        <f>+Leasing!I9</f>
        <v>0.1</v>
      </c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</row>
    <row r="173" spans="1:64" x14ac:dyDescent="0.25">
      <c r="A173" s="127"/>
      <c r="B173" s="130" t="s">
        <v>488</v>
      </c>
      <c r="C173" s="138">
        <f>+Leasing!I10</f>
        <v>48</v>
      </c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</row>
    <row r="174" spans="1:64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</row>
    <row r="175" spans="1:64" x14ac:dyDescent="0.25">
      <c r="A175" s="127"/>
      <c r="B175" s="126" t="s">
        <v>521</v>
      </c>
      <c r="C175" s="126" t="s">
        <v>522</v>
      </c>
      <c r="D175" s="139">
        <f>((1+C169)^(1/12))-1</f>
        <v>7.2073233161367156E-3</v>
      </c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</row>
    <row r="176" spans="1:64" x14ac:dyDescent="0.25">
      <c r="A176" s="127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</row>
    <row r="177" spans="1:64" x14ac:dyDescent="0.25">
      <c r="A177" s="127"/>
      <c r="B177" s="126" t="s">
        <v>525</v>
      </c>
      <c r="C177" s="126" t="s">
        <v>522</v>
      </c>
      <c r="D177" s="140">
        <f>(C170-(C170*C171)-(C170*C172))/((1-(1+D175)^(-C173))/D175)</f>
        <v>395.49775026664986</v>
      </c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</row>
    <row r="178" spans="1:64" x14ac:dyDescent="0.25">
      <c r="A178" s="127"/>
      <c r="B178" s="127"/>
      <c r="C178" s="66">
        <f>+[2]SPm!B2</f>
        <v>41275</v>
      </c>
      <c r="D178" s="66">
        <f>+[2]SPm!C2</f>
        <v>41306</v>
      </c>
      <c r="E178" s="66">
        <f>+[2]SPm!D2</f>
        <v>41336</v>
      </c>
      <c r="F178" s="66">
        <f>+[2]SPm!E2</f>
        <v>41367</v>
      </c>
      <c r="G178" s="66">
        <f>+[2]SPm!F2</f>
        <v>41397</v>
      </c>
      <c r="H178" s="66">
        <f>+[2]SPm!G2</f>
        <v>41428</v>
      </c>
      <c r="I178" s="66">
        <f>+[2]SPm!H2</f>
        <v>41458</v>
      </c>
      <c r="J178" s="66">
        <f>+[2]SPm!I2</f>
        <v>41489</v>
      </c>
      <c r="K178" s="66">
        <f>+[2]SPm!J2</f>
        <v>41519</v>
      </c>
      <c r="L178" s="66">
        <f>+[2]SPm!K2</f>
        <v>41550</v>
      </c>
      <c r="M178" s="66">
        <f>+[2]SPm!L2</f>
        <v>41580</v>
      </c>
      <c r="N178" s="66">
        <f>+[2]SPm!M2</f>
        <v>41611</v>
      </c>
      <c r="O178" s="66">
        <f>+[2]SPm!N2</f>
        <v>41641</v>
      </c>
      <c r="P178" s="66">
        <f>+[2]SPm!O2</f>
        <v>41672</v>
      </c>
      <c r="Q178" s="66">
        <f>+[2]SPm!P2</f>
        <v>41702</v>
      </c>
      <c r="R178" s="66">
        <f>+[2]SPm!Q2</f>
        <v>41733</v>
      </c>
      <c r="S178" s="66">
        <f>+[2]SPm!R2</f>
        <v>41763</v>
      </c>
      <c r="T178" s="66">
        <f>+[2]SPm!S2</f>
        <v>41794</v>
      </c>
      <c r="U178" s="66">
        <f>+[2]SPm!T2</f>
        <v>41824</v>
      </c>
      <c r="V178" s="66">
        <f>+[2]SPm!U2</f>
        <v>41855</v>
      </c>
      <c r="W178" s="66">
        <f>+[2]SPm!V2</f>
        <v>41885</v>
      </c>
      <c r="X178" s="66">
        <f>+[2]SPm!W2</f>
        <v>41916</v>
      </c>
      <c r="Y178" s="66">
        <f>+[2]SPm!X2</f>
        <v>41946</v>
      </c>
      <c r="Z178" s="66">
        <f>+[2]SPm!Y2</f>
        <v>41977</v>
      </c>
      <c r="AA178" s="66">
        <f>+[2]SPm!Z2</f>
        <v>42007</v>
      </c>
      <c r="AB178" s="66">
        <f>+[2]SPm!AA2</f>
        <v>42038</v>
      </c>
      <c r="AC178" s="66">
        <f>+[2]SPm!AB2</f>
        <v>42068</v>
      </c>
      <c r="AD178" s="66">
        <f>+[2]SPm!AC2</f>
        <v>42099</v>
      </c>
      <c r="AE178" s="66">
        <f>+[2]SPm!AD2</f>
        <v>42129</v>
      </c>
      <c r="AF178" s="66">
        <f>+[2]SPm!AE2</f>
        <v>42160</v>
      </c>
      <c r="AG178" s="66">
        <f>+[2]SPm!AF2</f>
        <v>42190</v>
      </c>
      <c r="AH178" s="66">
        <f>+[2]SPm!AG2</f>
        <v>42221</v>
      </c>
      <c r="AI178" s="66">
        <f>+[2]SPm!AH2</f>
        <v>42251</v>
      </c>
      <c r="AJ178" s="66">
        <f>+[2]SPm!AI2</f>
        <v>42282</v>
      </c>
      <c r="AK178" s="66">
        <f>+[2]SPm!AJ2</f>
        <v>42312</v>
      </c>
      <c r="AL178" s="66">
        <f>+[2]SPm!AK2</f>
        <v>42343</v>
      </c>
      <c r="AM178" s="66">
        <f>+[2]SPm!AL2</f>
        <v>42373</v>
      </c>
      <c r="AN178" s="66">
        <f>+[2]SPm!AM2</f>
        <v>42404</v>
      </c>
      <c r="AO178" s="66">
        <f>+[2]SPm!AN2</f>
        <v>42434</v>
      </c>
      <c r="AP178" s="66">
        <f>+[2]SPm!AO2</f>
        <v>42465</v>
      </c>
      <c r="AQ178" s="66">
        <f>+[2]SPm!AP2</f>
        <v>42495</v>
      </c>
      <c r="AR178" s="66">
        <f>+[2]SPm!AQ2</f>
        <v>42526</v>
      </c>
      <c r="AS178" s="66">
        <f>+[2]SPm!AR2</f>
        <v>42556</v>
      </c>
      <c r="AT178" s="66">
        <f>+[2]SPm!AS2</f>
        <v>42587</v>
      </c>
      <c r="AU178" s="66">
        <f>+[2]SPm!AT2</f>
        <v>42617</v>
      </c>
      <c r="AV178" s="66">
        <f>+[2]SPm!AU2</f>
        <v>42648</v>
      </c>
      <c r="AW178" s="66">
        <f>+[2]SPm!AV2</f>
        <v>42678</v>
      </c>
      <c r="AX178" s="66">
        <f>+[2]SPm!AW2</f>
        <v>42709</v>
      </c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</row>
    <row r="179" spans="1:64" x14ac:dyDescent="0.25">
      <c r="A179" s="127"/>
      <c r="B179" s="127"/>
      <c r="C179" s="138">
        <v>1</v>
      </c>
      <c r="D179" s="138">
        <f>+C179+1</f>
        <v>2</v>
      </c>
      <c r="E179" s="138">
        <f t="shared" ref="E179:AX179" si="71">+D179+1</f>
        <v>3</v>
      </c>
      <c r="F179" s="138">
        <f t="shared" si="71"/>
        <v>4</v>
      </c>
      <c r="G179" s="138">
        <f t="shared" si="71"/>
        <v>5</v>
      </c>
      <c r="H179" s="138">
        <f t="shared" si="71"/>
        <v>6</v>
      </c>
      <c r="I179" s="138">
        <f t="shared" si="71"/>
        <v>7</v>
      </c>
      <c r="J179" s="138">
        <f t="shared" si="71"/>
        <v>8</v>
      </c>
      <c r="K179" s="138">
        <f t="shared" si="71"/>
        <v>9</v>
      </c>
      <c r="L179" s="138">
        <f t="shared" si="71"/>
        <v>10</v>
      </c>
      <c r="M179" s="138">
        <f t="shared" si="71"/>
        <v>11</v>
      </c>
      <c r="N179" s="138">
        <f t="shared" si="71"/>
        <v>12</v>
      </c>
      <c r="O179" s="138">
        <f t="shared" si="71"/>
        <v>13</v>
      </c>
      <c r="P179" s="138">
        <f t="shared" si="71"/>
        <v>14</v>
      </c>
      <c r="Q179" s="138">
        <f t="shared" si="71"/>
        <v>15</v>
      </c>
      <c r="R179" s="138">
        <f t="shared" si="71"/>
        <v>16</v>
      </c>
      <c r="S179" s="138">
        <f t="shared" si="71"/>
        <v>17</v>
      </c>
      <c r="T179" s="138">
        <f t="shared" si="71"/>
        <v>18</v>
      </c>
      <c r="U179" s="138">
        <f t="shared" si="71"/>
        <v>19</v>
      </c>
      <c r="V179" s="138">
        <f t="shared" si="71"/>
        <v>20</v>
      </c>
      <c r="W179" s="138">
        <f t="shared" si="71"/>
        <v>21</v>
      </c>
      <c r="X179" s="138">
        <f t="shared" si="71"/>
        <v>22</v>
      </c>
      <c r="Y179" s="138">
        <f t="shared" si="71"/>
        <v>23</v>
      </c>
      <c r="Z179" s="138">
        <f t="shared" si="71"/>
        <v>24</v>
      </c>
      <c r="AA179" s="138">
        <f t="shared" si="71"/>
        <v>25</v>
      </c>
      <c r="AB179" s="138">
        <f t="shared" si="71"/>
        <v>26</v>
      </c>
      <c r="AC179" s="138">
        <f t="shared" si="71"/>
        <v>27</v>
      </c>
      <c r="AD179" s="138">
        <f t="shared" si="71"/>
        <v>28</v>
      </c>
      <c r="AE179" s="138">
        <f t="shared" si="71"/>
        <v>29</v>
      </c>
      <c r="AF179" s="138">
        <f t="shared" si="71"/>
        <v>30</v>
      </c>
      <c r="AG179" s="138">
        <f t="shared" si="71"/>
        <v>31</v>
      </c>
      <c r="AH179" s="138">
        <f t="shared" si="71"/>
        <v>32</v>
      </c>
      <c r="AI179" s="138">
        <f t="shared" si="71"/>
        <v>33</v>
      </c>
      <c r="AJ179" s="138">
        <f t="shared" si="71"/>
        <v>34</v>
      </c>
      <c r="AK179" s="138">
        <f t="shared" si="71"/>
        <v>35</v>
      </c>
      <c r="AL179" s="138">
        <f t="shared" si="71"/>
        <v>36</v>
      </c>
      <c r="AM179" s="138">
        <f t="shared" si="71"/>
        <v>37</v>
      </c>
      <c r="AN179" s="138">
        <f t="shared" si="71"/>
        <v>38</v>
      </c>
      <c r="AO179" s="138">
        <f t="shared" si="71"/>
        <v>39</v>
      </c>
      <c r="AP179" s="138">
        <f t="shared" si="71"/>
        <v>40</v>
      </c>
      <c r="AQ179" s="138">
        <f t="shared" si="71"/>
        <v>41</v>
      </c>
      <c r="AR179" s="138">
        <f t="shared" si="71"/>
        <v>42</v>
      </c>
      <c r="AS179" s="138">
        <f t="shared" si="71"/>
        <v>43</v>
      </c>
      <c r="AT179" s="138">
        <f t="shared" si="71"/>
        <v>44</v>
      </c>
      <c r="AU179" s="138">
        <f t="shared" si="71"/>
        <v>45</v>
      </c>
      <c r="AV179" s="138">
        <f t="shared" si="71"/>
        <v>46</v>
      </c>
      <c r="AW179" s="138">
        <f t="shared" si="71"/>
        <v>47</v>
      </c>
      <c r="AX179" s="138">
        <f t="shared" si="71"/>
        <v>48</v>
      </c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</row>
    <row r="180" spans="1:64" x14ac:dyDescent="0.25">
      <c r="A180" s="127"/>
      <c r="B180" s="141" t="s">
        <v>589</v>
      </c>
      <c r="C180" s="142" t="s">
        <v>515</v>
      </c>
      <c r="D180" s="142" t="s">
        <v>516</v>
      </c>
      <c r="E180" s="142" t="s">
        <v>517</v>
      </c>
      <c r="F180" s="142" t="s">
        <v>518</v>
      </c>
      <c r="G180" s="142" t="s">
        <v>519</v>
      </c>
      <c r="H180" s="142" t="s">
        <v>520</v>
      </c>
      <c r="I180" s="142" t="s">
        <v>523</v>
      </c>
      <c r="J180" s="142" t="s">
        <v>524</v>
      </c>
      <c r="K180" s="142" t="s">
        <v>485</v>
      </c>
      <c r="L180" s="142" t="s">
        <v>526</v>
      </c>
      <c r="M180" s="142" t="s">
        <v>527</v>
      </c>
      <c r="N180" s="142" t="s">
        <v>500</v>
      </c>
      <c r="O180" s="142" t="s">
        <v>528</v>
      </c>
      <c r="P180" s="142" t="s">
        <v>529</v>
      </c>
      <c r="Q180" s="142" t="s">
        <v>530</v>
      </c>
      <c r="R180" s="142" t="s">
        <v>531</v>
      </c>
      <c r="S180" s="142" t="s">
        <v>532</v>
      </c>
      <c r="T180" s="142" t="s">
        <v>533</v>
      </c>
      <c r="U180" s="142" t="s">
        <v>534</v>
      </c>
      <c r="V180" s="142" t="s">
        <v>535</v>
      </c>
      <c r="W180" s="142" t="s">
        <v>536</v>
      </c>
      <c r="X180" s="142" t="s">
        <v>537</v>
      </c>
      <c r="Y180" s="142" t="s">
        <v>538</v>
      </c>
      <c r="Z180" s="142" t="s">
        <v>539</v>
      </c>
      <c r="AA180" s="142" t="s">
        <v>540</v>
      </c>
      <c r="AB180" s="142" t="s">
        <v>541</v>
      </c>
      <c r="AC180" s="142" t="s">
        <v>542</v>
      </c>
      <c r="AD180" s="142" t="s">
        <v>543</v>
      </c>
      <c r="AE180" s="142" t="s">
        <v>544</v>
      </c>
      <c r="AF180" s="142" t="s">
        <v>545</v>
      </c>
      <c r="AG180" s="142" t="s">
        <v>546</v>
      </c>
      <c r="AH180" s="142" t="s">
        <v>547</v>
      </c>
      <c r="AI180" s="142" t="s">
        <v>548</v>
      </c>
      <c r="AJ180" s="142" t="s">
        <v>549</v>
      </c>
      <c r="AK180" s="142" t="s">
        <v>550</v>
      </c>
      <c r="AL180" s="142" t="s">
        <v>551</v>
      </c>
      <c r="AM180" s="142" t="s">
        <v>552</v>
      </c>
      <c r="AN180" s="142" t="s">
        <v>553</v>
      </c>
      <c r="AO180" s="142" t="s">
        <v>554</v>
      </c>
      <c r="AP180" s="142" t="s">
        <v>555</v>
      </c>
      <c r="AQ180" s="142" t="s">
        <v>556</v>
      </c>
      <c r="AR180" s="142" t="s">
        <v>557</v>
      </c>
      <c r="AS180" s="142" t="s">
        <v>558</v>
      </c>
      <c r="AT180" s="142" t="s">
        <v>559</v>
      </c>
      <c r="AU180" s="142" t="s">
        <v>560</v>
      </c>
      <c r="AV180" s="142" t="s">
        <v>561</v>
      </c>
      <c r="AW180" s="142" t="s">
        <v>562</v>
      </c>
      <c r="AX180" s="142" t="s">
        <v>563</v>
      </c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</row>
    <row r="181" spans="1:64" x14ac:dyDescent="0.25">
      <c r="A181" s="127"/>
      <c r="B181" s="129" t="s">
        <v>590</v>
      </c>
      <c r="C181" s="140">
        <f t="shared" ref="C181:AX181" si="72">IF(C180=$C168,$C170*$C172,0)</f>
        <v>0</v>
      </c>
      <c r="D181" s="140">
        <f t="shared" si="72"/>
        <v>0</v>
      </c>
      <c r="E181" s="140">
        <f t="shared" si="72"/>
        <v>0</v>
      </c>
      <c r="F181" s="140">
        <f t="shared" si="72"/>
        <v>0</v>
      </c>
      <c r="G181" s="140">
        <f t="shared" si="72"/>
        <v>0</v>
      </c>
      <c r="H181" s="140">
        <f t="shared" si="72"/>
        <v>0</v>
      </c>
      <c r="I181" s="140">
        <f t="shared" si="72"/>
        <v>0</v>
      </c>
      <c r="J181" s="140">
        <f t="shared" si="72"/>
        <v>2000</v>
      </c>
      <c r="K181" s="140">
        <f t="shared" si="72"/>
        <v>0</v>
      </c>
      <c r="L181" s="140">
        <f t="shared" si="72"/>
        <v>0</v>
      </c>
      <c r="M181" s="140">
        <f t="shared" si="72"/>
        <v>0</v>
      </c>
      <c r="N181" s="140">
        <f t="shared" si="72"/>
        <v>0</v>
      </c>
      <c r="O181" s="140">
        <f t="shared" si="72"/>
        <v>0</v>
      </c>
      <c r="P181" s="140">
        <f t="shared" si="72"/>
        <v>0</v>
      </c>
      <c r="Q181" s="140">
        <f t="shared" si="72"/>
        <v>0</v>
      </c>
      <c r="R181" s="140">
        <f t="shared" si="72"/>
        <v>0</v>
      </c>
      <c r="S181" s="140">
        <f t="shared" si="72"/>
        <v>0</v>
      </c>
      <c r="T181" s="140">
        <f t="shared" si="72"/>
        <v>0</v>
      </c>
      <c r="U181" s="140">
        <f t="shared" si="72"/>
        <v>0</v>
      </c>
      <c r="V181" s="140">
        <f t="shared" si="72"/>
        <v>0</v>
      </c>
      <c r="W181" s="140">
        <f t="shared" si="72"/>
        <v>0</v>
      </c>
      <c r="X181" s="140">
        <f t="shared" si="72"/>
        <v>0</v>
      </c>
      <c r="Y181" s="140">
        <f t="shared" si="72"/>
        <v>0</v>
      </c>
      <c r="Z181" s="140">
        <f t="shared" si="72"/>
        <v>0</v>
      </c>
      <c r="AA181" s="140">
        <f t="shared" si="72"/>
        <v>0</v>
      </c>
      <c r="AB181" s="140">
        <f t="shared" si="72"/>
        <v>0</v>
      </c>
      <c r="AC181" s="140">
        <f t="shared" si="72"/>
        <v>0</v>
      </c>
      <c r="AD181" s="140">
        <f t="shared" si="72"/>
        <v>0</v>
      </c>
      <c r="AE181" s="140">
        <f t="shared" si="72"/>
        <v>0</v>
      </c>
      <c r="AF181" s="140">
        <f t="shared" si="72"/>
        <v>0</v>
      </c>
      <c r="AG181" s="140">
        <f t="shared" si="72"/>
        <v>0</v>
      </c>
      <c r="AH181" s="140">
        <f t="shared" si="72"/>
        <v>0</v>
      </c>
      <c r="AI181" s="140">
        <f t="shared" si="72"/>
        <v>0</v>
      </c>
      <c r="AJ181" s="140">
        <f t="shared" si="72"/>
        <v>0</v>
      </c>
      <c r="AK181" s="140">
        <f t="shared" si="72"/>
        <v>0</v>
      </c>
      <c r="AL181" s="140">
        <f t="shared" si="72"/>
        <v>0</v>
      </c>
      <c r="AM181" s="140">
        <f t="shared" si="72"/>
        <v>0</v>
      </c>
      <c r="AN181" s="140">
        <f t="shared" si="72"/>
        <v>0</v>
      </c>
      <c r="AO181" s="140">
        <f t="shared" si="72"/>
        <v>0</v>
      </c>
      <c r="AP181" s="140">
        <f t="shared" si="72"/>
        <v>0</v>
      </c>
      <c r="AQ181" s="140">
        <f t="shared" si="72"/>
        <v>0</v>
      </c>
      <c r="AR181" s="140">
        <f t="shared" si="72"/>
        <v>0</v>
      </c>
      <c r="AS181" s="140">
        <f t="shared" si="72"/>
        <v>0</v>
      </c>
      <c r="AT181" s="140">
        <f t="shared" si="72"/>
        <v>0</v>
      </c>
      <c r="AU181" s="140">
        <f t="shared" si="72"/>
        <v>0</v>
      </c>
      <c r="AV181" s="140">
        <f t="shared" si="72"/>
        <v>0</v>
      </c>
      <c r="AW181" s="140">
        <f t="shared" si="72"/>
        <v>0</v>
      </c>
      <c r="AX181" s="140">
        <f t="shared" si="72"/>
        <v>0</v>
      </c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</row>
    <row r="182" spans="1:64" x14ac:dyDescent="0.25">
      <c r="A182" s="127"/>
      <c r="B182" s="129" t="s">
        <v>564</v>
      </c>
      <c r="C182" s="140"/>
      <c r="D182" s="140">
        <f>+IF(D179&gt;=$D168,$D177,0)*IF(C186&lt;1,0,1)</f>
        <v>0</v>
      </c>
      <c r="E182" s="140">
        <f t="shared" ref="E182:AA182" si="73">+IF(E179&gt;=$D168,$D177,0)*IF(D186&lt;1,0,1)</f>
        <v>0</v>
      </c>
      <c r="F182" s="140">
        <f t="shared" si="73"/>
        <v>0</v>
      </c>
      <c r="G182" s="140">
        <f t="shared" si="73"/>
        <v>0</v>
      </c>
      <c r="H182" s="140">
        <f t="shared" si="73"/>
        <v>0</v>
      </c>
      <c r="I182" s="140">
        <f t="shared" si="73"/>
        <v>0</v>
      </c>
      <c r="J182" s="140">
        <f t="shared" si="73"/>
        <v>395.49775026664986</v>
      </c>
      <c r="K182" s="140">
        <f t="shared" si="73"/>
        <v>395.49775026664986</v>
      </c>
      <c r="L182" s="140">
        <f t="shared" si="73"/>
        <v>395.49775026664986</v>
      </c>
      <c r="M182" s="140">
        <f t="shared" si="73"/>
        <v>395.49775026664986</v>
      </c>
      <c r="N182" s="140">
        <f t="shared" si="73"/>
        <v>395.49775026664986</v>
      </c>
      <c r="O182" s="140">
        <f t="shared" si="73"/>
        <v>395.49775026664986</v>
      </c>
      <c r="P182" s="140">
        <f t="shared" si="73"/>
        <v>395.49775026664986</v>
      </c>
      <c r="Q182" s="140">
        <f t="shared" si="73"/>
        <v>395.49775026664986</v>
      </c>
      <c r="R182" s="140">
        <f t="shared" si="73"/>
        <v>395.49775026664986</v>
      </c>
      <c r="S182" s="140">
        <f t="shared" si="73"/>
        <v>395.49775026664986</v>
      </c>
      <c r="T182" s="140">
        <f t="shared" si="73"/>
        <v>395.49775026664986</v>
      </c>
      <c r="U182" s="140">
        <f t="shared" si="73"/>
        <v>395.49775026664986</v>
      </c>
      <c r="V182" s="140">
        <f t="shared" si="73"/>
        <v>395.49775026664986</v>
      </c>
      <c r="W182" s="140">
        <f t="shared" si="73"/>
        <v>395.49775026664986</v>
      </c>
      <c r="X182" s="140">
        <f t="shared" si="73"/>
        <v>395.49775026664986</v>
      </c>
      <c r="Y182" s="140">
        <f t="shared" si="73"/>
        <v>395.49775026664986</v>
      </c>
      <c r="Z182" s="140">
        <f t="shared" si="73"/>
        <v>395.49775026664986</v>
      </c>
      <c r="AA182" s="140">
        <f t="shared" si="73"/>
        <v>395.49775026664986</v>
      </c>
      <c r="AB182" s="140">
        <f>+IF(AB179&gt;=$D168,$D177,0)*IF(AA186&lt;1,0,1)</f>
        <v>395.49775026664986</v>
      </c>
      <c r="AC182" s="140">
        <f t="shared" ref="AC182:AX182" si="74">+IF(AC179&gt;=$D168,$D177,0)*IF(AB186&lt;1,0,1)</f>
        <v>395.49775026664986</v>
      </c>
      <c r="AD182" s="140">
        <f t="shared" si="74"/>
        <v>395.49775026664986</v>
      </c>
      <c r="AE182" s="140">
        <f t="shared" si="74"/>
        <v>395.49775026664986</v>
      </c>
      <c r="AF182" s="140">
        <f t="shared" si="74"/>
        <v>395.49775026664986</v>
      </c>
      <c r="AG182" s="140">
        <f t="shared" si="74"/>
        <v>395.49775026664986</v>
      </c>
      <c r="AH182" s="140">
        <f t="shared" si="74"/>
        <v>395.49775026664986</v>
      </c>
      <c r="AI182" s="140">
        <f t="shared" si="74"/>
        <v>395.49775026664986</v>
      </c>
      <c r="AJ182" s="140">
        <f t="shared" si="74"/>
        <v>395.49775026664986</v>
      </c>
      <c r="AK182" s="140">
        <f t="shared" si="74"/>
        <v>395.49775026664986</v>
      </c>
      <c r="AL182" s="140">
        <f t="shared" si="74"/>
        <v>395.49775026664986</v>
      </c>
      <c r="AM182" s="140">
        <f t="shared" si="74"/>
        <v>395.49775026664986</v>
      </c>
      <c r="AN182" s="140">
        <f t="shared" si="74"/>
        <v>395.49775026664986</v>
      </c>
      <c r="AO182" s="140">
        <f t="shared" si="74"/>
        <v>395.49775026664986</v>
      </c>
      <c r="AP182" s="140">
        <f t="shared" si="74"/>
        <v>395.49775026664986</v>
      </c>
      <c r="AQ182" s="140">
        <f t="shared" si="74"/>
        <v>395.49775026664986</v>
      </c>
      <c r="AR182" s="140">
        <f t="shared" si="74"/>
        <v>395.49775026664986</v>
      </c>
      <c r="AS182" s="140">
        <f t="shared" si="74"/>
        <v>395.49775026664986</v>
      </c>
      <c r="AT182" s="140">
        <f t="shared" si="74"/>
        <v>395.49775026664986</v>
      </c>
      <c r="AU182" s="140">
        <f t="shared" si="74"/>
        <v>395.49775026664986</v>
      </c>
      <c r="AV182" s="140">
        <f t="shared" si="74"/>
        <v>395.49775026664986</v>
      </c>
      <c r="AW182" s="140">
        <f t="shared" si="74"/>
        <v>395.49775026664986</v>
      </c>
      <c r="AX182" s="140">
        <f t="shared" si="74"/>
        <v>395.49775026664986</v>
      </c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</row>
    <row r="183" spans="1:64" x14ac:dyDescent="0.25">
      <c r="A183" s="127"/>
      <c r="B183" s="129" t="s">
        <v>565</v>
      </c>
      <c r="C183" s="140"/>
      <c r="D183" s="140">
        <f t="shared" ref="D183:AX183" si="75">D182-D185</f>
        <v>0</v>
      </c>
      <c r="E183" s="140">
        <f t="shared" si="75"/>
        <v>0</v>
      </c>
      <c r="F183" s="140">
        <f t="shared" si="75"/>
        <v>0</v>
      </c>
      <c r="G183" s="140">
        <f t="shared" si="75"/>
        <v>0</v>
      </c>
      <c r="H183" s="140">
        <f t="shared" si="75"/>
        <v>0</v>
      </c>
      <c r="I183" s="140">
        <f t="shared" si="75"/>
        <v>0</v>
      </c>
      <c r="J183" s="140">
        <f t="shared" si="75"/>
        <v>280.18057720846241</v>
      </c>
      <c r="K183" s="140">
        <f t="shared" si="75"/>
        <v>282.19992921530559</v>
      </c>
      <c r="L183" s="140">
        <f t="shared" si="75"/>
        <v>284.23383534495122</v>
      </c>
      <c r="M183" s="140">
        <f t="shared" si="75"/>
        <v>286.28240049366786</v>
      </c>
      <c r="N183" s="140">
        <f t="shared" si="75"/>
        <v>288.34573031374543</v>
      </c>
      <c r="O183" s="140">
        <f t="shared" si="75"/>
        <v>290.42393121894418</v>
      </c>
      <c r="P183" s="140">
        <f t="shared" si="75"/>
        <v>292.51711038998258</v>
      </c>
      <c r="Q183" s="140">
        <f t="shared" si="75"/>
        <v>294.62537578006521</v>
      </c>
      <c r="R183" s="140">
        <f t="shared" si="75"/>
        <v>296.74883612045039</v>
      </c>
      <c r="S183" s="140">
        <f t="shared" si="75"/>
        <v>298.88760092605776</v>
      </c>
      <c r="T183" s="140">
        <f t="shared" si="75"/>
        <v>301.04178050111631</v>
      </c>
      <c r="U183" s="140">
        <f t="shared" si="75"/>
        <v>303.21148594485328</v>
      </c>
      <c r="V183" s="140">
        <f t="shared" si="75"/>
        <v>305.39682915722415</v>
      </c>
      <c r="W183" s="140">
        <f t="shared" si="75"/>
        <v>307.59792284468318</v>
      </c>
      <c r="X183" s="140">
        <f t="shared" si="75"/>
        <v>309.8148805259969</v>
      </c>
      <c r="Y183" s="140">
        <f t="shared" si="75"/>
        <v>312.04781653809806</v>
      </c>
      <c r="Z183" s="140">
        <f t="shared" si="75"/>
        <v>314.29684604198263</v>
      </c>
      <c r="AA183" s="140">
        <f t="shared" si="75"/>
        <v>316.56208502864922</v>
      </c>
      <c r="AB183" s="140">
        <f t="shared" si="75"/>
        <v>318.84365032508106</v>
      </c>
      <c r="AC183" s="140">
        <f t="shared" si="75"/>
        <v>321.14165960027117</v>
      </c>
      <c r="AD183" s="140">
        <f t="shared" si="75"/>
        <v>323.45623137129104</v>
      </c>
      <c r="AE183" s="140">
        <f t="shared" si="75"/>
        <v>325.7874850094031</v>
      </c>
      <c r="AF183" s="140">
        <f t="shared" si="75"/>
        <v>328.13554074621686</v>
      </c>
      <c r="AG183" s="140">
        <f t="shared" si="75"/>
        <v>330.5005196798902</v>
      </c>
      <c r="AH183" s="140">
        <f t="shared" si="75"/>
        <v>332.88254378137441</v>
      </c>
      <c r="AI183" s="140">
        <f t="shared" si="75"/>
        <v>335.2817359007048</v>
      </c>
      <c r="AJ183" s="140">
        <f t="shared" si="75"/>
        <v>337.69821977333675</v>
      </c>
      <c r="AK183" s="140">
        <f t="shared" si="75"/>
        <v>340.13212002652699</v>
      </c>
      <c r="AL183" s="140">
        <f t="shared" si="75"/>
        <v>342.58356218576114</v>
      </c>
      <c r="AM183" s="140">
        <f t="shared" si="75"/>
        <v>345.05267268122776</v>
      </c>
      <c r="AN183" s="140">
        <f t="shared" si="75"/>
        <v>347.53957885433846</v>
      </c>
      <c r="AO183" s="140">
        <f t="shared" si="75"/>
        <v>350.04440896429571</v>
      </c>
      <c r="AP183" s="140">
        <f t="shared" si="75"/>
        <v>352.56729219470736</v>
      </c>
      <c r="AQ183" s="140">
        <f t="shared" si="75"/>
        <v>355.10835866024945</v>
      </c>
      <c r="AR183" s="140">
        <f t="shared" si="75"/>
        <v>357.66773941337652</v>
      </c>
      <c r="AS183" s="140">
        <f t="shared" si="75"/>
        <v>360.24556645108044</v>
      </c>
      <c r="AT183" s="140">
        <f t="shared" si="75"/>
        <v>362.8419727216982</v>
      </c>
      <c r="AU183" s="140">
        <f t="shared" si="75"/>
        <v>365.45709213176832</v>
      </c>
      <c r="AV183" s="140">
        <f t="shared" si="75"/>
        <v>368.09105955293717</v>
      </c>
      <c r="AW183" s="140">
        <f t="shared" si="75"/>
        <v>370.7440108289145</v>
      </c>
      <c r="AX183" s="140">
        <f t="shared" si="75"/>
        <v>373.41608278247975</v>
      </c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</row>
    <row r="184" spans="1:64" x14ac:dyDescent="0.25">
      <c r="A184" s="127"/>
      <c r="B184" s="129" t="s">
        <v>566</v>
      </c>
      <c r="C184" s="140"/>
      <c r="D184" s="140">
        <f t="shared" ref="D184:Q184" si="76">(D183+C184)*(IF(C186&lt;1,0,1))</f>
        <v>0</v>
      </c>
      <c r="E184" s="140">
        <f t="shared" si="76"/>
        <v>0</v>
      </c>
      <c r="F184" s="140">
        <f t="shared" si="76"/>
        <v>0</v>
      </c>
      <c r="G184" s="140">
        <f t="shared" si="76"/>
        <v>0</v>
      </c>
      <c r="H184" s="140">
        <f t="shared" si="76"/>
        <v>0</v>
      </c>
      <c r="I184" s="140">
        <f t="shared" si="76"/>
        <v>0</v>
      </c>
      <c r="J184" s="140">
        <f t="shared" si="76"/>
        <v>280.18057720846241</v>
      </c>
      <c r="K184" s="140">
        <f t="shared" si="76"/>
        <v>562.380506423768</v>
      </c>
      <c r="L184" s="140">
        <f t="shared" si="76"/>
        <v>846.61434176871921</v>
      </c>
      <c r="M184" s="140">
        <f t="shared" si="76"/>
        <v>1132.8967422623871</v>
      </c>
      <c r="N184" s="140">
        <f t="shared" si="76"/>
        <v>1421.2424725761325</v>
      </c>
      <c r="O184" s="140">
        <f t="shared" si="76"/>
        <v>1711.6664037950768</v>
      </c>
      <c r="P184" s="140">
        <f t="shared" si="76"/>
        <v>2004.1835141850593</v>
      </c>
      <c r="Q184" s="140">
        <f t="shared" si="76"/>
        <v>2298.8088899651243</v>
      </c>
      <c r="R184" s="140">
        <f>(R183+Q184)*(IF(Q186&lt;1,0,1))</f>
        <v>2595.5577260855748</v>
      </c>
      <c r="S184" s="140">
        <f t="shared" ref="S184:AX184" si="77">(S183+R184)*(IF(R186&lt;1,0,1))</f>
        <v>2894.4453270116328</v>
      </c>
      <c r="T184" s="140">
        <f t="shared" si="77"/>
        <v>3195.4871075127489</v>
      </c>
      <c r="U184" s="140">
        <f t="shared" si="77"/>
        <v>3498.6985934576023</v>
      </c>
      <c r="V184" s="140">
        <f t="shared" si="77"/>
        <v>3804.0954226148265</v>
      </c>
      <c r="W184" s="140">
        <f t="shared" si="77"/>
        <v>4111.6933454595101</v>
      </c>
      <c r="X184" s="140">
        <f t="shared" si="77"/>
        <v>4421.5082259855071</v>
      </c>
      <c r="Y184" s="140">
        <f t="shared" si="77"/>
        <v>4733.5560425236054</v>
      </c>
      <c r="Z184" s="140">
        <f t="shared" si="77"/>
        <v>5047.8528885655878</v>
      </c>
      <c r="AA184" s="140">
        <f t="shared" si="77"/>
        <v>5364.4149735942374</v>
      </c>
      <c r="AB184" s="140">
        <f t="shared" si="77"/>
        <v>5683.2586239193188</v>
      </c>
      <c r="AC184" s="140">
        <f t="shared" si="77"/>
        <v>6004.4002835195897</v>
      </c>
      <c r="AD184" s="140">
        <f t="shared" si="77"/>
        <v>6327.856514890881</v>
      </c>
      <c r="AE184" s="140">
        <f t="shared" si="77"/>
        <v>6653.6439999002841</v>
      </c>
      <c r="AF184" s="140">
        <f t="shared" si="77"/>
        <v>6981.7795406465011</v>
      </c>
      <c r="AG184" s="140">
        <f t="shared" si="77"/>
        <v>7312.2800603263913</v>
      </c>
      <c r="AH184" s="140">
        <f t="shared" si="77"/>
        <v>7645.1626041077661</v>
      </c>
      <c r="AI184" s="140">
        <f t="shared" si="77"/>
        <v>7980.444340008471</v>
      </c>
      <c r="AJ184" s="140">
        <f t="shared" si="77"/>
        <v>8318.142559781807</v>
      </c>
      <c r="AK184" s="140">
        <f t="shared" si="77"/>
        <v>8658.2746798083335</v>
      </c>
      <c r="AL184" s="140">
        <f t="shared" si="77"/>
        <v>9000.858241994094</v>
      </c>
      <c r="AM184" s="140">
        <f t="shared" si="77"/>
        <v>9345.9109146753217</v>
      </c>
      <c r="AN184" s="140">
        <f t="shared" si="77"/>
        <v>9693.4504935296609</v>
      </c>
      <c r="AO184" s="140">
        <f t="shared" si="77"/>
        <v>10043.494902493956</v>
      </c>
      <c r="AP184" s="140">
        <f t="shared" si="77"/>
        <v>10396.062194688664</v>
      </c>
      <c r="AQ184" s="140">
        <f t="shared" si="77"/>
        <v>10751.170553348913</v>
      </c>
      <c r="AR184" s="140">
        <f t="shared" si="77"/>
        <v>11108.83829276229</v>
      </c>
      <c r="AS184" s="140">
        <f t="shared" si="77"/>
        <v>11469.08385921337</v>
      </c>
      <c r="AT184" s="140">
        <f t="shared" si="77"/>
        <v>11831.925831935068</v>
      </c>
      <c r="AU184" s="140">
        <f t="shared" si="77"/>
        <v>12197.382924066836</v>
      </c>
      <c r="AV184" s="140">
        <f t="shared" si="77"/>
        <v>12565.473983619773</v>
      </c>
      <c r="AW184" s="140">
        <f t="shared" si="77"/>
        <v>12936.217994448687</v>
      </c>
      <c r="AX184" s="140">
        <f t="shared" si="77"/>
        <v>13309.634077231167</v>
      </c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</row>
    <row r="185" spans="1:64" x14ac:dyDescent="0.25">
      <c r="A185" s="127"/>
      <c r="B185" s="129" t="s">
        <v>567</v>
      </c>
      <c r="C185" s="140"/>
      <c r="D185" s="140">
        <f>IF(D182&gt;0,C186*$D175,0)</f>
        <v>0</v>
      </c>
      <c r="E185" s="140">
        <f t="shared" ref="E185:AX185" si="78">IF(E182&gt;0,D186*$D$13,0)</f>
        <v>0</v>
      </c>
      <c r="F185" s="140">
        <f t="shared" si="78"/>
        <v>0</v>
      </c>
      <c r="G185" s="140">
        <f t="shared" si="78"/>
        <v>0</v>
      </c>
      <c r="H185" s="140">
        <f t="shared" si="78"/>
        <v>0</v>
      </c>
      <c r="I185" s="140">
        <f t="shared" si="78"/>
        <v>0</v>
      </c>
      <c r="J185" s="140">
        <f t="shared" si="78"/>
        <v>115.31717305818745</v>
      </c>
      <c r="K185" s="140">
        <f t="shared" si="78"/>
        <v>113.29782105134426</v>
      </c>
      <c r="L185" s="140">
        <f t="shared" si="78"/>
        <v>111.26391492169866</v>
      </c>
      <c r="M185" s="140">
        <f t="shared" si="78"/>
        <v>109.21534977298202</v>
      </c>
      <c r="N185" s="140">
        <f t="shared" si="78"/>
        <v>107.15201995290442</v>
      </c>
      <c r="O185" s="140">
        <f t="shared" si="78"/>
        <v>105.0738190477057</v>
      </c>
      <c r="P185" s="140">
        <f t="shared" si="78"/>
        <v>102.98063987666731</v>
      </c>
      <c r="Q185" s="140">
        <f t="shared" si="78"/>
        <v>100.87237448658466</v>
      </c>
      <c r="R185" s="140">
        <f t="shared" si="78"/>
        <v>98.748914146199439</v>
      </c>
      <c r="S185" s="140">
        <f t="shared" si="78"/>
        <v>96.610149340592088</v>
      </c>
      <c r="T185" s="140">
        <f t="shared" si="78"/>
        <v>94.455969765533553</v>
      </c>
      <c r="U185" s="140">
        <f t="shared" si="78"/>
        <v>92.286264321796551</v>
      </c>
      <c r="V185" s="140">
        <f t="shared" si="78"/>
        <v>90.100921109425741</v>
      </c>
      <c r="W185" s="140">
        <f t="shared" si="78"/>
        <v>87.899827421966663</v>
      </c>
      <c r="X185" s="140">
        <f t="shared" si="78"/>
        <v>85.682869740652947</v>
      </c>
      <c r="Y185" s="140">
        <f t="shared" si="78"/>
        <v>83.449933728551812</v>
      </c>
      <c r="Z185" s="140">
        <f t="shared" si="78"/>
        <v>81.200904224667227</v>
      </c>
      <c r="AA185" s="140">
        <f t="shared" si="78"/>
        <v>78.935665238000624</v>
      </c>
      <c r="AB185" s="140">
        <f t="shared" si="78"/>
        <v>76.654099941568774</v>
      </c>
      <c r="AC185" s="140">
        <f t="shared" si="78"/>
        <v>74.356090666378677</v>
      </c>
      <c r="AD185" s="140">
        <f t="shared" si="78"/>
        <v>72.041518895358806</v>
      </c>
      <c r="AE185" s="140">
        <f t="shared" si="78"/>
        <v>69.710265257246775</v>
      </c>
      <c r="AF185" s="140">
        <f t="shared" si="78"/>
        <v>67.362209520432984</v>
      </c>
      <c r="AG185" s="140">
        <f t="shared" si="78"/>
        <v>64.997230586759628</v>
      </c>
      <c r="AH185" s="140">
        <f t="shared" si="78"/>
        <v>62.615206485275458</v>
      </c>
      <c r="AI185" s="140">
        <f t="shared" si="78"/>
        <v>60.216014365945064</v>
      </c>
      <c r="AJ185" s="140">
        <f t="shared" si="78"/>
        <v>57.799530493313114</v>
      </c>
      <c r="AK185" s="140">
        <f t="shared" si="78"/>
        <v>55.36563024012289</v>
      </c>
      <c r="AL185" s="140">
        <f t="shared" si="78"/>
        <v>52.914188080888692</v>
      </c>
      <c r="AM185" s="140">
        <f t="shared" si="78"/>
        <v>50.445077585422091</v>
      </c>
      <c r="AN185" s="140">
        <f t="shared" si="78"/>
        <v>47.958171412311387</v>
      </c>
      <c r="AO185" s="140">
        <f t="shared" si="78"/>
        <v>45.453341302354168</v>
      </c>
      <c r="AP185" s="140">
        <f t="shared" si="78"/>
        <v>42.93045807194251</v>
      </c>
      <c r="AQ185" s="140">
        <f t="shared" si="78"/>
        <v>40.389391606400409</v>
      </c>
      <c r="AR185" s="140">
        <f t="shared" si="78"/>
        <v>37.830010853273357</v>
      </c>
      <c r="AS185" s="140">
        <f t="shared" si="78"/>
        <v>35.252183815569417</v>
      </c>
      <c r="AT185" s="140">
        <f t="shared" si="78"/>
        <v>32.655777544951668</v>
      </c>
      <c r="AU185" s="140">
        <f t="shared" si="78"/>
        <v>30.040658134881525</v>
      </c>
      <c r="AV185" s="140">
        <f t="shared" si="78"/>
        <v>27.40669071371271</v>
      </c>
      <c r="AW185" s="140">
        <f t="shared" si="78"/>
        <v>24.753739437735359</v>
      </c>
      <c r="AX185" s="140">
        <f t="shared" si="78"/>
        <v>22.081667484170087</v>
      </c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</row>
    <row r="186" spans="1:64" x14ac:dyDescent="0.25">
      <c r="A186" s="127"/>
      <c r="B186" s="129" t="s">
        <v>568</v>
      </c>
      <c r="C186" s="140">
        <f>IF(D180=$C168,($C170-($C170*$C172)-($C170*$C171)),(($C170-($C170*$C172)-($C170*$C171))-C184)*IF(B186&lt;1,0,1))</f>
        <v>16000</v>
      </c>
      <c r="D186" s="140">
        <f>IF(E180=$C168,($C170-($C170*$C172)-($C170*$C171)),(($C170-($C170*$C172)-($C170*$C171))-D184)*IF(C186&lt;1,0,1))</f>
        <v>16000</v>
      </c>
      <c r="E186" s="140">
        <f>IF(F180=$C168,($C170-($C170*$C172)-($C170*$C171)),(($C170-($C170*$C172)-($C170*$C171))-E184)*IF(D186&lt;1,0,1))</f>
        <v>16000</v>
      </c>
      <c r="F186" s="140">
        <f>IF(G180=$C168,($C170-($C170*$C172)-($C170*$C171)),(($C170-($C170*$C172)-($C170*$C171))-F184)*IF(E186&lt;1,0,1))</f>
        <v>16000</v>
      </c>
      <c r="G186" s="140">
        <f t="shared" ref="G186:AX186" si="79">IF(H180=$C168,($C170-($C170*$C172)-($C170*$C171)),(($C170-($C170*$C172)-($C170*$C171))-G184)*IF(F186&lt;1,0,1))</f>
        <v>16000</v>
      </c>
      <c r="H186" s="140">
        <f t="shared" si="79"/>
        <v>16000</v>
      </c>
      <c r="I186" s="140">
        <f t="shared" si="79"/>
        <v>16000</v>
      </c>
      <c r="J186" s="140">
        <f t="shared" si="79"/>
        <v>15719.819422791537</v>
      </c>
      <c r="K186" s="140">
        <f t="shared" si="79"/>
        <v>15437.619493576232</v>
      </c>
      <c r="L186" s="140">
        <f t="shared" si="79"/>
        <v>15153.38565823128</v>
      </c>
      <c r="M186" s="140">
        <f t="shared" si="79"/>
        <v>14867.103257737614</v>
      </c>
      <c r="N186" s="140">
        <f t="shared" si="79"/>
        <v>14578.757527423868</v>
      </c>
      <c r="O186" s="140">
        <f t="shared" si="79"/>
        <v>14288.333596204924</v>
      </c>
      <c r="P186" s="140">
        <f t="shared" si="79"/>
        <v>13995.816485814941</v>
      </c>
      <c r="Q186" s="140">
        <f t="shared" si="79"/>
        <v>13701.191110034875</v>
      </c>
      <c r="R186" s="140">
        <f t="shared" si="79"/>
        <v>13404.442273914425</v>
      </c>
      <c r="S186" s="140">
        <f t="shared" si="79"/>
        <v>13105.554672988368</v>
      </c>
      <c r="T186" s="140">
        <f t="shared" si="79"/>
        <v>12804.512892487252</v>
      </c>
      <c r="U186" s="140">
        <f t="shared" si="79"/>
        <v>12501.301406542398</v>
      </c>
      <c r="V186" s="140">
        <f t="shared" si="79"/>
        <v>12195.904577385174</v>
      </c>
      <c r="W186" s="140">
        <f t="shared" si="79"/>
        <v>11888.306654540491</v>
      </c>
      <c r="X186" s="140">
        <f t="shared" si="79"/>
        <v>11578.491774014492</v>
      </c>
      <c r="Y186" s="140">
        <f t="shared" si="79"/>
        <v>11266.443957476395</v>
      </c>
      <c r="Z186" s="140">
        <f t="shared" si="79"/>
        <v>10952.147111434413</v>
      </c>
      <c r="AA186" s="140">
        <f t="shared" si="79"/>
        <v>10635.585026405763</v>
      </c>
      <c r="AB186" s="140">
        <f t="shared" si="79"/>
        <v>10316.741376080681</v>
      </c>
      <c r="AC186" s="140">
        <f t="shared" si="79"/>
        <v>9995.5997164804103</v>
      </c>
      <c r="AD186" s="140">
        <f t="shared" si="79"/>
        <v>9672.143485109118</v>
      </c>
      <c r="AE186" s="140">
        <f t="shared" si="79"/>
        <v>9346.3560000997168</v>
      </c>
      <c r="AF186" s="140">
        <f t="shared" si="79"/>
        <v>9018.2204593534989</v>
      </c>
      <c r="AG186" s="140">
        <f t="shared" si="79"/>
        <v>8687.7199396736087</v>
      </c>
      <c r="AH186" s="140">
        <f t="shared" si="79"/>
        <v>8354.8373958922348</v>
      </c>
      <c r="AI186" s="140">
        <f t="shared" si="79"/>
        <v>8019.555659991529</v>
      </c>
      <c r="AJ186" s="140">
        <f t="shared" si="79"/>
        <v>7681.857440218193</v>
      </c>
      <c r="AK186" s="140">
        <f t="shared" si="79"/>
        <v>7341.7253201916665</v>
      </c>
      <c r="AL186" s="140">
        <f t="shared" si="79"/>
        <v>6999.141758005906</v>
      </c>
      <c r="AM186" s="140">
        <f t="shared" si="79"/>
        <v>6654.0890853246783</v>
      </c>
      <c r="AN186" s="140">
        <f t="shared" si="79"/>
        <v>6306.5495064703391</v>
      </c>
      <c r="AO186" s="140">
        <f t="shared" si="79"/>
        <v>5956.505097506044</v>
      </c>
      <c r="AP186" s="140">
        <f t="shared" si="79"/>
        <v>5603.937805311336</v>
      </c>
      <c r="AQ186" s="140">
        <f t="shared" si="79"/>
        <v>5248.829446651087</v>
      </c>
      <c r="AR186" s="140">
        <f t="shared" si="79"/>
        <v>4891.1617072377103</v>
      </c>
      <c r="AS186" s="140">
        <f t="shared" si="79"/>
        <v>4530.9161407866304</v>
      </c>
      <c r="AT186" s="140">
        <f t="shared" si="79"/>
        <v>4168.0741680649317</v>
      </c>
      <c r="AU186" s="140">
        <f t="shared" si="79"/>
        <v>3802.6170759331635</v>
      </c>
      <c r="AV186" s="140">
        <f t="shared" si="79"/>
        <v>3434.5260163802268</v>
      </c>
      <c r="AW186" s="140">
        <f t="shared" si="79"/>
        <v>3063.782005551313</v>
      </c>
      <c r="AX186" s="140">
        <f t="shared" si="79"/>
        <v>2690.3659227688331</v>
      </c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</row>
    <row r="187" spans="1:64" x14ac:dyDescent="0.25">
      <c r="A187" s="127"/>
      <c r="B187" s="129" t="s">
        <v>591</v>
      </c>
      <c r="C187" s="140"/>
      <c r="D187" s="140">
        <f t="shared" ref="D187:Y187" si="80">IF(D186&lt;1,$C170*$C171,0)*IF(C186&lt;1,0,1)</f>
        <v>0</v>
      </c>
      <c r="E187" s="140">
        <f t="shared" si="80"/>
        <v>0</v>
      </c>
      <c r="F187" s="140">
        <f t="shared" si="80"/>
        <v>0</v>
      </c>
      <c r="G187" s="140">
        <f t="shared" si="80"/>
        <v>0</v>
      </c>
      <c r="H187" s="140">
        <f t="shared" si="80"/>
        <v>0</v>
      </c>
      <c r="I187" s="140">
        <f t="shared" si="80"/>
        <v>0</v>
      </c>
      <c r="J187" s="140">
        <f t="shared" si="80"/>
        <v>0</v>
      </c>
      <c r="K187" s="140">
        <f t="shared" si="80"/>
        <v>0</v>
      </c>
      <c r="L187" s="140">
        <f t="shared" si="80"/>
        <v>0</v>
      </c>
      <c r="M187" s="140">
        <f t="shared" si="80"/>
        <v>0</v>
      </c>
      <c r="N187" s="140">
        <f t="shared" si="80"/>
        <v>0</v>
      </c>
      <c r="O187" s="140">
        <f t="shared" si="80"/>
        <v>0</v>
      </c>
      <c r="P187" s="140">
        <f t="shared" si="80"/>
        <v>0</v>
      </c>
      <c r="Q187" s="140">
        <f t="shared" si="80"/>
        <v>0</v>
      </c>
      <c r="R187" s="140">
        <f t="shared" si="80"/>
        <v>0</v>
      </c>
      <c r="S187" s="140">
        <f t="shared" si="80"/>
        <v>0</v>
      </c>
      <c r="T187" s="140">
        <f t="shared" si="80"/>
        <v>0</v>
      </c>
      <c r="U187" s="140">
        <f t="shared" si="80"/>
        <v>0</v>
      </c>
      <c r="V187" s="140">
        <f t="shared" si="80"/>
        <v>0</v>
      </c>
      <c r="W187" s="140">
        <f t="shared" si="80"/>
        <v>0</v>
      </c>
      <c r="X187" s="140">
        <f t="shared" si="80"/>
        <v>0</v>
      </c>
      <c r="Y187" s="140">
        <f t="shared" si="80"/>
        <v>0</v>
      </c>
      <c r="Z187" s="140">
        <f t="shared" ref="Z187:AX187" si="81">IF(Z186&lt;1,$C$8*$C$9,0)*IF(Y186&lt;1,0,1)</f>
        <v>0</v>
      </c>
      <c r="AA187" s="140">
        <f t="shared" si="81"/>
        <v>0</v>
      </c>
      <c r="AB187" s="140">
        <f t="shared" si="81"/>
        <v>0</v>
      </c>
      <c r="AC187" s="140">
        <f t="shared" si="81"/>
        <v>0</v>
      </c>
      <c r="AD187" s="140">
        <f t="shared" si="81"/>
        <v>0</v>
      </c>
      <c r="AE187" s="140">
        <f t="shared" si="81"/>
        <v>0</v>
      </c>
      <c r="AF187" s="140">
        <f t="shared" si="81"/>
        <v>0</v>
      </c>
      <c r="AG187" s="140">
        <f t="shared" si="81"/>
        <v>0</v>
      </c>
      <c r="AH187" s="140">
        <f t="shared" si="81"/>
        <v>0</v>
      </c>
      <c r="AI187" s="140">
        <f t="shared" si="81"/>
        <v>0</v>
      </c>
      <c r="AJ187" s="140">
        <f t="shared" si="81"/>
        <v>0</v>
      </c>
      <c r="AK187" s="140">
        <f t="shared" si="81"/>
        <v>0</v>
      </c>
      <c r="AL187" s="140">
        <f t="shared" si="81"/>
        <v>0</v>
      </c>
      <c r="AM187" s="140">
        <f t="shared" si="81"/>
        <v>0</v>
      </c>
      <c r="AN187" s="140">
        <f t="shared" si="81"/>
        <v>0</v>
      </c>
      <c r="AO187" s="140">
        <f t="shared" si="81"/>
        <v>0</v>
      </c>
      <c r="AP187" s="140">
        <f t="shared" si="81"/>
        <v>0</v>
      </c>
      <c r="AQ187" s="140">
        <f t="shared" si="81"/>
        <v>0</v>
      </c>
      <c r="AR187" s="140">
        <f t="shared" si="81"/>
        <v>0</v>
      </c>
      <c r="AS187" s="140">
        <f t="shared" si="81"/>
        <v>0</v>
      </c>
      <c r="AT187" s="140">
        <f t="shared" si="81"/>
        <v>0</v>
      </c>
      <c r="AU187" s="140">
        <f t="shared" si="81"/>
        <v>0</v>
      </c>
      <c r="AV187" s="140">
        <f t="shared" si="81"/>
        <v>0</v>
      </c>
      <c r="AW187" s="140">
        <f t="shared" si="81"/>
        <v>0</v>
      </c>
      <c r="AX187" s="140">
        <f t="shared" si="81"/>
        <v>0</v>
      </c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</row>
    <row r="188" spans="1:64" x14ac:dyDescent="0.25">
      <c r="A188" s="127"/>
      <c r="B188" s="143" t="s">
        <v>592</v>
      </c>
      <c r="C188" s="140">
        <f>C181+C182+C187</f>
        <v>0</v>
      </c>
      <c r="D188" s="140">
        <f>D181+D182+D187</f>
        <v>0</v>
      </c>
      <c r="E188" s="140">
        <f t="shared" ref="E188:AX188" si="82">E181+E182+E187</f>
        <v>0</v>
      </c>
      <c r="F188" s="140">
        <f t="shared" si="82"/>
        <v>0</v>
      </c>
      <c r="G188" s="140">
        <f t="shared" si="82"/>
        <v>0</v>
      </c>
      <c r="H188" s="140">
        <f t="shared" si="82"/>
        <v>0</v>
      </c>
      <c r="I188" s="140">
        <f t="shared" si="82"/>
        <v>0</v>
      </c>
      <c r="J188" s="140">
        <f t="shared" si="82"/>
        <v>2395.4977502666497</v>
      </c>
      <c r="K188" s="140">
        <f t="shared" si="82"/>
        <v>395.49775026664986</v>
      </c>
      <c r="L188" s="140">
        <f t="shared" si="82"/>
        <v>395.49775026664986</v>
      </c>
      <c r="M188" s="140">
        <f t="shared" si="82"/>
        <v>395.49775026664986</v>
      </c>
      <c r="N188" s="140">
        <f t="shared" si="82"/>
        <v>395.49775026664986</v>
      </c>
      <c r="O188" s="140">
        <f t="shared" si="82"/>
        <v>395.49775026664986</v>
      </c>
      <c r="P188" s="140">
        <f t="shared" si="82"/>
        <v>395.49775026664986</v>
      </c>
      <c r="Q188" s="140">
        <f t="shared" si="82"/>
        <v>395.49775026664986</v>
      </c>
      <c r="R188" s="140">
        <f t="shared" si="82"/>
        <v>395.49775026664986</v>
      </c>
      <c r="S188" s="140">
        <f t="shared" si="82"/>
        <v>395.49775026664986</v>
      </c>
      <c r="T188" s="140">
        <f t="shared" si="82"/>
        <v>395.49775026664986</v>
      </c>
      <c r="U188" s="140">
        <f t="shared" si="82"/>
        <v>395.49775026664986</v>
      </c>
      <c r="V188" s="140">
        <f t="shared" si="82"/>
        <v>395.49775026664986</v>
      </c>
      <c r="W188" s="140">
        <f t="shared" si="82"/>
        <v>395.49775026664986</v>
      </c>
      <c r="X188" s="140">
        <f t="shared" si="82"/>
        <v>395.49775026664986</v>
      </c>
      <c r="Y188" s="140">
        <f t="shared" si="82"/>
        <v>395.49775026664986</v>
      </c>
      <c r="Z188" s="140">
        <f t="shared" si="82"/>
        <v>395.49775026664986</v>
      </c>
      <c r="AA188" s="140">
        <f t="shared" si="82"/>
        <v>395.49775026664986</v>
      </c>
      <c r="AB188" s="140">
        <f t="shared" si="82"/>
        <v>395.49775026664986</v>
      </c>
      <c r="AC188" s="140">
        <f t="shared" si="82"/>
        <v>395.49775026664986</v>
      </c>
      <c r="AD188" s="140">
        <f t="shared" si="82"/>
        <v>395.49775026664986</v>
      </c>
      <c r="AE188" s="140">
        <f t="shared" si="82"/>
        <v>395.49775026664986</v>
      </c>
      <c r="AF188" s="140">
        <f t="shared" si="82"/>
        <v>395.49775026664986</v>
      </c>
      <c r="AG188" s="140">
        <f t="shared" si="82"/>
        <v>395.49775026664986</v>
      </c>
      <c r="AH188" s="140">
        <f t="shared" si="82"/>
        <v>395.49775026664986</v>
      </c>
      <c r="AI188" s="140">
        <f t="shared" si="82"/>
        <v>395.49775026664986</v>
      </c>
      <c r="AJ188" s="140">
        <f t="shared" si="82"/>
        <v>395.49775026664986</v>
      </c>
      <c r="AK188" s="140">
        <f t="shared" si="82"/>
        <v>395.49775026664986</v>
      </c>
      <c r="AL188" s="140">
        <f t="shared" si="82"/>
        <v>395.49775026664986</v>
      </c>
      <c r="AM188" s="140">
        <f t="shared" si="82"/>
        <v>395.49775026664986</v>
      </c>
      <c r="AN188" s="140">
        <f t="shared" si="82"/>
        <v>395.49775026664986</v>
      </c>
      <c r="AO188" s="140">
        <f t="shared" si="82"/>
        <v>395.49775026664986</v>
      </c>
      <c r="AP188" s="140">
        <f t="shared" si="82"/>
        <v>395.49775026664986</v>
      </c>
      <c r="AQ188" s="140">
        <f t="shared" si="82"/>
        <v>395.49775026664986</v>
      </c>
      <c r="AR188" s="140">
        <f t="shared" si="82"/>
        <v>395.49775026664986</v>
      </c>
      <c r="AS188" s="140">
        <f t="shared" si="82"/>
        <v>395.49775026664986</v>
      </c>
      <c r="AT188" s="140">
        <f t="shared" si="82"/>
        <v>395.49775026664986</v>
      </c>
      <c r="AU188" s="140">
        <f t="shared" si="82"/>
        <v>395.49775026664986</v>
      </c>
      <c r="AV188" s="140">
        <f t="shared" si="82"/>
        <v>395.49775026664986</v>
      </c>
      <c r="AW188" s="140">
        <f t="shared" si="82"/>
        <v>395.49775026664986</v>
      </c>
      <c r="AX188" s="140">
        <f t="shared" si="82"/>
        <v>395.49775026664986</v>
      </c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</row>
    <row r="189" spans="1:64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</row>
    <row r="190" spans="1:64" x14ac:dyDescent="0.25">
      <c r="A190" s="127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</row>
    <row r="191" spans="1:64" x14ac:dyDescent="0.25">
      <c r="A191" s="127"/>
      <c r="B191" s="133" t="s">
        <v>599</v>
      </c>
      <c r="C191" s="133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</row>
    <row r="192" spans="1:64" x14ac:dyDescent="0.25">
      <c r="A192" s="127"/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</row>
    <row r="193" spans="1:64" x14ac:dyDescent="0.25">
      <c r="A193" s="127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</row>
    <row r="194" spans="1:64" x14ac:dyDescent="0.25">
      <c r="A194" s="127"/>
      <c r="B194" s="126" t="s">
        <v>483</v>
      </c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</row>
    <row r="195" spans="1:64" x14ac:dyDescent="0.25">
      <c r="A195" s="127"/>
      <c r="B195" s="128" t="s">
        <v>484</v>
      </c>
      <c r="C195" s="150" t="str">
        <f>+Leasing!J5</f>
        <v>A2 M12</v>
      </c>
      <c r="D195" s="138">
        <f>VLOOKUP($C195,$BA$5:$BB$38,2,FALSE)</f>
        <v>24</v>
      </c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</row>
    <row r="196" spans="1:64" x14ac:dyDescent="0.25">
      <c r="A196" s="127"/>
      <c r="B196" s="128" t="s">
        <v>486</v>
      </c>
      <c r="C196" s="157">
        <f>+Leasing!J6</f>
        <v>0.09</v>
      </c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</row>
    <row r="197" spans="1:64" x14ac:dyDescent="0.25">
      <c r="A197" s="127"/>
      <c r="B197" s="129" t="s">
        <v>501</v>
      </c>
      <c r="C197" s="158">
        <f>+Leasing!J7</f>
        <v>20000</v>
      </c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</row>
    <row r="198" spans="1:64" x14ac:dyDescent="0.25">
      <c r="A198" s="127"/>
      <c r="B198" s="129" t="s">
        <v>502</v>
      </c>
      <c r="C198" s="157">
        <f>+Leasing!J8</f>
        <v>0.1</v>
      </c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</row>
    <row r="199" spans="1:64" x14ac:dyDescent="0.25">
      <c r="A199" s="127"/>
      <c r="B199" s="129" t="s">
        <v>503</v>
      </c>
      <c r="C199" s="157">
        <f>+Leasing!J9</f>
        <v>0.1</v>
      </c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</row>
    <row r="200" spans="1:64" x14ac:dyDescent="0.25">
      <c r="A200" s="127"/>
      <c r="B200" s="130" t="s">
        <v>488</v>
      </c>
      <c r="C200" s="138">
        <f>+Leasing!J10</f>
        <v>48</v>
      </c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</row>
    <row r="201" spans="1:64" x14ac:dyDescent="0.25">
      <c r="A201" s="127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</row>
    <row r="202" spans="1:64" x14ac:dyDescent="0.25">
      <c r="A202" s="127"/>
      <c r="B202" s="126" t="s">
        <v>521</v>
      </c>
      <c r="C202" s="126" t="s">
        <v>522</v>
      </c>
      <c r="D202" s="139">
        <f>((1+C196)^(1/12))-1</f>
        <v>7.2073233161367156E-3</v>
      </c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</row>
    <row r="203" spans="1:64" x14ac:dyDescent="0.25">
      <c r="A203" s="127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</row>
    <row r="204" spans="1:64" x14ac:dyDescent="0.25">
      <c r="A204" s="127"/>
      <c r="B204" s="126" t="s">
        <v>525</v>
      </c>
      <c r="C204" s="126" t="s">
        <v>522</v>
      </c>
      <c r="D204" s="140">
        <f>(C197-(C197*C198)-(C197*C199))/((1-(1+D202)^(-C200))/D202)</f>
        <v>395.49775026664986</v>
      </c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</row>
    <row r="205" spans="1:64" x14ac:dyDescent="0.25">
      <c r="A205" s="127"/>
      <c r="B205" s="127"/>
      <c r="C205" s="66">
        <f>+[2]SPm!B2</f>
        <v>41275</v>
      </c>
      <c r="D205" s="66">
        <f>+[2]SPm!C2</f>
        <v>41306</v>
      </c>
      <c r="E205" s="66">
        <f>+[2]SPm!D2</f>
        <v>41336</v>
      </c>
      <c r="F205" s="66">
        <f>+[2]SPm!E2</f>
        <v>41367</v>
      </c>
      <c r="G205" s="66">
        <f>+[2]SPm!F2</f>
        <v>41397</v>
      </c>
      <c r="H205" s="66">
        <f>+[2]SPm!G2</f>
        <v>41428</v>
      </c>
      <c r="I205" s="66">
        <f>+[2]SPm!H2</f>
        <v>41458</v>
      </c>
      <c r="J205" s="66">
        <f>+[2]SPm!I2</f>
        <v>41489</v>
      </c>
      <c r="K205" s="66">
        <f>+[2]SPm!J2</f>
        <v>41519</v>
      </c>
      <c r="L205" s="66">
        <f>+[2]SPm!K2</f>
        <v>41550</v>
      </c>
      <c r="M205" s="66">
        <f>+[2]SPm!L2</f>
        <v>41580</v>
      </c>
      <c r="N205" s="66">
        <f>+[2]SPm!M2</f>
        <v>41611</v>
      </c>
      <c r="O205" s="66">
        <f>+[2]SPm!N2</f>
        <v>41641</v>
      </c>
      <c r="P205" s="66">
        <f>+[2]SPm!O2</f>
        <v>41672</v>
      </c>
      <c r="Q205" s="66">
        <f>+[2]SPm!P2</f>
        <v>41702</v>
      </c>
      <c r="R205" s="66">
        <f>+[2]SPm!Q2</f>
        <v>41733</v>
      </c>
      <c r="S205" s="66">
        <f>+[2]SPm!R2</f>
        <v>41763</v>
      </c>
      <c r="T205" s="66">
        <f>+[2]SPm!S2</f>
        <v>41794</v>
      </c>
      <c r="U205" s="66">
        <f>+[2]SPm!T2</f>
        <v>41824</v>
      </c>
      <c r="V205" s="66">
        <f>+[2]SPm!U2</f>
        <v>41855</v>
      </c>
      <c r="W205" s="66">
        <f>+[2]SPm!V2</f>
        <v>41885</v>
      </c>
      <c r="X205" s="66">
        <f>+[2]SPm!W2</f>
        <v>41916</v>
      </c>
      <c r="Y205" s="66">
        <f>+[2]SPm!X2</f>
        <v>41946</v>
      </c>
      <c r="Z205" s="66">
        <f>+[2]SPm!Y2</f>
        <v>41977</v>
      </c>
      <c r="AA205" s="66">
        <f>+[2]SPm!Z2</f>
        <v>42007</v>
      </c>
      <c r="AB205" s="66">
        <f>+[2]SPm!AA2</f>
        <v>42038</v>
      </c>
      <c r="AC205" s="66">
        <f>+[2]SPm!AB2</f>
        <v>42068</v>
      </c>
      <c r="AD205" s="66">
        <f>+[2]SPm!AC2</f>
        <v>42099</v>
      </c>
      <c r="AE205" s="66">
        <f>+[2]SPm!AD2</f>
        <v>42129</v>
      </c>
      <c r="AF205" s="66">
        <f>+[2]SPm!AE2</f>
        <v>42160</v>
      </c>
      <c r="AG205" s="66">
        <f>+[2]SPm!AF2</f>
        <v>42190</v>
      </c>
      <c r="AH205" s="66">
        <f>+[2]SPm!AG2</f>
        <v>42221</v>
      </c>
      <c r="AI205" s="66">
        <f>+[2]SPm!AH2</f>
        <v>42251</v>
      </c>
      <c r="AJ205" s="66">
        <f>+[2]SPm!AI2</f>
        <v>42282</v>
      </c>
      <c r="AK205" s="66">
        <f>+[2]SPm!AJ2</f>
        <v>42312</v>
      </c>
      <c r="AL205" s="66">
        <f>+[2]SPm!AK2</f>
        <v>42343</v>
      </c>
      <c r="AM205" s="66">
        <f>+[2]SPm!AL2</f>
        <v>42373</v>
      </c>
      <c r="AN205" s="66">
        <f>+[2]SPm!AM2</f>
        <v>42404</v>
      </c>
      <c r="AO205" s="66">
        <f>+[2]SPm!AN2</f>
        <v>42434</v>
      </c>
      <c r="AP205" s="66">
        <f>+[2]SPm!AO2</f>
        <v>42465</v>
      </c>
      <c r="AQ205" s="66">
        <f>+[2]SPm!AP2</f>
        <v>42495</v>
      </c>
      <c r="AR205" s="66">
        <f>+[2]SPm!AQ2</f>
        <v>42526</v>
      </c>
      <c r="AS205" s="66">
        <f>+[2]SPm!AR2</f>
        <v>42556</v>
      </c>
      <c r="AT205" s="66">
        <f>+[2]SPm!AS2</f>
        <v>42587</v>
      </c>
      <c r="AU205" s="66">
        <f>+[2]SPm!AT2</f>
        <v>42617</v>
      </c>
      <c r="AV205" s="66">
        <f>+[2]SPm!AU2</f>
        <v>42648</v>
      </c>
      <c r="AW205" s="66">
        <f>+[2]SPm!AV2</f>
        <v>42678</v>
      </c>
      <c r="AX205" s="66">
        <f>+[2]SPm!AW2</f>
        <v>42709</v>
      </c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64" x14ac:dyDescent="0.25">
      <c r="A206" s="127"/>
      <c r="B206" s="127"/>
      <c r="C206" s="138">
        <v>1</v>
      </c>
      <c r="D206" s="138">
        <f>+C206+1</f>
        <v>2</v>
      </c>
      <c r="E206" s="138">
        <f t="shared" ref="E206:AX206" si="83">+D206+1</f>
        <v>3</v>
      </c>
      <c r="F206" s="138">
        <f t="shared" si="83"/>
        <v>4</v>
      </c>
      <c r="G206" s="138">
        <f t="shared" si="83"/>
        <v>5</v>
      </c>
      <c r="H206" s="138">
        <f t="shared" si="83"/>
        <v>6</v>
      </c>
      <c r="I206" s="138">
        <f t="shared" si="83"/>
        <v>7</v>
      </c>
      <c r="J206" s="138">
        <f t="shared" si="83"/>
        <v>8</v>
      </c>
      <c r="K206" s="138">
        <f t="shared" si="83"/>
        <v>9</v>
      </c>
      <c r="L206" s="138">
        <f t="shared" si="83"/>
        <v>10</v>
      </c>
      <c r="M206" s="138">
        <f t="shared" si="83"/>
        <v>11</v>
      </c>
      <c r="N206" s="138">
        <f t="shared" si="83"/>
        <v>12</v>
      </c>
      <c r="O206" s="138">
        <f t="shared" si="83"/>
        <v>13</v>
      </c>
      <c r="P206" s="138">
        <f t="shared" si="83"/>
        <v>14</v>
      </c>
      <c r="Q206" s="138">
        <f t="shared" si="83"/>
        <v>15</v>
      </c>
      <c r="R206" s="138">
        <f t="shared" si="83"/>
        <v>16</v>
      </c>
      <c r="S206" s="138">
        <f t="shared" si="83"/>
        <v>17</v>
      </c>
      <c r="T206" s="138">
        <f t="shared" si="83"/>
        <v>18</v>
      </c>
      <c r="U206" s="138">
        <f t="shared" si="83"/>
        <v>19</v>
      </c>
      <c r="V206" s="138">
        <f t="shared" si="83"/>
        <v>20</v>
      </c>
      <c r="W206" s="138">
        <f t="shared" si="83"/>
        <v>21</v>
      </c>
      <c r="X206" s="138">
        <f t="shared" si="83"/>
        <v>22</v>
      </c>
      <c r="Y206" s="138">
        <f t="shared" si="83"/>
        <v>23</v>
      </c>
      <c r="Z206" s="138">
        <f t="shared" si="83"/>
        <v>24</v>
      </c>
      <c r="AA206" s="138">
        <f t="shared" si="83"/>
        <v>25</v>
      </c>
      <c r="AB206" s="138">
        <f t="shared" si="83"/>
        <v>26</v>
      </c>
      <c r="AC206" s="138">
        <f t="shared" si="83"/>
        <v>27</v>
      </c>
      <c r="AD206" s="138">
        <f t="shared" si="83"/>
        <v>28</v>
      </c>
      <c r="AE206" s="138">
        <f t="shared" si="83"/>
        <v>29</v>
      </c>
      <c r="AF206" s="138">
        <f t="shared" si="83"/>
        <v>30</v>
      </c>
      <c r="AG206" s="138">
        <f t="shared" si="83"/>
        <v>31</v>
      </c>
      <c r="AH206" s="138">
        <f t="shared" si="83"/>
        <v>32</v>
      </c>
      <c r="AI206" s="138">
        <f t="shared" si="83"/>
        <v>33</v>
      </c>
      <c r="AJ206" s="138">
        <f t="shared" si="83"/>
        <v>34</v>
      </c>
      <c r="AK206" s="138">
        <f t="shared" si="83"/>
        <v>35</v>
      </c>
      <c r="AL206" s="138">
        <f t="shared" si="83"/>
        <v>36</v>
      </c>
      <c r="AM206" s="138">
        <f t="shared" si="83"/>
        <v>37</v>
      </c>
      <c r="AN206" s="138">
        <f t="shared" si="83"/>
        <v>38</v>
      </c>
      <c r="AO206" s="138">
        <f t="shared" si="83"/>
        <v>39</v>
      </c>
      <c r="AP206" s="138">
        <f t="shared" si="83"/>
        <v>40</v>
      </c>
      <c r="AQ206" s="138">
        <f t="shared" si="83"/>
        <v>41</v>
      </c>
      <c r="AR206" s="138">
        <f t="shared" si="83"/>
        <v>42</v>
      </c>
      <c r="AS206" s="138">
        <f t="shared" si="83"/>
        <v>43</v>
      </c>
      <c r="AT206" s="138">
        <f t="shared" si="83"/>
        <v>44</v>
      </c>
      <c r="AU206" s="138">
        <f t="shared" si="83"/>
        <v>45</v>
      </c>
      <c r="AV206" s="138">
        <f t="shared" si="83"/>
        <v>46</v>
      </c>
      <c r="AW206" s="138">
        <f t="shared" si="83"/>
        <v>47</v>
      </c>
      <c r="AX206" s="138">
        <f t="shared" si="83"/>
        <v>48</v>
      </c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64" x14ac:dyDescent="0.25">
      <c r="A207" s="127"/>
      <c r="B207" s="141" t="s">
        <v>589</v>
      </c>
      <c r="C207" s="142" t="s">
        <v>515</v>
      </c>
      <c r="D207" s="142" t="s">
        <v>516</v>
      </c>
      <c r="E207" s="142" t="s">
        <v>517</v>
      </c>
      <c r="F207" s="142" t="s">
        <v>518</v>
      </c>
      <c r="G207" s="142" t="s">
        <v>519</v>
      </c>
      <c r="H207" s="142" t="s">
        <v>520</v>
      </c>
      <c r="I207" s="142" t="s">
        <v>523</v>
      </c>
      <c r="J207" s="142" t="s">
        <v>524</v>
      </c>
      <c r="K207" s="142" t="s">
        <v>485</v>
      </c>
      <c r="L207" s="142" t="s">
        <v>526</v>
      </c>
      <c r="M207" s="142" t="s">
        <v>527</v>
      </c>
      <c r="N207" s="142" t="s">
        <v>500</v>
      </c>
      <c r="O207" s="142" t="s">
        <v>528</v>
      </c>
      <c r="P207" s="142" t="s">
        <v>529</v>
      </c>
      <c r="Q207" s="142" t="s">
        <v>530</v>
      </c>
      <c r="R207" s="142" t="s">
        <v>531</v>
      </c>
      <c r="S207" s="142" t="s">
        <v>532</v>
      </c>
      <c r="T207" s="142" t="s">
        <v>533</v>
      </c>
      <c r="U207" s="142" t="s">
        <v>534</v>
      </c>
      <c r="V207" s="142" t="s">
        <v>535</v>
      </c>
      <c r="W207" s="142" t="s">
        <v>536</v>
      </c>
      <c r="X207" s="142" t="s">
        <v>537</v>
      </c>
      <c r="Y207" s="142" t="s">
        <v>538</v>
      </c>
      <c r="Z207" s="142" t="s">
        <v>539</v>
      </c>
      <c r="AA207" s="142" t="s">
        <v>540</v>
      </c>
      <c r="AB207" s="142" t="s">
        <v>541</v>
      </c>
      <c r="AC207" s="142" t="s">
        <v>542</v>
      </c>
      <c r="AD207" s="142" t="s">
        <v>543</v>
      </c>
      <c r="AE207" s="142" t="s">
        <v>544</v>
      </c>
      <c r="AF207" s="142" t="s">
        <v>545</v>
      </c>
      <c r="AG207" s="142" t="s">
        <v>546</v>
      </c>
      <c r="AH207" s="142" t="s">
        <v>547</v>
      </c>
      <c r="AI207" s="142" t="s">
        <v>548</v>
      </c>
      <c r="AJ207" s="142" t="s">
        <v>549</v>
      </c>
      <c r="AK207" s="142" t="s">
        <v>550</v>
      </c>
      <c r="AL207" s="142" t="s">
        <v>551</v>
      </c>
      <c r="AM207" s="142" t="s">
        <v>552</v>
      </c>
      <c r="AN207" s="142" t="s">
        <v>553</v>
      </c>
      <c r="AO207" s="142" t="s">
        <v>554</v>
      </c>
      <c r="AP207" s="142" t="s">
        <v>555</v>
      </c>
      <c r="AQ207" s="142" t="s">
        <v>556</v>
      </c>
      <c r="AR207" s="142" t="s">
        <v>557</v>
      </c>
      <c r="AS207" s="142" t="s">
        <v>558</v>
      </c>
      <c r="AT207" s="142" t="s">
        <v>559</v>
      </c>
      <c r="AU207" s="142" t="s">
        <v>560</v>
      </c>
      <c r="AV207" s="142" t="s">
        <v>561</v>
      </c>
      <c r="AW207" s="142" t="s">
        <v>562</v>
      </c>
      <c r="AX207" s="142" t="s">
        <v>563</v>
      </c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</row>
    <row r="208" spans="1:64" x14ac:dyDescent="0.25">
      <c r="A208" s="127"/>
      <c r="B208" s="129" t="s">
        <v>590</v>
      </c>
      <c r="C208" s="140">
        <f t="shared" ref="C208:AX208" si="84">IF(C207=$C195,$C197*$C199,0)</f>
        <v>0</v>
      </c>
      <c r="D208" s="140">
        <f t="shared" si="84"/>
        <v>0</v>
      </c>
      <c r="E208" s="140">
        <f t="shared" si="84"/>
        <v>0</v>
      </c>
      <c r="F208" s="140">
        <f t="shared" si="84"/>
        <v>0</v>
      </c>
      <c r="G208" s="140">
        <f t="shared" si="84"/>
        <v>0</v>
      </c>
      <c r="H208" s="140">
        <f t="shared" si="84"/>
        <v>0</v>
      </c>
      <c r="I208" s="140">
        <f t="shared" si="84"/>
        <v>0</v>
      </c>
      <c r="J208" s="140">
        <f t="shared" si="84"/>
        <v>0</v>
      </c>
      <c r="K208" s="140">
        <f t="shared" si="84"/>
        <v>0</v>
      </c>
      <c r="L208" s="140">
        <f t="shared" si="84"/>
        <v>0</v>
      </c>
      <c r="M208" s="140">
        <f t="shared" si="84"/>
        <v>0</v>
      </c>
      <c r="N208" s="140">
        <f t="shared" si="84"/>
        <v>0</v>
      </c>
      <c r="O208" s="140">
        <f t="shared" si="84"/>
        <v>0</v>
      </c>
      <c r="P208" s="140">
        <f t="shared" si="84"/>
        <v>0</v>
      </c>
      <c r="Q208" s="140">
        <f t="shared" si="84"/>
        <v>0</v>
      </c>
      <c r="R208" s="140">
        <f t="shared" si="84"/>
        <v>0</v>
      </c>
      <c r="S208" s="140">
        <f t="shared" si="84"/>
        <v>0</v>
      </c>
      <c r="T208" s="140">
        <f t="shared" si="84"/>
        <v>0</v>
      </c>
      <c r="U208" s="140">
        <f t="shared" si="84"/>
        <v>0</v>
      </c>
      <c r="V208" s="140">
        <f t="shared" si="84"/>
        <v>0</v>
      </c>
      <c r="W208" s="140">
        <f t="shared" si="84"/>
        <v>0</v>
      </c>
      <c r="X208" s="140">
        <f t="shared" si="84"/>
        <v>0</v>
      </c>
      <c r="Y208" s="140">
        <f t="shared" si="84"/>
        <v>0</v>
      </c>
      <c r="Z208" s="140">
        <f t="shared" si="84"/>
        <v>2000</v>
      </c>
      <c r="AA208" s="140">
        <f t="shared" si="84"/>
        <v>0</v>
      </c>
      <c r="AB208" s="140">
        <f t="shared" si="84"/>
        <v>0</v>
      </c>
      <c r="AC208" s="140">
        <f t="shared" si="84"/>
        <v>0</v>
      </c>
      <c r="AD208" s="140">
        <f t="shared" si="84"/>
        <v>0</v>
      </c>
      <c r="AE208" s="140">
        <f t="shared" si="84"/>
        <v>0</v>
      </c>
      <c r="AF208" s="140">
        <f t="shared" si="84"/>
        <v>0</v>
      </c>
      <c r="AG208" s="140">
        <f t="shared" si="84"/>
        <v>0</v>
      </c>
      <c r="AH208" s="140">
        <f t="shared" si="84"/>
        <v>0</v>
      </c>
      <c r="AI208" s="140">
        <f t="shared" si="84"/>
        <v>0</v>
      </c>
      <c r="AJ208" s="140">
        <f t="shared" si="84"/>
        <v>0</v>
      </c>
      <c r="AK208" s="140">
        <f t="shared" si="84"/>
        <v>0</v>
      </c>
      <c r="AL208" s="140">
        <f t="shared" si="84"/>
        <v>0</v>
      </c>
      <c r="AM208" s="140">
        <f t="shared" si="84"/>
        <v>0</v>
      </c>
      <c r="AN208" s="140">
        <f t="shared" si="84"/>
        <v>0</v>
      </c>
      <c r="AO208" s="140">
        <f t="shared" si="84"/>
        <v>0</v>
      </c>
      <c r="AP208" s="140">
        <f t="shared" si="84"/>
        <v>0</v>
      </c>
      <c r="AQ208" s="140">
        <f t="shared" si="84"/>
        <v>0</v>
      </c>
      <c r="AR208" s="140">
        <f t="shared" si="84"/>
        <v>0</v>
      </c>
      <c r="AS208" s="140">
        <f t="shared" si="84"/>
        <v>0</v>
      </c>
      <c r="AT208" s="140">
        <f t="shared" si="84"/>
        <v>0</v>
      </c>
      <c r="AU208" s="140">
        <f t="shared" si="84"/>
        <v>0</v>
      </c>
      <c r="AV208" s="140">
        <f t="shared" si="84"/>
        <v>0</v>
      </c>
      <c r="AW208" s="140">
        <f t="shared" si="84"/>
        <v>0</v>
      </c>
      <c r="AX208" s="140">
        <f t="shared" si="84"/>
        <v>0</v>
      </c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</row>
    <row r="209" spans="1:64" x14ac:dyDescent="0.25">
      <c r="A209" s="127"/>
      <c r="B209" s="129" t="s">
        <v>564</v>
      </c>
      <c r="C209" s="140"/>
      <c r="D209" s="140">
        <f>+IF(D206&gt;=$D195,$D204,0)*IF(C213&lt;1,0,1)</f>
        <v>0</v>
      </c>
      <c r="E209" s="140">
        <f t="shared" ref="E209:AA209" si="85">+IF(E206&gt;=$D195,$D204,0)*IF(D213&lt;1,0,1)</f>
        <v>0</v>
      </c>
      <c r="F209" s="140">
        <f t="shared" si="85"/>
        <v>0</v>
      </c>
      <c r="G209" s="140">
        <f t="shared" si="85"/>
        <v>0</v>
      </c>
      <c r="H209" s="140">
        <f t="shared" si="85"/>
        <v>0</v>
      </c>
      <c r="I209" s="140">
        <f t="shared" si="85"/>
        <v>0</v>
      </c>
      <c r="J209" s="140">
        <f t="shared" si="85"/>
        <v>0</v>
      </c>
      <c r="K209" s="140">
        <f t="shared" si="85"/>
        <v>0</v>
      </c>
      <c r="L209" s="140">
        <f t="shared" si="85"/>
        <v>0</v>
      </c>
      <c r="M209" s="140">
        <f t="shared" si="85"/>
        <v>0</v>
      </c>
      <c r="N209" s="140">
        <f t="shared" si="85"/>
        <v>0</v>
      </c>
      <c r="O209" s="140">
        <f t="shared" si="85"/>
        <v>0</v>
      </c>
      <c r="P209" s="140">
        <f t="shared" si="85"/>
        <v>0</v>
      </c>
      <c r="Q209" s="140">
        <f t="shared" si="85"/>
        <v>0</v>
      </c>
      <c r="R209" s="140">
        <f t="shared" si="85"/>
        <v>0</v>
      </c>
      <c r="S209" s="140">
        <f t="shared" si="85"/>
        <v>0</v>
      </c>
      <c r="T209" s="140">
        <f t="shared" si="85"/>
        <v>0</v>
      </c>
      <c r="U209" s="140">
        <f t="shared" si="85"/>
        <v>0</v>
      </c>
      <c r="V209" s="140">
        <f t="shared" si="85"/>
        <v>0</v>
      </c>
      <c r="W209" s="140">
        <f t="shared" si="85"/>
        <v>0</v>
      </c>
      <c r="X209" s="140">
        <f t="shared" si="85"/>
        <v>0</v>
      </c>
      <c r="Y209" s="140">
        <f t="shared" si="85"/>
        <v>0</v>
      </c>
      <c r="Z209" s="140">
        <f t="shared" si="85"/>
        <v>395.49775026664986</v>
      </c>
      <c r="AA209" s="140">
        <f t="shared" si="85"/>
        <v>395.49775026664986</v>
      </c>
      <c r="AB209" s="140">
        <f>+IF(AB206&gt;=$D195,$D204,0)*IF(AA213&lt;1,0,1)</f>
        <v>395.49775026664986</v>
      </c>
      <c r="AC209" s="140">
        <f t="shared" ref="AC209:AX209" si="86">+IF(AC206&gt;=$D195,$D204,0)*IF(AB213&lt;1,0,1)</f>
        <v>395.49775026664986</v>
      </c>
      <c r="AD209" s="140">
        <f t="shared" si="86"/>
        <v>395.49775026664986</v>
      </c>
      <c r="AE209" s="140">
        <f t="shared" si="86"/>
        <v>395.49775026664986</v>
      </c>
      <c r="AF209" s="140">
        <f t="shared" si="86"/>
        <v>395.49775026664986</v>
      </c>
      <c r="AG209" s="140">
        <f t="shared" si="86"/>
        <v>395.49775026664986</v>
      </c>
      <c r="AH209" s="140">
        <f t="shared" si="86"/>
        <v>395.49775026664986</v>
      </c>
      <c r="AI209" s="140">
        <f t="shared" si="86"/>
        <v>395.49775026664986</v>
      </c>
      <c r="AJ209" s="140">
        <f t="shared" si="86"/>
        <v>395.49775026664986</v>
      </c>
      <c r="AK209" s="140">
        <f t="shared" si="86"/>
        <v>395.49775026664986</v>
      </c>
      <c r="AL209" s="140">
        <f t="shared" si="86"/>
        <v>395.49775026664986</v>
      </c>
      <c r="AM209" s="140">
        <f t="shared" si="86"/>
        <v>395.49775026664986</v>
      </c>
      <c r="AN209" s="140">
        <f t="shared" si="86"/>
        <v>395.49775026664986</v>
      </c>
      <c r="AO209" s="140">
        <f t="shared" si="86"/>
        <v>395.49775026664986</v>
      </c>
      <c r="AP209" s="140">
        <f t="shared" si="86"/>
        <v>395.49775026664986</v>
      </c>
      <c r="AQ209" s="140">
        <f t="shared" si="86"/>
        <v>395.49775026664986</v>
      </c>
      <c r="AR209" s="140">
        <f t="shared" si="86"/>
        <v>395.49775026664986</v>
      </c>
      <c r="AS209" s="140">
        <f t="shared" si="86"/>
        <v>395.49775026664986</v>
      </c>
      <c r="AT209" s="140">
        <f t="shared" si="86"/>
        <v>395.49775026664986</v>
      </c>
      <c r="AU209" s="140">
        <f t="shared" si="86"/>
        <v>395.49775026664986</v>
      </c>
      <c r="AV209" s="140">
        <f t="shared" si="86"/>
        <v>395.49775026664986</v>
      </c>
      <c r="AW209" s="140">
        <f t="shared" si="86"/>
        <v>395.49775026664986</v>
      </c>
      <c r="AX209" s="140">
        <f t="shared" si="86"/>
        <v>395.49775026664986</v>
      </c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</row>
    <row r="210" spans="1:64" x14ac:dyDescent="0.25">
      <c r="A210" s="127"/>
      <c r="B210" s="129" t="s">
        <v>565</v>
      </c>
      <c r="C210" s="140"/>
      <c r="D210" s="140">
        <f t="shared" ref="D210:AX210" si="87">D209-D212</f>
        <v>0</v>
      </c>
      <c r="E210" s="140">
        <f t="shared" si="87"/>
        <v>0</v>
      </c>
      <c r="F210" s="140">
        <f t="shared" si="87"/>
        <v>0</v>
      </c>
      <c r="G210" s="140">
        <f t="shared" si="87"/>
        <v>0</v>
      </c>
      <c r="H210" s="140">
        <f t="shared" si="87"/>
        <v>0</v>
      </c>
      <c r="I210" s="140">
        <f t="shared" si="87"/>
        <v>0</v>
      </c>
      <c r="J210" s="140">
        <f t="shared" si="87"/>
        <v>0</v>
      </c>
      <c r="K210" s="140">
        <f t="shared" si="87"/>
        <v>0</v>
      </c>
      <c r="L210" s="140">
        <f t="shared" si="87"/>
        <v>0</v>
      </c>
      <c r="M210" s="140">
        <f t="shared" si="87"/>
        <v>0</v>
      </c>
      <c r="N210" s="140">
        <f t="shared" si="87"/>
        <v>0</v>
      </c>
      <c r="O210" s="140">
        <f t="shared" si="87"/>
        <v>0</v>
      </c>
      <c r="P210" s="140">
        <f t="shared" si="87"/>
        <v>0</v>
      </c>
      <c r="Q210" s="140">
        <f t="shared" si="87"/>
        <v>0</v>
      </c>
      <c r="R210" s="140">
        <f t="shared" si="87"/>
        <v>0</v>
      </c>
      <c r="S210" s="140">
        <f t="shared" si="87"/>
        <v>0</v>
      </c>
      <c r="T210" s="140">
        <f t="shared" si="87"/>
        <v>0</v>
      </c>
      <c r="U210" s="140">
        <f t="shared" si="87"/>
        <v>0</v>
      </c>
      <c r="V210" s="140">
        <f t="shared" si="87"/>
        <v>0</v>
      </c>
      <c r="W210" s="140">
        <f t="shared" si="87"/>
        <v>0</v>
      </c>
      <c r="X210" s="140">
        <f t="shared" si="87"/>
        <v>0</v>
      </c>
      <c r="Y210" s="140">
        <f t="shared" si="87"/>
        <v>0</v>
      </c>
      <c r="Z210" s="140">
        <f t="shared" si="87"/>
        <v>280.18057720846241</v>
      </c>
      <c r="AA210" s="140">
        <f t="shared" si="87"/>
        <v>282.19992921530559</v>
      </c>
      <c r="AB210" s="140">
        <f t="shared" si="87"/>
        <v>284.23383534495122</v>
      </c>
      <c r="AC210" s="140">
        <f t="shared" si="87"/>
        <v>286.28240049366786</v>
      </c>
      <c r="AD210" s="140">
        <f t="shared" si="87"/>
        <v>288.34573031374543</v>
      </c>
      <c r="AE210" s="140">
        <f t="shared" si="87"/>
        <v>290.42393121894418</v>
      </c>
      <c r="AF210" s="140">
        <f t="shared" si="87"/>
        <v>292.51711038998258</v>
      </c>
      <c r="AG210" s="140">
        <f t="shared" si="87"/>
        <v>294.62537578006521</v>
      </c>
      <c r="AH210" s="140">
        <f t="shared" si="87"/>
        <v>296.74883612045039</v>
      </c>
      <c r="AI210" s="140">
        <f t="shared" si="87"/>
        <v>298.88760092605776</v>
      </c>
      <c r="AJ210" s="140">
        <f t="shared" si="87"/>
        <v>301.04178050111631</v>
      </c>
      <c r="AK210" s="140">
        <f t="shared" si="87"/>
        <v>303.21148594485328</v>
      </c>
      <c r="AL210" s="140">
        <f t="shared" si="87"/>
        <v>305.39682915722415</v>
      </c>
      <c r="AM210" s="140">
        <f t="shared" si="87"/>
        <v>307.59792284468318</v>
      </c>
      <c r="AN210" s="140">
        <f t="shared" si="87"/>
        <v>309.8148805259969</v>
      </c>
      <c r="AO210" s="140">
        <f t="shared" si="87"/>
        <v>312.04781653809806</v>
      </c>
      <c r="AP210" s="140">
        <f t="shared" si="87"/>
        <v>314.29684604198263</v>
      </c>
      <c r="AQ210" s="140">
        <f t="shared" si="87"/>
        <v>316.56208502864922</v>
      </c>
      <c r="AR210" s="140">
        <f t="shared" si="87"/>
        <v>318.84365032508106</v>
      </c>
      <c r="AS210" s="140">
        <f t="shared" si="87"/>
        <v>321.14165960027117</v>
      </c>
      <c r="AT210" s="140">
        <f t="shared" si="87"/>
        <v>323.45623137129104</v>
      </c>
      <c r="AU210" s="140">
        <f t="shared" si="87"/>
        <v>325.7874850094031</v>
      </c>
      <c r="AV210" s="140">
        <f t="shared" si="87"/>
        <v>328.13554074621686</v>
      </c>
      <c r="AW210" s="140">
        <f t="shared" si="87"/>
        <v>330.5005196798902</v>
      </c>
      <c r="AX210" s="140">
        <f t="shared" si="87"/>
        <v>332.88254378137441</v>
      </c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</row>
    <row r="211" spans="1:64" x14ac:dyDescent="0.25">
      <c r="A211" s="127"/>
      <c r="B211" s="129" t="s">
        <v>566</v>
      </c>
      <c r="C211" s="140"/>
      <c r="D211" s="140">
        <f t="shared" ref="D211:Q211" si="88">(D210+C211)*(IF(C213&lt;1,0,1))</f>
        <v>0</v>
      </c>
      <c r="E211" s="140">
        <f t="shared" si="88"/>
        <v>0</v>
      </c>
      <c r="F211" s="140">
        <f t="shared" si="88"/>
        <v>0</v>
      </c>
      <c r="G211" s="140">
        <f t="shared" si="88"/>
        <v>0</v>
      </c>
      <c r="H211" s="140">
        <f t="shared" si="88"/>
        <v>0</v>
      </c>
      <c r="I211" s="140">
        <f t="shared" si="88"/>
        <v>0</v>
      </c>
      <c r="J211" s="140">
        <f t="shared" si="88"/>
        <v>0</v>
      </c>
      <c r="K211" s="140">
        <f t="shared" si="88"/>
        <v>0</v>
      </c>
      <c r="L211" s="140">
        <f t="shared" si="88"/>
        <v>0</v>
      </c>
      <c r="M211" s="140">
        <f t="shared" si="88"/>
        <v>0</v>
      </c>
      <c r="N211" s="140">
        <f t="shared" si="88"/>
        <v>0</v>
      </c>
      <c r="O211" s="140">
        <f t="shared" si="88"/>
        <v>0</v>
      </c>
      <c r="P211" s="140">
        <f t="shared" si="88"/>
        <v>0</v>
      </c>
      <c r="Q211" s="140">
        <f t="shared" si="88"/>
        <v>0</v>
      </c>
      <c r="R211" s="140">
        <f>(R210+Q211)*(IF(Q213&lt;1,0,1))</f>
        <v>0</v>
      </c>
      <c r="S211" s="140">
        <f t="shared" ref="S211:AX211" si="89">(S210+R211)*(IF(R213&lt;1,0,1))</f>
        <v>0</v>
      </c>
      <c r="T211" s="140">
        <f t="shared" si="89"/>
        <v>0</v>
      </c>
      <c r="U211" s="140">
        <f t="shared" si="89"/>
        <v>0</v>
      </c>
      <c r="V211" s="140">
        <f t="shared" si="89"/>
        <v>0</v>
      </c>
      <c r="W211" s="140">
        <f t="shared" si="89"/>
        <v>0</v>
      </c>
      <c r="X211" s="140">
        <f t="shared" si="89"/>
        <v>0</v>
      </c>
      <c r="Y211" s="140">
        <f t="shared" si="89"/>
        <v>0</v>
      </c>
      <c r="Z211" s="140">
        <f t="shared" si="89"/>
        <v>280.18057720846241</v>
      </c>
      <c r="AA211" s="140">
        <f t="shared" si="89"/>
        <v>562.380506423768</v>
      </c>
      <c r="AB211" s="140">
        <f t="shared" si="89"/>
        <v>846.61434176871921</v>
      </c>
      <c r="AC211" s="140">
        <f t="shared" si="89"/>
        <v>1132.8967422623871</v>
      </c>
      <c r="AD211" s="140">
        <f t="shared" si="89"/>
        <v>1421.2424725761325</v>
      </c>
      <c r="AE211" s="140">
        <f t="shared" si="89"/>
        <v>1711.6664037950768</v>
      </c>
      <c r="AF211" s="140">
        <f t="shared" si="89"/>
        <v>2004.1835141850593</v>
      </c>
      <c r="AG211" s="140">
        <f t="shared" si="89"/>
        <v>2298.8088899651243</v>
      </c>
      <c r="AH211" s="140">
        <f t="shared" si="89"/>
        <v>2595.5577260855748</v>
      </c>
      <c r="AI211" s="140">
        <f t="shared" si="89"/>
        <v>2894.4453270116328</v>
      </c>
      <c r="AJ211" s="140">
        <f t="shared" si="89"/>
        <v>3195.4871075127489</v>
      </c>
      <c r="AK211" s="140">
        <f t="shared" si="89"/>
        <v>3498.6985934576023</v>
      </c>
      <c r="AL211" s="140">
        <f t="shared" si="89"/>
        <v>3804.0954226148265</v>
      </c>
      <c r="AM211" s="140">
        <f t="shared" si="89"/>
        <v>4111.6933454595101</v>
      </c>
      <c r="AN211" s="140">
        <f t="shared" si="89"/>
        <v>4421.5082259855071</v>
      </c>
      <c r="AO211" s="140">
        <f t="shared" si="89"/>
        <v>4733.5560425236054</v>
      </c>
      <c r="AP211" s="140">
        <f t="shared" si="89"/>
        <v>5047.8528885655878</v>
      </c>
      <c r="AQ211" s="140">
        <f t="shared" si="89"/>
        <v>5364.4149735942374</v>
      </c>
      <c r="AR211" s="140">
        <f t="shared" si="89"/>
        <v>5683.2586239193188</v>
      </c>
      <c r="AS211" s="140">
        <f t="shared" si="89"/>
        <v>6004.4002835195897</v>
      </c>
      <c r="AT211" s="140">
        <f t="shared" si="89"/>
        <v>6327.856514890881</v>
      </c>
      <c r="AU211" s="140">
        <f t="shared" si="89"/>
        <v>6653.6439999002841</v>
      </c>
      <c r="AV211" s="140">
        <f t="shared" si="89"/>
        <v>6981.7795406465011</v>
      </c>
      <c r="AW211" s="140">
        <f t="shared" si="89"/>
        <v>7312.2800603263913</v>
      </c>
      <c r="AX211" s="140">
        <f t="shared" si="89"/>
        <v>7645.1626041077661</v>
      </c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</row>
    <row r="212" spans="1:64" x14ac:dyDescent="0.25">
      <c r="A212" s="127"/>
      <c r="B212" s="129" t="s">
        <v>567</v>
      </c>
      <c r="C212" s="140"/>
      <c r="D212" s="140">
        <f>IF(D209&gt;0,C213*$D202,0)</f>
        <v>0</v>
      </c>
      <c r="E212" s="140">
        <f t="shared" ref="E212:AX212" si="90">IF(E209&gt;0,D213*$D$13,0)</f>
        <v>0</v>
      </c>
      <c r="F212" s="140">
        <f t="shared" si="90"/>
        <v>0</v>
      </c>
      <c r="G212" s="140">
        <f t="shared" si="90"/>
        <v>0</v>
      </c>
      <c r="H212" s="140">
        <f t="shared" si="90"/>
        <v>0</v>
      </c>
      <c r="I212" s="140">
        <f t="shared" si="90"/>
        <v>0</v>
      </c>
      <c r="J212" s="140">
        <f t="shared" si="90"/>
        <v>0</v>
      </c>
      <c r="K212" s="140">
        <f t="shared" si="90"/>
        <v>0</v>
      </c>
      <c r="L212" s="140">
        <f t="shared" si="90"/>
        <v>0</v>
      </c>
      <c r="M212" s="140">
        <f t="shared" si="90"/>
        <v>0</v>
      </c>
      <c r="N212" s="140">
        <f t="shared" si="90"/>
        <v>0</v>
      </c>
      <c r="O212" s="140">
        <f t="shared" si="90"/>
        <v>0</v>
      </c>
      <c r="P212" s="140">
        <f t="shared" si="90"/>
        <v>0</v>
      </c>
      <c r="Q212" s="140">
        <f t="shared" si="90"/>
        <v>0</v>
      </c>
      <c r="R212" s="140">
        <f t="shared" si="90"/>
        <v>0</v>
      </c>
      <c r="S212" s="140">
        <f t="shared" si="90"/>
        <v>0</v>
      </c>
      <c r="T212" s="140">
        <f t="shared" si="90"/>
        <v>0</v>
      </c>
      <c r="U212" s="140">
        <f t="shared" si="90"/>
        <v>0</v>
      </c>
      <c r="V212" s="140">
        <f t="shared" si="90"/>
        <v>0</v>
      </c>
      <c r="W212" s="140">
        <f t="shared" si="90"/>
        <v>0</v>
      </c>
      <c r="X212" s="140">
        <f t="shared" si="90"/>
        <v>0</v>
      </c>
      <c r="Y212" s="140">
        <f t="shared" si="90"/>
        <v>0</v>
      </c>
      <c r="Z212" s="140">
        <f t="shared" si="90"/>
        <v>115.31717305818745</v>
      </c>
      <c r="AA212" s="140">
        <f t="shared" si="90"/>
        <v>113.29782105134426</v>
      </c>
      <c r="AB212" s="140">
        <f t="shared" si="90"/>
        <v>111.26391492169866</v>
      </c>
      <c r="AC212" s="140">
        <f t="shared" si="90"/>
        <v>109.21534977298202</v>
      </c>
      <c r="AD212" s="140">
        <f t="shared" si="90"/>
        <v>107.15201995290442</v>
      </c>
      <c r="AE212" s="140">
        <f t="shared" si="90"/>
        <v>105.0738190477057</v>
      </c>
      <c r="AF212" s="140">
        <f t="shared" si="90"/>
        <v>102.98063987666731</v>
      </c>
      <c r="AG212" s="140">
        <f t="shared" si="90"/>
        <v>100.87237448658466</v>
      </c>
      <c r="AH212" s="140">
        <f t="shared" si="90"/>
        <v>98.748914146199439</v>
      </c>
      <c r="AI212" s="140">
        <f t="shared" si="90"/>
        <v>96.610149340592088</v>
      </c>
      <c r="AJ212" s="140">
        <f t="shared" si="90"/>
        <v>94.455969765533553</v>
      </c>
      <c r="AK212" s="140">
        <f t="shared" si="90"/>
        <v>92.286264321796551</v>
      </c>
      <c r="AL212" s="140">
        <f t="shared" si="90"/>
        <v>90.100921109425741</v>
      </c>
      <c r="AM212" s="140">
        <f t="shared" si="90"/>
        <v>87.899827421966663</v>
      </c>
      <c r="AN212" s="140">
        <f t="shared" si="90"/>
        <v>85.682869740652947</v>
      </c>
      <c r="AO212" s="140">
        <f t="shared" si="90"/>
        <v>83.449933728551812</v>
      </c>
      <c r="AP212" s="140">
        <f t="shared" si="90"/>
        <v>81.200904224667227</v>
      </c>
      <c r="AQ212" s="140">
        <f t="shared" si="90"/>
        <v>78.935665238000624</v>
      </c>
      <c r="AR212" s="140">
        <f t="shared" si="90"/>
        <v>76.654099941568774</v>
      </c>
      <c r="AS212" s="140">
        <f t="shared" si="90"/>
        <v>74.356090666378677</v>
      </c>
      <c r="AT212" s="140">
        <f t="shared" si="90"/>
        <v>72.041518895358806</v>
      </c>
      <c r="AU212" s="140">
        <f t="shared" si="90"/>
        <v>69.710265257246775</v>
      </c>
      <c r="AV212" s="140">
        <f t="shared" si="90"/>
        <v>67.362209520432984</v>
      </c>
      <c r="AW212" s="140">
        <f t="shared" si="90"/>
        <v>64.997230586759628</v>
      </c>
      <c r="AX212" s="140">
        <f t="shared" si="90"/>
        <v>62.615206485275458</v>
      </c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</row>
    <row r="213" spans="1:64" x14ac:dyDescent="0.25">
      <c r="A213" s="127"/>
      <c r="B213" s="129" t="s">
        <v>568</v>
      </c>
      <c r="C213" s="140">
        <f>IF(D207=$C195,($C197-($C197*$C199)-($C197*$C198)),(($C197-($C197*$C199)-($C197*$C198))-C211)*IF(B213&lt;1,0,1))</f>
        <v>16000</v>
      </c>
      <c r="D213" s="140">
        <f>IF(E207=$C195,($C197-($C197*$C199)-($C197*$C198)),(($C197-($C197*$C199)-($C197*$C198))-D211)*IF(C213&lt;1,0,1))</f>
        <v>16000</v>
      </c>
      <c r="E213" s="140">
        <f>IF(F207=$C195,($C197-($C197*$C199)-($C197*$C198)),(($C197-($C197*$C199)-($C197*$C198))-E211)*IF(D213&lt;1,0,1))</f>
        <v>16000</v>
      </c>
      <c r="F213" s="140">
        <f>IF(G207=$C195,($C197-($C197*$C199)-($C197*$C198)),(($C197-($C197*$C199)-($C197*$C198))-F211)*IF(E213&lt;1,0,1))</f>
        <v>16000</v>
      </c>
      <c r="G213" s="140">
        <f t="shared" ref="G213:AX213" si="91">IF(H207=$C195,($C197-($C197*$C199)-($C197*$C198)),(($C197-($C197*$C199)-($C197*$C198))-G211)*IF(F213&lt;1,0,1))</f>
        <v>16000</v>
      </c>
      <c r="H213" s="140">
        <f t="shared" si="91"/>
        <v>16000</v>
      </c>
      <c r="I213" s="140">
        <f t="shared" si="91"/>
        <v>16000</v>
      </c>
      <c r="J213" s="140">
        <f t="shared" si="91"/>
        <v>16000</v>
      </c>
      <c r="K213" s="140">
        <f t="shared" si="91"/>
        <v>16000</v>
      </c>
      <c r="L213" s="140">
        <f t="shared" si="91"/>
        <v>16000</v>
      </c>
      <c r="M213" s="140">
        <f t="shared" si="91"/>
        <v>16000</v>
      </c>
      <c r="N213" s="140">
        <f t="shared" si="91"/>
        <v>16000</v>
      </c>
      <c r="O213" s="140">
        <f t="shared" si="91"/>
        <v>16000</v>
      </c>
      <c r="P213" s="140">
        <f t="shared" si="91"/>
        <v>16000</v>
      </c>
      <c r="Q213" s="140">
        <f t="shared" si="91"/>
        <v>16000</v>
      </c>
      <c r="R213" s="140">
        <f t="shared" si="91"/>
        <v>16000</v>
      </c>
      <c r="S213" s="140">
        <f t="shared" si="91"/>
        <v>16000</v>
      </c>
      <c r="T213" s="140">
        <f t="shared" si="91"/>
        <v>16000</v>
      </c>
      <c r="U213" s="140">
        <f t="shared" si="91"/>
        <v>16000</v>
      </c>
      <c r="V213" s="140">
        <f t="shared" si="91"/>
        <v>16000</v>
      </c>
      <c r="W213" s="140">
        <f t="shared" si="91"/>
        <v>16000</v>
      </c>
      <c r="X213" s="140">
        <f t="shared" si="91"/>
        <v>16000</v>
      </c>
      <c r="Y213" s="140">
        <f t="shared" si="91"/>
        <v>16000</v>
      </c>
      <c r="Z213" s="140">
        <f t="shared" si="91"/>
        <v>15719.819422791537</v>
      </c>
      <c r="AA213" s="140">
        <f t="shared" si="91"/>
        <v>15437.619493576232</v>
      </c>
      <c r="AB213" s="140">
        <f t="shared" si="91"/>
        <v>15153.38565823128</v>
      </c>
      <c r="AC213" s="140">
        <f t="shared" si="91"/>
        <v>14867.103257737614</v>
      </c>
      <c r="AD213" s="140">
        <f t="shared" si="91"/>
        <v>14578.757527423868</v>
      </c>
      <c r="AE213" s="140">
        <f t="shared" si="91"/>
        <v>14288.333596204924</v>
      </c>
      <c r="AF213" s="140">
        <f t="shared" si="91"/>
        <v>13995.816485814941</v>
      </c>
      <c r="AG213" s="140">
        <f t="shared" si="91"/>
        <v>13701.191110034875</v>
      </c>
      <c r="AH213" s="140">
        <f t="shared" si="91"/>
        <v>13404.442273914425</v>
      </c>
      <c r="AI213" s="140">
        <f t="shared" si="91"/>
        <v>13105.554672988368</v>
      </c>
      <c r="AJ213" s="140">
        <f t="shared" si="91"/>
        <v>12804.512892487252</v>
      </c>
      <c r="AK213" s="140">
        <f t="shared" si="91"/>
        <v>12501.301406542398</v>
      </c>
      <c r="AL213" s="140">
        <f t="shared" si="91"/>
        <v>12195.904577385174</v>
      </c>
      <c r="AM213" s="140">
        <f t="shared" si="91"/>
        <v>11888.306654540491</v>
      </c>
      <c r="AN213" s="140">
        <f t="shared" si="91"/>
        <v>11578.491774014492</v>
      </c>
      <c r="AO213" s="140">
        <f t="shared" si="91"/>
        <v>11266.443957476395</v>
      </c>
      <c r="AP213" s="140">
        <f t="shared" si="91"/>
        <v>10952.147111434413</v>
      </c>
      <c r="AQ213" s="140">
        <f t="shared" si="91"/>
        <v>10635.585026405763</v>
      </c>
      <c r="AR213" s="140">
        <f t="shared" si="91"/>
        <v>10316.741376080681</v>
      </c>
      <c r="AS213" s="140">
        <f t="shared" si="91"/>
        <v>9995.5997164804103</v>
      </c>
      <c r="AT213" s="140">
        <f t="shared" si="91"/>
        <v>9672.143485109118</v>
      </c>
      <c r="AU213" s="140">
        <f t="shared" si="91"/>
        <v>9346.3560000997168</v>
      </c>
      <c r="AV213" s="140">
        <f t="shared" si="91"/>
        <v>9018.2204593534989</v>
      </c>
      <c r="AW213" s="140">
        <f t="shared" si="91"/>
        <v>8687.7199396736087</v>
      </c>
      <c r="AX213" s="140">
        <f t="shared" si="91"/>
        <v>8354.8373958922348</v>
      </c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</row>
    <row r="214" spans="1:64" x14ac:dyDescent="0.25">
      <c r="A214" s="127"/>
      <c r="B214" s="129" t="s">
        <v>591</v>
      </c>
      <c r="C214" s="140"/>
      <c r="D214" s="140">
        <f t="shared" ref="D214:Y214" si="92">IF(D213&lt;1,$C197*$C198,0)*IF(C213&lt;1,0,1)</f>
        <v>0</v>
      </c>
      <c r="E214" s="140">
        <f t="shared" si="92"/>
        <v>0</v>
      </c>
      <c r="F214" s="140">
        <f t="shared" si="92"/>
        <v>0</v>
      </c>
      <c r="G214" s="140">
        <f t="shared" si="92"/>
        <v>0</v>
      </c>
      <c r="H214" s="140">
        <f t="shared" si="92"/>
        <v>0</v>
      </c>
      <c r="I214" s="140">
        <f t="shared" si="92"/>
        <v>0</v>
      </c>
      <c r="J214" s="140">
        <f t="shared" si="92"/>
        <v>0</v>
      </c>
      <c r="K214" s="140">
        <f t="shared" si="92"/>
        <v>0</v>
      </c>
      <c r="L214" s="140">
        <f t="shared" si="92"/>
        <v>0</v>
      </c>
      <c r="M214" s="140">
        <f t="shared" si="92"/>
        <v>0</v>
      </c>
      <c r="N214" s="140">
        <f t="shared" si="92"/>
        <v>0</v>
      </c>
      <c r="O214" s="140">
        <f t="shared" si="92"/>
        <v>0</v>
      </c>
      <c r="P214" s="140">
        <f t="shared" si="92"/>
        <v>0</v>
      </c>
      <c r="Q214" s="140">
        <f t="shared" si="92"/>
        <v>0</v>
      </c>
      <c r="R214" s="140">
        <f t="shared" si="92"/>
        <v>0</v>
      </c>
      <c r="S214" s="140">
        <f t="shared" si="92"/>
        <v>0</v>
      </c>
      <c r="T214" s="140">
        <f t="shared" si="92"/>
        <v>0</v>
      </c>
      <c r="U214" s="140">
        <f t="shared" si="92"/>
        <v>0</v>
      </c>
      <c r="V214" s="140">
        <f t="shared" si="92"/>
        <v>0</v>
      </c>
      <c r="W214" s="140">
        <f t="shared" si="92"/>
        <v>0</v>
      </c>
      <c r="X214" s="140">
        <f t="shared" si="92"/>
        <v>0</v>
      </c>
      <c r="Y214" s="140">
        <f t="shared" si="92"/>
        <v>0</v>
      </c>
      <c r="Z214" s="140">
        <f t="shared" ref="Z214:AX214" si="93">IF(Z213&lt;1,$C$8*$C$9,0)*IF(Y213&lt;1,0,1)</f>
        <v>0</v>
      </c>
      <c r="AA214" s="140">
        <f t="shared" si="93"/>
        <v>0</v>
      </c>
      <c r="AB214" s="140">
        <f t="shared" si="93"/>
        <v>0</v>
      </c>
      <c r="AC214" s="140">
        <f t="shared" si="93"/>
        <v>0</v>
      </c>
      <c r="AD214" s="140">
        <f t="shared" si="93"/>
        <v>0</v>
      </c>
      <c r="AE214" s="140">
        <f t="shared" si="93"/>
        <v>0</v>
      </c>
      <c r="AF214" s="140">
        <f t="shared" si="93"/>
        <v>0</v>
      </c>
      <c r="AG214" s="140">
        <f t="shared" si="93"/>
        <v>0</v>
      </c>
      <c r="AH214" s="140">
        <f t="shared" si="93"/>
        <v>0</v>
      </c>
      <c r="AI214" s="140">
        <f t="shared" si="93"/>
        <v>0</v>
      </c>
      <c r="AJ214" s="140">
        <f t="shared" si="93"/>
        <v>0</v>
      </c>
      <c r="AK214" s="140">
        <f t="shared" si="93"/>
        <v>0</v>
      </c>
      <c r="AL214" s="140">
        <f t="shared" si="93"/>
        <v>0</v>
      </c>
      <c r="AM214" s="140">
        <f t="shared" si="93"/>
        <v>0</v>
      </c>
      <c r="AN214" s="140">
        <f t="shared" si="93"/>
        <v>0</v>
      </c>
      <c r="AO214" s="140">
        <f t="shared" si="93"/>
        <v>0</v>
      </c>
      <c r="AP214" s="140">
        <f t="shared" si="93"/>
        <v>0</v>
      </c>
      <c r="AQ214" s="140">
        <f t="shared" si="93"/>
        <v>0</v>
      </c>
      <c r="AR214" s="140">
        <f t="shared" si="93"/>
        <v>0</v>
      </c>
      <c r="AS214" s="140">
        <f t="shared" si="93"/>
        <v>0</v>
      </c>
      <c r="AT214" s="140">
        <f t="shared" si="93"/>
        <v>0</v>
      </c>
      <c r="AU214" s="140">
        <f t="shared" si="93"/>
        <v>0</v>
      </c>
      <c r="AV214" s="140">
        <f t="shared" si="93"/>
        <v>0</v>
      </c>
      <c r="AW214" s="140">
        <f t="shared" si="93"/>
        <v>0</v>
      </c>
      <c r="AX214" s="140">
        <f t="shared" si="93"/>
        <v>0</v>
      </c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</row>
    <row r="215" spans="1:64" x14ac:dyDescent="0.25">
      <c r="A215" s="127"/>
      <c r="B215" s="143" t="s">
        <v>592</v>
      </c>
      <c r="C215" s="140">
        <f>C208+C209+C214</f>
        <v>0</v>
      </c>
      <c r="D215" s="140">
        <f>D208+D209+D214</f>
        <v>0</v>
      </c>
      <c r="E215" s="140">
        <f t="shared" ref="E215:AX215" si="94">E208+E209+E214</f>
        <v>0</v>
      </c>
      <c r="F215" s="140">
        <f t="shared" si="94"/>
        <v>0</v>
      </c>
      <c r="G215" s="140">
        <f t="shared" si="94"/>
        <v>0</v>
      </c>
      <c r="H215" s="140">
        <f t="shared" si="94"/>
        <v>0</v>
      </c>
      <c r="I215" s="140">
        <f t="shared" si="94"/>
        <v>0</v>
      </c>
      <c r="J215" s="140">
        <f t="shared" si="94"/>
        <v>0</v>
      </c>
      <c r="K215" s="140">
        <f t="shared" si="94"/>
        <v>0</v>
      </c>
      <c r="L215" s="140">
        <f t="shared" si="94"/>
        <v>0</v>
      </c>
      <c r="M215" s="140">
        <f t="shared" si="94"/>
        <v>0</v>
      </c>
      <c r="N215" s="140">
        <f t="shared" si="94"/>
        <v>0</v>
      </c>
      <c r="O215" s="140">
        <f t="shared" si="94"/>
        <v>0</v>
      </c>
      <c r="P215" s="140">
        <f t="shared" si="94"/>
        <v>0</v>
      </c>
      <c r="Q215" s="140">
        <f t="shared" si="94"/>
        <v>0</v>
      </c>
      <c r="R215" s="140">
        <f t="shared" si="94"/>
        <v>0</v>
      </c>
      <c r="S215" s="140">
        <f t="shared" si="94"/>
        <v>0</v>
      </c>
      <c r="T215" s="140">
        <f t="shared" si="94"/>
        <v>0</v>
      </c>
      <c r="U215" s="140">
        <f t="shared" si="94"/>
        <v>0</v>
      </c>
      <c r="V215" s="140">
        <f t="shared" si="94"/>
        <v>0</v>
      </c>
      <c r="W215" s="140">
        <f t="shared" si="94"/>
        <v>0</v>
      </c>
      <c r="X215" s="140">
        <f t="shared" si="94"/>
        <v>0</v>
      </c>
      <c r="Y215" s="140">
        <f t="shared" si="94"/>
        <v>0</v>
      </c>
      <c r="Z215" s="140">
        <f t="shared" si="94"/>
        <v>2395.4977502666497</v>
      </c>
      <c r="AA215" s="140">
        <f t="shared" si="94"/>
        <v>395.49775026664986</v>
      </c>
      <c r="AB215" s="140">
        <f t="shared" si="94"/>
        <v>395.49775026664986</v>
      </c>
      <c r="AC215" s="140">
        <f t="shared" si="94"/>
        <v>395.49775026664986</v>
      </c>
      <c r="AD215" s="140">
        <f t="shared" si="94"/>
        <v>395.49775026664986</v>
      </c>
      <c r="AE215" s="140">
        <f t="shared" si="94"/>
        <v>395.49775026664986</v>
      </c>
      <c r="AF215" s="140">
        <f t="shared" si="94"/>
        <v>395.49775026664986</v>
      </c>
      <c r="AG215" s="140">
        <f t="shared" si="94"/>
        <v>395.49775026664986</v>
      </c>
      <c r="AH215" s="140">
        <f t="shared" si="94"/>
        <v>395.49775026664986</v>
      </c>
      <c r="AI215" s="140">
        <f t="shared" si="94"/>
        <v>395.49775026664986</v>
      </c>
      <c r="AJ215" s="140">
        <f t="shared" si="94"/>
        <v>395.49775026664986</v>
      </c>
      <c r="AK215" s="140">
        <f t="shared" si="94"/>
        <v>395.49775026664986</v>
      </c>
      <c r="AL215" s="140">
        <f t="shared" si="94"/>
        <v>395.49775026664986</v>
      </c>
      <c r="AM215" s="140">
        <f t="shared" si="94"/>
        <v>395.49775026664986</v>
      </c>
      <c r="AN215" s="140">
        <f t="shared" si="94"/>
        <v>395.49775026664986</v>
      </c>
      <c r="AO215" s="140">
        <f t="shared" si="94"/>
        <v>395.49775026664986</v>
      </c>
      <c r="AP215" s="140">
        <f t="shared" si="94"/>
        <v>395.49775026664986</v>
      </c>
      <c r="AQ215" s="140">
        <f t="shared" si="94"/>
        <v>395.49775026664986</v>
      </c>
      <c r="AR215" s="140">
        <f t="shared" si="94"/>
        <v>395.49775026664986</v>
      </c>
      <c r="AS215" s="140">
        <f t="shared" si="94"/>
        <v>395.49775026664986</v>
      </c>
      <c r="AT215" s="140">
        <f t="shared" si="94"/>
        <v>395.49775026664986</v>
      </c>
      <c r="AU215" s="140">
        <f t="shared" si="94"/>
        <v>395.49775026664986</v>
      </c>
      <c r="AV215" s="140">
        <f t="shared" si="94"/>
        <v>395.49775026664986</v>
      </c>
      <c r="AW215" s="140">
        <f t="shared" si="94"/>
        <v>395.49775026664986</v>
      </c>
      <c r="AX215" s="140">
        <f t="shared" si="94"/>
        <v>395.49775026664986</v>
      </c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</row>
    <row r="216" spans="1:64" x14ac:dyDescent="0.25">
      <c r="A216" s="127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7" spans="1:64" x14ac:dyDescent="0.25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</row>
    <row r="218" spans="1:64" x14ac:dyDescent="0.25">
      <c r="A218" s="127"/>
      <c r="B218" s="133" t="s">
        <v>600</v>
      </c>
      <c r="C218" s="133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</row>
    <row r="219" spans="1:64" x14ac:dyDescent="0.25">
      <c r="A219" s="127"/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</row>
    <row r="220" spans="1:64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</row>
    <row r="221" spans="1:64" x14ac:dyDescent="0.25">
      <c r="A221" s="127"/>
      <c r="B221" s="126" t="s">
        <v>483</v>
      </c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</row>
    <row r="222" spans="1:64" x14ac:dyDescent="0.25">
      <c r="A222" s="127"/>
      <c r="B222" s="128" t="s">
        <v>484</v>
      </c>
      <c r="C222" s="150" t="str">
        <f>+Leasing!K5</f>
        <v>A2 M7</v>
      </c>
      <c r="D222" s="138">
        <f>VLOOKUP($C222,$BA$5:$BB$38,2,FALSE)</f>
        <v>19</v>
      </c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</row>
    <row r="223" spans="1:64" x14ac:dyDescent="0.25">
      <c r="A223" s="127"/>
      <c r="B223" s="128" t="s">
        <v>486</v>
      </c>
      <c r="C223" s="157">
        <f>+Leasing!K6</f>
        <v>0.09</v>
      </c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</row>
    <row r="224" spans="1:64" x14ac:dyDescent="0.25">
      <c r="A224" s="127"/>
      <c r="B224" s="129" t="s">
        <v>501</v>
      </c>
      <c r="C224" s="158">
        <f>+Leasing!K7</f>
        <v>20000</v>
      </c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</row>
    <row r="225" spans="1:64" x14ac:dyDescent="0.25">
      <c r="A225" s="127"/>
      <c r="B225" s="129" t="s">
        <v>502</v>
      </c>
      <c r="C225" s="157">
        <f>+Leasing!K8</f>
        <v>0.1</v>
      </c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</row>
    <row r="226" spans="1:64" x14ac:dyDescent="0.25">
      <c r="A226" s="127"/>
      <c r="B226" s="129" t="s">
        <v>503</v>
      </c>
      <c r="C226" s="157">
        <f>+Leasing!K9</f>
        <v>0.1</v>
      </c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</row>
    <row r="227" spans="1:64" x14ac:dyDescent="0.25">
      <c r="A227" s="127"/>
      <c r="B227" s="130" t="s">
        <v>488</v>
      </c>
      <c r="C227" s="138">
        <f>+Leasing!K10</f>
        <v>48</v>
      </c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</row>
    <row r="228" spans="1:64" x14ac:dyDescent="0.25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</row>
    <row r="229" spans="1:64" x14ac:dyDescent="0.25">
      <c r="A229" s="127"/>
      <c r="B229" s="126" t="s">
        <v>521</v>
      </c>
      <c r="C229" s="126" t="s">
        <v>522</v>
      </c>
      <c r="D229" s="139">
        <f>((1+C223)^(1/12))-1</f>
        <v>7.2073233161367156E-3</v>
      </c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</row>
    <row r="230" spans="1:64" x14ac:dyDescent="0.25">
      <c r="A230" s="127"/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</row>
    <row r="231" spans="1:64" x14ac:dyDescent="0.25">
      <c r="A231" s="127"/>
      <c r="B231" s="126" t="s">
        <v>525</v>
      </c>
      <c r="C231" s="126" t="s">
        <v>522</v>
      </c>
      <c r="D231" s="140">
        <f>(C224-(C224*C225)-(C224*C226))/((1-(1+D229)^(-C227))/D229)</f>
        <v>395.49775026664986</v>
      </c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</row>
    <row r="232" spans="1:64" x14ac:dyDescent="0.25">
      <c r="A232" s="127"/>
      <c r="B232" s="127"/>
      <c r="C232" s="66">
        <f>+[2]SPm!B2</f>
        <v>41275</v>
      </c>
      <c r="D232" s="66">
        <f>+[2]SPm!C2</f>
        <v>41306</v>
      </c>
      <c r="E232" s="66">
        <f>+[2]SPm!D2</f>
        <v>41336</v>
      </c>
      <c r="F232" s="66">
        <f>+[2]SPm!E2</f>
        <v>41367</v>
      </c>
      <c r="G232" s="66">
        <f>+[2]SPm!F2</f>
        <v>41397</v>
      </c>
      <c r="H232" s="66">
        <f>+[2]SPm!G2</f>
        <v>41428</v>
      </c>
      <c r="I232" s="66">
        <f>+[2]SPm!H2</f>
        <v>41458</v>
      </c>
      <c r="J232" s="66">
        <f>+[2]SPm!I2</f>
        <v>41489</v>
      </c>
      <c r="K232" s="66">
        <f>+[2]SPm!J2</f>
        <v>41519</v>
      </c>
      <c r="L232" s="66">
        <f>+[2]SPm!K2</f>
        <v>41550</v>
      </c>
      <c r="M232" s="66">
        <f>+[2]SPm!L2</f>
        <v>41580</v>
      </c>
      <c r="N232" s="66">
        <f>+[2]SPm!M2</f>
        <v>41611</v>
      </c>
      <c r="O232" s="66">
        <f>+[2]SPm!N2</f>
        <v>41641</v>
      </c>
      <c r="P232" s="66">
        <f>+[2]SPm!O2</f>
        <v>41672</v>
      </c>
      <c r="Q232" s="66">
        <f>+[2]SPm!P2</f>
        <v>41702</v>
      </c>
      <c r="R232" s="66">
        <f>+[2]SPm!Q2</f>
        <v>41733</v>
      </c>
      <c r="S232" s="66">
        <f>+[2]SPm!R2</f>
        <v>41763</v>
      </c>
      <c r="T232" s="66">
        <f>+[2]SPm!S2</f>
        <v>41794</v>
      </c>
      <c r="U232" s="66">
        <f>+[2]SPm!T2</f>
        <v>41824</v>
      </c>
      <c r="V232" s="66">
        <f>+[2]SPm!U2</f>
        <v>41855</v>
      </c>
      <c r="W232" s="66">
        <f>+[2]SPm!V2</f>
        <v>41885</v>
      </c>
      <c r="X232" s="66">
        <f>+[2]SPm!W2</f>
        <v>41916</v>
      </c>
      <c r="Y232" s="66">
        <f>+[2]SPm!X2</f>
        <v>41946</v>
      </c>
      <c r="Z232" s="66">
        <f>+[2]SPm!Y2</f>
        <v>41977</v>
      </c>
      <c r="AA232" s="66">
        <f>+[2]SPm!Z2</f>
        <v>42007</v>
      </c>
      <c r="AB232" s="66">
        <f>+[2]SPm!AA2</f>
        <v>42038</v>
      </c>
      <c r="AC232" s="66">
        <f>+[2]SPm!AB2</f>
        <v>42068</v>
      </c>
      <c r="AD232" s="66">
        <f>+[2]SPm!AC2</f>
        <v>42099</v>
      </c>
      <c r="AE232" s="66">
        <f>+[2]SPm!AD2</f>
        <v>42129</v>
      </c>
      <c r="AF232" s="66">
        <f>+[2]SPm!AE2</f>
        <v>42160</v>
      </c>
      <c r="AG232" s="66">
        <f>+[2]SPm!AF2</f>
        <v>42190</v>
      </c>
      <c r="AH232" s="66">
        <f>+[2]SPm!AG2</f>
        <v>42221</v>
      </c>
      <c r="AI232" s="66">
        <f>+[2]SPm!AH2</f>
        <v>42251</v>
      </c>
      <c r="AJ232" s="66">
        <f>+[2]SPm!AI2</f>
        <v>42282</v>
      </c>
      <c r="AK232" s="66">
        <f>+[2]SPm!AJ2</f>
        <v>42312</v>
      </c>
      <c r="AL232" s="66">
        <f>+[2]SPm!AK2</f>
        <v>42343</v>
      </c>
      <c r="AM232" s="66">
        <f>+[2]SPm!AL2</f>
        <v>42373</v>
      </c>
      <c r="AN232" s="66">
        <f>+[2]SPm!AM2</f>
        <v>42404</v>
      </c>
      <c r="AO232" s="66">
        <f>+[2]SPm!AN2</f>
        <v>42434</v>
      </c>
      <c r="AP232" s="66">
        <f>+[2]SPm!AO2</f>
        <v>42465</v>
      </c>
      <c r="AQ232" s="66">
        <f>+[2]SPm!AP2</f>
        <v>42495</v>
      </c>
      <c r="AR232" s="66">
        <f>+[2]SPm!AQ2</f>
        <v>42526</v>
      </c>
      <c r="AS232" s="66">
        <f>+[2]SPm!AR2</f>
        <v>42556</v>
      </c>
      <c r="AT232" s="66">
        <f>+[2]SPm!AS2</f>
        <v>42587</v>
      </c>
      <c r="AU232" s="66">
        <f>+[2]SPm!AT2</f>
        <v>42617</v>
      </c>
      <c r="AV232" s="66">
        <f>+[2]SPm!AU2</f>
        <v>42648</v>
      </c>
      <c r="AW232" s="66">
        <f>+[2]SPm!AV2</f>
        <v>42678</v>
      </c>
      <c r="AX232" s="66">
        <f>+[2]SPm!AW2</f>
        <v>42709</v>
      </c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</row>
    <row r="233" spans="1:64" x14ac:dyDescent="0.25">
      <c r="A233" s="127"/>
      <c r="B233" s="127"/>
      <c r="C233" s="138">
        <v>1</v>
      </c>
      <c r="D233" s="138">
        <f>+C233+1</f>
        <v>2</v>
      </c>
      <c r="E233" s="138">
        <f t="shared" ref="E233:AX233" si="95">+D233+1</f>
        <v>3</v>
      </c>
      <c r="F233" s="138">
        <f t="shared" si="95"/>
        <v>4</v>
      </c>
      <c r="G233" s="138">
        <f t="shared" si="95"/>
        <v>5</v>
      </c>
      <c r="H233" s="138">
        <f t="shared" si="95"/>
        <v>6</v>
      </c>
      <c r="I233" s="138">
        <f t="shared" si="95"/>
        <v>7</v>
      </c>
      <c r="J233" s="138">
        <f t="shared" si="95"/>
        <v>8</v>
      </c>
      <c r="K233" s="138">
        <f t="shared" si="95"/>
        <v>9</v>
      </c>
      <c r="L233" s="138">
        <f t="shared" si="95"/>
        <v>10</v>
      </c>
      <c r="M233" s="138">
        <f t="shared" si="95"/>
        <v>11</v>
      </c>
      <c r="N233" s="138">
        <f t="shared" si="95"/>
        <v>12</v>
      </c>
      <c r="O233" s="138">
        <f t="shared" si="95"/>
        <v>13</v>
      </c>
      <c r="P233" s="138">
        <f t="shared" si="95"/>
        <v>14</v>
      </c>
      <c r="Q233" s="138">
        <f t="shared" si="95"/>
        <v>15</v>
      </c>
      <c r="R233" s="138">
        <f t="shared" si="95"/>
        <v>16</v>
      </c>
      <c r="S233" s="138">
        <f t="shared" si="95"/>
        <v>17</v>
      </c>
      <c r="T233" s="138">
        <f t="shared" si="95"/>
        <v>18</v>
      </c>
      <c r="U233" s="138">
        <f t="shared" si="95"/>
        <v>19</v>
      </c>
      <c r="V233" s="138">
        <f t="shared" si="95"/>
        <v>20</v>
      </c>
      <c r="W233" s="138">
        <f t="shared" si="95"/>
        <v>21</v>
      </c>
      <c r="X233" s="138">
        <f t="shared" si="95"/>
        <v>22</v>
      </c>
      <c r="Y233" s="138">
        <f t="shared" si="95"/>
        <v>23</v>
      </c>
      <c r="Z233" s="138">
        <f t="shared" si="95"/>
        <v>24</v>
      </c>
      <c r="AA233" s="138">
        <f t="shared" si="95"/>
        <v>25</v>
      </c>
      <c r="AB233" s="138">
        <f t="shared" si="95"/>
        <v>26</v>
      </c>
      <c r="AC233" s="138">
        <f t="shared" si="95"/>
        <v>27</v>
      </c>
      <c r="AD233" s="138">
        <f t="shared" si="95"/>
        <v>28</v>
      </c>
      <c r="AE233" s="138">
        <f t="shared" si="95"/>
        <v>29</v>
      </c>
      <c r="AF233" s="138">
        <f t="shared" si="95"/>
        <v>30</v>
      </c>
      <c r="AG233" s="138">
        <f t="shared" si="95"/>
        <v>31</v>
      </c>
      <c r="AH233" s="138">
        <f t="shared" si="95"/>
        <v>32</v>
      </c>
      <c r="AI233" s="138">
        <f t="shared" si="95"/>
        <v>33</v>
      </c>
      <c r="AJ233" s="138">
        <f t="shared" si="95"/>
        <v>34</v>
      </c>
      <c r="AK233" s="138">
        <f t="shared" si="95"/>
        <v>35</v>
      </c>
      <c r="AL233" s="138">
        <f t="shared" si="95"/>
        <v>36</v>
      </c>
      <c r="AM233" s="138">
        <f t="shared" si="95"/>
        <v>37</v>
      </c>
      <c r="AN233" s="138">
        <f t="shared" si="95"/>
        <v>38</v>
      </c>
      <c r="AO233" s="138">
        <f t="shared" si="95"/>
        <v>39</v>
      </c>
      <c r="AP233" s="138">
        <f t="shared" si="95"/>
        <v>40</v>
      </c>
      <c r="AQ233" s="138">
        <f t="shared" si="95"/>
        <v>41</v>
      </c>
      <c r="AR233" s="138">
        <f t="shared" si="95"/>
        <v>42</v>
      </c>
      <c r="AS233" s="138">
        <f t="shared" si="95"/>
        <v>43</v>
      </c>
      <c r="AT233" s="138">
        <f t="shared" si="95"/>
        <v>44</v>
      </c>
      <c r="AU233" s="138">
        <f t="shared" si="95"/>
        <v>45</v>
      </c>
      <c r="AV233" s="138">
        <f t="shared" si="95"/>
        <v>46</v>
      </c>
      <c r="AW233" s="138">
        <f t="shared" si="95"/>
        <v>47</v>
      </c>
      <c r="AX233" s="138">
        <f t="shared" si="95"/>
        <v>48</v>
      </c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</row>
    <row r="234" spans="1:64" x14ac:dyDescent="0.25">
      <c r="A234" s="127"/>
      <c r="B234" s="141" t="s">
        <v>589</v>
      </c>
      <c r="C234" s="142" t="s">
        <v>515</v>
      </c>
      <c r="D234" s="142" t="s">
        <v>516</v>
      </c>
      <c r="E234" s="142" t="s">
        <v>517</v>
      </c>
      <c r="F234" s="142" t="s">
        <v>518</v>
      </c>
      <c r="G234" s="142" t="s">
        <v>519</v>
      </c>
      <c r="H234" s="142" t="s">
        <v>520</v>
      </c>
      <c r="I234" s="142" t="s">
        <v>523</v>
      </c>
      <c r="J234" s="142" t="s">
        <v>524</v>
      </c>
      <c r="K234" s="142" t="s">
        <v>485</v>
      </c>
      <c r="L234" s="142" t="s">
        <v>526</v>
      </c>
      <c r="M234" s="142" t="s">
        <v>527</v>
      </c>
      <c r="N234" s="142" t="s">
        <v>500</v>
      </c>
      <c r="O234" s="142" t="s">
        <v>528</v>
      </c>
      <c r="P234" s="142" t="s">
        <v>529</v>
      </c>
      <c r="Q234" s="142" t="s">
        <v>530</v>
      </c>
      <c r="R234" s="142" t="s">
        <v>531</v>
      </c>
      <c r="S234" s="142" t="s">
        <v>532</v>
      </c>
      <c r="T234" s="142" t="s">
        <v>533</v>
      </c>
      <c r="U234" s="142" t="s">
        <v>534</v>
      </c>
      <c r="V234" s="142" t="s">
        <v>535</v>
      </c>
      <c r="W234" s="142" t="s">
        <v>536</v>
      </c>
      <c r="X234" s="142" t="s">
        <v>537</v>
      </c>
      <c r="Y234" s="142" t="s">
        <v>538</v>
      </c>
      <c r="Z234" s="142" t="s">
        <v>539</v>
      </c>
      <c r="AA234" s="142" t="s">
        <v>540</v>
      </c>
      <c r="AB234" s="142" t="s">
        <v>541</v>
      </c>
      <c r="AC234" s="142" t="s">
        <v>542</v>
      </c>
      <c r="AD234" s="142" t="s">
        <v>543</v>
      </c>
      <c r="AE234" s="142" t="s">
        <v>544</v>
      </c>
      <c r="AF234" s="142" t="s">
        <v>545</v>
      </c>
      <c r="AG234" s="142" t="s">
        <v>546</v>
      </c>
      <c r="AH234" s="142" t="s">
        <v>547</v>
      </c>
      <c r="AI234" s="142" t="s">
        <v>548</v>
      </c>
      <c r="AJ234" s="142" t="s">
        <v>549</v>
      </c>
      <c r="AK234" s="142" t="s">
        <v>550</v>
      </c>
      <c r="AL234" s="142" t="s">
        <v>551</v>
      </c>
      <c r="AM234" s="142" t="s">
        <v>552</v>
      </c>
      <c r="AN234" s="142" t="s">
        <v>553</v>
      </c>
      <c r="AO234" s="142" t="s">
        <v>554</v>
      </c>
      <c r="AP234" s="142" t="s">
        <v>555</v>
      </c>
      <c r="AQ234" s="142" t="s">
        <v>556</v>
      </c>
      <c r="AR234" s="142" t="s">
        <v>557</v>
      </c>
      <c r="AS234" s="142" t="s">
        <v>558</v>
      </c>
      <c r="AT234" s="142" t="s">
        <v>559</v>
      </c>
      <c r="AU234" s="142" t="s">
        <v>560</v>
      </c>
      <c r="AV234" s="142" t="s">
        <v>561</v>
      </c>
      <c r="AW234" s="142" t="s">
        <v>562</v>
      </c>
      <c r="AX234" s="142" t="s">
        <v>563</v>
      </c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</row>
    <row r="235" spans="1:64" x14ac:dyDescent="0.25">
      <c r="A235" s="127"/>
      <c r="B235" s="129" t="s">
        <v>590</v>
      </c>
      <c r="C235" s="140">
        <f t="shared" ref="C235:AX235" si="96">IF(C234=$C222,$C224*$C226,0)</f>
        <v>0</v>
      </c>
      <c r="D235" s="140">
        <f t="shared" si="96"/>
        <v>0</v>
      </c>
      <c r="E235" s="140">
        <f t="shared" si="96"/>
        <v>0</v>
      </c>
      <c r="F235" s="140">
        <f t="shared" si="96"/>
        <v>0</v>
      </c>
      <c r="G235" s="140">
        <f t="shared" si="96"/>
        <v>0</v>
      </c>
      <c r="H235" s="140">
        <f t="shared" si="96"/>
        <v>0</v>
      </c>
      <c r="I235" s="140">
        <f t="shared" si="96"/>
        <v>0</v>
      </c>
      <c r="J235" s="140">
        <f t="shared" si="96"/>
        <v>0</v>
      </c>
      <c r="K235" s="140">
        <f t="shared" si="96"/>
        <v>0</v>
      </c>
      <c r="L235" s="140">
        <f t="shared" si="96"/>
        <v>0</v>
      </c>
      <c r="M235" s="140">
        <f t="shared" si="96"/>
        <v>0</v>
      </c>
      <c r="N235" s="140">
        <f t="shared" si="96"/>
        <v>0</v>
      </c>
      <c r="O235" s="140">
        <f t="shared" si="96"/>
        <v>0</v>
      </c>
      <c r="P235" s="140">
        <f t="shared" si="96"/>
        <v>0</v>
      </c>
      <c r="Q235" s="140">
        <f t="shared" si="96"/>
        <v>0</v>
      </c>
      <c r="R235" s="140">
        <f t="shared" si="96"/>
        <v>0</v>
      </c>
      <c r="S235" s="140">
        <f t="shared" si="96"/>
        <v>0</v>
      </c>
      <c r="T235" s="140">
        <f t="shared" si="96"/>
        <v>0</v>
      </c>
      <c r="U235" s="140">
        <f t="shared" si="96"/>
        <v>2000</v>
      </c>
      <c r="V235" s="140">
        <f t="shared" si="96"/>
        <v>0</v>
      </c>
      <c r="W235" s="140">
        <f t="shared" si="96"/>
        <v>0</v>
      </c>
      <c r="X235" s="140">
        <f t="shared" si="96"/>
        <v>0</v>
      </c>
      <c r="Y235" s="140">
        <f t="shared" si="96"/>
        <v>0</v>
      </c>
      <c r="Z235" s="140">
        <f t="shared" si="96"/>
        <v>0</v>
      </c>
      <c r="AA235" s="140">
        <f t="shared" si="96"/>
        <v>0</v>
      </c>
      <c r="AB235" s="140">
        <f t="shared" si="96"/>
        <v>0</v>
      </c>
      <c r="AC235" s="140">
        <f t="shared" si="96"/>
        <v>0</v>
      </c>
      <c r="AD235" s="140">
        <f t="shared" si="96"/>
        <v>0</v>
      </c>
      <c r="AE235" s="140">
        <f t="shared" si="96"/>
        <v>0</v>
      </c>
      <c r="AF235" s="140">
        <f t="shared" si="96"/>
        <v>0</v>
      </c>
      <c r="AG235" s="140">
        <f t="shared" si="96"/>
        <v>0</v>
      </c>
      <c r="AH235" s="140">
        <f t="shared" si="96"/>
        <v>0</v>
      </c>
      <c r="AI235" s="140">
        <f t="shared" si="96"/>
        <v>0</v>
      </c>
      <c r="AJ235" s="140">
        <f t="shared" si="96"/>
        <v>0</v>
      </c>
      <c r="AK235" s="140">
        <f t="shared" si="96"/>
        <v>0</v>
      </c>
      <c r="AL235" s="140">
        <f t="shared" si="96"/>
        <v>0</v>
      </c>
      <c r="AM235" s="140">
        <f t="shared" si="96"/>
        <v>0</v>
      </c>
      <c r="AN235" s="140">
        <f t="shared" si="96"/>
        <v>0</v>
      </c>
      <c r="AO235" s="140">
        <f t="shared" si="96"/>
        <v>0</v>
      </c>
      <c r="AP235" s="140">
        <f t="shared" si="96"/>
        <v>0</v>
      </c>
      <c r="AQ235" s="140">
        <f t="shared" si="96"/>
        <v>0</v>
      </c>
      <c r="AR235" s="140">
        <f t="shared" si="96"/>
        <v>0</v>
      </c>
      <c r="AS235" s="140">
        <f t="shared" si="96"/>
        <v>0</v>
      </c>
      <c r="AT235" s="140">
        <f t="shared" si="96"/>
        <v>0</v>
      </c>
      <c r="AU235" s="140">
        <f t="shared" si="96"/>
        <v>0</v>
      </c>
      <c r="AV235" s="140">
        <f t="shared" si="96"/>
        <v>0</v>
      </c>
      <c r="AW235" s="140">
        <f t="shared" si="96"/>
        <v>0</v>
      </c>
      <c r="AX235" s="140">
        <f t="shared" si="96"/>
        <v>0</v>
      </c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</row>
    <row r="236" spans="1:64" x14ac:dyDescent="0.25">
      <c r="A236" s="127"/>
      <c r="B236" s="129" t="s">
        <v>564</v>
      </c>
      <c r="C236" s="140"/>
      <c r="D236" s="140">
        <f>+IF(D233&gt;=$D222,$D231,0)*IF(C240&lt;1,0,1)</f>
        <v>0</v>
      </c>
      <c r="E236" s="140">
        <f t="shared" ref="E236:AA236" si="97">+IF(E233&gt;=$D222,$D231,0)*IF(D240&lt;1,0,1)</f>
        <v>0</v>
      </c>
      <c r="F236" s="140">
        <f t="shared" si="97"/>
        <v>0</v>
      </c>
      <c r="G236" s="140">
        <f t="shared" si="97"/>
        <v>0</v>
      </c>
      <c r="H236" s="140">
        <f t="shared" si="97"/>
        <v>0</v>
      </c>
      <c r="I236" s="140">
        <f t="shared" si="97"/>
        <v>0</v>
      </c>
      <c r="J236" s="140">
        <f t="shared" si="97"/>
        <v>0</v>
      </c>
      <c r="K236" s="140">
        <f t="shared" si="97"/>
        <v>0</v>
      </c>
      <c r="L236" s="140">
        <f t="shared" si="97"/>
        <v>0</v>
      </c>
      <c r="M236" s="140">
        <f t="shared" si="97"/>
        <v>0</v>
      </c>
      <c r="N236" s="140">
        <f t="shared" si="97"/>
        <v>0</v>
      </c>
      <c r="O236" s="140">
        <f t="shared" si="97"/>
        <v>0</v>
      </c>
      <c r="P236" s="140">
        <f t="shared" si="97"/>
        <v>0</v>
      </c>
      <c r="Q236" s="140">
        <f t="shared" si="97"/>
        <v>0</v>
      </c>
      <c r="R236" s="140">
        <f t="shared" si="97"/>
        <v>0</v>
      </c>
      <c r="S236" s="140">
        <f t="shared" si="97"/>
        <v>0</v>
      </c>
      <c r="T236" s="140">
        <f t="shared" si="97"/>
        <v>0</v>
      </c>
      <c r="U236" s="140">
        <f t="shared" si="97"/>
        <v>395.49775026664986</v>
      </c>
      <c r="V236" s="140">
        <f t="shared" si="97"/>
        <v>395.49775026664986</v>
      </c>
      <c r="W236" s="140">
        <f t="shared" si="97"/>
        <v>395.49775026664986</v>
      </c>
      <c r="X236" s="140">
        <f t="shared" si="97"/>
        <v>395.49775026664986</v>
      </c>
      <c r="Y236" s="140">
        <f t="shared" si="97"/>
        <v>395.49775026664986</v>
      </c>
      <c r="Z236" s="140">
        <f t="shared" si="97"/>
        <v>395.49775026664986</v>
      </c>
      <c r="AA236" s="140">
        <f t="shared" si="97"/>
        <v>395.49775026664986</v>
      </c>
      <c r="AB236" s="140">
        <f>+IF(AB233&gt;=$D222,$D231,0)*IF(AA240&lt;1,0,1)</f>
        <v>395.49775026664986</v>
      </c>
      <c r="AC236" s="140">
        <f t="shared" ref="AC236:AX236" si="98">+IF(AC233&gt;=$D222,$D231,0)*IF(AB240&lt;1,0,1)</f>
        <v>395.49775026664986</v>
      </c>
      <c r="AD236" s="140">
        <f t="shared" si="98"/>
        <v>395.49775026664986</v>
      </c>
      <c r="AE236" s="140">
        <f t="shared" si="98"/>
        <v>395.49775026664986</v>
      </c>
      <c r="AF236" s="140">
        <f t="shared" si="98"/>
        <v>395.49775026664986</v>
      </c>
      <c r="AG236" s="140">
        <f t="shared" si="98"/>
        <v>395.49775026664986</v>
      </c>
      <c r="AH236" s="140">
        <f t="shared" si="98"/>
        <v>395.49775026664986</v>
      </c>
      <c r="AI236" s="140">
        <f t="shared" si="98"/>
        <v>395.49775026664986</v>
      </c>
      <c r="AJ236" s="140">
        <f t="shared" si="98"/>
        <v>395.49775026664986</v>
      </c>
      <c r="AK236" s="140">
        <f t="shared" si="98"/>
        <v>395.49775026664986</v>
      </c>
      <c r="AL236" s="140">
        <f t="shared" si="98"/>
        <v>395.49775026664986</v>
      </c>
      <c r="AM236" s="140">
        <f t="shared" si="98"/>
        <v>395.49775026664986</v>
      </c>
      <c r="AN236" s="140">
        <f t="shared" si="98"/>
        <v>395.49775026664986</v>
      </c>
      <c r="AO236" s="140">
        <f t="shared" si="98"/>
        <v>395.49775026664986</v>
      </c>
      <c r="AP236" s="140">
        <f t="shared" si="98"/>
        <v>395.49775026664986</v>
      </c>
      <c r="AQ236" s="140">
        <f t="shared" si="98"/>
        <v>395.49775026664986</v>
      </c>
      <c r="AR236" s="140">
        <f t="shared" si="98"/>
        <v>395.49775026664986</v>
      </c>
      <c r="AS236" s="140">
        <f t="shared" si="98"/>
        <v>395.49775026664986</v>
      </c>
      <c r="AT236" s="140">
        <f t="shared" si="98"/>
        <v>395.49775026664986</v>
      </c>
      <c r="AU236" s="140">
        <f t="shared" si="98"/>
        <v>395.49775026664986</v>
      </c>
      <c r="AV236" s="140">
        <f t="shared" si="98"/>
        <v>395.49775026664986</v>
      </c>
      <c r="AW236" s="140">
        <f t="shared" si="98"/>
        <v>395.49775026664986</v>
      </c>
      <c r="AX236" s="140">
        <f t="shared" si="98"/>
        <v>395.49775026664986</v>
      </c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</row>
    <row r="237" spans="1:64" x14ac:dyDescent="0.25">
      <c r="A237" s="127"/>
      <c r="B237" s="129" t="s">
        <v>565</v>
      </c>
      <c r="C237" s="140"/>
      <c r="D237" s="140">
        <f t="shared" ref="D237:AX237" si="99">D236-D239</f>
        <v>0</v>
      </c>
      <c r="E237" s="140">
        <f t="shared" si="99"/>
        <v>0</v>
      </c>
      <c r="F237" s="140">
        <f t="shared" si="99"/>
        <v>0</v>
      </c>
      <c r="G237" s="140">
        <f t="shared" si="99"/>
        <v>0</v>
      </c>
      <c r="H237" s="140">
        <f t="shared" si="99"/>
        <v>0</v>
      </c>
      <c r="I237" s="140">
        <f t="shared" si="99"/>
        <v>0</v>
      </c>
      <c r="J237" s="140">
        <f t="shared" si="99"/>
        <v>0</v>
      </c>
      <c r="K237" s="140">
        <f t="shared" si="99"/>
        <v>0</v>
      </c>
      <c r="L237" s="140">
        <f t="shared" si="99"/>
        <v>0</v>
      </c>
      <c r="M237" s="140">
        <f t="shared" si="99"/>
        <v>0</v>
      </c>
      <c r="N237" s="140">
        <f t="shared" si="99"/>
        <v>0</v>
      </c>
      <c r="O237" s="140">
        <f t="shared" si="99"/>
        <v>0</v>
      </c>
      <c r="P237" s="140">
        <f t="shared" si="99"/>
        <v>0</v>
      </c>
      <c r="Q237" s="140">
        <f t="shared" si="99"/>
        <v>0</v>
      </c>
      <c r="R237" s="140">
        <f t="shared" si="99"/>
        <v>0</v>
      </c>
      <c r="S237" s="140">
        <f t="shared" si="99"/>
        <v>0</v>
      </c>
      <c r="T237" s="140">
        <f t="shared" si="99"/>
        <v>0</v>
      </c>
      <c r="U237" s="140">
        <f t="shared" si="99"/>
        <v>280.18057720846241</v>
      </c>
      <c r="V237" s="140">
        <f t="shared" si="99"/>
        <v>282.19992921530559</v>
      </c>
      <c r="W237" s="140">
        <f t="shared" si="99"/>
        <v>284.23383534495122</v>
      </c>
      <c r="X237" s="140">
        <f t="shared" si="99"/>
        <v>286.28240049366786</v>
      </c>
      <c r="Y237" s="140">
        <f t="shared" si="99"/>
        <v>288.34573031374543</v>
      </c>
      <c r="Z237" s="140">
        <f t="shared" si="99"/>
        <v>290.42393121894418</v>
      </c>
      <c r="AA237" s="140">
        <f t="shared" si="99"/>
        <v>292.51711038998258</v>
      </c>
      <c r="AB237" s="140">
        <f t="shared" si="99"/>
        <v>294.62537578006521</v>
      </c>
      <c r="AC237" s="140">
        <f t="shared" si="99"/>
        <v>296.74883612045039</v>
      </c>
      <c r="AD237" s="140">
        <f t="shared" si="99"/>
        <v>298.88760092605776</v>
      </c>
      <c r="AE237" s="140">
        <f t="shared" si="99"/>
        <v>301.04178050111631</v>
      </c>
      <c r="AF237" s="140">
        <f t="shared" si="99"/>
        <v>303.21148594485328</v>
      </c>
      <c r="AG237" s="140">
        <f t="shared" si="99"/>
        <v>305.39682915722415</v>
      </c>
      <c r="AH237" s="140">
        <f t="shared" si="99"/>
        <v>307.59792284468318</v>
      </c>
      <c r="AI237" s="140">
        <f t="shared" si="99"/>
        <v>309.8148805259969</v>
      </c>
      <c r="AJ237" s="140">
        <f t="shared" si="99"/>
        <v>312.04781653809806</v>
      </c>
      <c r="AK237" s="140">
        <f t="shared" si="99"/>
        <v>314.29684604198263</v>
      </c>
      <c r="AL237" s="140">
        <f t="shared" si="99"/>
        <v>316.56208502864922</v>
      </c>
      <c r="AM237" s="140">
        <f t="shared" si="99"/>
        <v>318.84365032508106</v>
      </c>
      <c r="AN237" s="140">
        <f t="shared" si="99"/>
        <v>321.14165960027117</v>
      </c>
      <c r="AO237" s="140">
        <f t="shared" si="99"/>
        <v>323.45623137129104</v>
      </c>
      <c r="AP237" s="140">
        <f t="shared" si="99"/>
        <v>325.7874850094031</v>
      </c>
      <c r="AQ237" s="140">
        <f t="shared" si="99"/>
        <v>328.13554074621686</v>
      </c>
      <c r="AR237" s="140">
        <f t="shared" si="99"/>
        <v>330.5005196798902</v>
      </c>
      <c r="AS237" s="140">
        <f t="shared" si="99"/>
        <v>332.88254378137441</v>
      </c>
      <c r="AT237" s="140">
        <f t="shared" si="99"/>
        <v>335.2817359007048</v>
      </c>
      <c r="AU237" s="140">
        <f t="shared" si="99"/>
        <v>337.69821977333675</v>
      </c>
      <c r="AV237" s="140">
        <f t="shared" si="99"/>
        <v>340.13212002652699</v>
      </c>
      <c r="AW237" s="140">
        <f t="shared" si="99"/>
        <v>342.58356218576114</v>
      </c>
      <c r="AX237" s="140">
        <f t="shared" si="99"/>
        <v>345.05267268122776</v>
      </c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</row>
    <row r="238" spans="1:64" x14ac:dyDescent="0.25">
      <c r="A238" s="127"/>
      <c r="B238" s="129" t="s">
        <v>566</v>
      </c>
      <c r="C238" s="140"/>
      <c r="D238" s="140">
        <f t="shared" ref="D238:Q238" si="100">(D237+C238)*(IF(C240&lt;1,0,1))</f>
        <v>0</v>
      </c>
      <c r="E238" s="140">
        <f t="shared" si="100"/>
        <v>0</v>
      </c>
      <c r="F238" s="140">
        <f t="shared" si="100"/>
        <v>0</v>
      </c>
      <c r="G238" s="140">
        <f t="shared" si="100"/>
        <v>0</v>
      </c>
      <c r="H238" s="140">
        <f t="shared" si="100"/>
        <v>0</v>
      </c>
      <c r="I238" s="140">
        <f t="shared" si="100"/>
        <v>0</v>
      </c>
      <c r="J238" s="140">
        <f t="shared" si="100"/>
        <v>0</v>
      </c>
      <c r="K238" s="140">
        <f t="shared" si="100"/>
        <v>0</v>
      </c>
      <c r="L238" s="140">
        <f t="shared" si="100"/>
        <v>0</v>
      </c>
      <c r="M238" s="140">
        <f t="shared" si="100"/>
        <v>0</v>
      </c>
      <c r="N238" s="140">
        <f t="shared" si="100"/>
        <v>0</v>
      </c>
      <c r="O238" s="140">
        <f t="shared" si="100"/>
        <v>0</v>
      </c>
      <c r="P238" s="140">
        <f t="shared" si="100"/>
        <v>0</v>
      </c>
      <c r="Q238" s="140">
        <f t="shared" si="100"/>
        <v>0</v>
      </c>
      <c r="R238" s="140">
        <f>(R237+Q238)*(IF(Q240&lt;1,0,1))</f>
        <v>0</v>
      </c>
      <c r="S238" s="140">
        <f t="shared" ref="S238:AX238" si="101">(S237+R238)*(IF(R240&lt;1,0,1))</f>
        <v>0</v>
      </c>
      <c r="T238" s="140">
        <f t="shared" si="101"/>
        <v>0</v>
      </c>
      <c r="U238" s="140">
        <f t="shared" si="101"/>
        <v>280.18057720846241</v>
      </c>
      <c r="V238" s="140">
        <f t="shared" si="101"/>
        <v>562.380506423768</v>
      </c>
      <c r="W238" s="140">
        <f t="shared" si="101"/>
        <v>846.61434176871921</v>
      </c>
      <c r="X238" s="140">
        <f t="shared" si="101"/>
        <v>1132.8967422623871</v>
      </c>
      <c r="Y238" s="140">
        <f t="shared" si="101"/>
        <v>1421.2424725761325</v>
      </c>
      <c r="Z238" s="140">
        <f t="shared" si="101"/>
        <v>1711.6664037950768</v>
      </c>
      <c r="AA238" s="140">
        <f t="shared" si="101"/>
        <v>2004.1835141850593</v>
      </c>
      <c r="AB238" s="140">
        <f t="shared" si="101"/>
        <v>2298.8088899651243</v>
      </c>
      <c r="AC238" s="140">
        <f t="shared" si="101"/>
        <v>2595.5577260855748</v>
      </c>
      <c r="AD238" s="140">
        <f t="shared" si="101"/>
        <v>2894.4453270116328</v>
      </c>
      <c r="AE238" s="140">
        <f t="shared" si="101"/>
        <v>3195.4871075127489</v>
      </c>
      <c r="AF238" s="140">
        <f t="shared" si="101"/>
        <v>3498.6985934576023</v>
      </c>
      <c r="AG238" s="140">
        <f t="shared" si="101"/>
        <v>3804.0954226148265</v>
      </c>
      <c r="AH238" s="140">
        <f t="shared" si="101"/>
        <v>4111.6933454595101</v>
      </c>
      <c r="AI238" s="140">
        <f t="shared" si="101"/>
        <v>4421.5082259855071</v>
      </c>
      <c r="AJ238" s="140">
        <f t="shared" si="101"/>
        <v>4733.5560425236054</v>
      </c>
      <c r="AK238" s="140">
        <f t="shared" si="101"/>
        <v>5047.8528885655878</v>
      </c>
      <c r="AL238" s="140">
        <f t="shared" si="101"/>
        <v>5364.4149735942374</v>
      </c>
      <c r="AM238" s="140">
        <f t="shared" si="101"/>
        <v>5683.2586239193188</v>
      </c>
      <c r="AN238" s="140">
        <f t="shared" si="101"/>
        <v>6004.4002835195897</v>
      </c>
      <c r="AO238" s="140">
        <f t="shared" si="101"/>
        <v>6327.856514890881</v>
      </c>
      <c r="AP238" s="140">
        <f t="shared" si="101"/>
        <v>6653.6439999002841</v>
      </c>
      <c r="AQ238" s="140">
        <f t="shared" si="101"/>
        <v>6981.7795406465011</v>
      </c>
      <c r="AR238" s="140">
        <f t="shared" si="101"/>
        <v>7312.2800603263913</v>
      </c>
      <c r="AS238" s="140">
        <f t="shared" si="101"/>
        <v>7645.1626041077661</v>
      </c>
      <c r="AT238" s="140">
        <f t="shared" si="101"/>
        <v>7980.444340008471</v>
      </c>
      <c r="AU238" s="140">
        <f t="shared" si="101"/>
        <v>8318.142559781807</v>
      </c>
      <c r="AV238" s="140">
        <f t="shared" si="101"/>
        <v>8658.2746798083335</v>
      </c>
      <c r="AW238" s="140">
        <f t="shared" si="101"/>
        <v>9000.858241994094</v>
      </c>
      <c r="AX238" s="140">
        <f t="shared" si="101"/>
        <v>9345.9109146753217</v>
      </c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</row>
    <row r="239" spans="1:64" x14ac:dyDescent="0.25">
      <c r="A239" s="127"/>
      <c r="B239" s="129" t="s">
        <v>567</v>
      </c>
      <c r="C239" s="140"/>
      <c r="D239" s="140">
        <f>IF(D236&gt;0,C240*$D229,0)</f>
        <v>0</v>
      </c>
      <c r="E239" s="140">
        <f t="shared" ref="E239:AX239" si="102">IF(E236&gt;0,D240*$D$13,0)</f>
        <v>0</v>
      </c>
      <c r="F239" s="140">
        <f t="shared" si="102"/>
        <v>0</v>
      </c>
      <c r="G239" s="140">
        <f t="shared" si="102"/>
        <v>0</v>
      </c>
      <c r="H239" s="140">
        <f t="shared" si="102"/>
        <v>0</v>
      </c>
      <c r="I239" s="140">
        <f t="shared" si="102"/>
        <v>0</v>
      </c>
      <c r="J239" s="140">
        <f t="shared" si="102"/>
        <v>0</v>
      </c>
      <c r="K239" s="140">
        <f t="shared" si="102"/>
        <v>0</v>
      </c>
      <c r="L239" s="140">
        <f t="shared" si="102"/>
        <v>0</v>
      </c>
      <c r="M239" s="140">
        <f t="shared" si="102"/>
        <v>0</v>
      </c>
      <c r="N239" s="140">
        <f t="shared" si="102"/>
        <v>0</v>
      </c>
      <c r="O239" s="140">
        <f t="shared" si="102"/>
        <v>0</v>
      </c>
      <c r="P239" s="140">
        <f t="shared" si="102"/>
        <v>0</v>
      </c>
      <c r="Q239" s="140">
        <f t="shared" si="102"/>
        <v>0</v>
      </c>
      <c r="R239" s="140">
        <f t="shared" si="102"/>
        <v>0</v>
      </c>
      <c r="S239" s="140">
        <f t="shared" si="102"/>
        <v>0</v>
      </c>
      <c r="T239" s="140">
        <f t="shared" si="102"/>
        <v>0</v>
      </c>
      <c r="U239" s="140">
        <f t="shared" si="102"/>
        <v>115.31717305818745</v>
      </c>
      <c r="V239" s="140">
        <f t="shared" si="102"/>
        <v>113.29782105134426</v>
      </c>
      <c r="W239" s="140">
        <f t="shared" si="102"/>
        <v>111.26391492169866</v>
      </c>
      <c r="X239" s="140">
        <f t="shared" si="102"/>
        <v>109.21534977298202</v>
      </c>
      <c r="Y239" s="140">
        <f t="shared" si="102"/>
        <v>107.15201995290442</v>
      </c>
      <c r="Z239" s="140">
        <f t="shared" si="102"/>
        <v>105.0738190477057</v>
      </c>
      <c r="AA239" s="140">
        <f t="shared" si="102"/>
        <v>102.98063987666731</v>
      </c>
      <c r="AB239" s="140">
        <f t="shared" si="102"/>
        <v>100.87237448658466</v>
      </c>
      <c r="AC239" s="140">
        <f t="shared" si="102"/>
        <v>98.748914146199439</v>
      </c>
      <c r="AD239" s="140">
        <f t="shared" si="102"/>
        <v>96.610149340592088</v>
      </c>
      <c r="AE239" s="140">
        <f t="shared" si="102"/>
        <v>94.455969765533553</v>
      </c>
      <c r="AF239" s="140">
        <f t="shared" si="102"/>
        <v>92.286264321796551</v>
      </c>
      <c r="AG239" s="140">
        <f t="shared" si="102"/>
        <v>90.100921109425741</v>
      </c>
      <c r="AH239" s="140">
        <f t="shared" si="102"/>
        <v>87.899827421966663</v>
      </c>
      <c r="AI239" s="140">
        <f t="shared" si="102"/>
        <v>85.682869740652947</v>
      </c>
      <c r="AJ239" s="140">
        <f t="shared" si="102"/>
        <v>83.449933728551812</v>
      </c>
      <c r="AK239" s="140">
        <f t="shared" si="102"/>
        <v>81.200904224667227</v>
      </c>
      <c r="AL239" s="140">
        <f t="shared" si="102"/>
        <v>78.935665238000624</v>
      </c>
      <c r="AM239" s="140">
        <f t="shared" si="102"/>
        <v>76.654099941568774</v>
      </c>
      <c r="AN239" s="140">
        <f t="shared" si="102"/>
        <v>74.356090666378677</v>
      </c>
      <c r="AO239" s="140">
        <f t="shared" si="102"/>
        <v>72.041518895358806</v>
      </c>
      <c r="AP239" s="140">
        <f t="shared" si="102"/>
        <v>69.710265257246775</v>
      </c>
      <c r="AQ239" s="140">
        <f t="shared" si="102"/>
        <v>67.362209520432984</v>
      </c>
      <c r="AR239" s="140">
        <f t="shared" si="102"/>
        <v>64.997230586759628</v>
      </c>
      <c r="AS239" s="140">
        <f t="shared" si="102"/>
        <v>62.615206485275458</v>
      </c>
      <c r="AT239" s="140">
        <f t="shared" si="102"/>
        <v>60.216014365945064</v>
      </c>
      <c r="AU239" s="140">
        <f t="shared" si="102"/>
        <v>57.799530493313114</v>
      </c>
      <c r="AV239" s="140">
        <f t="shared" si="102"/>
        <v>55.36563024012289</v>
      </c>
      <c r="AW239" s="140">
        <f t="shared" si="102"/>
        <v>52.914188080888692</v>
      </c>
      <c r="AX239" s="140">
        <f t="shared" si="102"/>
        <v>50.445077585422091</v>
      </c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</row>
    <row r="240" spans="1:64" x14ac:dyDescent="0.25">
      <c r="A240" s="127"/>
      <c r="B240" s="129" t="s">
        <v>568</v>
      </c>
      <c r="C240" s="140">
        <f>IF(D234=$C222,($C224-($C224*$C226)-($C224*$C225)),(($C224-($C224*$C226)-($C224*$C225))-C238)*IF(B240&lt;1,0,1))</f>
        <v>16000</v>
      </c>
      <c r="D240" s="140">
        <f>IF(E234=$C222,($C224-($C224*$C226)-($C224*$C225)),(($C224-($C224*$C226)-($C224*$C225))-D238)*IF(C240&lt;1,0,1))</f>
        <v>16000</v>
      </c>
      <c r="E240" s="140">
        <f>IF(F234=$C222,($C224-($C224*$C226)-($C224*$C225)),(($C224-($C224*$C226)-($C224*$C225))-E238)*IF(D240&lt;1,0,1))</f>
        <v>16000</v>
      </c>
      <c r="F240" s="140">
        <f>IF(G234=$C222,($C224-($C224*$C226)-($C224*$C225)),(($C224-($C224*$C226)-($C224*$C225))-F238)*IF(E240&lt;1,0,1))</f>
        <v>16000</v>
      </c>
      <c r="G240" s="140">
        <f t="shared" ref="G240:AX240" si="103">IF(H234=$C222,($C224-($C224*$C226)-($C224*$C225)),(($C224-($C224*$C226)-($C224*$C225))-G238)*IF(F240&lt;1,0,1))</f>
        <v>16000</v>
      </c>
      <c r="H240" s="140">
        <f t="shared" si="103"/>
        <v>16000</v>
      </c>
      <c r="I240" s="140">
        <f t="shared" si="103"/>
        <v>16000</v>
      </c>
      <c r="J240" s="140">
        <f t="shared" si="103"/>
        <v>16000</v>
      </c>
      <c r="K240" s="140">
        <f t="shared" si="103"/>
        <v>16000</v>
      </c>
      <c r="L240" s="140">
        <f t="shared" si="103"/>
        <v>16000</v>
      </c>
      <c r="M240" s="140">
        <f t="shared" si="103"/>
        <v>16000</v>
      </c>
      <c r="N240" s="140">
        <f t="shared" si="103"/>
        <v>16000</v>
      </c>
      <c r="O240" s="140">
        <f t="shared" si="103"/>
        <v>16000</v>
      </c>
      <c r="P240" s="140">
        <f t="shared" si="103"/>
        <v>16000</v>
      </c>
      <c r="Q240" s="140">
        <f t="shared" si="103"/>
        <v>16000</v>
      </c>
      <c r="R240" s="140">
        <f t="shared" si="103"/>
        <v>16000</v>
      </c>
      <c r="S240" s="140">
        <f t="shared" si="103"/>
        <v>16000</v>
      </c>
      <c r="T240" s="140">
        <f t="shared" si="103"/>
        <v>16000</v>
      </c>
      <c r="U240" s="140">
        <f t="shared" si="103"/>
        <v>15719.819422791537</v>
      </c>
      <c r="V240" s="140">
        <f t="shared" si="103"/>
        <v>15437.619493576232</v>
      </c>
      <c r="W240" s="140">
        <f t="shared" si="103"/>
        <v>15153.38565823128</v>
      </c>
      <c r="X240" s="140">
        <f t="shared" si="103"/>
        <v>14867.103257737614</v>
      </c>
      <c r="Y240" s="140">
        <f t="shared" si="103"/>
        <v>14578.757527423868</v>
      </c>
      <c r="Z240" s="140">
        <f t="shared" si="103"/>
        <v>14288.333596204924</v>
      </c>
      <c r="AA240" s="140">
        <f t="shared" si="103"/>
        <v>13995.816485814941</v>
      </c>
      <c r="AB240" s="140">
        <f t="shared" si="103"/>
        <v>13701.191110034875</v>
      </c>
      <c r="AC240" s="140">
        <f t="shared" si="103"/>
        <v>13404.442273914425</v>
      </c>
      <c r="AD240" s="140">
        <f t="shared" si="103"/>
        <v>13105.554672988368</v>
      </c>
      <c r="AE240" s="140">
        <f t="shared" si="103"/>
        <v>12804.512892487252</v>
      </c>
      <c r="AF240" s="140">
        <f t="shared" si="103"/>
        <v>12501.301406542398</v>
      </c>
      <c r="AG240" s="140">
        <f t="shared" si="103"/>
        <v>12195.904577385174</v>
      </c>
      <c r="AH240" s="140">
        <f t="shared" si="103"/>
        <v>11888.306654540491</v>
      </c>
      <c r="AI240" s="140">
        <f t="shared" si="103"/>
        <v>11578.491774014492</v>
      </c>
      <c r="AJ240" s="140">
        <f t="shared" si="103"/>
        <v>11266.443957476395</v>
      </c>
      <c r="AK240" s="140">
        <f t="shared" si="103"/>
        <v>10952.147111434413</v>
      </c>
      <c r="AL240" s="140">
        <f t="shared" si="103"/>
        <v>10635.585026405763</v>
      </c>
      <c r="AM240" s="140">
        <f t="shared" si="103"/>
        <v>10316.741376080681</v>
      </c>
      <c r="AN240" s="140">
        <f t="shared" si="103"/>
        <v>9995.5997164804103</v>
      </c>
      <c r="AO240" s="140">
        <f t="shared" si="103"/>
        <v>9672.143485109118</v>
      </c>
      <c r="AP240" s="140">
        <f t="shared" si="103"/>
        <v>9346.3560000997168</v>
      </c>
      <c r="AQ240" s="140">
        <f t="shared" si="103"/>
        <v>9018.2204593534989</v>
      </c>
      <c r="AR240" s="140">
        <f t="shared" si="103"/>
        <v>8687.7199396736087</v>
      </c>
      <c r="AS240" s="140">
        <f t="shared" si="103"/>
        <v>8354.8373958922348</v>
      </c>
      <c r="AT240" s="140">
        <f t="shared" si="103"/>
        <v>8019.555659991529</v>
      </c>
      <c r="AU240" s="140">
        <f t="shared" si="103"/>
        <v>7681.857440218193</v>
      </c>
      <c r="AV240" s="140">
        <f t="shared" si="103"/>
        <v>7341.7253201916665</v>
      </c>
      <c r="AW240" s="140">
        <f t="shared" si="103"/>
        <v>6999.141758005906</v>
      </c>
      <c r="AX240" s="140">
        <f t="shared" si="103"/>
        <v>6654.0890853246783</v>
      </c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</row>
    <row r="241" spans="1:64" x14ac:dyDescent="0.25">
      <c r="A241" s="127"/>
      <c r="B241" s="129" t="s">
        <v>591</v>
      </c>
      <c r="C241" s="140"/>
      <c r="D241" s="140">
        <f t="shared" ref="D241:Y241" si="104">IF(D240&lt;1,$C224*$C225,0)*IF(C240&lt;1,0,1)</f>
        <v>0</v>
      </c>
      <c r="E241" s="140">
        <f t="shared" si="104"/>
        <v>0</v>
      </c>
      <c r="F241" s="140">
        <f t="shared" si="104"/>
        <v>0</v>
      </c>
      <c r="G241" s="140">
        <f t="shared" si="104"/>
        <v>0</v>
      </c>
      <c r="H241" s="140">
        <f t="shared" si="104"/>
        <v>0</v>
      </c>
      <c r="I241" s="140">
        <f t="shared" si="104"/>
        <v>0</v>
      </c>
      <c r="J241" s="140">
        <f t="shared" si="104"/>
        <v>0</v>
      </c>
      <c r="K241" s="140">
        <f t="shared" si="104"/>
        <v>0</v>
      </c>
      <c r="L241" s="140">
        <f t="shared" si="104"/>
        <v>0</v>
      </c>
      <c r="M241" s="140">
        <f t="shared" si="104"/>
        <v>0</v>
      </c>
      <c r="N241" s="140">
        <f t="shared" si="104"/>
        <v>0</v>
      </c>
      <c r="O241" s="140">
        <f t="shared" si="104"/>
        <v>0</v>
      </c>
      <c r="P241" s="140">
        <f t="shared" si="104"/>
        <v>0</v>
      </c>
      <c r="Q241" s="140">
        <f t="shared" si="104"/>
        <v>0</v>
      </c>
      <c r="R241" s="140">
        <f t="shared" si="104"/>
        <v>0</v>
      </c>
      <c r="S241" s="140">
        <f t="shared" si="104"/>
        <v>0</v>
      </c>
      <c r="T241" s="140">
        <f t="shared" si="104"/>
        <v>0</v>
      </c>
      <c r="U241" s="140">
        <f t="shared" si="104"/>
        <v>0</v>
      </c>
      <c r="V241" s="140">
        <f t="shared" si="104"/>
        <v>0</v>
      </c>
      <c r="W241" s="140">
        <f t="shared" si="104"/>
        <v>0</v>
      </c>
      <c r="X241" s="140">
        <f t="shared" si="104"/>
        <v>0</v>
      </c>
      <c r="Y241" s="140">
        <f t="shared" si="104"/>
        <v>0</v>
      </c>
      <c r="Z241" s="140">
        <f t="shared" ref="Z241:AX241" si="105">IF(Z240&lt;1,$C$8*$C$9,0)*IF(Y240&lt;1,0,1)</f>
        <v>0</v>
      </c>
      <c r="AA241" s="140">
        <f t="shared" si="105"/>
        <v>0</v>
      </c>
      <c r="AB241" s="140">
        <f t="shared" si="105"/>
        <v>0</v>
      </c>
      <c r="AC241" s="140">
        <f t="shared" si="105"/>
        <v>0</v>
      </c>
      <c r="AD241" s="140">
        <f t="shared" si="105"/>
        <v>0</v>
      </c>
      <c r="AE241" s="140">
        <f t="shared" si="105"/>
        <v>0</v>
      </c>
      <c r="AF241" s="140">
        <f t="shared" si="105"/>
        <v>0</v>
      </c>
      <c r="AG241" s="140">
        <f t="shared" si="105"/>
        <v>0</v>
      </c>
      <c r="AH241" s="140">
        <f t="shared" si="105"/>
        <v>0</v>
      </c>
      <c r="AI241" s="140">
        <f t="shared" si="105"/>
        <v>0</v>
      </c>
      <c r="AJ241" s="140">
        <f t="shared" si="105"/>
        <v>0</v>
      </c>
      <c r="AK241" s="140">
        <f t="shared" si="105"/>
        <v>0</v>
      </c>
      <c r="AL241" s="140">
        <f t="shared" si="105"/>
        <v>0</v>
      </c>
      <c r="AM241" s="140">
        <f t="shared" si="105"/>
        <v>0</v>
      </c>
      <c r="AN241" s="140">
        <f t="shared" si="105"/>
        <v>0</v>
      </c>
      <c r="AO241" s="140">
        <f t="shared" si="105"/>
        <v>0</v>
      </c>
      <c r="AP241" s="140">
        <f t="shared" si="105"/>
        <v>0</v>
      </c>
      <c r="AQ241" s="140">
        <f t="shared" si="105"/>
        <v>0</v>
      </c>
      <c r="AR241" s="140">
        <f t="shared" si="105"/>
        <v>0</v>
      </c>
      <c r="AS241" s="140">
        <f t="shared" si="105"/>
        <v>0</v>
      </c>
      <c r="AT241" s="140">
        <f t="shared" si="105"/>
        <v>0</v>
      </c>
      <c r="AU241" s="140">
        <f t="shared" si="105"/>
        <v>0</v>
      </c>
      <c r="AV241" s="140">
        <f t="shared" si="105"/>
        <v>0</v>
      </c>
      <c r="AW241" s="140">
        <f t="shared" si="105"/>
        <v>0</v>
      </c>
      <c r="AX241" s="140">
        <f t="shared" si="105"/>
        <v>0</v>
      </c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</row>
    <row r="242" spans="1:64" x14ac:dyDescent="0.25">
      <c r="A242" s="127"/>
      <c r="B242" s="143" t="s">
        <v>592</v>
      </c>
      <c r="C242" s="140">
        <f>C235+C236+C241</f>
        <v>0</v>
      </c>
      <c r="D242" s="140">
        <f>D235+D236+D241</f>
        <v>0</v>
      </c>
      <c r="E242" s="140">
        <f t="shared" ref="E242:AX242" si="106">E235+E236+E241</f>
        <v>0</v>
      </c>
      <c r="F242" s="140">
        <f t="shared" si="106"/>
        <v>0</v>
      </c>
      <c r="G242" s="140">
        <f t="shared" si="106"/>
        <v>0</v>
      </c>
      <c r="H242" s="140">
        <f t="shared" si="106"/>
        <v>0</v>
      </c>
      <c r="I242" s="140">
        <f t="shared" si="106"/>
        <v>0</v>
      </c>
      <c r="J242" s="140">
        <f t="shared" si="106"/>
        <v>0</v>
      </c>
      <c r="K242" s="140">
        <f t="shared" si="106"/>
        <v>0</v>
      </c>
      <c r="L242" s="140">
        <f t="shared" si="106"/>
        <v>0</v>
      </c>
      <c r="M242" s="140">
        <f t="shared" si="106"/>
        <v>0</v>
      </c>
      <c r="N242" s="140">
        <f t="shared" si="106"/>
        <v>0</v>
      </c>
      <c r="O242" s="140">
        <f t="shared" si="106"/>
        <v>0</v>
      </c>
      <c r="P242" s="140">
        <f t="shared" si="106"/>
        <v>0</v>
      </c>
      <c r="Q242" s="140">
        <f t="shared" si="106"/>
        <v>0</v>
      </c>
      <c r="R242" s="140">
        <f t="shared" si="106"/>
        <v>0</v>
      </c>
      <c r="S242" s="140">
        <f t="shared" si="106"/>
        <v>0</v>
      </c>
      <c r="T242" s="140">
        <f t="shared" si="106"/>
        <v>0</v>
      </c>
      <c r="U242" s="140">
        <f t="shared" si="106"/>
        <v>2395.4977502666497</v>
      </c>
      <c r="V242" s="140">
        <f t="shared" si="106"/>
        <v>395.49775026664986</v>
      </c>
      <c r="W242" s="140">
        <f t="shared" si="106"/>
        <v>395.49775026664986</v>
      </c>
      <c r="X242" s="140">
        <f t="shared" si="106"/>
        <v>395.49775026664986</v>
      </c>
      <c r="Y242" s="140">
        <f t="shared" si="106"/>
        <v>395.49775026664986</v>
      </c>
      <c r="Z242" s="140">
        <f t="shared" si="106"/>
        <v>395.49775026664986</v>
      </c>
      <c r="AA242" s="140">
        <f t="shared" si="106"/>
        <v>395.49775026664986</v>
      </c>
      <c r="AB242" s="140">
        <f t="shared" si="106"/>
        <v>395.49775026664986</v>
      </c>
      <c r="AC242" s="140">
        <f t="shared" si="106"/>
        <v>395.49775026664986</v>
      </c>
      <c r="AD242" s="140">
        <f t="shared" si="106"/>
        <v>395.49775026664986</v>
      </c>
      <c r="AE242" s="140">
        <f t="shared" si="106"/>
        <v>395.49775026664986</v>
      </c>
      <c r="AF242" s="140">
        <f t="shared" si="106"/>
        <v>395.49775026664986</v>
      </c>
      <c r="AG242" s="140">
        <f t="shared" si="106"/>
        <v>395.49775026664986</v>
      </c>
      <c r="AH242" s="140">
        <f t="shared" si="106"/>
        <v>395.49775026664986</v>
      </c>
      <c r="AI242" s="140">
        <f t="shared" si="106"/>
        <v>395.49775026664986</v>
      </c>
      <c r="AJ242" s="140">
        <f t="shared" si="106"/>
        <v>395.49775026664986</v>
      </c>
      <c r="AK242" s="140">
        <f t="shared" si="106"/>
        <v>395.49775026664986</v>
      </c>
      <c r="AL242" s="140">
        <f t="shared" si="106"/>
        <v>395.49775026664986</v>
      </c>
      <c r="AM242" s="140">
        <f t="shared" si="106"/>
        <v>395.49775026664986</v>
      </c>
      <c r="AN242" s="140">
        <f t="shared" si="106"/>
        <v>395.49775026664986</v>
      </c>
      <c r="AO242" s="140">
        <f t="shared" si="106"/>
        <v>395.49775026664986</v>
      </c>
      <c r="AP242" s="140">
        <f t="shared" si="106"/>
        <v>395.49775026664986</v>
      </c>
      <c r="AQ242" s="140">
        <f t="shared" si="106"/>
        <v>395.49775026664986</v>
      </c>
      <c r="AR242" s="140">
        <f t="shared" si="106"/>
        <v>395.49775026664986</v>
      </c>
      <c r="AS242" s="140">
        <f t="shared" si="106"/>
        <v>395.49775026664986</v>
      </c>
      <c r="AT242" s="140">
        <f t="shared" si="106"/>
        <v>395.49775026664986</v>
      </c>
      <c r="AU242" s="140">
        <f t="shared" si="106"/>
        <v>395.49775026664986</v>
      </c>
      <c r="AV242" s="140">
        <f t="shared" si="106"/>
        <v>395.49775026664986</v>
      </c>
      <c r="AW242" s="140">
        <f t="shared" si="106"/>
        <v>395.49775026664986</v>
      </c>
      <c r="AX242" s="140">
        <f t="shared" si="106"/>
        <v>395.49775026664986</v>
      </c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</row>
    <row r="243" spans="1:64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</row>
    <row r="244" spans="1:64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</row>
    <row r="245" spans="1:64" x14ac:dyDescent="0.25">
      <c r="A245" s="127"/>
      <c r="B245" s="133" t="s">
        <v>601</v>
      </c>
      <c r="C245" s="133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</row>
    <row r="246" spans="1:64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</row>
    <row r="247" spans="1:64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</row>
    <row r="248" spans="1:64" x14ac:dyDescent="0.25">
      <c r="A248" s="127"/>
      <c r="B248" s="126" t="s">
        <v>483</v>
      </c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  <c r="BJ248" s="127"/>
      <c r="BK248" s="127"/>
      <c r="BL248" s="127"/>
    </row>
    <row r="249" spans="1:64" x14ac:dyDescent="0.25">
      <c r="A249" s="127"/>
      <c r="B249" s="128" t="s">
        <v>484</v>
      </c>
      <c r="C249" s="150" t="str">
        <f>+Leasing!L5</f>
        <v>A1 M4</v>
      </c>
      <c r="D249" s="138">
        <f>VLOOKUP($C249,$BA$5:$BB$38,2,FALSE)</f>
        <v>4</v>
      </c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  <c r="BJ249" s="127"/>
      <c r="BK249" s="127"/>
      <c r="BL249" s="127"/>
    </row>
    <row r="250" spans="1:64" x14ac:dyDescent="0.25">
      <c r="A250" s="127"/>
      <c r="B250" s="128" t="s">
        <v>486</v>
      </c>
      <c r="C250" s="157">
        <f>+Leasing!L6</f>
        <v>0.09</v>
      </c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</row>
    <row r="251" spans="1:64" x14ac:dyDescent="0.25">
      <c r="A251" s="127"/>
      <c r="B251" s="129" t="s">
        <v>501</v>
      </c>
      <c r="C251" s="158">
        <f>+Leasing!L7</f>
        <v>20000</v>
      </c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  <c r="BJ251" s="127"/>
      <c r="BK251" s="127"/>
      <c r="BL251" s="127"/>
    </row>
    <row r="252" spans="1:64" x14ac:dyDescent="0.25">
      <c r="A252" s="127"/>
      <c r="B252" s="129" t="s">
        <v>502</v>
      </c>
      <c r="C252" s="157">
        <f>+Leasing!L8</f>
        <v>0.1</v>
      </c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  <c r="BJ252" s="127"/>
      <c r="BK252" s="127"/>
      <c r="BL252" s="127"/>
    </row>
    <row r="253" spans="1:64" x14ac:dyDescent="0.25">
      <c r="A253" s="127"/>
      <c r="B253" s="129" t="s">
        <v>503</v>
      </c>
      <c r="C253" s="157">
        <f>+Leasing!L9</f>
        <v>0.1</v>
      </c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  <c r="BI253" s="127"/>
      <c r="BJ253" s="127"/>
      <c r="BK253" s="127"/>
      <c r="BL253" s="127"/>
    </row>
    <row r="254" spans="1:64" x14ac:dyDescent="0.25">
      <c r="A254" s="127"/>
      <c r="B254" s="130" t="s">
        <v>488</v>
      </c>
      <c r="C254" s="138">
        <f>+Leasing!L10</f>
        <v>48</v>
      </c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  <c r="BJ254" s="127"/>
      <c r="BK254" s="127"/>
      <c r="BL254" s="127"/>
    </row>
    <row r="255" spans="1:64" x14ac:dyDescent="0.25">
      <c r="A255" s="127"/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  <c r="BI255" s="127"/>
      <c r="BJ255" s="127"/>
      <c r="BK255" s="127"/>
      <c r="BL255" s="127"/>
    </row>
    <row r="256" spans="1:64" x14ac:dyDescent="0.25">
      <c r="A256" s="127"/>
      <c r="B256" s="126" t="s">
        <v>521</v>
      </c>
      <c r="C256" s="126" t="s">
        <v>522</v>
      </c>
      <c r="D256" s="139">
        <f>((1+C250)^(1/12))-1</f>
        <v>7.2073233161367156E-3</v>
      </c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  <c r="BI256" s="127"/>
      <c r="BJ256" s="127"/>
      <c r="BK256" s="127"/>
      <c r="BL256" s="127"/>
    </row>
    <row r="257" spans="1:64" x14ac:dyDescent="0.25">
      <c r="A257" s="127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  <c r="BI257" s="127"/>
      <c r="BJ257" s="127"/>
      <c r="BK257" s="127"/>
      <c r="BL257" s="127"/>
    </row>
    <row r="258" spans="1:64" x14ac:dyDescent="0.25">
      <c r="A258" s="127"/>
      <c r="B258" s="126" t="s">
        <v>525</v>
      </c>
      <c r="C258" s="126" t="s">
        <v>522</v>
      </c>
      <c r="D258" s="140">
        <f>(C251-(C251*C252)-(C251*C253))/((1-(1+D256)^(-C254))/D256)</f>
        <v>395.49775026664986</v>
      </c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  <c r="BI258" s="127"/>
      <c r="BJ258" s="127"/>
      <c r="BK258" s="127"/>
      <c r="BL258" s="127"/>
    </row>
    <row r="259" spans="1:64" x14ac:dyDescent="0.25">
      <c r="A259" s="127"/>
      <c r="B259" s="127"/>
      <c r="C259" s="66">
        <f>+[2]SPm!B2</f>
        <v>41275</v>
      </c>
      <c r="D259" s="66">
        <f>+[2]SPm!C2</f>
        <v>41306</v>
      </c>
      <c r="E259" s="66">
        <f>+[2]SPm!D2</f>
        <v>41336</v>
      </c>
      <c r="F259" s="66">
        <f>+[2]SPm!E2</f>
        <v>41367</v>
      </c>
      <c r="G259" s="66">
        <f>+[2]SPm!F2</f>
        <v>41397</v>
      </c>
      <c r="H259" s="66">
        <f>+[2]SPm!G2</f>
        <v>41428</v>
      </c>
      <c r="I259" s="66">
        <f>+[2]SPm!H2</f>
        <v>41458</v>
      </c>
      <c r="J259" s="66">
        <f>+[2]SPm!I2</f>
        <v>41489</v>
      </c>
      <c r="K259" s="66">
        <f>+[2]SPm!J2</f>
        <v>41519</v>
      </c>
      <c r="L259" s="66">
        <f>+[2]SPm!K2</f>
        <v>41550</v>
      </c>
      <c r="M259" s="66">
        <f>+[2]SPm!L2</f>
        <v>41580</v>
      </c>
      <c r="N259" s="66">
        <f>+[2]SPm!M2</f>
        <v>41611</v>
      </c>
      <c r="O259" s="66">
        <f>+[2]SPm!N2</f>
        <v>41641</v>
      </c>
      <c r="P259" s="66">
        <f>+[2]SPm!O2</f>
        <v>41672</v>
      </c>
      <c r="Q259" s="66">
        <f>+[2]SPm!P2</f>
        <v>41702</v>
      </c>
      <c r="R259" s="66">
        <f>+[2]SPm!Q2</f>
        <v>41733</v>
      </c>
      <c r="S259" s="66">
        <f>+[2]SPm!R2</f>
        <v>41763</v>
      </c>
      <c r="T259" s="66">
        <f>+[2]SPm!S2</f>
        <v>41794</v>
      </c>
      <c r="U259" s="66">
        <f>+[2]SPm!T2</f>
        <v>41824</v>
      </c>
      <c r="V259" s="66">
        <f>+[2]SPm!U2</f>
        <v>41855</v>
      </c>
      <c r="W259" s="66">
        <f>+[2]SPm!V2</f>
        <v>41885</v>
      </c>
      <c r="X259" s="66">
        <f>+[2]SPm!W2</f>
        <v>41916</v>
      </c>
      <c r="Y259" s="66">
        <f>+[2]SPm!X2</f>
        <v>41946</v>
      </c>
      <c r="Z259" s="66">
        <f>+[2]SPm!Y2</f>
        <v>41977</v>
      </c>
      <c r="AA259" s="66">
        <f>+[2]SPm!Z2</f>
        <v>42007</v>
      </c>
      <c r="AB259" s="66">
        <f>+[2]SPm!AA2</f>
        <v>42038</v>
      </c>
      <c r="AC259" s="66">
        <f>+[2]SPm!AB2</f>
        <v>42068</v>
      </c>
      <c r="AD259" s="66">
        <f>+[2]SPm!AC2</f>
        <v>42099</v>
      </c>
      <c r="AE259" s="66">
        <f>+[2]SPm!AD2</f>
        <v>42129</v>
      </c>
      <c r="AF259" s="66">
        <f>+[2]SPm!AE2</f>
        <v>42160</v>
      </c>
      <c r="AG259" s="66">
        <f>+[2]SPm!AF2</f>
        <v>42190</v>
      </c>
      <c r="AH259" s="66">
        <f>+[2]SPm!AG2</f>
        <v>42221</v>
      </c>
      <c r="AI259" s="66">
        <f>+[2]SPm!AH2</f>
        <v>42251</v>
      </c>
      <c r="AJ259" s="66">
        <f>+[2]SPm!AI2</f>
        <v>42282</v>
      </c>
      <c r="AK259" s="66">
        <f>+[2]SPm!AJ2</f>
        <v>42312</v>
      </c>
      <c r="AL259" s="66">
        <f>+[2]SPm!AK2</f>
        <v>42343</v>
      </c>
      <c r="AM259" s="66">
        <f>+[2]SPm!AL2</f>
        <v>42373</v>
      </c>
      <c r="AN259" s="66">
        <f>+[2]SPm!AM2</f>
        <v>42404</v>
      </c>
      <c r="AO259" s="66">
        <f>+[2]SPm!AN2</f>
        <v>42434</v>
      </c>
      <c r="AP259" s="66">
        <f>+[2]SPm!AO2</f>
        <v>42465</v>
      </c>
      <c r="AQ259" s="66">
        <f>+[2]SPm!AP2</f>
        <v>42495</v>
      </c>
      <c r="AR259" s="66">
        <f>+[2]SPm!AQ2</f>
        <v>42526</v>
      </c>
      <c r="AS259" s="66">
        <f>+[2]SPm!AR2</f>
        <v>42556</v>
      </c>
      <c r="AT259" s="66">
        <f>+[2]SPm!AS2</f>
        <v>42587</v>
      </c>
      <c r="AU259" s="66">
        <f>+[2]SPm!AT2</f>
        <v>42617</v>
      </c>
      <c r="AV259" s="66">
        <f>+[2]SPm!AU2</f>
        <v>42648</v>
      </c>
      <c r="AW259" s="66">
        <f>+[2]SPm!AV2</f>
        <v>42678</v>
      </c>
      <c r="AX259" s="66">
        <f>+[2]SPm!AW2</f>
        <v>42709</v>
      </c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  <c r="BI259" s="127"/>
      <c r="BJ259" s="127"/>
      <c r="BK259" s="127"/>
      <c r="BL259" s="127"/>
    </row>
    <row r="260" spans="1:64" x14ac:dyDescent="0.25">
      <c r="A260" s="127"/>
      <c r="B260" s="127"/>
      <c r="C260" s="138">
        <v>1</v>
      </c>
      <c r="D260" s="138">
        <f>+C260+1</f>
        <v>2</v>
      </c>
      <c r="E260" s="138">
        <f t="shared" ref="E260:AX260" si="107">+D260+1</f>
        <v>3</v>
      </c>
      <c r="F260" s="138">
        <f t="shared" si="107"/>
        <v>4</v>
      </c>
      <c r="G260" s="138">
        <f t="shared" si="107"/>
        <v>5</v>
      </c>
      <c r="H260" s="138">
        <f t="shared" si="107"/>
        <v>6</v>
      </c>
      <c r="I260" s="138">
        <f t="shared" si="107"/>
        <v>7</v>
      </c>
      <c r="J260" s="138">
        <f t="shared" si="107"/>
        <v>8</v>
      </c>
      <c r="K260" s="138">
        <f t="shared" si="107"/>
        <v>9</v>
      </c>
      <c r="L260" s="138">
        <f t="shared" si="107"/>
        <v>10</v>
      </c>
      <c r="M260" s="138">
        <f t="shared" si="107"/>
        <v>11</v>
      </c>
      <c r="N260" s="138">
        <f t="shared" si="107"/>
        <v>12</v>
      </c>
      <c r="O260" s="138">
        <f t="shared" si="107"/>
        <v>13</v>
      </c>
      <c r="P260" s="138">
        <f t="shared" si="107"/>
        <v>14</v>
      </c>
      <c r="Q260" s="138">
        <f t="shared" si="107"/>
        <v>15</v>
      </c>
      <c r="R260" s="138">
        <f t="shared" si="107"/>
        <v>16</v>
      </c>
      <c r="S260" s="138">
        <f t="shared" si="107"/>
        <v>17</v>
      </c>
      <c r="T260" s="138">
        <f t="shared" si="107"/>
        <v>18</v>
      </c>
      <c r="U260" s="138">
        <f t="shared" si="107"/>
        <v>19</v>
      </c>
      <c r="V260" s="138">
        <f t="shared" si="107"/>
        <v>20</v>
      </c>
      <c r="W260" s="138">
        <f t="shared" si="107"/>
        <v>21</v>
      </c>
      <c r="X260" s="138">
        <f t="shared" si="107"/>
        <v>22</v>
      </c>
      <c r="Y260" s="138">
        <f t="shared" si="107"/>
        <v>23</v>
      </c>
      <c r="Z260" s="138">
        <f t="shared" si="107"/>
        <v>24</v>
      </c>
      <c r="AA260" s="138">
        <f t="shared" si="107"/>
        <v>25</v>
      </c>
      <c r="AB260" s="138">
        <f t="shared" si="107"/>
        <v>26</v>
      </c>
      <c r="AC260" s="138">
        <f t="shared" si="107"/>
        <v>27</v>
      </c>
      <c r="AD260" s="138">
        <f t="shared" si="107"/>
        <v>28</v>
      </c>
      <c r="AE260" s="138">
        <f t="shared" si="107"/>
        <v>29</v>
      </c>
      <c r="AF260" s="138">
        <f t="shared" si="107"/>
        <v>30</v>
      </c>
      <c r="AG260" s="138">
        <f t="shared" si="107"/>
        <v>31</v>
      </c>
      <c r="AH260" s="138">
        <f t="shared" si="107"/>
        <v>32</v>
      </c>
      <c r="AI260" s="138">
        <f t="shared" si="107"/>
        <v>33</v>
      </c>
      <c r="AJ260" s="138">
        <f t="shared" si="107"/>
        <v>34</v>
      </c>
      <c r="AK260" s="138">
        <f t="shared" si="107"/>
        <v>35</v>
      </c>
      <c r="AL260" s="138">
        <f t="shared" si="107"/>
        <v>36</v>
      </c>
      <c r="AM260" s="138">
        <f t="shared" si="107"/>
        <v>37</v>
      </c>
      <c r="AN260" s="138">
        <f t="shared" si="107"/>
        <v>38</v>
      </c>
      <c r="AO260" s="138">
        <f t="shared" si="107"/>
        <v>39</v>
      </c>
      <c r="AP260" s="138">
        <f t="shared" si="107"/>
        <v>40</v>
      </c>
      <c r="AQ260" s="138">
        <f t="shared" si="107"/>
        <v>41</v>
      </c>
      <c r="AR260" s="138">
        <f t="shared" si="107"/>
        <v>42</v>
      </c>
      <c r="AS260" s="138">
        <f t="shared" si="107"/>
        <v>43</v>
      </c>
      <c r="AT260" s="138">
        <f t="shared" si="107"/>
        <v>44</v>
      </c>
      <c r="AU260" s="138">
        <f t="shared" si="107"/>
        <v>45</v>
      </c>
      <c r="AV260" s="138">
        <f t="shared" si="107"/>
        <v>46</v>
      </c>
      <c r="AW260" s="138">
        <f t="shared" si="107"/>
        <v>47</v>
      </c>
      <c r="AX260" s="138">
        <f t="shared" si="107"/>
        <v>48</v>
      </c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  <c r="BI260" s="127"/>
      <c r="BJ260" s="127"/>
      <c r="BK260" s="127"/>
      <c r="BL260" s="127"/>
    </row>
    <row r="261" spans="1:64" x14ac:dyDescent="0.25">
      <c r="A261" s="127"/>
      <c r="B261" s="141" t="s">
        <v>589</v>
      </c>
      <c r="C261" s="142" t="s">
        <v>515</v>
      </c>
      <c r="D261" s="142" t="s">
        <v>516</v>
      </c>
      <c r="E261" s="142" t="s">
        <v>517</v>
      </c>
      <c r="F261" s="142" t="s">
        <v>518</v>
      </c>
      <c r="G261" s="142" t="s">
        <v>519</v>
      </c>
      <c r="H261" s="142" t="s">
        <v>520</v>
      </c>
      <c r="I261" s="142" t="s">
        <v>523</v>
      </c>
      <c r="J261" s="142" t="s">
        <v>524</v>
      </c>
      <c r="K261" s="142" t="s">
        <v>485</v>
      </c>
      <c r="L261" s="142" t="s">
        <v>526</v>
      </c>
      <c r="M261" s="142" t="s">
        <v>527</v>
      </c>
      <c r="N261" s="142" t="s">
        <v>500</v>
      </c>
      <c r="O261" s="142" t="s">
        <v>528</v>
      </c>
      <c r="P261" s="142" t="s">
        <v>529</v>
      </c>
      <c r="Q261" s="142" t="s">
        <v>530</v>
      </c>
      <c r="R261" s="142" t="s">
        <v>531</v>
      </c>
      <c r="S261" s="142" t="s">
        <v>532</v>
      </c>
      <c r="T261" s="142" t="s">
        <v>533</v>
      </c>
      <c r="U261" s="142" t="s">
        <v>534</v>
      </c>
      <c r="V261" s="142" t="s">
        <v>535</v>
      </c>
      <c r="W261" s="142" t="s">
        <v>536</v>
      </c>
      <c r="X261" s="142" t="s">
        <v>537</v>
      </c>
      <c r="Y261" s="142" t="s">
        <v>538</v>
      </c>
      <c r="Z261" s="142" t="s">
        <v>539</v>
      </c>
      <c r="AA261" s="142" t="s">
        <v>540</v>
      </c>
      <c r="AB261" s="142" t="s">
        <v>541</v>
      </c>
      <c r="AC261" s="142" t="s">
        <v>542</v>
      </c>
      <c r="AD261" s="142" t="s">
        <v>543</v>
      </c>
      <c r="AE261" s="142" t="s">
        <v>544</v>
      </c>
      <c r="AF261" s="142" t="s">
        <v>545</v>
      </c>
      <c r="AG261" s="142" t="s">
        <v>546</v>
      </c>
      <c r="AH261" s="142" t="s">
        <v>547</v>
      </c>
      <c r="AI261" s="142" t="s">
        <v>548</v>
      </c>
      <c r="AJ261" s="142" t="s">
        <v>549</v>
      </c>
      <c r="AK261" s="142" t="s">
        <v>550</v>
      </c>
      <c r="AL261" s="142" t="s">
        <v>551</v>
      </c>
      <c r="AM261" s="142" t="s">
        <v>552</v>
      </c>
      <c r="AN261" s="142" t="s">
        <v>553</v>
      </c>
      <c r="AO261" s="142" t="s">
        <v>554</v>
      </c>
      <c r="AP261" s="142" t="s">
        <v>555</v>
      </c>
      <c r="AQ261" s="142" t="s">
        <v>556</v>
      </c>
      <c r="AR261" s="142" t="s">
        <v>557</v>
      </c>
      <c r="AS261" s="142" t="s">
        <v>558</v>
      </c>
      <c r="AT261" s="142" t="s">
        <v>559</v>
      </c>
      <c r="AU261" s="142" t="s">
        <v>560</v>
      </c>
      <c r="AV261" s="142" t="s">
        <v>561</v>
      </c>
      <c r="AW261" s="142" t="s">
        <v>562</v>
      </c>
      <c r="AX261" s="142" t="s">
        <v>563</v>
      </c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  <c r="BI261" s="127"/>
      <c r="BJ261" s="127"/>
      <c r="BK261" s="127"/>
      <c r="BL261" s="127"/>
    </row>
    <row r="262" spans="1:64" x14ac:dyDescent="0.25">
      <c r="A262" s="127"/>
      <c r="B262" s="129" t="s">
        <v>590</v>
      </c>
      <c r="C262" s="140">
        <f t="shared" ref="C262:AX262" si="108">IF(C261=$C249,$C251*$C253,0)</f>
        <v>0</v>
      </c>
      <c r="D262" s="140">
        <f t="shared" si="108"/>
        <v>0</v>
      </c>
      <c r="E262" s="140">
        <f t="shared" si="108"/>
        <v>0</v>
      </c>
      <c r="F262" s="140">
        <f t="shared" si="108"/>
        <v>2000</v>
      </c>
      <c r="G262" s="140">
        <f t="shared" si="108"/>
        <v>0</v>
      </c>
      <c r="H262" s="140">
        <f t="shared" si="108"/>
        <v>0</v>
      </c>
      <c r="I262" s="140">
        <f t="shared" si="108"/>
        <v>0</v>
      </c>
      <c r="J262" s="140">
        <f t="shared" si="108"/>
        <v>0</v>
      </c>
      <c r="K262" s="140">
        <f t="shared" si="108"/>
        <v>0</v>
      </c>
      <c r="L262" s="140">
        <f t="shared" si="108"/>
        <v>0</v>
      </c>
      <c r="M262" s="140">
        <f t="shared" si="108"/>
        <v>0</v>
      </c>
      <c r="N262" s="140">
        <f t="shared" si="108"/>
        <v>0</v>
      </c>
      <c r="O262" s="140">
        <f t="shared" si="108"/>
        <v>0</v>
      </c>
      <c r="P262" s="140">
        <f t="shared" si="108"/>
        <v>0</v>
      </c>
      <c r="Q262" s="140">
        <f t="shared" si="108"/>
        <v>0</v>
      </c>
      <c r="R262" s="140">
        <f t="shared" si="108"/>
        <v>0</v>
      </c>
      <c r="S262" s="140">
        <f t="shared" si="108"/>
        <v>0</v>
      </c>
      <c r="T262" s="140">
        <f t="shared" si="108"/>
        <v>0</v>
      </c>
      <c r="U262" s="140">
        <f t="shared" si="108"/>
        <v>0</v>
      </c>
      <c r="V262" s="140">
        <f t="shared" si="108"/>
        <v>0</v>
      </c>
      <c r="W262" s="140">
        <f t="shared" si="108"/>
        <v>0</v>
      </c>
      <c r="X262" s="140">
        <f t="shared" si="108"/>
        <v>0</v>
      </c>
      <c r="Y262" s="140">
        <f t="shared" si="108"/>
        <v>0</v>
      </c>
      <c r="Z262" s="140">
        <f t="shared" si="108"/>
        <v>0</v>
      </c>
      <c r="AA262" s="140">
        <f t="shared" si="108"/>
        <v>0</v>
      </c>
      <c r="AB262" s="140">
        <f t="shared" si="108"/>
        <v>0</v>
      </c>
      <c r="AC262" s="140">
        <f t="shared" si="108"/>
        <v>0</v>
      </c>
      <c r="AD262" s="140">
        <f t="shared" si="108"/>
        <v>0</v>
      </c>
      <c r="AE262" s="140">
        <f t="shared" si="108"/>
        <v>0</v>
      </c>
      <c r="AF262" s="140">
        <f t="shared" si="108"/>
        <v>0</v>
      </c>
      <c r="AG262" s="140">
        <f t="shared" si="108"/>
        <v>0</v>
      </c>
      <c r="AH262" s="140">
        <f t="shared" si="108"/>
        <v>0</v>
      </c>
      <c r="AI262" s="140">
        <f t="shared" si="108"/>
        <v>0</v>
      </c>
      <c r="AJ262" s="140">
        <f t="shared" si="108"/>
        <v>0</v>
      </c>
      <c r="AK262" s="140">
        <f t="shared" si="108"/>
        <v>0</v>
      </c>
      <c r="AL262" s="140">
        <f t="shared" si="108"/>
        <v>0</v>
      </c>
      <c r="AM262" s="140">
        <f t="shared" si="108"/>
        <v>0</v>
      </c>
      <c r="AN262" s="140">
        <f t="shared" si="108"/>
        <v>0</v>
      </c>
      <c r="AO262" s="140">
        <f t="shared" si="108"/>
        <v>0</v>
      </c>
      <c r="AP262" s="140">
        <f t="shared" si="108"/>
        <v>0</v>
      </c>
      <c r="AQ262" s="140">
        <f t="shared" si="108"/>
        <v>0</v>
      </c>
      <c r="AR262" s="140">
        <f t="shared" si="108"/>
        <v>0</v>
      </c>
      <c r="AS262" s="140">
        <f t="shared" si="108"/>
        <v>0</v>
      </c>
      <c r="AT262" s="140">
        <f t="shared" si="108"/>
        <v>0</v>
      </c>
      <c r="AU262" s="140">
        <f t="shared" si="108"/>
        <v>0</v>
      </c>
      <c r="AV262" s="140">
        <f t="shared" si="108"/>
        <v>0</v>
      </c>
      <c r="AW262" s="140">
        <f t="shared" si="108"/>
        <v>0</v>
      </c>
      <c r="AX262" s="140">
        <f t="shared" si="108"/>
        <v>0</v>
      </c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  <c r="BI262" s="127"/>
      <c r="BJ262" s="127"/>
      <c r="BK262" s="127"/>
      <c r="BL262" s="127"/>
    </row>
    <row r="263" spans="1:64" x14ac:dyDescent="0.25">
      <c r="A263" s="127"/>
      <c r="B263" s="129" t="s">
        <v>564</v>
      </c>
      <c r="C263" s="140"/>
      <c r="D263" s="140">
        <f>+IF(D260&gt;=$D249,$D258,0)*IF(C267&lt;1,0,1)</f>
        <v>0</v>
      </c>
      <c r="E263" s="140">
        <f t="shared" ref="E263:AA263" si="109">+IF(E260&gt;=$D249,$D258,0)*IF(D267&lt;1,0,1)</f>
        <v>0</v>
      </c>
      <c r="F263" s="140">
        <f t="shared" si="109"/>
        <v>395.49775026664986</v>
      </c>
      <c r="G263" s="140">
        <f t="shared" si="109"/>
        <v>395.49775026664986</v>
      </c>
      <c r="H263" s="140">
        <f t="shared" si="109"/>
        <v>395.49775026664986</v>
      </c>
      <c r="I263" s="140">
        <f t="shared" si="109"/>
        <v>395.49775026664986</v>
      </c>
      <c r="J263" s="140">
        <f t="shared" si="109"/>
        <v>395.49775026664986</v>
      </c>
      <c r="K263" s="140">
        <f t="shared" si="109"/>
        <v>395.49775026664986</v>
      </c>
      <c r="L263" s="140">
        <f t="shared" si="109"/>
        <v>395.49775026664986</v>
      </c>
      <c r="M263" s="140">
        <f t="shared" si="109"/>
        <v>395.49775026664986</v>
      </c>
      <c r="N263" s="140">
        <f t="shared" si="109"/>
        <v>395.49775026664986</v>
      </c>
      <c r="O263" s="140">
        <f t="shared" si="109"/>
        <v>395.49775026664986</v>
      </c>
      <c r="P263" s="140">
        <f t="shared" si="109"/>
        <v>395.49775026664986</v>
      </c>
      <c r="Q263" s="140">
        <f t="shared" si="109"/>
        <v>395.49775026664986</v>
      </c>
      <c r="R263" s="140">
        <f t="shared" si="109"/>
        <v>395.49775026664986</v>
      </c>
      <c r="S263" s="140">
        <f t="shared" si="109"/>
        <v>395.49775026664986</v>
      </c>
      <c r="T263" s="140">
        <f t="shared" si="109"/>
        <v>395.49775026664986</v>
      </c>
      <c r="U263" s="140">
        <f t="shared" si="109"/>
        <v>395.49775026664986</v>
      </c>
      <c r="V263" s="140">
        <f t="shared" si="109"/>
        <v>395.49775026664986</v>
      </c>
      <c r="W263" s="140">
        <f t="shared" si="109"/>
        <v>395.49775026664986</v>
      </c>
      <c r="X263" s="140">
        <f t="shared" si="109"/>
        <v>395.49775026664986</v>
      </c>
      <c r="Y263" s="140">
        <f t="shared" si="109"/>
        <v>395.49775026664986</v>
      </c>
      <c r="Z263" s="140">
        <f t="shared" si="109"/>
        <v>395.49775026664986</v>
      </c>
      <c r="AA263" s="140">
        <f t="shared" si="109"/>
        <v>395.49775026664986</v>
      </c>
      <c r="AB263" s="140">
        <f>+IF(AB260&gt;=$D249,$D258,0)*IF(AA267&lt;1,0,1)</f>
        <v>395.49775026664986</v>
      </c>
      <c r="AC263" s="140">
        <f t="shared" ref="AC263:AX263" si="110">+IF(AC260&gt;=$D249,$D258,0)*IF(AB267&lt;1,0,1)</f>
        <v>395.49775026664986</v>
      </c>
      <c r="AD263" s="140">
        <f t="shared" si="110"/>
        <v>395.49775026664986</v>
      </c>
      <c r="AE263" s="140">
        <f t="shared" si="110"/>
        <v>395.49775026664986</v>
      </c>
      <c r="AF263" s="140">
        <f t="shared" si="110"/>
        <v>395.49775026664986</v>
      </c>
      <c r="AG263" s="140">
        <f t="shared" si="110"/>
        <v>395.49775026664986</v>
      </c>
      <c r="AH263" s="140">
        <f t="shared" si="110"/>
        <v>395.49775026664986</v>
      </c>
      <c r="AI263" s="140">
        <f t="shared" si="110"/>
        <v>395.49775026664986</v>
      </c>
      <c r="AJ263" s="140">
        <f t="shared" si="110"/>
        <v>395.49775026664986</v>
      </c>
      <c r="AK263" s="140">
        <f t="shared" si="110"/>
        <v>395.49775026664986</v>
      </c>
      <c r="AL263" s="140">
        <f t="shared" si="110"/>
        <v>395.49775026664986</v>
      </c>
      <c r="AM263" s="140">
        <f t="shared" si="110"/>
        <v>395.49775026664986</v>
      </c>
      <c r="AN263" s="140">
        <f t="shared" si="110"/>
        <v>395.49775026664986</v>
      </c>
      <c r="AO263" s="140">
        <f t="shared" si="110"/>
        <v>395.49775026664986</v>
      </c>
      <c r="AP263" s="140">
        <f t="shared" si="110"/>
        <v>395.49775026664986</v>
      </c>
      <c r="AQ263" s="140">
        <f t="shared" si="110"/>
        <v>395.49775026664986</v>
      </c>
      <c r="AR263" s="140">
        <f t="shared" si="110"/>
        <v>395.49775026664986</v>
      </c>
      <c r="AS263" s="140">
        <f t="shared" si="110"/>
        <v>395.49775026664986</v>
      </c>
      <c r="AT263" s="140">
        <f t="shared" si="110"/>
        <v>395.49775026664986</v>
      </c>
      <c r="AU263" s="140">
        <f t="shared" si="110"/>
        <v>395.49775026664986</v>
      </c>
      <c r="AV263" s="140">
        <f t="shared" si="110"/>
        <v>395.49775026664986</v>
      </c>
      <c r="AW263" s="140">
        <f t="shared" si="110"/>
        <v>395.49775026664986</v>
      </c>
      <c r="AX263" s="140">
        <f t="shared" si="110"/>
        <v>395.49775026664986</v>
      </c>
      <c r="AY263" s="127"/>
      <c r="AZ263" s="127"/>
      <c r="BA263" s="127"/>
      <c r="BB263" s="127"/>
      <c r="BC263" s="127"/>
      <c r="BD263" s="127"/>
      <c r="BE263" s="127"/>
      <c r="BF263" s="127"/>
      <c r="BG263" s="127"/>
      <c r="BH263" s="127"/>
      <c r="BI263" s="127"/>
      <c r="BJ263" s="127"/>
      <c r="BK263" s="127"/>
      <c r="BL263" s="127"/>
    </row>
    <row r="264" spans="1:64" x14ac:dyDescent="0.25">
      <c r="A264" s="127"/>
      <c r="B264" s="129" t="s">
        <v>565</v>
      </c>
      <c r="C264" s="140"/>
      <c r="D264" s="140">
        <f t="shared" ref="D264:AX264" si="111">D263-D266</f>
        <v>0</v>
      </c>
      <c r="E264" s="140">
        <f t="shared" si="111"/>
        <v>0</v>
      </c>
      <c r="F264" s="140">
        <f t="shared" si="111"/>
        <v>280.18057720846241</v>
      </c>
      <c r="G264" s="140">
        <f t="shared" si="111"/>
        <v>282.19992921530559</v>
      </c>
      <c r="H264" s="140">
        <f t="shared" si="111"/>
        <v>284.23383534495122</v>
      </c>
      <c r="I264" s="140">
        <f t="shared" si="111"/>
        <v>286.28240049366786</v>
      </c>
      <c r="J264" s="140">
        <f t="shared" si="111"/>
        <v>288.34573031374543</v>
      </c>
      <c r="K264" s="140">
        <f t="shared" si="111"/>
        <v>290.42393121894418</v>
      </c>
      <c r="L264" s="140">
        <f t="shared" si="111"/>
        <v>292.51711038998258</v>
      </c>
      <c r="M264" s="140">
        <f t="shared" si="111"/>
        <v>294.62537578006521</v>
      </c>
      <c r="N264" s="140">
        <f t="shared" si="111"/>
        <v>296.74883612045039</v>
      </c>
      <c r="O264" s="140">
        <f t="shared" si="111"/>
        <v>298.88760092605776</v>
      </c>
      <c r="P264" s="140">
        <f t="shared" si="111"/>
        <v>301.04178050111631</v>
      </c>
      <c r="Q264" s="140">
        <f t="shared" si="111"/>
        <v>303.21148594485328</v>
      </c>
      <c r="R264" s="140">
        <f t="shared" si="111"/>
        <v>305.39682915722415</v>
      </c>
      <c r="S264" s="140">
        <f t="shared" si="111"/>
        <v>307.59792284468318</v>
      </c>
      <c r="T264" s="140">
        <f t="shared" si="111"/>
        <v>309.8148805259969</v>
      </c>
      <c r="U264" s="140">
        <f t="shared" si="111"/>
        <v>312.04781653809806</v>
      </c>
      <c r="V264" s="140">
        <f t="shared" si="111"/>
        <v>314.29684604198263</v>
      </c>
      <c r="W264" s="140">
        <f t="shared" si="111"/>
        <v>316.56208502864922</v>
      </c>
      <c r="X264" s="140">
        <f t="shared" si="111"/>
        <v>318.84365032508106</v>
      </c>
      <c r="Y264" s="140">
        <f t="shared" si="111"/>
        <v>321.14165960027117</v>
      </c>
      <c r="Z264" s="140">
        <f t="shared" si="111"/>
        <v>323.45623137129104</v>
      </c>
      <c r="AA264" s="140">
        <f t="shared" si="111"/>
        <v>325.7874850094031</v>
      </c>
      <c r="AB264" s="140">
        <f t="shared" si="111"/>
        <v>328.13554074621686</v>
      </c>
      <c r="AC264" s="140">
        <f t="shared" si="111"/>
        <v>330.5005196798902</v>
      </c>
      <c r="AD264" s="140">
        <f t="shared" si="111"/>
        <v>332.88254378137441</v>
      </c>
      <c r="AE264" s="140">
        <f t="shared" si="111"/>
        <v>335.2817359007048</v>
      </c>
      <c r="AF264" s="140">
        <f t="shared" si="111"/>
        <v>337.69821977333675</v>
      </c>
      <c r="AG264" s="140">
        <f t="shared" si="111"/>
        <v>340.13212002652699</v>
      </c>
      <c r="AH264" s="140">
        <f t="shared" si="111"/>
        <v>342.58356218576114</v>
      </c>
      <c r="AI264" s="140">
        <f t="shared" si="111"/>
        <v>345.05267268122776</v>
      </c>
      <c r="AJ264" s="140">
        <f t="shared" si="111"/>
        <v>347.53957885433846</v>
      </c>
      <c r="AK264" s="140">
        <f t="shared" si="111"/>
        <v>350.04440896429571</v>
      </c>
      <c r="AL264" s="140">
        <f t="shared" si="111"/>
        <v>352.56729219470736</v>
      </c>
      <c r="AM264" s="140">
        <f t="shared" si="111"/>
        <v>355.10835866024945</v>
      </c>
      <c r="AN264" s="140">
        <f t="shared" si="111"/>
        <v>357.66773941337652</v>
      </c>
      <c r="AO264" s="140">
        <f t="shared" si="111"/>
        <v>360.24556645108044</v>
      </c>
      <c r="AP264" s="140">
        <f t="shared" si="111"/>
        <v>362.8419727216982</v>
      </c>
      <c r="AQ264" s="140">
        <f t="shared" si="111"/>
        <v>365.45709213176832</v>
      </c>
      <c r="AR264" s="140">
        <f t="shared" si="111"/>
        <v>368.09105955293717</v>
      </c>
      <c r="AS264" s="140">
        <f t="shared" si="111"/>
        <v>370.7440108289145</v>
      </c>
      <c r="AT264" s="140">
        <f t="shared" si="111"/>
        <v>373.41608278247975</v>
      </c>
      <c r="AU264" s="140">
        <f t="shared" si="111"/>
        <v>376.10741322253836</v>
      </c>
      <c r="AV264" s="140">
        <f t="shared" si="111"/>
        <v>378.81814095122905</v>
      </c>
      <c r="AW264" s="140">
        <f t="shared" si="111"/>
        <v>381.5484057710824</v>
      </c>
      <c r="AX264" s="140">
        <f t="shared" si="111"/>
        <v>384.29834849223113</v>
      </c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</row>
    <row r="265" spans="1:64" x14ac:dyDescent="0.25">
      <c r="A265" s="127"/>
      <c r="B265" s="129" t="s">
        <v>566</v>
      </c>
      <c r="C265" s="140"/>
      <c r="D265" s="140">
        <f t="shared" ref="D265:Q265" si="112">(D264+C265)*(IF(C267&lt;1,0,1))</f>
        <v>0</v>
      </c>
      <c r="E265" s="140">
        <f t="shared" si="112"/>
        <v>0</v>
      </c>
      <c r="F265" s="140">
        <f t="shared" si="112"/>
        <v>280.18057720846241</v>
      </c>
      <c r="G265" s="140">
        <f t="shared" si="112"/>
        <v>562.380506423768</v>
      </c>
      <c r="H265" s="140">
        <f t="shared" si="112"/>
        <v>846.61434176871921</v>
      </c>
      <c r="I265" s="140">
        <f t="shared" si="112"/>
        <v>1132.8967422623871</v>
      </c>
      <c r="J265" s="140">
        <f t="shared" si="112"/>
        <v>1421.2424725761325</v>
      </c>
      <c r="K265" s="140">
        <f t="shared" si="112"/>
        <v>1711.6664037950768</v>
      </c>
      <c r="L265" s="140">
        <f t="shared" si="112"/>
        <v>2004.1835141850593</v>
      </c>
      <c r="M265" s="140">
        <f t="shared" si="112"/>
        <v>2298.8088899651243</v>
      </c>
      <c r="N265" s="140">
        <f t="shared" si="112"/>
        <v>2595.5577260855748</v>
      </c>
      <c r="O265" s="140">
        <f t="shared" si="112"/>
        <v>2894.4453270116328</v>
      </c>
      <c r="P265" s="140">
        <f t="shared" si="112"/>
        <v>3195.4871075127489</v>
      </c>
      <c r="Q265" s="140">
        <f t="shared" si="112"/>
        <v>3498.6985934576023</v>
      </c>
      <c r="R265" s="140">
        <f>(R264+Q265)*(IF(Q267&lt;1,0,1))</f>
        <v>3804.0954226148265</v>
      </c>
      <c r="S265" s="140">
        <f t="shared" ref="S265:AX265" si="113">(S264+R265)*(IF(R267&lt;1,0,1))</f>
        <v>4111.6933454595101</v>
      </c>
      <c r="T265" s="140">
        <f t="shared" si="113"/>
        <v>4421.5082259855071</v>
      </c>
      <c r="U265" s="140">
        <f t="shared" si="113"/>
        <v>4733.5560425236054</v>
      </c>
      <c r="V265" s="140">
        <f t="shared" si="113"/>
        <v>5047.8528885655878</v>
      </c>
      <c r="W265" s="140">
        <f t="shared" si="113"/>
        <v>5364.4149735942374</v>
      </c>
      <c r="X265" s="140">
        <f t="shared" si="113"/>
        <v>5683.2586239193188</v>
      </c>
      <c r="Y265" s="140">
        <f t="shared" si="113"/>
        <v>6004.4002835195897</v>
      </c>
      <c r="Z265" s="140">
        <f t="shared" si="113"/>
        <v>6327.856514890881</v>
      </c>
      <c r="AA265" s="140">
        <f t="shared" si="113"/>
        <v>6653.6439999002841</v>
      </c>
      <c r="AB265" s="140">
        <f t="shared" si="113"/>
        <v>6981.7795406465011</v>
      </c>
      <c r="AC265" s="140">
        <f t="shared" si="113"/>
        <v>7312.2800603263913</v>
      </c>
      <c r="AD265" s="140">
        <f t="shared" si="113"/>
        <v>7645.1626041077661</v>
      </c>
      <c r="AE265" s="140">
        <f t="shared" si="113"/>
        <v>7980.444340008471</v>
      </c>
      <c r="AF265" s="140">
        <f t="shared" si="113"/>
        <v>8318.142559781807</v>
      </c>
      <c r="AG265" s="140">
        <f t="shared" si="113"/>
        <v>8658.2746798083335</v>
      </c>
      <c r="AH265" s="140">
        <f t="shared" si="113"/>
        <v>9000.858241994094</v>
      </c>
      <c r="AI265" s="140">
        <f t="shared" si="113"/>
        <v>9345.9109146753217</v>
      </c>
      <c r="AJ265" s="140">
        <f t="shared" si="113"/>
        <v>9693.4504935296609</v>
      </c>
      <c r="AK265" s="140">
        <f t="shared" si="113"/>
        <v>10043.494902493956</v>
      </c>
      <c r="AL265" s="140">
        <f t="shared" si="113"/>
        <v>10396.062194688664</v>
      </c>
      <c r="AM265" s="140">
        <f t="shared" si="113"/>
        <v>10751.170553348913</v>
      </c>
      <c r="AN265" s="140">
        <f t="shared" si="113"/>
        <v>11108.83829276229</v>
      </c>
      <c r="AO265" s="140">
        <f t="shared" si="113"/>
        <v>11469.08385921337</v>
      </c>
      <c r="AP265" s="140">
        <f t="shared" si="113"/>
        <v>11831.925831935068</v>
      </c>
      <c r="AQ265" s="140">
        <f t="shared" si="113"/>
        <v>12197.382924066836</v>
      </c>
      <c r="AR265" s="140">
        <f t="shared" si="113"/>
        <v>12565.473983619773</v>
      </c>
      <c r="AS265" s="140">
        <f t="shared" si="113"/>
        <v>12936.217994448687</v>
      </c>
      <c r="AT265" s="140">
        <f t="shared" si="113"/>
        <v>13309.634077231167</v>
      </c>
      <c r="AU265" s="140">
        <f t="shared" si="113"/>
        <v>13685.741490453705</v>
      </c>
      <c r="AV265" s="140">
        <f t="shared" si="113"/>
        <v>14064.559631404934</v>
      </c>
      <c r="AW265" s="140">
        <f t="shared" si="113"/>
        <v>14446.108037176016</v>
      </c>
      <c r="AX265" s="140">
        <f t="shared" si="113"/>
        <v>14830.406385668248</v>
      </c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</row>
    <row r="266" spans="1:64" x14ac:dyDescent="0.25">
      <c r="A266" s="127"/>
      <c r="B266" s="129" t="s">
        <v>567</v>
      </c>
      <c r="C266" s="140"/>
      <c r="D266" s="140">
        <f>IF(D263&gt;0,C267*$D256,0)</f>
        <v>0</v>
      </c>
      <c r="E266" s="140">
        <f t="shared" ref="E266:AX266" si="114">IF(E263&gt;0,D267*$D$13,0)</f>
        <v>0</v>
      </c>
      <c r="F266" s="140">
        <f t="shared" si="114"/>
        <v>115.31717305818745</v>
      </c>
      <c r="G266" s="140">
        <f t="shared" si="114"/>
        <v>113.29782105134426</v>
      </c>
      <c r="H266" s="140">
        <f t="shared" si="114"/>
        <v>111.26391492169866</v>
      </c>
      <c r="I266" s="140">
        <f t="shared" si="114"/>
        <v>109.21534977298202</v>
      </c>
      <c r="J266" s="140">
        <f t="shared" si="114"/>
        <v>107.15201995290442</v>
      </c>
      <c r="K266" s="140">
        <f t="shared" si="114"/>
        <v>105.0738190477057</v>
      </c>
      <c r="L266" s="140">
        <f t="shared" si="114"/>
        <v>102.98063987666731</v>
      </c>
      <c r="M266" s="140">
        <f t="shared" si="114"/>
        <v>100.87237448658466</v>
      </c>
      <c r="N266" s="140">
        <f t="shared" si="114"/>
        <v>98.748914146199439</v>
      </c>
      <c r="O266" s="140">
        <f t="shared" si="114"/>
        <v>96.610149340592088</v>
      </c>
      <c r="P266" s="140">
        <f t="shared" si="114"/>
        <v>94.455969765533553</v>
      </c>
      <c r="Q266" s="140">
        <f t="shared" si="114"/>
        <v>92.286264321796551</v>
      </c>
      <c r="R266" s="140">
        <f t="shared" si="114"/>
        <v>90.100921109425741</v>
      </c>
      <c r="S266" s="140">
        <f t="shared" si="114"/>
        <v>87.899827421966663</v>
      </c>
      <c r="T266" s="140">
        <f t="shared" si="114"/>
        <v>85.682869740652947</v>
      </c>
      <c r="U266" s="140">
        <f t="shared" si="114"/>
        <v>83.449933728551812</v>
      </c>
      <c r="V266" s="140">
        <f t="shared" si="114"/>
        <v>81.200904224667227</v>
      </c>
      <c r="W266" s="140">
        <f t="shared" si="114"/>
        <v>78.935665238000624</v>
      </c>
      <c r="X266" s="140">
        <f t="shared" si="114"/>
        <v>76.654099941568774</v>
      </c>
      <c r="Y266" s="140">
        <f t="shared" si="114"/>
        <v>74.356090666378677</v>
      </c>
      <c r="Z266" s="140">
        <f t="shared" si="114"/>
        <v>72.041518895358806</v>
      </c>
      <c r="AA266" s="140">
        <f t="shared" si="114"/>
        <v>69.710265257246775</v>
      </c>
      <c r="AB266" s="140">
        <f t="shared" si="114"/>
        <v>67.362209520432984</v>
      </c>
      <c r="AC266" s="140">
        <f t="shared" si="114"/>
        <v>64.997230586759628</v>
      </c>
      <c r="AD266" s="140">
        <f t="shared" si="114"/>
        <v>62.615206485275458</v>
      </c>
      <c r="AE266" s="140">
        <f t="shared" si="114"/>
        <v>60.216014365945064</v>
      </c>
      <c r="AF266" s="140">
        <f t="shared" si="114"/>
        <v>57.799530493313114</v>
      </c>
      <c r="AG266" s="140">
        <f t="shared" si="114"/>
        <v>55.36563024012289</v>
      </c>
      <c r="AH266" s="140">
        <f t="shared" si="114"/>
        <v>52.914188080888692</v>
      </c>
      <c r="AI266" s="140">
        <f t="shared" si="114"/>
        <v>50.445077585422091</v>
      </c>
      <c r="AJ266" s="140">
        <f t="shared" si="114"/>
        <v>47.958171412311387</v>
      </c>
      <c r="AK266" s="140">
        <f t="shared" si="114"/>
        <v>45.453341302354168</v>
      </c>
      <c r="AL266" s="140">
        <f t="shared" si="114"/>
        <v>42.93045807194251</v>
      </c>
      <c r="AM266" s="140">
        <f t="shared" si="114"/>
        <v>40.389391606400409</v>
      </c>
      <c r="AN266" s="140">
        <f t="shared" si="114"/>
        <v>37.830010853273357</v>
      </c>
      <c r="AO266" s="140">
        <f t="shared" si="114"/>
        <v>35.252183815569417</v>
      </c>
      <c r="AP266" s="140">
        <f t="shared" si="114"/>
        <v>32.655777544951668</v>
      </c>
      <c r="AQ266" s="140">
        <f t="shared" si="114"/>
        <v>30.040658134881525</v>
      </c>
      <c r="AR266" s="140">
        <f t="shared" si="114"/>
        <v>27.40669071371271</v>
      </c>
      <c r="AS266" s="140">
        <f t="shared" si="114"/>
        <v>24.753739437735359</v>
      </c>
      <c r="AT266" s="140">
        <f t="shared" si="114"/>
        <v>22.081667484170087</v>
      </c>
      <c r="AU266" s="140">
        <f t="shared" si="114"/>
        <v>19.39033704411148</v>
      </c>
      <c r="AV266" s="140">
        <f t="shared" si="114"/>
        <v>16.679609315420812</v>
      </c>
      <c r="AW266" s="140">
        <f t="shared" si="114"/>
        <v>13.949344495567455</v>
      </c>
      <c r="AX266" s="140">
        <f t="shared" si="114"/>
        <v>11.199401774418744</v>
      </c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</row>
    <row r="267" spans="1:64" x14ac:dyDescent="0.25">
      <c r="A267" s="127"/>
      <c r="B267" s="129" t="s">
        <v>568</v>
      </c>
      <c r="C267" s="140">
        <f>IF(D261=$C249,($C251-($C251*$C253)-($C251*$C252)),(($C251-($C251*$C253)-($C251*$C252))-C265)*IF(B267&lt;1,0,1))</f>
        <v>16000</v>
      </c>
      <c r="D267" s="140">
        <f>IF(E261=$C249,($C251-($C251*$C253)-($C251*$C252)),(($C251-($C251*$C253)-($C251*$C252))-D265)*IF(C267&lt;1,0,1))</f>
        <v>16000</v>
      </c>
      <c r="E267" s="140">
        <f>IF(F261=$C249,($C251-($C251*$C253)-($C251*$C252)),(($C251-($C251*$C253)-($C251*$C252))-E265)*IF(D267&lt;1,0,1))</f>
        <v>16000</v>
      </c>
      <c r="F267" s="140">
        <f>IF(G261=$C249,($C251-($C251*$C253)-($C251*$C252)),(($C251-($C251*$C253)-($C251*$C252))-F265)*IF(E267&lt;1,0,1))</f>
        <v>15719.819422791537</v>
      </c>
      <c r="G267" s="140">
        <f t="shared" ref="G267:AX267" si="115">IF(H261=$C249,($C251-($C251*$C253)-($C251*$C252)),(($C251-($C251*$C253)-($C251*$C252))-G265)*IF(F267&lt;1,0,1))</f>
        <v>15437.619493576232</v>
      </c>
      <c r="H267" s="140">
        <f t="shared" si="115"/>
        <v>15153.38565823128</v>
      </c>
      <c r="I267" s="140">
        <f t="shared" si="115"/>
        <v>14867.103257737614</v>
      </c>
      <c r="J267" s="140">
        <f t="shared" si="115"/>
        <v>14578.757527423868</v>
      </c>
      <c r="K267" s="140">
        <f t="shared" si="115"/>
        <v>14288.333596204924</v>
      </c>
      <c r="L267" s="140">
        <f t="shared" si="115"/>
        <v>13995.816485814941</v>
      </c>
      <c r="M267" s="140">
        <f t="shared" si="115"/>
        <v>13701.191110034875</v>
      </c>
      <c r="N267" s="140">
        <f t="shared" si="115"/>
        <v>13404.442273914425</v>
      </c>
      <c r="O267" s="140">
        <f t="shared" si="115"/>
        <v>13105.554672988368</v>
      </c>
      <c r="P267" s="140">
        <f t="shared" si="115"/>
        <v>12804.512892487252</v>
      </c>
      <c r="Q267" s="140">
        <f t="shared" si="115"/>
        <v>12501.301406542398</v>
      </c>
      <c r="R267" s="140">
        <f t="shared" si="115"/>
        <v>12195.904577385174</v>
      </c>
      <c r="S267" s="140">
        <f t="shared" si="115"/>
        <v>11888.306654540491</v>
      </c>
      <c r="T267" s="140">
        <f t="shared" si="115"/>
        <v>11578.491774014492</v>
      </c>
      <c r="U267" s="140">
        <f t="shared" si="115"/>
        <v>11266.443957476395</v>
      </c>
      <c r="V267" s="140">
        <f t="shared" si="115"/>
        <v>10952.147111434413</v>
      </c>
      <c r="W267" s="140">
        <f t="shared" si="115"/>
        <v>10635.585026405763</v>
      </c>
      <c r="X267" s="140">
        <f t="shared" si="115"/>
        <v>10316.741376080681</v>
      </c>
      <c r="Y267" s="140">
        <f t="shared" si="115"/>
        <v>9995.5997164804103</v>
      </c>
      <c r="Z267" s="140">
        <f t="shared" si="115"/>
        <v>9672.143485109118</v>
      </c>
      <c r="AA267" s="140">
        <f t="shared" si="115"/>
        <v>9346.3560000997168</v>
      </c>
      <c r="AB267" s="140">
        <f t="shared" si="115"/>
        <v>9018.2204593534989</v>
      </c>
      <c r="AC267" s="140">
        <f t="shared" si="115"/>
        <v>8687.7199396736087</v>
      </c>
      <c r="AD267" s="140">
        <f t="shared" si="115"/>
        <v>8354.8373958922348</v>
      </c>
      <c r="AE267" s="140">
        <f t="shared" si="115"/>
        <v>8019.555659991529</v>
      </c>
      <c r="AF267" s="140">
        <f t="shared" si="115"/>
        <v>7681.857440218193</v>
      </c>
      <c r="AG267" s="140">
        <f t="shared" si="115"/>
        <v>7341.7253201916665</v>
      </c>
      <c r="AH267" s="140">
        <f t="shared" si="115"/>
        <v>6999.141758005906</v>
      </c>
      <c r="AI267" s="140">
        <f t="shared" si="115"/>
        <v>6654.0890853246783</v>
      </c>
      <c r="AJ267" s="140">
        <f t="shared" si="115"/>
        <v>6306.5495064703391</v>
      </c>
      <c r="AK267" s="140">
        <f t="shared" si="115"/>
        <v>5956.505097506044</v>
      </c>
      <c r="AL267" s="140">
        <f t="shared" si="115"/>
        <v>5603.937805311336</v>
      </c>
      <c r="AM267" s="140">
        <f t="shared" si="115"/>
        <v>5248.829446651087</v>
      </c>
      <c r="AN267" s="140">
        <f t="shared" si="115"/>
        <v>4891.1617072377103</v>
      </c>
      <c r="AO267" s="140">
        <f t="shared" si="115"/>
        <v>4530.9161407866304</v>
      </c>
      <c r="AP267" s="140">
        <f t="shared" si="115"/>
        <v>4168.0741680649317</v>
      </c>
      <c r="AQ267" s="140">
        <f t="shared" si="115"/>
        <v>3802.6170759331635</v>
      </c>
      <c r="AR267" s="140">
        <f t="shared" si="115"/>
        <v>3434.5260163802268</v>
      </c>
      <c r="AS267" s="140">
        <f t="shared" si="115"/>
        <v>3063.782005551313</v>
      </c>
      <c r="AT267" s="140">
        <f t="shared" si="115"/>
        <v>2690.3659227688331</v>
      </c>
      <c r="AU267" s="140">
        <f t="shared" si="115"/>
        <v>2314.2585095462946</v>
      </c>
      <c r="AV267" s="140">
        <f t="shared" si="115"/>
        <v>1935.4403685950656</v>
      </c>
      <c r="AW267" s="140">
        <f t="shared" si="115"/>
        <v>1553.8919628239837</v>
      </c>
      <c r="AX267" s="140">
        <f t="shared" si="115"/>
        <v>1169.5936143317522</v>
      </c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  <c r="BI267" s="127"/>
      <c r="BJ267" s="127"/>
      <c r="BK267" s="127"/>
      <c r="BL267" s="127"/>
    </row>
    <row r="268" spans="1:64" x14ac:dyDescent="0.25">
      <c r="A268" s="127"/>
      <c r="B268" s="129" t="s">
        <v>591</v>
      </c>
      <c r="C268" s="140"/>
      <c r="D268" s="140">
        <f t="shared" ref="D268:Y268" si="116">IF(D267&lt;1,$C251*$C252,0)*IF(C267&lt;1,0,1)</f>
        <v>0</v>
      </c>
      <c r="E268" s="140">
        <f t="shared" si="116"/>
        <v>0</v>
      </c>
      <c r="F268" s="140">
        <f t="shared" si="116"/>
        <v>0</v>
      </c>
      <c r="G268" s="140">
        <f t="shared" si="116"/>
        <v>0</v>
      </c>
      <c r="H268" s="140">
        <f t="shared" si="116"/>
        <v>0</v>
      </c>
      <c r="I268" s="140">
        <f t="shared" si="116"/>
        <v>0</v>
      </c>
      <c r="J268" s="140">
        <f t="shared" si="116"/>
        <v>0</v>
      </c>
      <c r="K268" s="140">
        <f t="shared" si="116"/>
        <v>0</v>
      </c>
      <c r="L268" s="140">
        <f t="shared" si="116"/>
        <v>0</v>
      </c>
      <c r="M268" s="140">
        <f t="shared" si="116"/>
        <v>0</v>
      </c>
      <c r="N268" s="140">
        <f t="shared" si="116"/>
        <v>0</v>
      </c>
      <c r="O268" s="140">
        <f t="shared" si="116"/>
        <v>0</v>
      </c>
      <c r="P268" s="140">
        <f t="shared" si="116"/>
        <v>0</v>
      </c>
      <c r="Q268" s="140">
        <f t="shared" si="116"/>
        <v>0</v>
      </c>
      <c r="R268" s="140">
        <f t="shared" si="116"/>
        <v>0</v>
      </c>
      <c r="S268" s="140">
        <f t="shared" si="116"/>
        <v>0</v>
      </c>
      <c r="T268" s="140">
        <f t="shared" si="116"/>
        <v>0</v>
      </c>
      <c r="U268" s="140">
        <f t="shared" si="116"/>
        <v>0</v>
      </c>
      <c r="V268" s="140">
        <f t="shared" si="116"/>
        <v>0</v>
      </c>
      <c r="W268" s="140">
        <f t="shared" si="116"/>
        <v>0</v>
      </c>
      <c r="X268" s="140">
        <f t="shared" si="116"/>
        <v>0</v>
      </c>
      <c r="Y268" s="140">
        <f t="shared" si="116"/>
        <v>0</v>
      </c>
      <c r="Z268" s="140">
        <f t="shared" ref="Z268:AX268" si="117">IF(Z267&lt;1,$C$8*$C$9,0)*IF(Y267&lt;1,0,1)</f>
        <v>0</v>
      </c>
      <c r="AA268" s="140">
        <f t="shared" si="117"/>
        <v>0</v>
      </c>
      <c r="AB268" s="140">
        <f t="shared" si="117"/>
        <v>0</v>
      </c>
      <c r="AC268" s="140">
        <f t="shared" si="117"/>
        <v>0</v>
      </c>
      <c r="AD268" s="140">
        <f t="shared" si="117"/>
        <v>0</v>
      </c>
      <c r="AE268" s="140">
        <f t="shared" si="117"/>
        <v>0</v>
      </c>
      <c r="AF268" s="140">
        <f t="shared" si="117"/>
        <v>0</v>
      </c>
      <c r="AG268" s="140">
        <f t="shared" si="117"/>
        <v>0</v>
      </c>
      <c r="AH268" s="140">
        <f t="shared" si="117"/>
        <v>0</v>
      </c>
      <c r="AI268" s="140">
        <f t="shared" si="117"/>
        <v>0</v>
      </c>
      <c r="AJ268" s="140">
        <f t="shared" si="117"/>
        <v>0</v>
      </c>
      <c r="AK268" s="140">
        <f t="shared" si="117"/>
        <v>0</v>
      </c>
      <c r="AL268" s="140">
        <f t="shared" si="117"/>
        <v>0</v>
      </c>
      <c r="AM268" s="140">
        <f t="shared" si="117"/>
        <v>0</v>
      </c>
      <c r="AN268" s="140">
        <f t="shared" si="117"/>
        <v>0</v>
      </c>
      <c r="AO268" s="140">
        <f t="shared" si="117"/>
        <v>0</v>
      </c>
      <c r="AP268" s="140">
        <f t="shared" si="117"/>
        <v>0</v>
      </c>
      <c r="AQ268" s="140">
        <f t="shared" si="117"/>
        <v>0</v>
      </c>
      <c r="AR268" s="140">
        <f t="shared" si="117"/>
        <v>0</v>
      </c>
      <c r="AS268" s="140">
        <f t="shared" si="117"/>
        <v>0</v>
      </c>
      <c r="AT268" s="140">
        <f t="shared" si="117"/>
        <v>0</v>
      </c>
      <c r="AU268" s="140">
        <f t="shared" si="117"/>
        <v>0</v>
      </c>
      <c r="AV268" s="140">
        <f t="shared" si="117"/>
        <v>0</v>
      </c>
      <c r="AW268" s="140">
        <f t="shared" si="117"/>
        <v>0</v>
      </c>
      <c r="AX268" s="140">
        <f t="shared" si="117"/>
        <v>0</v>
      </c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  <c r="BI268" s="127"/>
      <c r="BJ268" s="127"/>
      <c r="BK268" s="127"/>
      <c r="BL268" s="127"/>
    </row>
    <row r="269" spans="1:64" x14ac:dyDescent="0.25">
      <c r="A269" s="127"/>
      <c r="B269" s="143" t="s">
        <v>592</v>
      </c>
      <c r="C269" s="140">
        <f>C262+C263+C268</f>
        <v>0</v>
      </c>
      <c r="D269" s="140">
        <f>D262+D263+D268</f>
        <v>0</v>
      </c>
      <c r="E269" s="140">
        <f t="shared" ref="E269:AX269" si="118">E262+E263+E268</f>
        <v>0</v>
      </c>
      <c r="F269" s="140">
        <f t="shared" si="118"/>
        <v>2395.4977502666497</v>
      </c>
      <c r="G269" s="140">
        <f t="shared" si="118"/>
        <v>395.49775026664986</v>
      </c>
      <c r="H269" s="140">
        <f t="shared" si="118"/>
        <v>395.49775026664986</v>
      </c>
      <c r="I269" s="140">
        <f t="shared" si="118"/>
        <v>395.49775026664986</v>
      </c>
      <c r="J269" s="140">
        <f t="shared" si="118"/>
        <v>395.49775026664986</v>
      </c>
      <c r="K269" s="140">
        <f t="shared" si="118"/>
        <v>395.49775026664986</v>
      </c>
      <c r="L269" s="140">
        <f t="shared" si="118"/>
        <v>395.49775026664986</v>
      </c>
      <c r="M269" s="140">
        <f t="shared" si="118"/>
        <v>395.49775026664986</v>
      </c>
      <c r="N269" s="140">
        <f t="shared" si="118"/>
        <v>395.49775026664986</v>
      </c>
      <c r="O269" s="140">
        <f t="shared" si="118"/>
        <v>395.49775026664986</v>
      </c>
      <c r="P269" s="140">
        <f t="shared" si="118"/>
        <v>395.49775026664986</v>
      </c>
      <c r="Q269" s="140">
        <f t="shared" si="118"/>
        <v>395.49775026664986</v>
      </c>
      <c r="R269" s="140">
        <f t="shared" si="118"/>
        <v>395.49775026664986</v>
      </c>
      <c r="S269" s="140">
        <f t="shared" si="118"/>
        <v>395.49775026664986</v>
      </c>
      <c r="T269" s="140">
        <f t="shared" si="118"/>
        <v>395.49775026664986</v>
      </c>
      <c r="U269" s="140">
        <f t="shared" si="118"/>
        <v>395.49775026664986</v>
      </c>
      <c r="V269" s="140">
        <f t="shared" si="118"/>
        <v>395.49775026664986</v>
      </c>
      <c r="W269" s="140">
        <f t="shared" si="118"/>
        <v>395.49775026664986</v>
      </c>
      <c r="X269" s="140">
        <f t="shared" si="118"/>
        <v>395.49775026664986</v>
      </c>
      <c r="Y269" s="140">
        <f t="shared" si="118"/>
        <v>395.49775026664986</v>
      </c>
      <c r="Z269" s="140">
        <f t="shared" si="118"/>
        <v>395.49775026664986</v>
      </c>
      <c r="AA269" s="140">
        <f t="shared" si="118"/>
        <v>395.49775026664986</v>
      </c>
      <c r="AB269" s="140">
        <f t="shared" si="118"/>
        <v>395.49775026664986</v>
      </c>
      <c r="AC269" s="140">
        <f t="shared" si="118"/>
        <v>395.49775026664986</v>
      </c>
      <c r="AD269" s="140">
        <f t="shared" si="118"/>
        <v>395.49775026664986</v>
      </c>
      <c r="AE269" s="140">
        <f t="shared" si="118"/>
        <v>395.49775026664986</v>
      </c>
      <c r="AF269" s="140">
        <f t="shared" si="118"/>
        <v>395.49775026664986</v>
      </c>
      <c r="AG269" s="140">
        <f t="shared" si="118"/>
        <v>395.49775026664986</v>
      </c>
      <c r="AH269" s="140">
        <f t="shared" si="118"/>
        <v>395.49775026664986</v>
      </c>
      <c r="AI269" s="140">
        <f t="shared" si="118"/>
        <v>395.49775026664986</v>
      </c>
      <c r="AJ269" s="140">
        <f t="shared" si="118"/>
        <v>395.49775026664986</v>
      </c>
      <c r="AK269" s="140">
        <f t="shared" si="118"/>
        <v>395.49775026664986</v>
      </c>
      <c r="AL269" s="140">
        <f t="shared" si="118"/>
        <v>395.49775026664986</v>
      </c>
      <c r="AM269" s="140">
        <f t="shared" si="118"/>
        <v>395.49775026664986</v>
      </c>
      <c r="AN269" s="140">
        <f t="shared" si="118"/>
        <v>395.49775026664986</v>
      </c>
      <c r="AO269" s="140">
        <f t="shared" si="118"/>
        <v>395.49775026664986</v>
      </c>
      <c r="AP269" s="140">
        <f t="shared" si="118"/>
        <v>395.49775026664986</v>
      </c>
      <c r="AQ269" s="140">
        <f t="shared" si="118"/>
        <v>395.49775026664986</v>
      </c>
      <c r="AR269" s="140">
        <f t="shared" si="118"/>
        <v>395.49775026664986</v>
      </c>
      <c r="AS269" s="140">
        <f t="shared" si="118"/>
        <v>395.49775026664986</v>
      </c>
      <c r="AT269" s="140">
        <f t="shared" si="118"/>
        <v>395.49775026664986</v>
      </c>
      <c r="AU269" s="140">
        <f t="shared" si="118"/>
        <v>395.49775026664986</v>
      </c>
      <c r="AV269" s="140">
        <f t="shared" si="118"/>
        <v>395.49775026664986</v>
      </c>
      <c r="AW269" s="140">
        <f t="shared" si="118"/>
        <v>395.49775026664986</v>
      </c>
      <c r="AX269" s="140">
        <f t="shared" si="118"/>
        <v>395.49775026664986</v>
      </c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  <c r="BI269" s="127"/>
      <c r="BJ269" s="127"/>
      <c r="BK269" s="127"/>
      <c r="BL269" s="127"/>
    </row>
    <row r="270" spans="1:64" x14ac:dyDescent="0.25">
      <c r="A270" s="127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</row>
    <row r="271" spans="1:64" x14ac:dyDescent="0.25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  <c r="BI271" s="127"/>
      <c r="BJ271" s="127"/>
      <c r="BK271" s="127"/>
      <c r="BL271" s="127"/>
    </row>
    <row r="272" spans="1:64" x14ac:dyDescent="0.25">
      <c r="A272" s="127"/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</row>
    <row r="273" spans="1:64" x14ac:dyDescent="0.25">
      <c r="A273" s="127"/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</row>
    <row r="274" spans="1:64" x14ac:dyDescent="0.25">
      <c r="A274" s="145"/>
      <c r="B274" s="145" t="s">
        <v>504</v>
      </c>
      <c r="C274" s="145" t="str">
        <f>+C261</f>
        <v>A1 m1</v>
      </c>
      <c r="D274" s="145" t="str">
        <f t="shared" ref="D274:AX274" si="119">+D261</f>
        <v>A1 m2</v>
      </c>
      <c r="E274" s="145" t="str">
        <f t="shared" si="119"/>
        <v>A1 m3</v>
      </c>
      <c r="F274" s="145" t="str">
        <f t="shared" si="119"/>
        <v>A1 m4</v>
      </c>
      <c r="G274" s="145" t="str">
        <f t="shared" si="119"/>
        <v>A1 m5</v>
      </c>
      <c r="H274" s="145" t="str">
        <f t="shared" si="119"/>
        <v>A1 m6</v>
      </c>
      <c r="I274" s="145" t="str">
        <f t="shared" si="119"/>
        <v>A1 m7</v>
      </c>
      <c r="J274" s="145" t="str">
        <f t="shared" si="119"/>
        <v>A1 m8</v>
      </c>
      <c r="K274" s="145" t="str">
        <f t="shared" si="119"/>
        <v>A1 m9</v>
      </c>
      <c r="L274" s="145" t="str">
        <f t="shared" si="119"/>
        <v>A1 m10</v>
      </c>
      <c r="M274" s="145" t="str">
        <f t="shared" si="119"/>
        <v>A1 m11</v>
      </c>
      <c r="N274" s="145" t="str">
        <f t="shared" si="119"/>
        <v>A1 m12</v>
      </c>
      <c r="O274" s="145" t="str">
        <f t="shared" si="119"/>
        <v>A2 m1</v>
      </c>
      <c r="P274" s="145" t="str">
        <f t="shared" si="119"/>
        <v>A2 m2</v>
      </c>
      <c r="Q274" s="145" t="str">
        <f t="shared" si="119"/>
        <v>A2 m3</v>
      </c>
      <c r="R274" s="145" t="str">
        <f t="shared" si="119"/>
        <v>A2 m4</v>
      </c>
      <c r="S274" s="145" t="str">
        <f t="shared" si="119"/>
        <v>A2 m5</v>
      </c>
      <c r="T274" s="145" t="str">
        <f t="shared" si="119"/>
        <v>A2 m6</v>
      </c>
      <c r="U274" s="145" t="str">
        <f t="shared" si="119"/>
        <v>A2 m7</v>
      </c>
      <c r="V274" s="145" t="str">
        <f t="shared" si="119"/>
        <v>A2 m8</v>
      </c>
      <c r="W274" s="145" t="str">
        <f t="shared" si="119"/>
        <v>A2 m9</v>
      </c>
      <c r="X274" s="145" t="str">
        <f t="shared" si="119"/>
        <v>A2 m10</v>
      </c>
      <c r="Y274" s="145" t="str">
        <f t="shared" si="119"/>
        <v>A2 m11</v>
      </c>
      <c r="Z274" s="145" t="str">
        <f t="shared" si="119"/>
        <v>A2 m12</v>
      </c>
      <c r="AA274" s="145" t="str">
        <f t="shared" si="119"/>
        <v>A3 m1</v>
      </c>
      <c r="AB274" s="145" t="str">
        <f t="shared" si="119"/>
        <v>A3 m2</v>
      </c>
      <c r="AC274" s="145" t="str">
        <f t="shared" si="119"/>
        <v>A3 m3</v>
      </c>
      <c r="AD274" s="145" t="str">
        <f t="shared" si="119"/>
        <v>A3 m4</v>
      </c>
      <c r="AE274" s="145" t="str">
        <f t="shared" si="119"/>
        <v>A3 m5</v>
      </c>
      <c r="AF274" s="145" t="str">
        <f t="shared" si="119"/>
        <v>A3 m6</v>
      </c>
      <c r="AG274" s="145" t="str">
        <f t="shared" si="119"/>
        <v>A3 m7</v>
      </c>
      <c r="AH274" s="145" t="str">
        <f t="shared" si="119"/>
        <v>A3 m8</v>
      </c>
      <c r="AI274" s="145" t="str">
        <f t="shared" si="119"/>
        <v>A3 m9</v>
      </c>
      <c r="AJ274" s="145" t="str">
        <f t="shared" si="119"/>
        <v>A3 m10</v>
      </c>
      <c r="AK274" s="145" t="str">
        <f t="shared" si="119"/>
        <v>A3 m11</v>
      </c>
      <c r="AL274" s="145" t="str">
        <f t="shared" si="119"/>
        <v>A3 m12</v>
      </c>
      <c r="AM274" s="145" t="str">
        <f t="shared" si="119"/>
        <v>A4 m1</v>
      </c>
      <c r="AN274" s="145" t="str">
        <f t="shared" si="119"/>
        <v>A4 m2</v>
      </c>
      <c r="AO274" s="145" t="str">
        <f t="shared" si="119"/>
        <v>A4 m3</v>
      </c>
      <c r="AP274" s="145" t="str">
        <f t="shared" si="119"/>
        <v>A4 m4</v>
      </c>
      <c r="AQ274" s="145" t="str">
        <f t="shared" si="119"/>
        <v>A4 m5</v>
      </c>
      <c r="AR274" s="145" t="str">
        <f t="shared" si="119"/>
        <v>A4 m6</v>
      </c>
      <c r="AS274" s="145" t="str">
        <f t="shared" si="119"/>
        <v>A4 m7</v>
      </c>
      <c r="AT274" s="145" t="str">
        <f t="shared" si="119"/>
        <v>A4 m8</v>
      </c>
      <c r="AU274" s="145" t="str">
        <f t="shared" si="119"/>
        <v>A4 m9</v>
      </c>
      <c r="AV274" s="145" t="str">
        <f t="shared" si="119"/>
        <v>A4 m10</v>
      </c>
      <c r="AW274" s="145" t="str">
        <f t="shared" si="119"/>
        <v>A4 m11</v>
      </c>
      <c r="AX274" s="145" t="str">
        <f t="shared" si="119"/>
        <v>A4 m12</v>
      </c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</row>
    <row r="275" spans="1:64" x14ac:dyDescent="0.25">
      <c r="A275" s="127"/>
      <c r="B275" s="127" t="s">
        <v>580</v>
      </c>
      <c r="C275" s="127">
        <f>+C20</f>
        <v>0</v>
      </c>
      <c r="D275" s="127">
        <f t="shared" ref="D275:AX275" si="120">+D20</f>
        <v>0</v>
      </c>
      <c r="E275" s="127">
        <f t="shared" si="120"/>
        <v>0</v>
      </c>
      <c r="F275" s="127">
        <f t="shared" si="120"/>
        <v>0</v>
      </c>
      <c r="G275" s="127">
        <f t="shared" si="120"/>
        <v>0</v>
      </c>
      <c r="H275" s="127">
        <f t="shared" si="120"/>
        <v>0</v>
      </c>
      <c r="I275" s="127">
        <f t="shared" si="120"/>
        <v>0</v>
      </c>
      <c r="J275" s="127">
        <f t="shared" si="120"/>
        <v>0</v>
      </c>
      <c r="K275" s="127">
        <f t="shared" si="120"/>
        <v>0</v>
      </c>
      <c r="L275" s="127">
        <f t="shared" si="120"/>
        <v>0</v>
      </c>
      <c r="M275" s="127">
        <f t="shared" si="120"/>
        <v>0</v>
      </c>
      <c r="N275" s="127">
        <f t="shared" si="120"/>
        <v>395.49775026664986</v>
      </c>
      <c r="O275" s="127">
        <f t="shared" si="120"/>
        <v>395.49775026664986</v>
      </c>
      <c r="P275" s="127">
        <f t="shared" si="120"/>
        <v>395.49775026664986</v>
      </c>
      <c r="Q275" s="127">
        <f t="shared" si="120"/>
        <v>395.49775026664986</v>
      </c>
      <c r="R275" s="127">
        <f t="shared" si="120"/>
        <v>395.49775026664986</v>
      </c>
      <c r="S275" s="127">
        <f t="shared" si="120"/>
        <v>395.49775026664986</v>
      </c>
      <c r="T275" s="127">
        <f t="shared" si="120"/>
        <v>395.49775026664986</v>
      </c>
      <c r="U275" s="127">
        <f t="shared" si="120"/>
        <v>395.49775026664986</v>
      </c>
      <c r="V275" s="127">
        <f t="shared" si="120"/>
        <v>395.49775026664986</v>
      </c>
      <c r="W275" s="127">
        <f t="shared" si="120"/>
        <v>395.49775026664986</v>
      </c>
      <c r="X275" s="127">
        <f t="shared" si="120"/>
        <v>395.49775026664986</v>
      </c>
      <c r="Y275" s="127">
        <f t="shared" si="120"/>
        <v>395.49775026664986</v>
      </c>
      <c r="Z275" s="127">
        <f t="shared" si="120"/>
        <v>395.49775026664986</v>
      </c>
      <c r="AA275" s="127">
        <f t="shared" si="120"/>
        <v>395.49775026664986</v>
      </c>
      <c r="AB275" s="127">
        <f t="shared" si="120"/>
        <v>395.49775026664986</v>
      </c>
      <c r="AC275" s="127">
        <f t="shared" si="120"/>
        <v>395.49775026664986</v>
      </c>
      <c r="AD275" s="127">
        <f t="shared" si="120"/>
        <v>395.49775026664986</v>
      </c>
      <c r="AE275" s="127">
        <f t="shared" si="120"/>
        <v>395.49775026664986</v>
      </c>
      <c r="AF275" s="127">
        <f t="shared" si="120"/>
        <v>395.49775026664986</v>
      </c>
      <c r="AG275" s="127">
        <f t="shared" si="120"/>
        <v>395.49775026664986</v>
      </c>
      <c r="AH275" s="127">
        <f t="shared" si="120"/>
        <v>395.49775026664986</v>
      </c>
      <c r="AI275" s="127">
        <f t="shared" si="120"/>
        <v>395.49775026664986</v>
      </c>
      <c r="AJ275" s="127">
        <f t="shared" si="120"/>
        <v>395.49775026664986</v>
      </c>
      <c r="AK275" s="127">
        <f t="shared" si="120"/>
        <v>395.49775026664986</v>
      </c>
      <c r="AL275" s="127">
        <f t="shared" si="120"/>
        <v>395.49775026664986</v>
      </c>
      <c r="AM275" s="127">
        <f t="shared" si="120"/>
        <v>395.49775026664986</v>
      </c>
      <c r="AN275" s="127">
        <f t="shared" si="120"/>
        <v>395.49775026664986</v>
      </c>
      <c r="AO275" s="127">
        <f t="shared" si="120"/>
        <v>395.49775026664986</v>
      </c>
      <c r="AP275" s="127">
        <f t="shared" si="120"/>
        <v>395.49775026664986</v>
      </c>
      <c r="AQ275" s="127">
        <f t="shared" si="120"/>
        <v>395.49775026664986</v>
      </c>
      <c r="AR275" s="127">
        <f t="shared" si="120"/>
        <v>395.49775026664986</v>
      </c>
      <c r="AS275" s="127">
        <f t="shared" si="120"/>
        <v>395.49775026664986</v>
      </c>
      <c r="AT275" s="127">
        <f t="shared" si="120"/>
        <v>395.49775026664986</v>
      </c>
      <c r="AU275" s="127">
        <f t="shared" si="120"/>
        <v>395.49775026664986</v>
      </c>
      <c r="AV275" s="127">
        <f t="shared" si="120"/>
        <v>395.49775026664986</v>
      </c>
      <c r="AW275" s="127">
        <f t="shared" si="120"/>
        <v>395.49775026664986</v>
      </c>
      <c r="AX275" s="127">
        <f t="shared" si="120"/>
        <v>395.49775026664986</v>
      </c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  <c r="BI275" s="127"/>
      <c r="BJ275" s="127"/>
      <c r="BK275" s="127"/>
      <c r="BL275" s="127"/>
    </row>
    <row r="276" spans="1:64" x14ac:dyDescent="0.25">
      <c r="A276" s="127" t="s">
        <v>602</v>
      </c>
      <c r="B276" s="127" t="s">
        <v>603</v>
      </c>
      <c r="C276" s="127">
        <f t="shared" ref="C276:I276" si="121">+IF(C20=0,0,(($C8*$C9)/$C11))</f>
        <v>0</v>
      </c>
      <c r="D276" s="127">
        <f t="shared" si="121"/>
        <v>0</v>
      </c>
      <c r="E276" s="127">
        <f t="shared" si="121"/>
        <v>0</v>
      </c>
      <c r="F276" s="127">
        <f t="shared" si="121"/>
        <v>0</v>
      </c>
      <c r="G276" s="127">
        <f t="shared" si="121"/>
        <v>0</v>
      </c>
      <c r="H276" s="127">
        <f t="shared" si="121"/>
        <v>0</v>
      </c>
      <c r="I276" s="127">
        <f t="shared" si="121"/>
        <v>0</v>
      </c>
      <c r="J276" s="127">
        <f>+IF(J20=0,0,(($C8*$C9)/$C11))</f>
        <v>0</v>
      </c>
      <c r="K276" s="127">
        <f t="shared" ref="K276:AX276" si="122">+IF(K20=0,0,(($C8*$C9)/$C11))</f>
        <v>0</v>
      </c>
      <c r="L276" s="127">
        <f t="shared" si="122"/>
        <v>0</v>
      </c>
      <c r="M276" s="127">
        <f t="shared" si="122"/>
        <v>0</v>
      </c>
      <c r="N276" s="127">
        <f>+IF(N20=0,0,(($C8*$C9)/$C11))</f>
        <v>41.666666666666664</v>
      </c>
      <c r="O276" s="127">
        <f t="shared" si="122"/>
        <v>41.666666666666664</v>
      </c>
      <c r="P276" s="127">
        <f t="shared" si="122"/>
        <v>41.666666666666664</v>
      </c>
      <c r="Q276" s="127">
        <f t="shared" si="122"/>
        <v>41.666666666666664</v>
      </c>
      <c r="R276" s="127">
        <f t="shared" si="122"/>
        <v>41.666666666666664</v>
      </c>
      <c r="S276" s="127">
        <f t="shared" si="122"/>
        <v>41.666666666666664</v>
      </c>
      <c r="T276" s="127">
        <f t="shared" si="122"/>
        <v>41.666666666666664</v>
      </c>
      <c r="U276" s="127">
        <f t="shared" si="122"/>
        <v>41.666666666666664</v>
      </c>
      <c r="V276" s="127">
        <f t="shared" si="122"/>
        <v>41.666666666666664</v>
      </c>
      <c r="W276" s="127">
        <f t="shared" si="122"/>
        <v>41.666666666666664</v>
      </c>
      <c r="X276" s="127">
        <f t="shared" si="122"/>
        <v>41.666666666666664</v>
      </c>
      <c r="Y276" s="127">
        <f t="shared" si="122"/>
        <v>41.666666666666664</v>
      </c>
      <c r="Z276" s="127">
        <f t="shared" si="122"/>
        <v>41.666666666666664</v>
      </c>
      <c r="AA276" s="127">
        <f t="shared" si="122"/>
        <v>41.666666666666664</v>
      </c>
      <c r="AB276" s="127">
        <f t="shared" si="122"/>
        <v>41.666666666666664</v>
      </c>
      <c r="AC276" s="127">
        <f t="shared" si="122"/>
        <v>41.666666666666664</v>
      </c>
      <c r="AD276" s="127">
        <f t="shared" si="122"/>
        <v>41.666666666666664</v>
      </c>
      <c r="AE276" s="127">
        <f t="shared" si="122"/>
        <v>41.666666666666664</v>
      </c>
      <c r="AF276" s="127">
        <f t="shared" si="122"/>
        <v>41.666666666666664</v>
      </c>
      <c r="AG276" s="127">
        <f t="shared" si="122"/>
        <v>41.666666666666664</v>
      </c>
      <c r="AH276" s="127">
        <f t="shared" si="122"/>
        <v>41.666666666666664</v>
      </c>
      <c r="AI276" s="127">
        <f t="shared" si="122"/>
        <v>41.666666666666664</v>
      </c>
      <c r="AJ276" s="127">
        <f t="shared" si="122"/>
        <v>41.666666666666664</v>
      </c>
      <c r="AK276" s="127">
        <f t="shared" si="122"/>
        <v>41.666666666666664</v>
      </c>
      <c r="AL276" s="127">
        <f t="shared" si="122"/>
        <v>41.666666666666664</v>
      </c>
      <c r="AM276" s="127">
        <f t="shared" si="122"/>
        <v>41.666666666666664</v>
      </c>
      <c r="AN276" s="127">
        <f t="shared" si="122"/>
        <v>41.666666666666664</v>
      </c>
      <c r="AO276" s="127">
        <f t="shared" si="122"/>
        <v>41.666666666666664</v>
      </c>
      <c r="AP276" s="127">
        <f t="shared" si="122"/>
        <v>41.666666666666664</v>
      </c>
      <c r="AQ276" s="127">
        <f t="shared" si="122"/>
        <v>41.666666666666664</v>
      </c>
      <c r="AR276" s="127">
        <f t="shared" si="122"/>
        <v>41.666666666666664</v>
      </c>
      <c r="AS276" s="127">
        <f t="shared" si="122"/>
        <v>41.666666666666664</v>
      </c>
      <c r="AT276" s="127">
        <f t="shared" si="122"/>
        <v>41.666666666666664</v>
      </c>
      <c r="AU276" s="127">
        <f t="shared" si="122"/>
        <v>41.666666666666664</v>
      </c>
      <c r="AV276" s="127">
        <f t="shared" si="122"/>
        <v>41.666666666666664</v>
      </c>
      <c r="AW276" s="127">
        <f t="shared" si="122"/>
        <v>41.666666666666664</v>
      </c>
      <c r="AX276" s="127">
        <f t="shared" si="122"/>
        <v>41.666666666666664</v>
      </c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</row>
    <row r="277" spans="1:64" x14ac:dyDescent="0.25">
      <c r="A277" s="127" t="s">
        <v>604</v>
      </c>
      <c r="B277" s="127" t="s">
        <v>605</v>
      </c>
      <c r="C277" s="127">
        <f>+IF(C20=0,0,($C8*$C10))</f>
        <v>0</v>
      </c>
      <c r="D277" s="127">
        <f>+IF(D20=0,0,(($C8*$C10)-SUM($C276:D276)))</f>
        <v>0</v>
      </c>
      <c r="E277" s="127">
        <f>+IF(E20=0,0,(($C8*$C10)-SUM($C276:E276)))</f>
        <v>0</v>
      </c>
      <c r="F277" s="127">
        <f>+IF(F20=0,0,(($C8*$C10)-SUM($C276:F276)))</f>
        <v>0</v>
      </c>
      <c r="G277" s="127">
        <f>+IF(G20=0,0,(($C8*$C10)-SUM($C276:G276)))</f>
        <v>0</v>
      </c>
      <c r="H277" s="127">
        <f>+IF(H20=0,0,(($C8*$C10)-SUM($C276:H276)))</f>
        <v>0</v>
      </c>
      <c r="I277" s="127">
        <f>+IF(I20=0,0,(($C8*$C10)-SUM($C276:I276)))</f>
        <v>0</v>
      </c>
      <c r="J277" s="127">
        <f>+IF(J20=0,0,(($C8*$C10)-SUM($C276:J276)))</f>
        <v>0</v>
      </c>
      <c r="K277" s="127">
        <f>+IF(K20=0,0,(($C8*$C10)-SUM($C276:K276)))</f>
        <v>0</v>
      </c>
      <c r="L277" s="127">
        <f>+IF(L20=0,0,(($C8*$C10)-SUM($C276:L276)))</f>
        <v>0</v>
      </c>
      <c r="M277" s="127">
        <f>+IF(M20=0,0,(($C8*$C10)-SUM($C276:M276)))</f>
        <v>0</v>
      </c>
      <c r="N277" s="127">
        <f>+IF(N20=0,0,(($C8*$C10)-SUM($C276:N276)))</f>
        <v>1958.3333333333333</v>
      </c>
      <c r="O277" s="127">
        <f>+IF(O20=0,0,(($C8*$C10)-SUM($C276:O276)))</f>
        <v>1916.6666666666667</v>
      </c>
      <c r="P277" s="127">
        <f>+IF(P20=0,0,(($C8*$C10)-SUM($C276:P276)))</f>
        <v>1875</v>
      </c>
      <c r="Q277" s="127">
        <f>+IF(Q20=0,0,(($C8*$C10)-SUM($C276:Q276)))</f>
        <v>1833.3333333333333</v>
      </c>
      <c r="R277" s="127">
        <f>+IF(R20=0,0,(($C8*$C10)-SUM($C276:R276)))</f>
        <v>1791.6666666666667</v>
      </c>
      <c r="S277" s="127">
        <f>+IF(S20=0,0,(($C8*$C10)-SUM($C276:S276)))</f>
        <v>1750</v>
      </c>
      <c r="T277" s="127">
        <f>+IF(T20=0,0,(($C8*$C10)-SUM($C276:T276)))</f>
        <v>1708.3333333333335</v>
      </c>
      <c r="U277" s="127">
        <f>+IF(U20=0,0,(($C8*$C10)-SUM($C276:U276)))</f>
        <v>1666.6666666666667</v>
      </c>
      <c r="V277" s="127">
        <f>+IF(V20=0,0,(($C8*$C10)-SUM($C276:V276)))</f>
        <v>1625</v>
      </c>
      <c r="W277" s="127">
        <f>+IF(W20=0,0,(($C8*$C10)-SUM($C276:W276)))</f>
        <v>1583.3333333333333</v>
      </c>
      <c r="X277" s="127">
        <f>+IF(X20=0,0,(($C8*$C10)-SUM($C276:X276)))</f>
        <v>1541.6666666666665</v>
      </c>
      <c r="Y277" s="127">
        <f>+IF(Y20=0,0,(($C8*$C10)-SUM($C276:Y276)))</f>
        <v>1500</v>
      </c>
      <c r="Z277" s="127">
        <f>+IF(Z20=0,0,(($C8*$C10)-SUM($C276:Z276)))</f>
        <v>1458.3333333333333</v>
      </c>
      <c r="AA277" s="127">
        <f>+IF(AA20=0,0,(($C8*$C10)-SUM($C276:AA276)))</f>
        <v>1416.6666666666665</v>
      </c>
      <c r="AB277" s="127">
        <f>+IF(AB20=0,0,(($C8*$C10)-SUM($C276:AB276)))</f>
        <v>1375</v>
      </c>
      <c r="AC277" s="127">
        <f>+IF(AC20=0,0,(($C8*$C10)-SUM($C276:AC276)))</f>
        <v>1333.3333333333335</v>
      </c>
      <c r="AD277" s="127">
        <f>+IF(AD20=0,0,(($C8*$C10)-SUM($C276:AD276)))</f>
        <v>1291.6666666666667</v>
      </c>
      <c r="AE277" s="127">
        <f>+IF(AE20=0,0,(($C8*$C10)-SUM($C276:AE276)))</f>
        <v>1250</v>
      </c>
      <c r="AF277" s="127">
        <f>+IF(AF20=0,0,(($C8*$C10)-SUM($C276:AF276)))</f>
        <v>1208.3333333333335</v>
      </c>
      <c r="AG277" s="127">
        <f>+IF(AG20=0,0,(($C8*$C10)-SUM($C276:AG276)))</f>
        <v>1166.666666666667</v>
      </c>
      <c r="AH277" s="127">
        <f>+IF(AH20=0,0,(($C8*$C10)-SUM($C276:AH276)))</f>
        <v>1125.0000000000002</v>
      </c>
      <c r="AI277" s="127">
        <f>+IF(AI20=0,0,(($C8*$C10)-SUM($C276:AI276)))</f>
        <v>1083.3333333333335</v>
      </c>
      <c r="AJ277" s="127">
        <f>+IF(AJ20=0,0,(($C8*$C10)-SUM($C276:AJ276)))</f>
        <v>1041.666666666667</v>
      </c>
      <c r="AK277" s="127">
        <f>+IF(AK20=0,0,(($C8*$C10)-SUM($C276:AK276)))</f>
        <v>1000.0000000000003</v>
      </c>
      <c r="AL277" s="127">
        <f>+IF(AL20=0,0,(($C8*$C10)-SUM($C276:AL276)))</f>
        <v>958.33333333333371</v>
      </c>
      <c r="AM277" s="127">
        <f>+IF(AM20=0,0,(($C8*$C10)-SUM($C276:AM276)))</f>
        <v>916.66666666666697</v>
      </c>
      <c r="AN277" s="127">
        <f>+IF(AN20=0,0,(($C8*$C10)-SUM($C276:AN276)))</f>
        <v>875.00000000000023</v>
      </c>
      <c r="AO277" s="127">
        <f>+IF(AO20=0,0,(($C8*$C10)-SUM($C276:AO276)))</f>
        <v>833.33333333333348</v>
      </c>
      <c r="AP277" s="127">
        <f>+IF(AP20=0,0,(($C8*$C10)-SUM($C276:AP276)))</f>
        <v>791.66666666666674</v>
      </c>
      <c r="AQ277" s="127">
        <f>+IF(AQ20=0,0,(($C8*$C10)-SUM($C276:AQ276)))</f>
        <v>750</v>
      </c>
      <c r="AR277" s="127">
        <f>+IF(AR20=0,0,(($C8*$C10)-SUM($C276:AR276)))</f>
        <v>708.33333333333326</v>
      </c>
      <c r="AS277" s="127">
        <f>+IF(AS20=0,0,(($C8*$C10)-SUM($C276:AS276)))</f>
        <v>666.66666666666652</v>
      </c>
      <c r="AT277" s="127">
        <f>+IF(AT20=0,0,(($C8*$C10)-SUM($C276:AT276)))</f>
        <v>624.99999999999977</v>
      </c>
      <c r="AU277" s="127">
        <f>+IF(AU20=0,0,(($C8*$C10)-SUM($C276:AU276)))</f>
        <v>583.33333333333303</v>
      </c>
      <c r="AV277" s="127">
        <f>+IF(AV20=0,0,(($C8*$C10)-SUM($C276:AV276)))</f>
        <v>541.66666666666629</v>
      </c>
      <c r="AW277" s="127">
        <f>+IF(AW20=0,0,(($C8*$C10)-SUM($C276:AW276)))</f>
        <v>499.99999999999955</v>
      </c>
      <c r="AX277" s="127">
        <f>+IF(AX20=0,0,(($C8*$C10)-SUM($C276:AX276)))</f>
        <v>458.3333333333328</v>
      </c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  <c r="BI277" s="127"/>
      <c r="BJ277" s="127"/>
      <c r="BK277" s="127"/>
      <c r="BL277" s="127"/>
    </row>
    <row r="278" spans="1:64" x14ac:dyDescent="0.25">
      <c r="A278" s="127"/>
      <c r="B278" s="127" t="s">
        <v>606</v>
      </c>
      <c r="C278" s="127">
        <f>+C25</f>
        <v>0</v>
      </c>
      <c r="D278" s="127">
        <f t="shared" ref="D278:AX278" si="123">+D25</f>
        <v>0</v>
      </c>
      <c r="E278" s="127">
        <f t="shared" si="123"/>
        <v>0</v>
      </c>
      <c r="F278" s="127">
        <f t="shared" si="123"/>
        <v>0</v>
      </c>
      <c r="G278" s="127">
        <f t="shared" si="123"/>
        <v>0</v>
      </c>
      <c r="H278" s="127">
        <f t="shared" si="123"/>
        <v>0</v>
      </c>
      <c r="I278" s="127">
        <f t="shared" si="123"/>
        <v>0</v>
      </c>
      <c r="J278" s="127">
        <f t="shared" si="123"/>
        <v>0</v>
      </c>
      <c r="K278" s="127">
        <f t="shared" si="123"/>
        <v>0</v>
      </c>
      <c r="L278" s="127">
        <f t="shared" si="123"/>
        <v>0</v>
      </c>
      <c r="M278" s="127">
        <f t="shared" si="123"/>
        <v>0</v>
      </c>
      <c r="N278" s="127">
        <f t="shared" si="123"/>
        <v>0</v>
      </c>
      <c r="O278" s="127">
        <f t="shared" si="123"/>
        <v>0</v>
      </c>
      <c r="P278" s="127">
        <f t="shared" si="123"/>
        <v>0</v>
      </c>
      <c r="Q278" s="127">
        <f t="shared" si="123"/>
        <v>0</v>
      </c>
      <c r="R278" s="127">
        <f t="shared" si="123"/>
        <v>0</v>
      </c>
      <c r="S278" s="127">
        <f t="shared" si="123"/>
        <v>0</v>
      </c>
      <c r="T278" s="127">
        <f t="shared" si="123"/>
        <v>0</v>
      </c>
      <c r="U278" s="127">
        <f t="shared" si="123"/>
        <v>0</v>
      </c>
      <c r="V278" s="127">
        <f t="shared" si="123"/>
        <v>0</v>
      </c>
      <c r="W278" s="127">
        <f t="shared" si="123"/>
        <v>0</v>
      </c>
      <c r="X278" s="127">
        <f t="shared" si="123"/>
        <v>0</v>
      </c>
      <c r="Y278" s="127">
        <f t="shared" si="123"/>
        <v>0</v>
      </c>
      <c r="Z278" s="127">
        <f t="shared" si="123"/>
        <v>0</v>
      </c>
      <c r="AA278" s="127">
        <f t="shared" si="123"/>
        <v>0</v>
      </c>
      <c r="AB278" s="127">
        <f t="shared" si="123"/>
        <v>0</v>
      </c>
      <c r="AC278" s="127">
        <f t="shared" si="123"/>
        <v>0</v>
      </c>
      <c r="AD278" s="127">
        <f t="shared" si="123"/>
        <v>0</v>
      </c>
      <c r="AE278" s="127">
        <f t="shared" si="123"/>
        <v>0</v>
      </c>
      <c r="AF278" s="127">
        <f t="shared" si="123"/>
        <v>0</v>
      </c>
      <c r="AG278" s="127">
        <f t="shared" si="123"/>
        <v>0</v>
      </c>
      <c r="AH278" s="127">
        <f t="shared" si="123"/>
        <v>0</v>
      </c>
      <c r="AI278" s="127">
        <f t="shared" si="123"/>
        <v>0</v>
      </c>
      <c r="AJ278" s="127">
        <f t="shared" si="123"/>
        <v>0</v>
      </c>
      <c r="AK278" s="127">
        <f t="shared" si="123"/>
        <v>0</v>
      </c>
      <c r="AL278" s="127">
        <f t="shared" si="123"/>
        <v>0</v>
      </c>
      <c r="AM278" s="127">
        <f t="shared" si="123"/>
        <v>0</v>
      </c>
      <c r="AN278" s="127">
        <f t="shared" si="123"/>
        <v>0</v>
      </c>
      <c r="AO278" s="127">
        <f t="shared" si="123"/>
        <v>0</v>
      </c>
      <c r="AP278" s="127">
        <f t="shared" si="123"/>
        <v>0</v>
      </c>
      <c r="AQ278" s="127">
        <f t="shared" si="123"/>
        <v>0</v>
      </c>
      <c r="AR278" s="127">
        <f t="shared" si="123"/>
        <v>0</v>
      </c>
      <c r="AS278" s="127">
        <f t="shared" si="123"/>
        <v>0</v>
      </c>
      <c r="AT278" s="127">
        <f t="shared" si="123"/>
        <v>0</v>
      </c>
      <c r="AU278" s="127">
        <f t="shared" si="123"/>
        <v>0</v>
      </c>
      <c r="AV278" s="127">
        <f t="shared" si="123"/>
        <v>0</v>
      </c>
      <c r="AW278" s="127">
        <f t="shared" si="123"/>
        <v>0</v>
      </c>
      <c r="AX278" s="127">
        <f t="shared" si="123"/>
        <v>0</v>
      </c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  <c r="BI278" s="127"/>
      <c r="BJ278" s="127"/>
      <c r="BK278" s="127"/>
      <c r="BL278" s="127"/>
    </row>
    <row r="279" spans="1:64" x14ac:dyDescent="0.25">
      <c r="A279" s="127"/>
      <c r="B279" s="145" t="s">
        <v>607</v>
      </c>
      <c r="C279" s="145">
        <f>+C275+C276+C278</f>
        <v>0</v>
      </c>
      <c r="D279" s="145">
        <f t="shared" ref="D279:J279" si="124">+D275+D276+D278</f>
        <v>0</v>
      </c>
      <c r="E279" s="145">
        <f t="shared" si="124"/>
        <v>0</v>
      </c>
      <c r="F279" s="145">
        <f t="shared" si="124"/>
        <v>0</v>
      </c>
      <c r="G279" s="145">
        <f t="shared" si="124"/>
        <v>0</v>
      </c>
      <c r="H279" s="145">
        <f t="shared" si="124"/>
        <v>0</v>
      </c>
      <c r="I279" s="145">
        <f t="shared" si="124"/>
        <v>0</v>
      </c>
      <c r="J279" s="145">
        <f t="shared" si="124"/>
        <v>0</v>
      </c>
      <c r="K279" s="145">
        <f>+K275+K276+K278</f>
        <v>0</v>
      </c>
      <c r="L279" s="145">
        <f t="shared" ref="L279:AX279" si="125">+L275+L276+L278</f>
        <v>0</v>
      </c>
      <c r="M279" s="145">
        <f t="shared" si="125"/>
        <v>0</v>
      </c>
      <c r="N279" s="145">
        <f t="shared" si="125"/>
        <v>437.16441693331655</v>
      </c>
      <c r="O279" s="145">
        <f t="shared" si="125"/>
        <v>437.16441693331655</v>
      </c>
      <c r="P279" s="145">
        <f t="shared" si="125"/>
        <v>437.16441693331655</v>
      </c>
      <c r="Q279" s="145">
        <f t="shared" si="125"/>
        <v>437.16441693331655</v>
      </c>
      <c r="R279" s="145">
        <f t="shared" si="125"/>
        <v>437.16441693331655</v>
      </c>
      <c r="S279" s="145">
        <f t="shared" si="125"/>
        <v>437.16441693331655</v>
      </c>
      <c r="T279" s="145">
        <f t="shared" si="125"/>
        <v>437.16441693331655</v>
      </c>
      <c r="U279" s="145">
        <f t="shared" si="125"/>
        <v>437.16441693331655</v>
      </c>
      <c r="V279" s="145">
        <f t="shared" si="125"/>
        <v>437.16441693331655</v>
      </c>
      <c r="W279" s="145">
        <f t="shared" si="125"/>
        <v>437.16441693331655</v>
      </c>
      <c r="X279" s="145">
        <f t="shared" si="125"/>
        <v>437.16441693331655</v>
      </c>
      <c r="Y279" s="145">
        <f t="shared" si="125"/>
        <v>437.16441693331655</v>
      </c>
      <c r="Z279" s="145">
        <f t="shared" si="125"/>
        <v>437.16441693331655</v>
      </c>
      <c r="AA279" s="145">
        <f t="shared" si="125"/>
        <v>437.16441693331655</v>
      </c>
      <c r="AB279" s="145">
        <f t="shared" si="125"/>
        <v>437.16441693331655</v>
      </c>
      <c r="AC279" s="145">
        <f t="shared" si="125"/>
        <v>437.16441693331655</v>
      </c>
      <c r="AD279" s="145">
        <f t="shared" si="125"/>
        <v>437.16441693331655</v>
      </c>
      <c r="AE279" s="145">
        <f t="shared" si="125"/>
        <v>437.16441693331655</v>
      </c>
      <c r="AF279" s="145">
        <f t="shared" si="125"/>
        <v>437.16441693331655</v>
      </c>
      <c r="AG279" s="145">
        <f t="shared" si="125"/>
        <v>437.16441693331655</v>
      </c>
      <c r="AH279" s="145">
        <f t="shared" si="125"/>
        <v>437.16441693331655</v>
      </c>
      <c r="AI279" s="145">
        <f t="shared" si="125"/>
        <v>437.16441693331655</v>
      </c>
      <c r="AJ279" s="145">
        <f t="shared" si="125"/>
        <v>437.16441693331655</v>
      </c>
      <c r="AK279" s="145">
        <f t="shared" si="125"/>
        <v>437.16441693331655</v>
      </c>
      <c r="AL279" s="145">
        <f t="shared" si="125"/>
        <v>437.16441693331655</v>
      </c>
      <c r="AM279" s="145">
        <f t="shared" si="125"/>
        <v>437.16441693331655</v>
      </c>
      <c r="AN279" s="145">
        <f t="shared" si="125"/>
        <v>437.16441693331655</v>
      </c>
      <c r="AO279" s="145">
        <f t="shared" si="125"/>
        <v>437.16441693331655</v>
      </c>
      <c r="AP279" s="145">
        <f t="shared" si="125"/>
        <v>437.16441693331655</v>
      </c>
      <c r="AQ279" s="145">
        <f t="shared" si="125"/>
        <v>437.16441693331655</v>
      </c>
      <c r="AR279" s="145">
        <f t="shared" si="125"/>
        <v>437.16441693331655</v>
      </c>
      <c r="AS279" s="145">
        <f t="shared" si="125"/>
        <v>437.16441693331655</v>
      </c>
      <c r="AT279" s="145">
        <f t="shared" si="125"/>
        <v>437.16441693331655</v>
      </c>
      <c r="AU279" s="145">
        <f t="shared" si="125"/>
        <v>437.16441693331655</v>
      </c>
      <c r="AV279" s="145">
        <f t="shared" si="125"/>
        <v>437.16441693331655</v>
      </c>
      <c r="AW279" s="145">
        <f t="shared" si="125"/>
        <v>437.16441693331655</v>
      </c>
      <c r="AX279" s="145">
        <f t="shared" si="125"/>
        <v>437.16441693331655</v>
      </c>
      <c r="AY279" s="127"/>
      <c r="AZ279" s="127"/>
      <c r="BA279" s="127"/>
      <c r="BB279" s="127"/>
      <c r="BC279" s="127"/>
      <c r="BD279" s="127"/>
      <c r="BE279" s="127"/>
      <c r="BF279" s="127"/>
      <c r="BG279" s="127"/>
      <c r="BH279" s="127"/>
      <c r="BI279" s="127"/>
      <c r="BJ279" s="127"/>
      <c r="BK279" s="127"/>
      <c r="BL279" s="127"/>
    </row>
    <row r="280" spans="1:64" x14ac:dyDescent="0.25">
      <c r="A280" s="127"/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  <c r="BI280" s="127"/>
      <c r="BJ280" s="127"/>
      <c r="BK280" s="127"/>
      <c r="BL280" s="127"/>
    </row>
    <row r="281" spans="1:64" x14ac:dyDescent="0.25">
      <c r="A281" s="127"/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7"/>
      <c r="BG281" s="127"/>
      <c r="BH281" s="127"/>
      <c r="BI281" s="127"/>
      <c r="BJ281" s="127"/>
      <c r="BK281" s="127"/>
      <c r="BL281" s="127"/>
    </row>
    <row r="282" spans="1:64" x14ac:dyDescent="0.25">
      <c r="A282" s="127"/>
      <c r="B282" s="127" t="s">
        <v>339</v>
      </c>
      <c r="C282" s="127">
        <f>+C19+C20+C25</f>
        <v>0</v>
      </c>
      <c r="D282" s="127">
        <f t="shared" ref="D282:AX282" si="126">+D19+D20+D25</f>
        <v>0</v>
      </c>
      <c r="E282" s="127">
        <f t="shared" si="126"/>
        <v>0</v>
      </c>
      <c r="F282" s="127">
        <f t="shared" si="126"/>
        <v>0</v>
      </c>
      <c r="G282" s="127">
        <f t="shared" si="126"/>
        <v>0</v>
      </c>
      <c r="H282" s="127">
        <f t="shared" si="126"/>
        <v>0</v>
      </c>
      <c r="I282" s="127">
        <f t="shared" si="126"/>
        <v>0</v>
      </c>
      <c r="J282" s="127">
        <f>+J19+J20+J25</f>
        <v>0</v>
      </c>
      <c r="K282" s="127">
        <f t="shared" si="126"/>
        <v>0</v>
      </c>
      <c r="L282" s="127">
        <f t="shared" si="126"/>
        <v>0</v>
      </c>
      <c r="M282" s="127">
        <f t="shared" si="126"/>
        <v>0</v>
      </c>
      <c r="N282" s="127">
        <f>+N19+N20+N25</f>
        <v>2395.4977502666497</v>
      </c>
      <c r="O282" s="127">
        <f t="shared" si="126"/>
        <v>395.49775026664986</v>
      </c>
      <c r="P282" s="127">
        <f t="shared" si="126"/>
        <v>395.49775026664986</v>
      </c>
      <c r="Q282" s="127">
        <f t="shared" si="126"/>
        <v>395.49775026664986</v>
      </c>
      <c r="R282" s="127">
        <f t="shared" si="126"/>
        <v>395.49775026664986</v>
      </c>
      <c r="S282" s="127">
        <f t="shared" si="126"/>
        <v>395.49775026664986</v>
      </c>
      <c r="T282" s="127">
        <f t="shared" si="126"/>
        <v>395.49775026664986</v>
      </c>
      <c r="U282" s="127">
        <f t="shared" si="126"/>
        <v>395.49775026664986</v>
      </c>
      <c r="V282" s="127">
        <f t="shared" si="126"/>
        <v>395.49775026664986</v>
      </c>
      <c r="W282" s="127">
        <f t="shared" si="126"/>
        <v>395.49775026664986</v>
      </c>
      <c r="X282" s="127">
        <f t="shared" si="126"/>
        <v>395.49775026664986</v>
      </c>
      <c r="Y282" s="127">
        <f t="shared" si="126"/>
        <v>395.49775026664986</v>
      </c>
      <c r="Z282" s="127">
        <f t="shared" si="126"/>
        <v>395.49775026664986</v>
      </c>
      <c r="AA282" s="127">
        <f t="shared" si="126"/>
        <v>395.49775026664986</v>
      </c>
      <c r="AB282" s="127">
        <f t="shared" si="126"/>
        <v>395.49775026664986</v>
      </c>
      <c r="AC282" s="127">
        <f t="shared" si="126"/>
        <v>395.49775026664986</v>
      </c>
      <c r="AD282" s="127">
        <f t="shared" si="126"/>
        <v>395.49775026664986</v>
      </c>
      <c r="AE282" s="127">
        <f t="shared" si="126"/>
        <v>395.49775026664986</v>
      </c>
      <c r="AF282" s="127">
        <f t="shared" si="126"/>
        <v>395.49775026664986</v>
      </c>
      <c r="AG282" s="127">
        <f t="shared" si="126"/>
        <v>395.49775026664986</v>
      </c>
      <c r="AH282" s="127">
        <f t="shared" si="126"/>
        <v>395.49775026664986</v>
      </c>
      <c r="AI282" s="127">
        <f t="shared" si="126"/>
        <v>395.49775026664986</v>
      </c>
      <c r="AJ282" s="127">
        <f t="shared" si="126"/>
        <v>395.49775026664986</v>
      </c>
      <c r="AK282" s="127">
        <f t="shared" si="126"/>
        <v>395.49775026664986</v>
      </c>
      <c r="AL282" s="127">
        <f t="shared" si="126"/>
        <v>395.49775026664986</v>
      </c>
      <c r="AM282" s="127">
        <f t="shared" si="126"/>
        <v>395.49775026664986</v>
      </c>
      <c r="AN282" s="127">
        <f t="shared" si="126"/>
        <v>395.49775026664986</v>
      </c>
      <c r="AO282" s="127">
        <f t="shared" si="126"/>
        <v>395.49775026664986</v>
      </c>
      <c r="AP282" s="127">
        <f t="shared" si="126"/>
        <v>395.49775026664986</v>
      </c>
      <c r="AQ282" s="127">
        <f t="shared" si="126"/>
        <v>395.49775026664986</v>
      </c>
      <c r="AR282" s="127">
        <f t="shared" si="126"/>
        <v>395.49775026664986</v>
      </c>
      <c r="AS282" s="127">
        <f t="shared" si="126"/>
        <v>395.49775026664986</v>
      </c>
      <c r="AT282" s="127">
        <f t="shared" si="126"/>
        <v>395.49775026664986</v>
      </c>
      <c r="AU282" s="127">
        <f t="shared" si="126"/>
        <v>395.49775026664986</v>
      </c>
      <c r="AV282" s="127">
        <f t="shared" si="126"/>
        <v>395.49775026664986</v>
      </c>
      <c r="AW282" s="127">
        <f t="shared" si="126"/>
        <v>395.49775026664986</v>
      </c>
      <c r="AX282" s="127">
        <f t="shared" si="126"/>
        <v>395.49775026664986</v>
      </c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  <c r="BI282" s="127"/>
      <c r="BJ282" s="127"/>
      <c r="BK282" s="127"/>
      <c r="BL282" s="127"/>
    </row>
    <row r="283" spans="1:64" x14ac:dyDescent="0.25">
      <c r="A283" s="127"/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7"/>
      <c r="BG283" s="127"/>
      <c r="BH283" s="127"/>
      <c r="BI283" s="127"/>
      <c r="BJ283" s="127"/>
      <c r="BK283" s="127"/>
      <c r="BL283" s="127"/>
    </row>
    <row r="284" spans="1:64" x14ac:dyDescent="0.25">
      <c r="A284" s="127"/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  <c r="BI284" s="127"/>
      <c r="BJ284" s="127"/>
      <c r="BK284" s="127"/>
      <c r="BL284" s="127"/>
    </row>
    <row r="285" spans="1:64" x14ac:dyDescent="0.25">
      <c r="A285" s="145"/>
      <c r="B285" s="145" t="s">
        <v>505</v>
      </c>
      <c r="C285" s="145" t="str">
        <f>+C274</f>
        <v>A1 m1</v>
      </c>
      <c r="D285" s="145" t="str">
        <f t="shared" ref="D285:AX285" si="127">+D274</f>
        <v>A1 m2</v>
      </c>
      <c r="E285" s="145" t="str">
        <f t="shared" si="127"/>
        <v>A1 m3</v>
      </c>
      <c r="F285" s="145" t="str">
        <f t="shared" si="127"/>
        <v>A1 m4</v>
      </c>
      <c r="G285" s="145" t="str">
        <f t="shared" si="127"/>
        <v>A1 m5</v>
      </c>
      <c r="H285" s="145" t="str">
        <f t="shared" si="127"/>
        <v>A1 m6</v>
      </c>
      <c r="I285" s="145" t="str">
        <f t="shared" si="127"/>
        <v>A1 m7</v>
      </c>
      <c r="J285" s="145" t="str">
        <f t="shared" si="127"/>
        <v>A1 m8</v>
      </c>
      <c r="K285" s="145" t="str">
        <f t="shared" si="127"/>
        <v>A1 m9</v>
      </c>
      <c r="L285" s="145" t="str">
        <f t="shared" si="127"/>
        <v>A1 m10</v>
      </c>
      <c r="M285" s="145" t="str">
        <f t="shared" si="127"/>
        <v>A1 m11</v>
      </c>
      <c r="N285" s="145" t="str">
        <f t="shared" si="127"/>
        <v>A1 m12</v>
      </c>
      <c r="O285" s="145" t="str">
        <f t="shared" si="127"/>
        <v>A2 m1</v>
      </c>
      <c r="P285" s="145" t="str">
        <f t="shared" si="127"/>
        <v>A2 m2</v>
      </c>
      <c r="Q285" s="145" t="str">
        <f t="shared" si="127"/>
        <v>A2 m3</v>
      </c>
      <c r="R285" s="145" t="str">
        <f t="shared" si="127"/>
        <v>A2 m4</v>
      </c>
      <c r="S285" s="145" t="str">
        <f t="shared" si="127"/>
        <v>A2 m5</v>
      </c>
      <c r="T285" s="145" t="str">
        <f t="shared" si="127"/>
        <v>A2 m6</v>
      </c>
      <c r="U285" s="145" t="str">
        <f t="shared" si="127"/>
        <v>A2 m7</v>
      </c>
      <c r="V285" s="145" t="str">
        <f t="shared" si="127"/>
        <v>A2 m8</v>
      </c>
      <c r="W285" s="145" t="str">
        <f t="shared" si="127"/>
        <v>A2 m9</v>
      </c>
      <c r="X285" s="145" t="str">
        <f t="shared" si="127"/>
        <v>A2 m10</v>
      </c>
      <c r="Y285" s="145" t="str">
        <f t="shared" si="127"/>
        <v>A2 m11</v>
      </c>
      <c r="Z285" s="145" t="str">
        <f t="shared" si="127"/>
        <v>A2 m12</v>
      </c>
      <c r="AA285" s="145" t="str">
        <f t="shared" si="127"/>
        <v>A3 m1</v>
      </c>
      <c r="AB285" s="145" t="str">
        <f t="shared" si="127"/>
        <v>A3 m2</v>
      </c>
      <c r="AC285" s="145" t="str">
        <f t="shared" si="127"/>
        <v>A3 m3</v>
      </c>
      <c r="AD285" s="145" t="str">
        <f t="shared" si="127"/>
        <v>A3 m4</v>
      </c>
      <c r="AE285" s="145" t="str">
        <f t="shared" si="127"/>
        <v>A3 m5</v>
      </c>
      <c r="AF285" s="145" t="str">
        <f t="shared" si="127"/>
        <v>A3 m6</v>
      </c>
      <c r="AG285" s="145" t="str">
        <f t="shared" si="127"/>
        <v>A3 m7</v>
      </c>
      <c r="AH285" s="145" t="str">
        <f t="shared" si="127"/>
        <v>A3 m8</v>
      </c>
      <c r="AI285" s="145" t="str">
        <f t="shared" si="127"/>
        <v>A3 m9</v>
      </c>
      <c r="AJ285" s="145" t="str">
        <f t="shared" si="127"/>
        <v>A3 m10</v>
      </c>
      <c r="AK285" s="145" t="str">
        <f t="shared" si="127"/>
        <v>A3 m11</v>
      </c>
      <c r="AL285" s="145" t="str">
        <f t="shared" si="127"/>
        <v>A3 m12</v>
      </c>
      <c r="AM285" s="145" t="str">
        <f t="shared" si="127"/>
        <v>A4 m1</v>
      </c>
      <c r="AN285" s="145" t="str">
        <f t="shared" si="127"/>
        <v>A4 m2</v>
      </c>
      <c r="AO285" s="145" t="str">
        <f t="shared" si="127"/>
        <v>A4 m3</v>
      </c>
      <c r="AP285" s="145" t="str">
        <f t="shared" si="127"/>
        <v>A4 m4</v>
      </c>
      <c r="AQ285" s="145" t="str">
        <f t="shared" si="127"/>
        <v>A4 m5</v>
      </c>
      <c r="AR285" s="145" t="str">
        <f t="shared" si="127"/>
        <v>A4 m6</v>
      </c>
      <c r="AS285" s="145" t="str">
        <f t="shared" si="127"/>
        <v>A4 m7</v>
      </c>
      <c r="AT285" s="145" t="str">
        <f t="shared" si="127"/>
        <v>A4 m8</v>
      </c>
      <c r="AU285" s="145" t="str">
        <f t="shared" si="127"/>
        <v>A4 m9</v>
      </c>
      <c r="AV285" s="145" t="str">
        <f t="shared" si="127"/>
        <v>A4 m10</v>
      </c>
      <c r="AW285" s="145" t="str">
        <f t="shared" si="127"/>
        <v>A4 m11</v>
      </c>
      <c r="AX285" s="145" t="str">
        <f t="shared" si="127"/>
        <v>A4 m12</v>
      </c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</row>
    <row r="286" spans="1:64" x14ac:dyDescent="0.25">
      <c r="A286" s="127"/>
      <c r="B286" s="127" t="s">
        <v>580</v>
      </c>
      <c r="C286" s="127">
        <f>+C47</f>
        <v>0</v>
      </c>
      <c r="D286" s="127">
        <f t="shared" ref="D286:AX286" si="128">+D47</f>
        <v>0</v>
      </c>
      <c r="E286" s="127">
        <f t="shared" si="128"/>
        <v>0</v>
      </c>
      <c r="F286" s="127">
        <f t="shared" si="128"/>
        <v>0</v>
      </c>
      <c r="G286" s="127">
        <f t="shared" si="128"/>
        <v>0</v>
      </c>
      <c r="H286" s="127">
        <f t="shared" si="128"/>
        <v>0</v>
      </c>
      <c r="I286" s="127">
        <f t="shared" si="128"/>
        <v>0</v>
      </c>
      <c r="J286" s="127">
        <f t="shared" si="128"/>
        <v>0</v>
      </c>
      <c r="K286" s="127">
        <f t="shared" si="128"/>
        <v>0</v>
      </c>
      <c r="L286" s="127">
        <f t="shared" si="128"/>
        <v>0</v>
      </c>
      <c r="M286" s="127">
        <f t="shared" si="128"/>
        <v>0</v>
      </c>
      <c r="N286" s="127">
        <f t="shared" si="128"/>
        <v>0</v>
      </c>
      <c r="O286" s="127">
        <f t="shared" si="128"/>
        <v>395.49775026664986</v>
      </c>
      <c r="P286" s="127">
        <f t="shared" si="128"/>
        <v>395.49775026664986</v>
      </c>
      <c r="Q286" s="127">
        <f t="shared" si="128"/>
        <v>395.49775026664986</v>
      </c>
      <c r="R286" s="127">
        <f t="shared" si="128"/>
        <v>395.49775026664986</v>
      </c>
      <c r="S286" s="127">
        <f t="shared" si="128"/>
        <v>395.49775026664986</v>
      </c>
      <c r="T286" s="127">
        <f t="shared" si="128"/>
        <v>395.49775026664986</v>
      </c>
      <c r="U286" s="127">
        <f t="shared" si="128"/>
        <v>395.49775026664986</v>
      </c>
      <c r="V286" s="127">
        <f t="shared" si="128"/>
        <v>395.49775026664986</v>
      </c>
      <c r="W286" s="127">
        <f t="shared" si="128"/>
        <v>395.49775026664986</v>
      </c>
      <c r="X286" s="127">
        <f t="shared" si="128"/>
        <v>395.49775026664986</v>
      </c>
      <c r="Y286" s="127">
        <f t="shared" si="128"/>
        <v>395.49775026664986</v>
      </c>
      <c r="Z286" s="127">
        <f t="shared" si="128"/>
        <v>395.49775026664986</v>
      </c>
      <c r="AA286" s="127">
        <f t="shared" si="128"/>
        <v>395.49775026664986</v>
      </c>
      <c r="AB286" s="127">
        <f t="shared" si="128"/>
        <v>395.49775026664986</v>
      </c>
      <c r="AC286" s="127">
        <f t="shared" si="128"/>
        <v>395.49775026664986</v>
      </c>
      <c r="AD286" s="127">
        <f t="shared" si="128"/>
        <v>395.49775026664986</v>
      </c>
      <c r="AE286" s="127">
        <f t="shared" si="128"/>
        <v>395.49775026664986</v>
      </c>
      <c r="AF286" s="127">
        <f t="shared" si="128"/>
        <v>395.49775026664986</v>
      </c>
      <c r="AG286" s="127">
        <f t="shared" si="128"/>
        <v>395.49775026664986</v>
      </c>
      <c r="AH286" s="127">
        <f t="shared" si="128"/>
        <v>395.49775026664986</v>
      </c>
      <c r="AI286" s="127">
        <f t="shared" si="128"/>
        <v>395.49775026664986</v>
      </c>
      <c r="AJ286" s="127">
        <f t="shared" si="128"/>
        <v>395.49775026664986</v>
      </c>
      <c r="AK286" s="127">
        <f t="shared" si="128"/>
        <v>395.49775026664986</v>
      </c>
      <c r="AL286" s="127">
        <f t="shared" si="128"/>
        <v>395.49775026664986</v>
      </c>
      <c r="AM286" s="127">
        <f t="shared" si="128"/>
        <v>395.49775026664986</v>
      </c>
      <c r="AN286" s="127">
        <f t="shared" si="128"/>
        <v>395.49775026664986</v>
      </c>
      <c r="AO286" s="127">
        <f t="shared" si="128"/>
        <v>395.49775026664986</v>
      </c>
      <c r="AP286" s="127">
        <f t="shared" si="128"/>
        <v>395.49775026664986</v>
      </c>
      <c r="AQ286" s="127">
        <f t="shared" si="128"/>
        <v>395.49775026664986</v>
      </c>
      <c r="AR286" s="127">
        <f t="shared" si="128"/>
        <v>395.49775026664986</v>
      </c>
      <c r="AS286" s="127">
        <f t="shared" si="128"/>
        <v>395.49775026664986</v>
      </c>
      <c r="AT286" s="127">
        <f t="shared" si="128"/>
        <v>395.49775026664986</v>
      </c>
      <c r="AU286" s="127">
        <f t="shared" si="128"/>
        <v>395.49775026664986</v>
      </c>
      <c r="AV286" s="127">
        <f t="shared" si="128"/>
        <v>395.49775026664986</v>
      </c>
      <c r="AW286" s="127">
        <f t="shared" si="128"/>
        <v>395.49775026664986</v>
      </c>
      <c r="AX286" s="127">
        <f t="shared" si="128"/>
        <v>395.49775026664986</v>
      </c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  <c r="BI286" s="127"/>
      <c r="BJ286" s="127"/>
      <c r="BK286" s="127"/>
      <c r="BL286" s="127"/>
    </row>
    <row r="287" spans="1:64" x14ac:dyDescent="0.25">
      <c r="A287" s="127" t="s">
        <v>602</v>
      </c>
      <c r="B287" s="127" t="s">
        <v>603</v>
      </c>
      <c r="C287" s="127">
        <f t="shared" ref="C287:AX287" si="129">+IF(C47=0,0,(($C35*$C36)/$C38))</f>
        <v>0</v>
      </c>
      <c r="D287" s="127">
        <f t="shared" si="129"/>
        <v>0</v>
      </c>
      <c r="E287" s="127">
        <f t="shared" si="129"/>
        <v>0</v>
      </c>
      <c r="F287" s="127">
        <f t="shared" si="129"/>
        <v>0</v>
      </c>
      <c r="G287" s="127">
        <f t="shared" si="129"/>
        <v>0</v>
      </c>
      <c r="H287" s="127">
        <f t="shared" si="129"/>
        <v>0</v>
      </c>
      <c r="I287" s="127">
        <f t="shared" si="129"/>
        <v>0</v>
      </c>
      <c r="J287" s="127">
        <f t="shared" si="129"/>
        <v>0</v>
      </c>
      <c r="K287" s="127">
        <f t="shared" si="129"/>
        <v>0</v>
      </c>
      <c r="L287" s="127">
        <f t="shared" si="129"/>
        <v>0</v>
      </c>
      <c r="M287" s="127">
        <f t="shared" si="129"/>
        <v>0</v>
      </c>
      <c r="N287" s="127">
        <f t="shared" si="129"/>
        <v>0</v>
      </c>
      <c r="O287" s="127">
        <f t="shared" si="129"/>
        <v>41.666666666666664</v>
      </c>
      <c r="P287" s="127">
        <f t="shared" si="129"/>
        <v>41.666666666666664</v>
      </c>
      <c r="Q287" s="127">
        <f t="shared" si="129"/>
        <v>41.666666666666664</v>
      </c>
      <c r="R287" s="127">
        <f t="shared" si="129"/>
        <v>41.666666666666664</v>
      </c>
      <c r="S287" s="127">
        <f t="shared" si="129"/>
        <v>41.666666666666664</v>
      </c>
      <c r="T287" s="127">
        <f t="shared" si="129"/>
        <v>41.666666666666664</v>
      </c>
      <c r="U287" s="127">
        <f t="shared" si="129"/>
        <v>41.666666666666664</v>
      </c>
      <c r="V287" s="127">
        <f t="shared" si="129"/>
        <v>41.666666666666664</v>
      </c>
      <c r="W287" s="127">
        <f t="shared" si="129"/>
        <v>41.666666666666664</v>
      </c>
      <c r="X287" s="127">
        <f t="shared" si="129"/>
        <v>41.666666666666664</v>
      </c>
      <c r="Y287" s="127">
        <f t="shared" si="129"/>
        <v>41.666666666666664</v>
      </c>
      <c r="Z287" s="127">
        <f t="shared" si="129"/>
        <v>41.666666666666664</v>
      </c>
      <c r="AA287" s="127">
        <f t="shared" si="129"/>
        <v>41.666666666666664</v>
      </c>
      <c r="AB287" s="127">
        <f t="shared" si="129"/>
        <v>41.666666666666664</v>
      </c>
      <c r="AC287" s="127">
        <f t="shared" si="129"/>
        <v>41.666666666666664</v>
      </c>
      <c r="AD287" s="127">
        <f t="shared" si="129"/>
        <v>41.666666666666664</v>
      </c>
      <c r="AE287" s="127">
        <f t="shared" si="129"/>
        <v>41.666666666666664</v>
      </c>
      <c r="AF287" s="127">
        <f t="shared" si="129"/>
        <v>41.666666666666664</v>
      </c>
      <c r="AG287" s="127">
        <f t="shared" si="129"/>
        <v>41.666666666666664</v>
      </c>
      <c r="AH287" s="127">
        <f t="shared" si="129"/>
        <v>41.666666666666664</v>
      </c>
      <c r="AI287" s="127">
        <f t="shared" si="129"/>
        <v>41.666666666666664</v>
      </c>
      <c r="AJ287" s="127">
        <f t="shared" si="129"/>
        <v>41.666666666666664</v>
      </c>
      <c r="AK287" s="127">
        <f t="shared" si="129"/>
        <v>41.666666666666664</v>
      </c>
      <c r="AL287" s="127">
        <f t="shared" si="129"/>
        <v>41.666666666666664</v>
      </c>
      <c r="AM287" s="127">
        <f t="shared" si="129"/>
        <v>41.666666666666664</v>
      </c>
      <c r="AN287" s="127">
        <f t="shared" si="129"/>
        <v>41.666666666666664</v>
      </c>
      <c r="AO287" s="127">
        <f t="shared" si="129"/>
        <v>41.666666666666664</v>
      </c>
      <c r="AP287" s="127">
        <f t="shared" si="129"/>
        <v>41.666666666666664</v>
      </c>
      <c r="AQ287" s="127">
        <f t="shared" si="129"/>
        <v>41.666666666666664</v>
      </c>
      <c r="AR287" s="127">
        <f t="shared" si="129"/>
        <v>41.666666666666664</v>
      </c>
      <c r="AS287" s="127">
        <f t="shared" si="129"/>
        <v>41.666666666666664</v>
      </c>
      <c r="AT287" s="127">
        <f t="shared" si="129"/>
        <v>41.666666666666664</v>
      </c>
      <c r="AU287" s="127">
        <f t="shared" si="129"/>
        <v>41.666666666666664</v>
      </c>
      <c r="AV287" s="127">
        <f t="shared" si="129"/>
        <v>41.666666666666664</v>
      </c>
      <c r="AW287" s="127">
        <f t="shared" si="129"/>
        <v>41.666666666666664</v>
      </c>
      <c r="AX287" s="127">
        <f t="shared" si="129"/>
        <v>41.666666666666664</v>
      </c>
      <c r="AY287" s="127"/>
      <c r="AZ287" s="127"/>
      <c r="BA287" s="127"/>
      <c r="BB287" s="127"/>
      <c r="BC287" s="127"/>
      <c r="BD287" s="127"/>
      <c r="BE287" s="127"/>
      <c r="BF287" s="127"/>
      <c r="BG287" s="127"/>
      <c r="BH287" s="127"/>
      <c r="BI287" s="127"/>
      <c r="BJ287" s="127"/>
      <c r="BK287" s="127"/>
      <c r="BL287" s="127"/>
    </row>
    <row r="288" spans="1:64" x14ac:dyDescent="0.25">
      <c r="A288" s="127" t="s">
        <v>604</v>
      </c>
      <c r="B288" s="127" t="s">
        <v>605</v>
      </c>
      <c r="C288" s="127">
        <f>+IF(C47=0,0,($C35*$C37))</f>
        <v>0</v>
      </c>
      <c r="D288" s="127">
        <f>+IF(D47=0,0,(($C35*$C37)-SUM($C287:D287)))</f>
        <v>0</v>
      </c>
      <c r="E288" s="127">
        <f>+IF(E47=0,0,(($C35*$C37)-SUM($C287:E287)))</f>
        <v>0</v>
      </c>
      <c r="F288" s="127">
        <f>+IF(F47=0,0,(($C35*$C37)-SUM($C287:F287)))</f>
        <v>0</v>
      </c>
      <c r="G288" s="127">
        <f>+IF(G47=0,0,(($C35*$C37)-SUM($C287:G287)))</f>
        <v>0</v>
      </c>
      <c r="H288" s="127">
        <f>+IF(H47=0,0,(($C35*$C37)-SUM($C287:H287)))</f>
        <v>0</v>
      </c>
      <c r="I288" s="127">
        <f>+IF(I47=0,0,(($C35*$C37)-SUM($C287:I287)))</f>
        <v>0</v>
      </c>
      <c r="J288" s="127">
        <f>+IF(J47=0,0,(($C35*$C37)-SUM($C287:J287)))</f>
        <v>0</v>
      </c>
      <c r="K288" s="127">
        <f>+IF(K47=0,0,(($C35*$C37)-SUM($C287:K287)))</f>
        <v>0</v>
      </c>
      <c r="L288" s="127">
        <f>+IF(L47=0,0,(($C35*$C37)-SUM($C287:L287)))</f>
        <v>0</v>
      </c>
      <c r="M288" s="127">
        <f>+IF(M47=0,0,(($C35*$C37)-SUM($C287:M287)))</f>
        <v>0</v>
      </c>
      <c r="N288" s="127">
        <f>+IF(N47=0,0,(($C35*$C37)-SUM($C287:N287)))</f>
        <v>0</v>
      </c>
      <c r="O288" s="127">
        <f>+IF(O47=0,0,(($C35*$C37)-SUM($C287:O287)))</f>
        <v>1958.3333333333333</v>
      </c>
      <c r="P288" s="127">
        <f>+IF(P47=0,0,(($C35*$C37)-SUM($C287:P287)))</f>
        <v>1916.6666666666667</v>
      </c>
      <c r="Q288" s="127">
        <f>+IF(Q47=0,0,(($C35*$C37)-SUM($C287:Q287)))</f>
        <v>1875</v>
      </c>
      <c r="R288" s="127">
        <f>+IF(R47=0,0,(($C35*$C37)-SUM($C287:R287)))</f>
        <v>1833.3333333333333</v>
      </c>
      <c r="S288" s="127">
        <f>+IF(S47=0,0,(($C35*$C37)-SUM($C287:S287)))</f>
        <v>1791.6666666666667</v>
      </c>
      <c r="T288" s="127">
        <f>+IF(T47=0,0,(($C35*$C37)-SUM($C287:T287)))</f>
        <v>1750</v>
      </c>
      <c r="U288" s="127">
        <f>+IF(U47=0,0,(($C35*$C37)-SUM($C287:U287)))</f>
        <v>1708.3333333333335</v>
      </c>
      <c r="V288" s="127">
        <f>+IF(V47=0,0,(($C35*$C37)-SUM($C287:V287)))</f>
        <v>1666.6666666666667</v>
      </c>
      <c r="W288" s="127">
        <f>+IF(W47=0,0,(($C35*$C37)-SUM($C287:W287)))</f>
        <v>1625</v>
      </c>
      <c r="X288" s="127">
        <f>+IF(X47=0,0,(($C35*$C37)-SUM($C287:X287)))</f>
        <v>1583.3333333333333</v>
      </c>
      <c r="Y288" s="127">
        <f>+IF(Y47=0,0,(($C35*$C37)-SUM($C287:Y287)))</f>
        <v>1541.6666666666665</v>
      </c>
      <c r="Z288" s="127">
        <f>+IF(Z47=0,0,(($C35*$C37)-SUM($C287:Z287)))</f>
        <v>1500</v>
      </c>
      <c r="AA288" s="127">
        <f>+IF(AA47=0,0,(($C35*$C37)-SUM($C287:AA287)))</f>
        <v>1458.3333333333333</v>
      </c>
      <c r="AB288" s="127">
        <f>+IF(AB47=0,0,(($C35*$C37)-SUM($C287:AB287)))</f>
        <v>1416.6666666666665</v>
      </c>
      <c r="AC288" s="127">
        <f>+IF(AC47=0,0,(($C35*$C37)-SUM($C287:AC287)))</f>
        <v>1375</v>
      </c>
      <c r="AD288" s="127">
        <f>+IF(AD47=0,0,(($C35*$C37)-SUM($C287:AD287)))</f>
        <v>1333.3333333333335</v>
      </c>
      <c r="AE288" s="127">
        <f>+IF(AE47=0,0,(($C35*$C37)-SUM($C287:AE287)))</f>
        <v>1291.6666666666667</v>
      </c>
      <c r="AF288" s="127">
        <f>+IF(AF47=0,0,(($C35*$C37)-SUM($C287:AF287)))</f>
        <v>1250</v>
      </c>
      <c r="AG288" s="127">
        <f>+IF(AG47=0,0,(($C35*$C37)-SUM($C287:AG287)))</f>
        <v>1208.3333333333335</v>
      </c>
      <c r="AH288" s="127">
        <f>+IF(AH47=0,0,(($C35*$C37)-SUM($C287:AH287)))</f>
        <v>1166.666666666667</v>
      </c>
      <c r="AI288" s="127">
        <f>+IF(AI47=0,0,(($C35*$C37)-SUM($C287:AI287)))</f>
        <v>1125.0000000000002</v>
      </c>
      <c r="AJ288" s="127">
        <f>+IF(AJ47=0,0,(($C35*$C37)-SUM($C287:AJ287)))</f>
        <v>1083.3333333333335</v>
      </c>
      <c r="AK288" s="127">
        <f>+IF(AK47=0,0,(($C35*$C37)-SUM($C287:AK287)))</f>
        <v>1041.666666666667</v>
      </c>
      <c r="AL288" s="127">
        <f>+IF(AL47=0,0,(($C35*$C37)-SUM($C287:AL287)))</f>
        <v>1000.0000000000003</v>
      </c>
      <c r="AM288" s="127">
        <f>+IF(AM47=0,0,(($C35*$C37)-SUM($C287:AM287)))</f>
        <v>958.33333333333371</v>
      </c>
      <c r="AN288" s="127">
        <f>+IF(AN47=0,0,(($C35*$C37)-SUM($C287:AN287)))</f>
        <v>916.66666666666697</v>
      </c>
      <c r="AO288" s="127">
        <f>+IF(AO47=0,0,(($C35*$C37)-SUM($C287:AO287)))</f>
        <v>875.00000000000023</v>
      </c>
      <c r="AP288" s="127">
        <f>+IF(AP47=0,0,(($C35*$C37)-SUM($C287:AP287)))</f>
        <v>833.33333333333348</v>
      </c>
      <c r="AQ288" s="127">
        <f>+IF(AQ47=0,0,(($C35*$C37)-SUM($C287:AQ287)))</f>
        <v>791.66666666666674</v>
      </c>
      <c r="AR288" s="127">
        <f>+IF(AR47=0,0,(($C35*$C37)-SUM($C287:AR287)))</f>
        <v>750</v>
      </c>
      <c r="AS288" s="127">
        <f>+IF(AS47=0,0,(($C35*$C37)-SUM($C287:AS287)))</f>
        <v>708.33333333333326</v>
      </c>
      <c r="AT288" s="127">
        <f>+IF(AT47=0,0,(($C35*$C37)-SUM($C287:AT287)))</f>
        <v>666.66666666666652</v>
      </c>
      <c r="AU288" s="127">
        <f>+IF(AU47=0,0,(($C35*$C37)-SUM($C287:AU287)))</f>
        <v>624.99999999999977</v>
      </c>
      <c r="AV288" s="127">
        <f>+IF(AV47=0,0,(($C35*$C37)-SUM($C287:AV287)))</f>
        <v>583.33333333333303</v>
      </c>
      <c r="AW288" s="127">
        <f>+IF(AW47=0,0,(($C35*$C37)-SUM($C287:AW287)))</f>
        <v>541.66666666666629</v>
      </c>
      <c r="AX288" s="127">
        <f>+IF(AX47=0,0,(($C35*$C37)-SUM($C287:AX287)))</f>
        <v>499.99999999999955</v>
      </c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  <c r="BI288" s="127"/>
      <c r="BJ288" s="127"/>
      <c r="BK288" s="127"/>
      <c r="BL288" s="127"/>
    </row>
    <row r="289" spans="1:64" x14ac:dyDescent="0.25">
      <c r="A289" s="127"/>
      <c r="B289" s="127" t="s">
        <v>606</v>
      </c>
      <c r="C289" s="127">
        <f>+C52</f>
        <v>0</v>
      </c>
      <c r="D289" s="127">
        <f t="shared" ref="D289:AX289" si="130">+D52</f>
        <v>0</v>
      </c>
      <c r="E289" s="127">
        <f t="shared" si="130"/>
        <v>0</v>
      </c>
      <c r="F289" s="127">
        <f t="shared" si="130"/>
        <v>0</v>
      </c>
      <c r="G289" s="127">
        <f t="shared" si="130"/>
        <v>0</v>
      </c>
      <c r="H289" s="127">
        <f t="shared" si="130"/>
        <v>0</v>
      </c>
      <c r="I289" s="127">
        <f t="shared" si="130"/>
        <v>0</v>
      </c>
      <c r="J289" s="127">
        <f t="shared" si="130"/>
        <v>0</v>
      </c>
      <c r="K289" s="127">
        <f t="shared" si="130"/>
        <v>0</v>
      </c>
      <c r="L289" s="127">
        <f t="shared" si="130"/>
        <v>0</v>
      </c>
      <c r="M289" s="127">
        <f t="shared" si="130"/>
        <v>0</v>
      </c>
      <c r="N289" s="127">
        <f t="shared" si="130"/>
        <v>0</v>
      </c>
      <c r="O289" s="127">
        <f t="shared" si="130"/>
        <v>0</v>
      </c>
      <c r="P289" s="127">
        <f t="shared" si="130"/>
        <v>0</v>
      </c>
      <c r="Q289" s="127">
        <f t="shared" si="130"/>
        <v>0</v>
      </c>
      <c r="R289" s="127">
        <f t="shared" si="130"/>
        <v>0</v>
      </c>
      <c r="S289" s="127">
        <f t="shared" si="130"/>
        <v>0</v>
      </c>
      <c r="T289" s="127">
        <f t="shared" si="130"/>
        <v>0</v>
      </c>
      <c r="U289" s="127">
        <f t="shared" si="130"/>
        <v>0</v>
      </c>
      <c r="V289" s="127">
        <f t="shared" si="130"/>
        <v>0</v>
      </c>
      <c r="W289" s="127">
        <f t="shared" si="130"/>
        <v>0</v>
      </c>
      <c r="X289" s="127">
        <f t="shared" si="130"/>
        <v>0</v>
      </c>
      <c r="Y289" s="127">
        <f t="shared" si="130"/>
        <v>0</v>
      </c>
      <c r="Z289" s="127">
        <f t="shared" si="130"/>
        <v>0</v>
      </c>
      <c r="AA289" s="127">
        <f t="shared" si="130"/>
        <v>0</v>
      </c>
      <c r="AB289" s="127">
        <f t="shared" si="130"/>
        <v>0</v>
      </c>
      <c r="AC289" s="127">
        <f t="shared" si="130"/>
        <v>0</v>
      </c>
      <c r="AD289" s="127">
        <f t="shared" si="130"/>
        <v>0</v>
      </c>
      <c r="AE289" s="127">
        <f t="shared" si="130"/>
        <v>0</v>
      </c>
      <c r="AF289" s="127">
        <f t="shared" si="130"/>
        <v>0</v>
      </c>
      <c r="AG289" s="127">
        <f t="shared" si="130"/>
        <v>0</v>
      </c>
      <c r="AH289" s="127">
        <f t="shared" si="130"/>
        <v>0</v>
      </c>
      <c r="AI289" s="127">
        <f t="shared" si="130"/>
        <v>0</v>
      </c>
      <c r="AJ289" s="127">
        <f t="shared" si="130"/>
        <v>0</v>
      </c>
      <c r="AK289" s="127">
        <f t="shared" si="130"/>
        <v>0</v>
      </c>
      <c r="AL289" s="127">
        <f t="shared" si="130"/>
        <v>0</v>
      </c>
      <c r="AM289" s="127">
        <f t="shared" si="130"/>
        <v>0</v>
      </c>
      <c r="AN289" s="127">
        <f t="shared" si="130"/>
        <v>0</v>
      </c>
      <c r="AO289" s="127">
        <f t="shared" si="130"/>
        <v>0</v>
      </c>
      <c r="AP289" s="127">
        <f t="shared" si="130"/>
        <v>0</v>
      </c>
      <c r="AQ289" s="127">
        <f t="shared" si="130"/>
        <v>0</v>
      </c>
      <c r="AR289" s="127">
        <f t="shared" si="130"/>
        <v>0</v>
      </c>
      <c r="AS289" s="127">
        <f t="shared" si="130"/>
        <v>0</v>
      </c>
      <c r="AT289" s="127">
        <f t="shared" si="130"/>
        <v>0</v>
      </c>
      <c r="AU289" s="127">
        <f t="shared" si="130"/>
        <v>0</v>
      </c>
      <c r="AV289" s="127">
        <f t="shared" si="130"/>
        <v>0</v>
      </c>
      <c r="AW289" s="127">
        <f t="shared" si="130"/>
        <v>0</v>
      </c>
      <c r="AX289" s="127">
        <f t="shared" si="130"/>
        <v>0</v>
      </c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  <c r="BI289" s="127"/>
      <c r="BJ289" s="127"/>
      <c r="BK289" s="127"/>
      <c r="BL289" s="127"/>
    </row>
    <row r="290" spans="1:64" x14ac:dyDescent="0.25">
      <c r="A290" s="127"/>
      <c r="B290" s="145" t="s">
        <v>607</v>
      </c>
      <c r="C290" s="145">
        <f>+C286+C287+C289</f>
        <v>0</v>
      </c>
      <c r="D290" s="145">
        <f t="shared" ref="D290:J290" si="131">+D286+D287+D289</f>
        <v>0</v>
      </c>
      <c r="E290" s="145">
        <f t="shared" si="131"/>
        <v>0</v>
      </c>
      <c r="F290" s="145">
        <f t="shared" si="131"/>
        <v>0</v>
      </c>
      <c r="G290" s="145">
        <f t="shared" si="131"/>
        <v>0</v>
      </c>
      <c r="H290" s="145">
        <f t="shared" si="131"/>
        <v>0</v>
      </c>
      <c r="I290" s="145">
        <f t="shared" si="131"/>
        <v>0</v>
      </c>
      <c r="J290" s="145">
        <f t="shared" si="131"/>
        <v>0</v>
      </c>
      <c r="K290" s="145">
        <f>+K286+K287+K289</f>
        <v>0</v>
      </c>
      <c r="L290" s="145">
        <f t="shared" ref="L290:AX290" si="132">+L286+L287+L289</f>
        <v>0</v>
      </c>
      <c r="M290" s="145">
        <f t="shared" si="132"/>
        <v>0</v>
      </c>
      <c r="N290" s="145">
        <f t="shared" si="132"/>
        <v>0</v>
      </c>
      <c r="O290" s="145">
        <f t="shared" si="132"/>
        <v>437.16441693331655</v>
      </c>
      <c r="P290" s="145">
        <f t="shared" si="132"/>
        <v>437.16441693331655</v>
      </c>
      <c r="Q290" s="145">
        <f t="shared" si="132"/>
        <v>437.16441693331655</v>
      </c>
      <c r="R290" s="145">
        <f t="shared" si="132"/>
        <v>437.16441693331655</v>
      </c>
      <c r="S290" s="145">
        <f t="shared" si="132"/>
        <v>437.16441693331655</v>
      </c>
      <c r="T290" s="145">
        <f t="shared" si="132"/>
        <v>437.16441693331655</v>
      </c>
      <c r="U290" s="145">
        <f t="shared" si="132"/>
        <v>437.16441693331655</v>
      </c>
      <c r="V290" s="145">
        <f t="shared" si="132"/>
        <v>437.16441693331655</v>
      </c>
      <c r="W290" s="145">
        <f t="shared" si="132"/>
        <v>437.16441693331655</v>
      </c>
      <c r="X290" s="145">
        <f t="shared" si="132"/>
        <v>437.16441693331655</v>
      </c>
      <c r="Y290" s="145">
        <f t="shared" si="132"/>
        <v>437.16441693331655</v>
      </c>
      <c r="Z290" s="145">
        <f t="shared" si="132"/>
        <v>437.16441693331655</v>
      </c>
      <c r="AA290" s="145">
        <f t="shared" si="132"/>
        <v>437.16441693331655</v>
      </c>
      <c r="AB290" s="145">
        <f t="shared" si="132"/>
        <v>437.16441693331655</v>
      </c>
      <c r="AC290" s="145">
        <f t="shared" si="132"/>
        <v>437.16441693331655</v>
      </c>
      <c r="AD290" s="145">
        <f t="shared" si="132"/>
        <v>437.16441693331655</v>
      </c>
      <c r="AE290" s="145">
        <f t="shared" si="132"/>
        <v>437.16441693331655</v>
      </c>
      <c r="AF290" s="145">
        <f t="shared" si="132"/>
        <v>437.16441693331655</v>
      </c>
      <c r="AG290" s="145">
        <f t="shared" si="132"/>
        <v>437.16441693331655</v>
      </c>
      <c r="AH290" s="145">
        <f t="shared" si="132"/>
        <v>437.16441693331655</v>
      </c>
      <c r="AI290" s="145">
        <f t="shared" si="132"/>
        <v>437.16441693331655</v>
      </c>
      <c r="AJ290" s="145">
        <f t="shared" si="132"/>
        <v>437.16441693331655</v>
      </c>
      <c r="AK290" s="145">
        <f t="shared" si="132"/>
        <v>437.16441693331655</v>
      </c>
      <c r="AL290" s="145">
        <f t="shared" si="132"/>
        <v>437.16441693331655</v>
      </c>
      <c r="AM290" s="145">
        <f t="shared" si="132"/>
        <v>437.16441693331655</v>
      </c>
      <c r="AN290" s="145">
        <f t="shared" si="132"/>
        <v>437.16441693331655</v>
      </c>
      <c r="AO290" s="145">
        <f t="shared" si="132"/>
        <v>437.16441693331655</v>
      </c>
      <c r="AP290" s="145">
        <f t="shared" si="132"/>
        <v>437.16441693331655</v>
      </c>
      <c r="AQ290" s="145">
        <f t="shared" si="132"/>
        <v>437.16441693331655</v>
      </c>
      <c r="AR290" s="145">
        <f t="shared" si="132"/>
        <v>437.16441693331655</v>
      </c>
      <c r="AS290" s="145">
        <f t="shared" si="132"/>
        <v>437.16441693331655</v>
      </c>
      <c r="AT290" s="145">
        <f t="shared" si="132"/>
        <v>437.16441693331655</v>
      </c>
      <c r="AU290" s="145">
        <f t="shared" si="132"/>
        <v>437.16441693331655</v>
      </c>
      <c r="AV290" s="145">
        <f t="shared" si="132"/>
        <v>437.16441693331655</v>
      </c>
      <c r="AW290" s="145">
        <f t="shared" si="132"/>
        <v>437.16441693331655</v>
      </c>
      <c r="AX290" s="145">
        <f t="shared" si="132"/>
        <v>437.16441693331655</v>
      </c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  <c r="BI290" s="127"/>
      <c r="BJ290" s="127"/>
      <c r="BK290" s="127"/>
      <c r="BL290" s="127"/>
    </row>
    <row r="291" spans="1:64" x14ac:dyDescent="0.25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  <c r="BI291" s="127"/>
      <c r="BJ291" s="127"/>
      <c r="BK291" s="127"/>
      <c r="BL291" s="127"/>
    </row>
    <row r="292" spans="1:64" x14ac:dyDescent="0.25">
      <c r="A292" s="127"/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  <c r="BI292" s="127"/>
      <c r="BJ292" s="127"/>
      <c r="BK292" s="127"/>
      <c r="BL292" s="127"/>
    </row>
    <row r="293" spans="1:64" x14ac:dyDescent="0.25">
      <c r="A293" s="127"/>
      <c r="B293" s="127" t="s">
        <v>339</v>
      </c>
      <c r="C293" s="127">
        <f t="shared" ref="C293:AX293" si="133">+C46+C47+C52</f>
        <v>0</v>
      </c>
      <c r="D293" s="127">
        <f t="shared" si="133"/>
        <v>0</v>
      </c>
      <c r="E293" s="127">
        <f t="shared" si="133"/>
        <v>0</v>
      </c>
      <c r="F293" s="127">
        <f t="shared" si="133"/>
        <v>0</v>
      </c>
      <c r="G293" s="127">
        <f t="shared" si="133"/>
        <v>0</v>
      </c>
      <c r="H293" s="127">
        <f t="shared" si="133"/>
        <v>0</v>
      </c>
      <c r="I293" s="127">
        <f t="shared" si="133"/>
        <v>0</v>
      </c>
      <c r="J293" s="127">
        <f t="shared" si="133"/>
        <v>0</v>
      </c>
      <c r="K293" s="127">
        <f t="shared" si="133"/>
        <v>0</v>
      </c>
      <c r="L293" s="127">
        <f t="shared" si="133"/>
        <v>0</v>
      </c>
      <c r="M293" s="127">
        <f t="shared" si="133"/>
        <v>0</v>
      </c>
      <c r="N293" s="127">
        <f t="shared" si="133"/>
        <v>0</v>
      </c>
      <c r="O293" s="127">
        <f t="shared" si="133"/>
        <v>2395.4977502666497</v>
      </c>
      <c r="P293" s="127">
        <f t="shared" si="133"/>
        <v>395.49775026664986</v>
      </c>
      <c r="Q293" s="127">
        <f t="shared" si="133"/>
        <v>395.49775026664986</v>
      </c>
      <c r="R293" s="127">
        <f t="shared" si="133"/>
        <v>395.49775026664986</v>
      </c>
      <c r="S293" s="127">
        <f t="shared" si="133"/>
        <v>395.49775026664986</v>
      </c>
      <c r="T293" s="127">
        <f t="shared" si="133"/>
        <v>395.49775026664986</v>
      </c>
      <c r="U293" s="127">
        <f t="shared" si="133"/>
        <v>395.49775026664986</v>
      </c>
      <c r="V293" s="127">
        <f t="shared" si="133"/>
        <v>395.49775026664986</v>
      </c>
      <c r="W293" s="127">
        <f t="shared" si="133"/>
        <v>395.49775026664986</v>
      </c>
      <c r="X293" s="127">
        <f t="shared" si="133"/>
        <v>395.49775026664986</v>
      </c>
      <c r="Y293" s="127">
        <f t="shared" si="133"/>
        <v>395.49775026664986</v>
      </c>
      <c r="Z293" s="127">
        <f t="shared" si="133"/>
        <v>395.49775026664986</v>
      </c>
      <c r="AA293" s="127">
        <f t="shared" si="133"/>
        <v>395.49775026664986</v>
      </c>
      <c r="AB293" s="127">
        <f t="shared" si="133"/>
        <v>395.49775026664986</v>
      </c>
      <c r="AC293" s="127">
        <f t="shared" si="133"/>
        <v>395.49775026664986</v>
      </c>
      <c r="AD293" s="127">
        <f t="shared" si="133"/>
        <v>395.49775026664986</v>
      </c>
      <c r="AE293" s="127">
        <f t="shared" si="133"/>
        <v>395.49775026664986</v>
      </c>
      <c r="AF293" s="127">
        <f t="shared" si="133"/>
        <v>395.49775026664986</v>
      </c>
      <c r="AG293" s="127">
        <f t="shared" si="133"/>
        <v>395.49775026664986</v>
      </c>
      <c r="AH293" s="127">
        <f t="shared" si="133"/>
        <v>395.49775026664986</v>
      </c>
      <c r="AI293" s="127">
        <f t="shared" si="133"/>
        <v>395.49775026664986</v>
      </c>
      <c r="AJ293" s="127">
        <f t="shared" si="133"/>
        <v>395.49775026664986</v>
      </c>
      <c r="AK293" s="127">
        <f t="shared" si="133"/>
        <v>395.49775026664986</v>
      </c>
      <c r="AL293" s="127">
        <f t="shared" si="133"/>
        <v>395.49775026664986</v>
      </c>
      <c r="AM293" s="127">
        <f t="shared" si="133"/>
        <v>395.49775026664986</v>
      </c>
      <c r="AN293" s="127">
        <f t="shared" si="133"/>
        <v>395.49775026664986</v>
      </c>
      <c r="AO293" s="127">
        <f t="shared" si="133"/>
        <v>395.49775026664986</v>
      </c>
      <c r="AP293" s="127">
        <f t="shared" si="133"/>
        <v>395.49775026664986</v>
      </c>
      <c r="AQ293" s="127">
        <f t="shared" si="133"/>
        <v>395.49775026664986</v>
      </c>
      <c r="AR293" s="127">
        <f t="shared" si="133"/>
        <v>395.49775026664986</v>
      </c>
      <c r="AS293" s="127">
        <f t="shared" si="133"/>
        <v>395.49775026664986</v>
      </c>
      <c r="AT293" s="127">
        <f t="shared" si="133"/>
        <v>395.49775026664986</v>
      </c>
      <c r="AU293" s="127">
        <f t="shared" si="133"/>
        <v>395.49775026664986</v>
      </c>
      <c r="AV293" s="127">
        <f t="shared" si="133"/>
        <v>395.49775026664986</v>
      </c>
      <c r="AW293" s="127">
        <f t="shared" si="133"/>
        <v>395.49775026664986</v>
      </c>
      <c r="AX293" s="127">
        <f t="shared" si="133"/>
        <v>395.49775026664986</v>
      </c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  <c r="BI293" s="127"/>
      <c r="BJ293" s="127"/>
      <c r="BK293" s="127"/>
      <c r="BL293" s="127"/>
    </row>
    <row r="294" spans="1:64" x14ac:dyDescent="0.25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  <c r="BI294" s="127"/>
      <c r="BJ294" s="127"/>
      <c r="BK294" s="127"/>
      <c r="BL294" s="127"/>
    </row>
    <row r="295" spans="1:64" x14ac:dyDescent="0.25">
      <c r="A295" s="127"/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  <c r="BI295" s="127"/>
      <c r="BJ295" s="127"/>
      <c r="BK295" s="127"/>
      <c r="BL295" s="127"/>
    </row>
    <row r="296" spans="1:64" x14ac:dyDescent="0.25">
      <c r="A296" s="145"/>
      <c r="B296" s="145" t="s">
        <v>506</v>
      </c>
      <c r="C296" s="145" t="str">
        <f>+C285</f>
        <v>A1 m1</v>
      </c>
      <c r="D296" s="145" t="str">
        <f t="shared" ref="D296:AX296" si="134">+D285</f>
        <v>A1 m2</v>
      </c>
      <c r="E296" s="145" t="str">
        <f t="shared" si="134"/>
        <v>A1 m3</v>
      </c>
      <c r="F296" s="145" t="str">
        <f t="shared" si="134"/>
        <v>A1 m4</v>
      </c>
      <c r="G296" s="145" t="str">
        <f t="shared" si="134"/>
        <v>A1 m5</v>
      </c>
      <c r="H296" s="145" t="str">
        <f t="shared" si="134"/>
        <v>A1 m6</v>
      </c>
      <c r="I296" s="145" t="str">
        <f t="shared" si="134"/>
        <v>A1 m7</v>
      </c>
      <c r="J296" s="145" t="str">
        <f t="shared" si="134"/>
        <v>A1 m8</v>
      </c>
      <c r="K296" s="145" t="str">
        <f t="shared" si="134"/>
        <v>A1 m9</v>
      </c>
      <c r="L296" s="145" t="str">
        <f t="shared" si="134"/>
        <v>A1 m10</v>
      </c>
      <c r="M296" s="145" t="str">
        <f t="shared" si="134"/>
        <v>A1 m11</v>
      </c>
      <c r="N296" s="145" t="str">
        <f t="shared" si="134"/>
        <v>A1 m12</v>
      </c>
      <c r="O296" s="145" t="str">
        <f t="shared" si="134"/>
        <v>A2 m1</v>
      </c>
      <c r="P296" s="145" t="str">
        <f t="shared" si="134"/>
        <v>A2 m2</v>
      </c>
      <c r="Q296" s="145" t="str">
        <f t="shared" si="134"/>
        <v>A2 m3</v>
      </c>
      <c r="R296" s="145" t="str">
        <f t="shared" si="134"/>
        <v>A2 m4</v>
      </c>
      <c r="S296" s="145" t="str">
        <f t="shared" si="134"/>
        <v>A2 m5</v>
      </c>
      <c r="T296" s="145" t="str">
        <f t="shared" si="134"/>
        <v>A2 m6</v>
      </c>
      <c r="U296" s="145" t="str">
        <f t="shared" si="134"/>
        <v>A2 m7</v>
      </c>
      <c r="V296" s="145" t="str">
        <f t="shared" si="134"/>
        <v>A2 m8</v>
      </c>
      <c r="W296" s="145" t="str">
        <f t="shared" si="134"/>
        <v>A2 m9</v>
      </c>
      <c r="X296" s="145" t="str">
        <f t="shared" si="134"/>
        <v>A2 m10</v>
      </c>
      <c r="Y296" s="145" t="str">
        <f t="shared" si="134"/>
        <v>A2 m11</v>
      </c>
      <c r="Z296" s="145" t="str">
        <f t="shared" si="134"/>
        <v>A2 m12</v>
      </c>
      <c r="AA296" s="145" t="str">
        <f t="shared" si="134"/>
        <v>A3 m1</v>
      </c>
      <c r="AB296" s="145" t="str">
        <f t="shared" si="134"/>
        <v>A3 m2</v>
      </c>
      <c r="AC296" s="145" t="str">
        <f t="shared" si="134"/>
        <v>A3 m3</v>
      </c>
      <c r="AD296" s="145" t="str">
        <f t="shared" si="134"/>
        <v>A3 m4</v>
      </c>
      <c r="AE296" s="145" t="str">
        <f t="shared" si="134"/>
        <v>A3 m5</v>
      </c>
      <c r="AF296" s="145" t="str">
        <f t="shared" si="134"/>
        <v>A3 m6</v>
      </c>
      <c r="AG296" s="145" t="str">
        <f t="shared" si="134"/>
        <v>A3 m7</v>
      </c>
      <c r="AH296" s="145" t="str">
        <f t="shared" si="134"/>
        <v>A3 m8</v>
      </c>
      <c r="AI296" s="145" t="str">
        <f t="shared" si="134"/>
        <v>A3 m9</v>
      </c>
      <c r="AJ296" s="145" t="str">
        <f t="shared" si="134"/>
        <v>A3 m10</v>
      </c>
      <c r="AK296" s="145" t="str">
        <f t="shared" si="134"/>
        <v>A3 m11</v>
      </c>
      <c r="AL296" s="145" t="str">
        <f t="shared" si="134"/>
        <v>A3 m12</v>
      </c>
      <c r="AM296" s="145" t="str">
        <f t="shared" si="134"/>
        <v>A4 m1</v>
      </c>
      <c r="AN296" s="145" t="str">
        <f t="shared" si="134"/>
        <v>A4 m2</v>
      </c>
      <c r="AO296" s="145" t="str">
        <f t="shared" si="134"/>
        <v>A4 m3</v>
      </c>
      <c r="AP296" s="145" t="str">
        <f t="shared" si="134"/>
        <v>A4 m4</v>
      </c>
      <c r="AQ296" s="145" t="str">
        <f t="shared" si="134"/>
        <v>A4 m5</v>
      </c>
      <c r="AR296" s="145" t="str">
        <f t="shared" si="134"/>
        <v>A4 m6</v>
      </c>
      <c r="AS296" s="145" t="str">
        <f t="shared" si="134"/>
        <v>A4 m7</v>
      </c>
      <c r="AT296" s="145" t="str">
        <f t="shared" si="134"/>
        <v>A4 m8</v>
      </c>
      <c r="AU296" s="145" t="str">
        <f t="shared" si="134"/>
        <v>A4 m9</v>
      </c>
      <c r="AV296" s="145" t="str">
        <f t="shared" si="134"/>
        <v>A4 m10</v>
      </c>
      <c r="AW296" s="145" t="str">
        <f t="shared" si="134"/>
        <v>A4 m11</v>
      </c>
      <c r="AX296" s="145" t="str">
        <f t="shared" si="134"/>
        <v>A4 m12</v>
      </c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</row>
    <row r="297" spans="1:64" x14ac:dyDescent="0.25">
      <c r="A297" s="127"/>
      <c r="B297" s="127" t="s">
        <v>580</v>
      </c>
      <c r="C297" s="127">
        <f>+C74</f>
        <v>0</v>
      </c>
      <c r="D297" s="127">
        <f t="shared" ref="D297:AX297" si="135">+D74</f>
        <v>0</v>
      </c>
      <c r="E297" s="127">
        <f t="shared" si="135"/>
        <v>0</v>
      </c>
      <c r="F297" s="127">
        <f t="shared" si="135"/>
        <v>0</v>
      </c>
      <c r="G297" s="127">
        <f t="shared" si="135"/>
        <v>395.49775026664986</v>
      </c>
      <c r="H297" s="127">
        <f t="shared" si="135"/>
        <v>395.49775026664986</v>
      </c>
      <c r="I297" s="127">
        <f t="shared" si="135"/>
        <v>395.49775026664986</v>
      </c>
      <c r="J297" s="127">
        <f t="shared" si="135"/>
        <v>395.49775026664986</v>
      </c>
      <c r="K297" s="127">
        <f t="shared" si="135"/>
        <v>395.49775026664986</v>
      </c>
      <c r="L297" s="127">
        <f t="shared" si="135"/>
        <v>395.49775026664986</v>
      </c>
      <c r="M297" s="127">
        <f t="shared" si="135"/>
        <v>395.49775026664986</v>
      </c>
      <c r="N297" s="127">
        <f t="shared" si="135"/>
        <v>395.49775026664986</v>
      </c>
      <c r="O297" s="127">
        <f t="shared" si="135"/>
        <v>395.49775026664986</v>
      </c>
      <c r="P297" s="127">
        <f t="shared" si="135"/>
        <v>395.49775026664986</v>
      </c>
      <c r="Q297" s="127">
        <f t="shared" si="135"/>
        <v>395.49775026664986</v>
      </c>
      <c r="R297" s="127">
        <f t="shared" si="135"/>
        <v>395.49775026664986</v>
      </c>
      <c r="S297" s="127">
        <f t="shared" si="135"/>
        <v>395.49775026664986</v>
      </c>
      <c r="T297" s="127">
        <f t="shared" si="135"/>
        <v>395.49775026664986</v>
      </c>
      <c r="U297" s="127">
        <f t="shared" si="135"/>
        <v>395.49775026664986</v>
      </c>
      <c r="V297" s="127">
        <f t="shared" si="135"/>
        <v>395.49775026664986</v>
      </c>
      <c r="W297" s="127">
        <f t="shared" si="135"/>
        <v>395.49775026664986</v>
      </c>
      <c r="X297" s="127">
        <f t="shared" si="135"/>
        <v>395.49775026664986</v>
      </c>
      <c r="Y297" s="127">
        <f t="shared" si="135"/>
        <v>395.49775026664986</v>
      </c>
      <c r="Z297" s="127">
        <f t="shared" si="135"/>
        <v>395.49775026664986</v>
      </c>
      <c r="AA297" s="127">
        <f t="shared" si="135"/>
        <v>395.49775026664986</v>
      </c>
      <c r="AB297" s="127">
        <f t="shared" si="135"/>
        <v>395.49775026664986</v>
      </c>
      <c r="AC297" s="127">
        <f t="shared" si="135"/>
        <v>395.49775026664986</v>
      </c>
      <c r="AD297" s="127">
        <f t="shared" si="135"/>
        <v>395.49775026664986</v>
      </c>
      <c r="AE297" s="127">
        <f t="shared" si="135"/>
        <v>395.49775026664986</v>
      </c>
      <c r="AF297" s="127">
        <f t="shared" si="135"/>
        <v>395.49775026664986</v>
      </c>
      <c r="AG297" s="127">
        <f t="shared" si="135"/>
        <v>395.49775026664986</v>
      </c>
      <c r="AH297" s="127">
        <f t="shared" si="135"/>
        <v>395.49775026664986</v>
      </c>
      <c r="AI297" s="127">
        <f t="shared" si="135"/>
        <v>395.49775026664986</v>
      </c>
      <c r="AJ297" s="127">
        <f t="shared" si="135"/>
        <v>395.49775026664986</v>
      </c>
      <c r="AK297" s="127">
        <f t="shared" si="135"/>
        <v>395.49775026664986</v>
      </c>
      <c r="AL297" s="127">
        <f t="shared" si="135"/>
        <v>395.49775026664986</v>
      </c>
      <c r="AM297" s="127">
        <f t="shared" si="135"/>
        <v>395.49775026664986</v>
      </c>
      <c r="AN297" s="127">
        <f t="shared" si="135"/>
        <v>395.49775026664986</v>
      </c>
      <c r="AO297" s="127">
        <f t="shared" si="135"/>
        <v>395.49775026664986</v>
      </c>
      <c r="AP297" s="127">
        <f t="shared" si="135"/>
        <v>395.49775026664986</v>
      </c>
      <c r="AQ297" s="127">
        <f t="shared" si="135"/>
        <v>395.49775026664986</v>
      </c>
      <c r="AR297" s="127">
        <f t="shared" si="135"/>
        <v>395.49775026664986</v>
      </c>
      <c r="AS297" s="127">
        <f t="shared" si="135"/>
        <v>395.49775026664986</v>
      </c>
      <c r="AT297" s="127">
        <f t="shared" si="135"/>
        <v>395.49775026664986</v>
      </c>
      <c r="AU297" s="127">
        <f t="shared" si="135"/>
        <v>395.49775026664986</v>
      </c>
      <c r="AV297" s="127">
        <f t="shared" si="135"/>
        <v>395.49775026664986</v>
      </c>
      <c r="AW297" s="127">
        <f t="shared" si="135"/>
        <v>395.49775026664986</v>
      </c>
      <c r="AX297" s="127">
        <f t="shared" si="135"/>
        <v>395.49775026664986</v>
      </c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</row>
    <row r="298" spans="1:64" x14ac:dyDescent="0.25">
      <c r="A298" s="127" t="s">
        <v>602</v>
      </c>
      <c r="B298" s="127" t="s">
        <v>603</v>
      </c>
      <c r="C298" s="127">
        <f t="shared" ref="C298:AX298" si="136">+IF(C74=0,0,(($C62*$C63)/$C65))</f>
        <v>0</v>
      </c>
      <c r="D298" s="127">
        <f t="shared" si="136"/>
        <v>0</v>
      </c>
      <c r="E298" s="127">
        <f t="shared" si="136"/>
        <v>0</v>
      </c>
      <c r="F298" s="127">
        <f t="shared" si="136"/>
        <v>0</v>
      </c>
      <c r="G298" s="127">
        <f t="shared" si="136"/>
        <v>41.666666666666664</v>
      </c>
      <c r="H298" s="127">
        <f t="shared" si="136"/>
        <v>41.666666666666664</v>
      </c>
      <c r="I298" s="127">
        <f t="shared" si="136"/>
        <v>41.666666666666664</v>
      </c>
      <c r="J298" s="127">
        <f t="shared" si="136"/>
        <v>41.666666666666664</v>
      </c>
      <c r="K298" s="127">
        <f t="shared" si="136"/>
        <v>41.666666666666664</v>
      </c>
      <c r="L298" s="127">
        <f t="shared" si="136"/>
        <v>41.666666666666664</v>
      </c>
      <c r="M298" s="127">
        <f t="shared" si="136"/>
        <v>41.666666666666664</v>
      </c>
      <c r="N298" s="127">
        <f t="shared" si="136"/>
        <v>41.666666666666664</v>
      </c>
      <c r="O298" s="127">
        <f t="shared" si="136"/>
        <v>41.666666666666664</v>
      </c>
      <c r="P298" s="127">
        <f t="shared" si="136"/>
        <v>41.666666666666664</v>
      </c>
      <c r="Q298" s="127">
        <f t="shared" si="136"/>
        <v>41.666666666666664</v>
      </c>
      <c r="R298" s="127">
        <f t="shared" si="136"/>
        <v>41.666666666666664</v>
      </c>
      <c r="S298" s="127">
        <f t="shared" si="136"/>
        <v>41.666666666666664</v>
      </c>
      <c r="T298" s="127">
        <f t="shared" si="136"/>
        <v>41.666666666666664</v>
      </c>
      <c r="U298" s="127">
        <f t="shared" si="136"/>
        <v>41.666666666666664</v>
      </c>
      <c r="V298" s="127">
        <f t="shared" si="136"/>
        <v>41.666666666666664</v>
      </c>
      <c r="W298" s="127">
        <f t="shared" si="136"/>
        <v>41.666666666666664</v>
      </c>
      <c r="X298" s="127">
        <f t="shared" si="136"/>
        <v>41.666666666666664</v>
      </c>
      <c r="Y298" s="127">
        <f t="shared" si="136"/>
        <v>41.666666666666664</v>
      </c>
      <c r="Z298" s="127">
        <f t="shared" si="136"/>
        <v>41.666666666666664</v>
      </c>
      <c r="AA298" s="127">
        <f t="shared" si="136"/>
        <v>41.666666666666664</v>
      </c>
      <c r="AB298" s="127">
        <f t="shared" si="136"/>
        <v>41.666666666666664</v>
      </c>
      <c r="AC298" s="127">
        <f t="shared" si="136"/>
        <v>41.666666666666664</v>
      </c>
      <c r="AD298" s="127">
        <f t="shared" si="136"/>
        <v>41.666666666666664</v>
      </c>
      <c r="AE298" s="127">
        <f t="shared" si="136"/>
        <v>41.666666666666664</v>
      </c>
      <c r="AF298" s="127">
        <f t="shared" si="136"/>
        <v>41.666666666666664</v>
      </c>
      <c r="AG298" s="127">
        <f t="shared" si="136"/>
        <v>41.666666666666664</v>
      </c>
      <c r="AH298" s="127">
        <f t="shared" si="136"/>
        <v>41.666666666666664</v>
      </c>
      <c r="AI298" s="127">
        <f t="shared" si="136"/>
        <v>41.666666666666664</v>
      </c>
      <c r="AJ298" s="127">
        <f t="shared" si="136"/>
        <v>41.666666666666664</v>
      </c>
      <c r="AK298" s="127">
        <f t="shared" si="136"/>
        <v>41.666666666666664</v>
      </c>
      <c r="AL298" s="127">
        <f t="shared" si="136"/>
        <v>41.666666666666664</v>
      </c>
      <c r="AM298" s="127">
        <f t="shared" si="136"/>
        <v>41.666666666666664</v>
      </c>
      <c r="AN298" s="127">
        <f t="shared" si="136"/>
        <v>41.666666666666664</v>
      </c>
      <c r="AO298" s="127">
        <f t="shared" si="136"/>
        <v>41.666666666666664</v>
      </c>
      <c r="AP298" s="127">
        <f t="shared" si="136"/>
        <v>41.666666666666664</v>
      </c>
      <c r="AQ298" s="127">
        <f t="shared" si="136"/>
        <v>41.666666666666664</v>
      </c>
      <c r="AR298" s="127">
        <f t="shared" si="136"/>
        <v>41.666666666666664</v>
      </c>
      <c r="AS298" s="127">
        <f t="shared" si="136"/>
        <v>41.666666666666664</v>
      </c>
      <c r="AT298" s="127">
        <f t="shared" si="136"/>
        <v>41.666666666666664</v>
      </c>
      <c r="AU298" s="127">
        <f t="shared" si="136"/>
        <v>41.666666666666664</v>
      </c>
      <c r="AV298" s="127">
        <f t="shared" si="136"/>
        <v>41.666666666666664</v>
      </c>
      <c r="AW298" s="127">
        <f t="shared" si="136"/>
        <v>41.666666666666664</v>
      </c>
      <c r="AX298" s="127">
        <f t="shared" si="136"/>
        <v>41.666666666666664</v>
      </c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</row>
    <row r="299" spans="1:64" x14ac:dyDescent="0.25">
      <c r="A299" s="127" t="s">
        <v>604</v>
      </c>
      <c r="B299" s="127" t="s">
        <v>605</v>
      </c>
      <c r="C299" s="127">
        <f>+IF(C74=0,0,($C62*$C64))</f>
        <v>0</v>
      </c>
      <c r="D299" s="127">
        <f>+IF(D74=0,0,(($C62*$C64)-SUM($C298:D298)))</f>
        <v>0</v>
      </c>
      <c r="E299" s="127">
        <f>+IF(E74=0,0,(($C62*$C64)-SUM($C298:E298)))</f>
        <v>0</v>
      </c>
      <c r="F299" s="127">
        <f>+IF(F74=0,0,(($C62*$C64)-SUM($C298:F298)))</f>
        <v>0</v>
      </c>
      <c r="G299" s="127">
        <f>+IF(G74=0,0,(($C62*$C64)-SUM($C298:G298)))</f>
        <v>1958.3333333333333</v>
      </c>
      <c r="H299" s="127">
        <f>+IF(H74=0,0,(($C62*$C64)-SUM($C298:H298)))</f>
        <v>1916.6666666666667</v>
      </c>
      <c r="I299" s="127">
        <f>+IF(I74=0,0,(($C62*$C64)-SUM($C298:I298)))</f>
        <v>1875</v>
      </c>
      <c r="J299" s="127">
        <f>+IF(J74=0,0,(($C62*$C64)-SUM($C298:J298)))</f>
        <v>1833.3333333333333</v>
      </c>
      <c r="K299" s="127">
        <f>+IF(K74=0,0,(($C62*$C64)-SUM($C298:K298)))</f>
        <v>1791.6666666666667</v>
      </c>
      <c r="L299" s="127">
        <f>+IF(L74=0,0,(($C62*$C64)-SUM($C298:L298)))</f>
        <v>1750</v>
      </c>
      <c r="M299" s="127">
        <f>+IF(M74=0,0,(($C62*$C64)-SUM($C298:M298)))</f>
        <v>1708.3333333333335</v>
      </c>
      <c r="N299" s="127">
        <f>+IF(N74=0,0,(($C62*$C64)-SUM($C298:N298)))</f>
        <v>1666.6666666666667</v>
      </c>
      <c r="O299" s="127">
        <f>+IF(O74=0,0,(($C62*$C64)-SUM($C298:O298)))</f>
        <v>1625</v>
      </c>
      <c r="P299" s="127">
        <f>+IF(P74=0,0,(($C62*$C64)-SUM($C298:P298)))</f>
        <v>1583.3333333333333</v>
      </c>
      <c r="Q299" s="127">
        <f>+IF(Q74=0,0,(($C62*$C64)-SUM($C298:Q298)))</f>
        <v>1541.6666666666665</v>
      </c>
      <c r="R299" s="127">
        <f>+IF(R74=0,0,(($C62*$C64)-SUM($C298:R298)))</f>
        <v>1500</v>
      </c>
      <c r="S299" s="127">
        <f>+IF(S74=0,0,(($C62*$C64)-SUM($C298:S298)))</f>
        <v>1458.3333333333333</v>
      </c>
      <c r="T299" s="127">
        <f>+IF(T74=0,0,(($C62*$C64)-SUM($C298:T298)))</f>
        <v>1416.6666666666665</v>
      </c>
      <c r="U299" s="127">
        <f>+IF(U74=0,0,(($C62*$C64)-SUM($C298:U298)))</f>
        <v>1375</v>
      </c>
      <c r="V299" s="127">
        <f>+IF(V74=0,0,(($C62*$C64)-SUM($C298:V298)))</f>
        <v>1333.3333333333335</v>
      </c>
      <c r="W299" s="127">
        <f>+IF(W74=0,0,(($C62*$C64)-SUM($C298:W298)))</f>
        <v>1291.6666666666667</v>
      </c>
      <c r="X299" s="127">
        <f>+IF(X74=0,0,(($C62*$C64)-SUM($C298:X298)))</f>
        <v>1250</v>
      </c>
      <c r="Y299" s="127">
        <f>+IF(Y74=0,0,(($C62*$C64)-SUM($C298:Y298)))</f>
        <v>1208.3333333333335</v>
      </c>
      <c r="Z299" s="127">
        <f>+IF(Z74=0,0,(($C62*$C64)-SUM($C298:Z298)))</f>
        <v>1166.666666666667</v>
      </c>
      <c r="AA299" s="127">
        <f>+IF(AA74=0,0,(($C62*$C64)-SUM($C298:AA298)))</f>
        <v>1125.0000000000002</v>
      </c>
      <c r="AB299" s="127">
        <f>+IF(AB74=0,0,(($C62*$C64)-SUM($C298:AB298)))</f>
        <v>1083.3333333333335</v>
      </c>
      <c r="AC299" s="127">
        <f>+IF(AC74=0,0,(($C62*$C64)-SUM($C298:AC298)))</f>
        <v>1041.666666666667</v>
      </c>
      <c r="AD299" s="127">
        <f>+IF(AD74=0,0,(($C62*$C64)-SUM($C298:AD298)))</f>
        <v>1000.0000000000003</v>
      </c>
      <c r="AE299" s="127">
        <f>+IF(AE74=0,0,(($C62*$C64)-SUM($C298:AE298)))</f>
        <v>958.33333333333371</v>
      </c>
      <c r="AF299" s="127">
        <f>+IF(AF74=0,0,(($C62*$C64)-SUM($C298:AF298)))</f>
        <v>916.66666666666697</v>
      </c>
      <c r="AG299" s="127">
        <f>+IF(AG74=0,0,(($C62*$C64)-SUM($C298:AG298)))</f>
        <v>875.00000000000023</v>
      </c>
      <c r="AH299" s="127">
        <f>+IF(AH74=0,0,(($C62*$C64)-SUM($C298:AH298)))</f>
        <v>833.33333333333348</v>
      </c>
      <c r="AI299" s="127">
        <f>+IF(AI74=0,0,(($C62*$C64)-SUM($C298:AI298)))</f>
        <v>791.66666666666674</v>
      </c>
      <c r="AJ299" s="127">
        <f>+IF(AJ74=0,0,(($C62*$C64)-SUM($C298:AJ298)))</f>
        <v>750</v>
      </c>
      <c r="AK299" s="127">
        <f>+IF(AK74=0,0,(($C62*$C64)-SUM($C298:AK298)))</f>
        <v>708.33333333333326</v>
      </c>
      <c r="AL299" s="127">
        <f>+IF(AL74=0,0,(($C62*$C64)-SUM($C298:AL298)))</f>
        <v>666.66666666666652</v>
      </c>
      <c r="AM299" s="127">
        <f>+IF(AM74=0,0,(($C62*$C64)-SUM($C298:AM298)))</f>
        <v>624.99999999999977</v>
      </c>
      <c r="AN299" s="127">
        <f>+IF(AN74=0,0,(($C62*$C64)-SUM($C298:AN298)))</f>
        <v>583.33333333333303</v>
      </c>
      <c r="AO299" s="127">
        <f>+IF(AO74=0,0,(($C62*$C64)-SUM($C298:AO298)))</f>
        <v>541.66666666666629</v>
      </c>
      <c r="AP299" s="127">
        <f>+IF(AP74=0,0,(($C62*$C64)-SUM($C298:AP298)))</f>
        <v>499.99999999999955</v>
      </c>
      <c r="AQ299" s="127">
        <f>+IF(AQ74=0,0,(($C62*$C64)-SUM($C298:AQ298)))</f>
        <v>458.3333333333328</v>
      </c>
      <c r="AR299" s="127">
        <f>+IF(AR74=0,0,(($C62*$C64)-SUM($C298:AR298)))</f>
        <v>416.66666666666606</v>
      </c>
      <c r="AS299" s="127">
        <f>+IF(AS74=0,0,(($C62*$C64)-SUM($C298:AS298)))</f>
        <v>374.99999999999932</v>
      </c>
      <c r="AT299" s="127">
        <f>+IF(AT74=0,0,(($C62*$C64)-SUM($C298:AT298)))</f>
        <v>333.33333333333258</v>
      </c>
      <c r="AU299" s="127">
        <f>+IF(AU74=0,0,(($C62*$C64)-SUM($C298:AU298)))</f>
        <v>291.66666666666583</v>
      </c>
      <c r="AV299" s="127">
        <f>+IF(AV74=0,0,(($C62*$C64)-SUM($C298:AV298)))</f>
        <v>249.99999999999909</v>
      </c>
      <c r="AW299" s="127">
        <f>+IF(AW74=0,0,(($C62*$C64)-SUM($C298:AW298)))</f>
        <v>208.33333333333235</v>
      </c>
      <c r="AX299" s="127">
        <f>+IF(AX74=0,0,(($C62*$C64)-SUM($C298:AX298)))</f>
        <v>166.66666666666561</v>
      </c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  <c r="BI299" s="127"/>
      <c r="BJ299" s="127"/>
      <c r="BK299" s="127"/>
      <c r="BL299" s="127"/>
    </row>
    <row r="300" spans="1:64" x14ac:dyDescent="0.25">
      <c r="A300" s="127"/>
      <c r="B300" s="127" t="s">
        <v>606</v>
      </c>
      <c r="C300" s="127">
        <f>+C79</f>
        <v>0</v>
      </c>
      <c r="D300" s="127">
        <f t="shared" ref="D300:AX300" si="137">+D79</f>
        <v>0</v>
      </c>
      <c r="E300" s="127">
        <f t="shared" si="137"/>
        <v>0</v>
      </c>
      <c r="F300" s="127">
        <f t="shared" si="137"/>
        <v>0</v>
      </c>
      <c r="G300" s="127">
        <f t="shared" si="137"/>
        <v>0</v>
      </c>
      <c r="H300" s="127">
        <f t="shared" si="137"/>
        <v>0</v>
      </c>
      <c r="I300" s="127">
        <f t="shared" si="137"/>
        <v>0</v>
      </c>
      <c r="J300" s="127">
        <f t="shared" si="137"/>
        <v>0</v>
      </c>
      <c r="K300" s="127">
        <f t="shared" si="137"/>
        <v>0</v>
      </c>
      <c r="L300" s="127">
        <f t="shared" si="137"/>
        <v>0</v>
      </c>
      <c r="M300" s="127">
        <f t="shared" si="137"/>
        <v>0</v>
      </c>
      <c r="N300" s="127">
        <f t="shared" si="137"/>
        <v>0</v>
      </c>
      <c r="O300" s="127">
        <f t="shared" si="137"/>
        <v>0</v>
      </c>
      <c r="P300" s="127">
        <f t="shared" si="137"/>
        <v>0</v>
      </c>
      <c r="Q300" s="127">
        <f t="shared" si="137"/>
        <v>0</v>
      </c>
      <c r="R300" s="127">
        <f t="shared" si="137"/>
        <v>0</v>
      </c>
      <c r="S300" s="127">
        <f t="shared" si="137"/>
        <v>0</v>
      </c>
      <c r="T300" s="127">
        <f t="shared" si="137"/>
        <v>0</v>
      </c>
      <c r="U300" s="127">
        <f t="shared" si="137"/>
        <v>0</v>
      </c>
      <c r="V300" s="127">
        <f t="shared" si="137"/>
        <v>0</v>
      </c>
      <c r="W300" s="127">
        <f t="shared" si="137"/>
        <v>0</v>
      </c>
      <c r="X300" s="127">
        <f t="shared" si="137"/>
        <v>0</v>
      </c>
      <c r="Y300" s="127">
        <f t="shared" si="137"/>
        <v>0</v>
      </c>
      <c r="Z300" s="127">
        <f t="shared" si="137"/>
        <v>0</v>
      </c>
      <c r="AA300" s="127">
        <f t="shared" si="137"/>
        <v>0</v>
      </c>
      <c r="AB300" s="127">
        <f t="shared" si="137"/>
        <v>0</v>
      </c>
      <c r="AC300" s="127">
        <f t="shared" si="137"/>
        <v>0</v>
      </c>
      <c r="AD300" s="127">
        <f t="shared" si="137"/>
        <v>0</v>
      </c>
      <c r="AE300" s="127">
        <f t="shared" si="137"/>
        <v>0</v>
      </c>
      <c r="AF300" s="127">
        <f t="shared" si="137"/>
        <v>0</v>
      </c>
      <c r="AG300" s="127">
        <f t="shared" si="137"/>
        <v>0</v>
      </c>
      <c r="AH300" s="127">
        <f t="shared" si="137"/>
        <v>0</v>
      </c>
      <c r="AI300" s="127">
        <f t="shared" si="137"/>
        <v>0</v>
      </c>
      <c r="AJ300" s="127">
        <f t="shared" si="137"/>
        <v>0</v>
      </c>
      <c r="AK300" s="127">
        <f t="shared" si="137"/>
        <v>0</v>
      </c>
      <c r="AL300" s="127">
        <f t="shared" si="137"/>
        <v>0</v>
      </c>
      <c r="AM300" s="127">
        <f t="shared" si="137"/>
        <v>0</v>
      </c>
      <c r="AN300" s="127">
        <f t="shared" si="137"/>
        <v>0</v>
      </c>
      <c r="AO300" s="127">
        <f t="shared" si="137"/>
        <v>0</v>
      </c>
      <c r="AP300" s="127">
        <f t="shared" si="137"/>
        <v>0</v>
      </c>
      <c r="AQ300" s="127">
        <f t="shared" si="137"/>
        <v>0</v>
      </c>
      <c r="AR300" s="127">
        <f t="shared" si="137"/>
        <v>0</v>
      </c>
      <c r="AS300" s="127">
        <f t="shared" si="137"/>
        <v>0</v>
      </c>
      <c r="AT300" s="127">
        <f t="shared" si="137"/>
        <v>0</v>
      </c>
      <c r="AU300" s="127">
        <f t="shared" si="137"/>
        <v>0</v>
      </c>
      <c r="AV300" s="127">
        <f t="shared" si="137"/>
        <v>0</v>
      </c>
      <c r="AW300" s="127">
        <f t="shared" si="137"/>
        <v>0</v>
      </c>
      <c r="AX300" s="127">
        <f t="shared" si="137"/>
        <v>0</v>
      </c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  <c r="BI300" s="127"/>
      <c r="BJ300" s="127"/>
      <c r="BK300" s="127"/>
      <c r="BL300" s="127"/>
    </row>
    <row r="301" spans="1:64" x14ac:dyDescent="0.25">
      <c r="A301" s="127"/>
      <c r="B301" s="145" t="s">
        <v>607</v>
      </c>
      <c r="C301" s="145">
        <f>+C297+C298+C300</f>
        <v>0</v>
      </c>
      <c r="D301" s="145">
        <f t="shared" ref="D301:J301" si="138">+D297+D298+D300</f>
        <v>0</v>
      </c>
      <c r="E301" s="145">
        <f t="shared" si="138"/>
        <v>0</v>
      </c>
      <c r="F301" s="145">
        <f t="shared" si="138"/>
        <v>0</v>
      </c>
      <c r="G301" s="145">
        <f t="shared" si="138"/>
        <v>437.16441693331655</v>
      </c>
      <c r="H301" s="145">
        <f t="shared" si="138"/>
        <v>437.16441693331655</v>
      </c>
      <c r="I301" s="145">
        <f t="shared" si="138"/>
        <v>437.16441693331655</v>
      </c>
      <c r="J301" s="145">
        <f t="shared" si="138"/>
        <v>437.16441693331655</v>
      </c>
      <c r="K301" s="145">
        <f>+K297+K298+K300</f>
        <v>437.16441693331655</v>
      </c>
      <c r="L301" s="145">
        <f t="shared" ref="L301:AX301" si="139">+L297+L298+L300</f>
        <v>437.16441693331655</v>
      </c>
      <c r="M301" s="145">
        <f t="shared" si="139"/>
        <v>437.16441693331655</v>
      </c>
      <c r="N301" s="145">
        <f t="shared" si="139"/>
        <v>437.16441693331655</v>
      </c>
      <c r="O301" s="145">
        <f t="shared" si="139"/>
        <v>437.16441693331655</v>
      </c>
      <c r="P301" s="145">
        <f t="shared" si="139"/>
        <v>437.16441693331655</v>
      </c>
      <c r="Q301" s="145">
        <f t="shared" si="139"/>
        <v>437.16441693331655</v>
      </c>
      <c r="R301" s="145">
        <f t="shared" si="139"/>
        <v>437.16441693331655</v>
      </c>
      <c r="S301" s="145">
        <f t="shared" si="139"/>
        <v>437.16441693331655</v>
      </c>
      <c r="T301" s="145">
        <f t="shared" si="139"/>
        <v>437.16441693331655</v>
      </c>
      <c r="U301" s="145">
        <f t="shared" si="139"/>
        <v>437.16441693331655</v>
      </c>
      <c r="V301" s="145">
        <f t="shared" si="139"/>
        <v>437.16441693331655</v>
      </c>
      <c r="W301" s="145">
        <f t="shared" si="139"/>
        <v>437.16441693331655</v>
      </c>
      <c r="X301" s="145">
        <f t="shared" si="139"/>
        <v>437.16441693331655</v>
      </c>
      <c r="Y301" s="145">
        <f t="shared" si="139"/>
        <v>437.16441693331655</v>
      </c>
      <c r="Z301" s="145">
        <f t="shared" si="139"/>
        <v>437.16441693331655</v>
      </c>
      <c r="AA301" s="145">
        <f t="shared" si="139"/>
        <v>437.16441693331655</v>
      </c>
      <c r="AB301" s="145">
        <f t="shared" si="139"/>
        <v>437.16441693331655</v>
      </c>
      <c r="AC301" s="145">
        <f t="shared" si="139"/>
        <v>437.16441693331655</v>
      </c>
      <c r="AD301" s="145">
        <f t="shared" si="139"/>
        <v>437.16441693331655</v>
      </c>
      <c r="AE301" s="145">
        <f t="shared" si="139"/>
        <v>437.16441693331655</v>
      </c>
      <c r="AF301" s="145">
        <f t="shared" si="139"/>
        <v>437.16441693331655</v>
      </c>
      <c r="AG301" s="145">
        <f t="shared" si="139"/>
        <v>437.16441693331655</v>
      </c>
      <c r="AH301" s="145">
        <f t="shared" si="139"/>
        <v>437.16441693331655</v>
      </c>
      <c r="AI301" s="145">
        <f t="shared" si="139"/>
        <v>437.16441693331655</v>
      </c>
      <c r="AJ301" s="145">
        <f t="shared" si="139"/>
        <v>437.16441693331655</v>
      </c>
      <c r="AK301" s="145">
        <f t="shared" si="139"/>
        <v>437.16441693331655</v>
      </c>
      <c r="AL301" s="145">
        <f t="shared" si="139"/>
        <v>437.16441693331655</v>
      </c>
      <c r="AM301" s="145">
        <f t="shared" si="139"/>
        <v>437.16441693331655</v>
      </c>
      <c r="AN301" s="145">
        <f t="shared" si="139"/>
        <v>437.16441693331655</v>
      </c>
      <c r="AO301" s="145">
        <f t="shared" si="139"/>
        <v>437.16441693331655</v>
      </c>
      <c r="AP301" s="145">
        <f t="shared" si="139"/>
        <v>437.16441693331655</v>
      </c>
      <c r="AQ301" s="145">
        <f t="shared" si="139"/>
        <v>437.16441693331655</v>
      </c>
      <c r="AR301" s="145">
        <f t="shared" si="139"/>
        <v>437.16441693331655</v>
      </c>
      <c r="AS301" s="145">
        <f t="shared" si="139"/>
        <v>437.16441693331655</v>
      </c>
      <c r="AT301" s="145">
        <f t="shared" si="139"/>
        <v>437.16441693331655</v>
      </c>
      <c r="AU301" s="145">
        <f t="shared" si="139"/>
        <v>437.16441693331655</v>
      </c>
      <c r="AV301" s="145">
        <f t="shared" si="139"/>
        <v>437.16441693331655</v>
      </c>
      <c r="AW301" s="145">
        <f t="shared" si="139"/>
        <v>437.16441693331655</v>
      </c>
      <c r="AX301" s="145">
        <f t="shared" si="139"/>
        <v>437.16441693331655</v>
      </c>
      <c r="AY301" s="127"/>
      <c r="AZ301" s="127"/>
      <c r="BA301" s="127"/>
      <c r="BB301" s="127"/>
      <c r="BC301" s="127"/>
      <c r="BD301" s="127"/>
      <c r="BE301" s="127"/>
      <c r="BF301" s="127"/>
      <c r="BG301" s="127"/>
      <c r="BH301" s="127"/>
      <c r="BI301" s="127"/>
      <c r="BJ301" s="127"/>
      <c r="BK301" s="127"/>
      <c r="BL301" s="127"/>
    </row>
    <row r="302" spans="1:64" x14ac:dyDescent="0.25">
      <c r="A302" s="127"/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27"/>
      <c r="BK302" s="127"/>
      <c r="BL302" s="127"/>
    </row>
    <row r="303" spans="1:64" x14ac:dyDescent="0.25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  <c r="BI303" s="127"/>
      <c r="BJ303" s="127"/>
      <c r="BK303" s="127"/>
      <c r="BL303" s="127"/>
    </row>
    <row r="304" spans="1:64" x14ac:dyDescent="0.25">
      <c r="A304" s="127"/>
      <c r="B304" s="127" t="s">
        <v>339</v>
      </c>
      <c r="C304" s="127">
        <f t="shared" ref="C304:AX304" si="140">+C73+C74+C79</f>
        <v>0</v>
      </c>
      <c r="D304" s="127">
        <f t="shared" si="140"/>
        <v>0</v>
      </c>
      <c r="E304" s="127">
        <f t="shared" si="140"/>
        <v>0</v>
      </c>
      <c r="F304" s="127">
        <f t="shared" si="140"/>
        <v>0</v>
      </c>
      <c r="G304" s="127">
        <f t="shared" si="140"/>
        <v>2395.4977502666497</v>
      </c>
      <c r="H304" s="127">
        <f t="shared" si="140"/>
        <v>395.49775026664986</v>
      </c>
      <c r="I304" s="127">
        <f t="shared" si="140"/>
        <v>395.49775026664986</v>
      </c>
      <c r="J304" s="127">
        <f t="shared" si="140"/>
        <v>395.49775026664986</v>
      </c>
      <c r="K304" s="127">
        <f t="shared" si="140"/>
        <v>395.49775026664986</v>
      </c>
      <c r="L304" s="127">
        <f t="shared" si="140"/>
        <v>395.49775026664986</v>
      </c>
      <c r="M304" s="127">
        <f t="shared" si="140"/>
        <v>395.49775026664986</v>
      </c>
      <c r="N304" s="127">
        <f t="shared" si="140"/>
        <v>395.49775026664986</v>
      </c>
      <c r="O304" s="127">
        <f t="shared" si="140"/>
        <v>395.49775026664986</v>
      </c>
      <c r="P304" s="127">
        <f t="shared" si="140"/>
        <v>395.49775026664986</v>
      </c>
      <c r="Q304" s="127">
        <f t="shared" si="140"/>
        <v>395.49775026664986</v>
      </c>
      <c r="R304" s="127">
        <f t="shared" si="140"/>
        <v>395.49775026664986</v>
      </c>
      <c r="S304" s="127">
        <f t="shared" si="140"/>
        <v>395.49775026664986</v>
      </c>
      <c r="T304" s="127">
        <f t="shared" si="140"/>
        <v>395.49775026664986</v>
      </c>
      <c r="U304" s="127">
        <f t="shared" si="140"/>
        <v>395.49775026664986</v>
      </c>
      <c r="V304" s="127">
        <f t="shared" si="140"/>
        <v>395.49775026664986</v>
      </c>
      <c r="W304" s="127">
        <f t="shared" si="140"/>
        <v>395.49775026664986</v>
      </c>
      <c r="X304" s="127">
        <f t="shared" si="140"/>
        <v>395.49775026664986</v>
      </c>
      <c r="Y304" s="127">
        <f t="shared" si="140"/>
        <v>395.49775026664986</v>
      </c>
      <c r="Z304" s="127">
        <f t="shared" si="140"/>
        <v>395.49775026664986</v>
      </c>
      <c r="AA304" s="127">
        <f t="shared" si="140"/>
        <v>395.49775026664986</v>
      </c>
      <c r="AB304" s="127">
        <f t="shared" si="140"/>
        <v>395.49775026664986</v>
      </c>
      <c r="AC304" s="127">
        <f t="shared" si="140"/>
        <v>395.49775026664986</v>
      </c>
      <c r="AD304" s="127">
        <f t="shared" si="140"/>
        <v>395.49775026664986</v>
      </c>
      <c r="AE304" s="127">
        <f t="shared" si="140"/>
        <v>395.49775026664986</v>
      </c>
      <c r="AF304" s="127">
        <f t="shared" si="140"/>
        <v>395.49775026664986</v>
      </c>
      <c r="AG304" s="127">
        <f t="shared" si="140"/>
        <v>395.49775026664986</v>
      </c>
      <c r="AH304" s="127">
        <f t="shared" si="140"/>
        <v>395.49775026664986</v>
      </c>
      <c r="AI304" s="127">
        <f t="shared" si="140"/>
        <v>395.49775026664986</v>
      </c>
      <c r="AJ304" s="127">
        <f t="shared" si="140"/>
        <v>395.49775026664986</v>
      </c>
      <c r="AK304" s="127">
        <f t="shared" si="140"/>
        <v>395.49775026664986</v>
      </c>
      <c r="AL304" s="127">
        <f t="shared" si="140"/>
        <v>395.49775026664986</v>
      </c>
      <c r="AM304" s="127">
        <f t="shared" si="140"/>
        <v>395.49775026664986</v>
      </c>
      <c r="AN304" s="127">
        <f t="shared" si="140"/>
        <v>395.49775026664986</v>
      </c>
      <c r="AO304" s="127">
        <f t="shared" si="140"/>
        <v>395.49775026664986</v>
      </c>
      <c r="AP304" s="127">
        <f t="shared" si="140"/>
        <v>395.49775026664986</v>
      </c>
      <c r="AQ304" s="127">
        <f t="shared" si="140"/>
        <v>395.49775026664986</v>
      </c>
      <c r="AR304" s="127">
        <f t="shared" si="140"/>
        <v>395.49775026664986</v>
      </c>
      <c r="AS304" s="127">
        <f t="shared" si="140"/>
        <v>395.49775026664986</v>
      </c>
      <c r="AT304" s="127">
        <f t="shared" si="140"/>
        <v>395.49775026664986</v>
      </c>
      <c r="AU304" s="127">
        <f t="shared" si="140"/>
        <v>395.49775026664986</v>
      </c>
      <c r="AV304" s="127">
        <f t="shared" si="140"/>
        <v>395.49775026664986</v>
      </c>
      <c r="AW304" s="127">
        <f t="shared" si="140"/>
        <v>395.49775026664986</v>
      </c>
      <c r="AX304" s="127">
        <f t="shared" si="140"/>
        <v>395.49775026664986</v>
      </c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</row>
    <row r="305" spans="1:64" x14ac:dyDescent="0.25">
      <c r="A305" s="127"/>
      <c r="B305" s="127"/>
      <c r="C305" s="12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  <c r="BI305" s="127"/>
      <c r="BJ305" s="127"/>
      <c r="BK305" s="127"/>
      <c r="BL305" s="127"/>
    </row>
    <row r="306" spans="1:64" x14ac:dyDescent="0.25">
      <c r="A306" s="127"/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  <c r="BI306" s="127"/>
      <c r="BJ306" s="127"/>
      <c r="BK306" s="127"/>
      <c r="BL306" s="127"/>
    </row>
    <row r="307" spans="1:64" x14ac:dyDescent="0.25">
      <c r="A307" s="145"/>
      <c r="B307" s="145" t="s">
        <v>507</v>
      </c>
      <c r="C307" s="145" t="str">
        <f>+C296</f>
        <v>A1 m1</v>
      </c>
      <c r="D307" s="145" t="str">
        <f t="shared" ref="D307:AX307" si="141">+D296</f>
        <v>A1 m2</v>
      </c>
      <c r="E307" s="145" t="str">
        <f t="shared" si="141"/>
        <v>A1 m3</v>
      </c>
      <c r="F307" s="145" t="str">
        <f t="shared" si="141"/>
        <v>A1 m4</v>
      </c>
      <c r="G307" s="145" t="str">
        <f t="shared" si="141"/>
        <v>A1 m5</v>
      </c>
      <c r="H307" s="145" t="str">
        <f t="shared" si="141"/>
        <v>A1 m6</v>
      </c>
      <c r="I307" s="145" t="str">
        <f t="shared" si="141"/>
        <v>A1 m7</v>
      </c>
      <c r="J307" s="145" t="str">
        <f t="shared" si="141"/>
        <v>A1 m8</v>
      </c>
      <c r="K307" s="145" t="str">
        <f t="shared" si="141"/>
        <v>A1 m9</v>
      </c>
      <c r="L307" s="145" t="str">
        <f t="shared" si="141"/>
        <v>A1 m10</v>
      </c>
      <c r="M307" s="145" t="str">
        <f t="shared" si="141"/>
        <v>A1 m11</v>
      </c>
      <c r="N307" s="145" t="str">
        <f t="shared" si="141"/>
        <v>A1 m12</v>
      </c>
      <c r="O307" s="145" t="str">
        <f t="shared" si="141"/>
        <v>A2 m1</v>
      </c>
      <c r="P307" s="145" t="str">
        <f t="shared" si="141"/>
        <v>A2 m2</v>
      </c>
      <c r="Q307" s="145" t="str">
        <f t="shared" si="141"/>
        <v>A2 m3</v>
      </c>
      <c r="R307" s="145" t="str">
        <f t="shared" si="141"/>
        <v>A2 m4</v>
      </c>
      <c r="S307" s="145" t="str">
        <f t="shared" si="141"/>
        <v>A2 m5</v>
      </c>
      <c r="T307" s="145" t="str">
        <f t="shared" si="141"/>
        <v>A2 m6</v>
      </c>
      <c r="U307" s="145" t="str">
        <f t="shared" si="141"/>
        <v>A2 m7</v>
      </c>
      <c r="V307" s="145" t="str">
        <f t="shared" si="141"/>
        <v>A2 m8</v>
      </c>
      <c r="W307" s="145" t="str">
        <f t="shared" si="141"/>
        <v>A2 m9</v>
      </c>
      <c r="X307" s="145" t="str">
        <f t="shared" si="141"/>
        <v>A2 m10</v>
      </c>
      <c r="Y307" s="145" t="str">
        <f t="shared" si="141"/>
        <v>A2 m11</v>
      </c>
      <c r="Z307" s="145" t="str">
        <f t="shared" si="141"/>
        <v>A2 m12</v>
      </c>
      <c r="AA307" s="145" t="str">
        <f t="shared" si="141"/>
        <v>A3 m1</v>
      </c>
      <c r="AB307" s="145" t="str">
        <f t="shared" si="141"/>
        <v>A3 m2</v>
      </c>
      <c r="AC307" s="145" t="str">
        <f t="shared" si="141"/>
        <v>A3 m3</v>
      </c>
      <c r="AD307" s="145" t="str">
        <f t="shared" si="141"/>
        <v>A3 m4</v>
      </c>
      <c r="AE307" s="145" t="str">
        <f t="shared" si="141"/>
        <v>A3 m5</v>
      </c>
      <c r="AF307" s="145" t="str">
        <f t="shared" si="141"/>
        <v>A3 m6</v>
      </c>
      <c r="AG307" s="145" t="str">
        <f t="shared" si="141"/>
        <v>A3 m7</v>
      </c>
      <c r="AH307" s="145" t="str">
        <f t="shared" si="141"/>
        <v>A3 m8</v>
      </c>
      <c r="AI307" s="145" t="str">
        <f t="shared" si="141"/>
        <v>A3 m9</v>
      </c>
      <c r="AJ307" s="145" t="str">
        <f t="shared" si="141"/>
        <v>A3 m10</v>
      </c>
      <c r="AK307" s="145" t="str">
        <f t="shared" si="141"/>
        <v>A3 m11</v>
      </c>
      <c r="AL307" s="145" t="str">
        <f t="shared" si="141"/>
        <v>A3 m12</v>
      </c>
      <c r="AM307" s="145" t="str">
        <f t="shared" si="141"/>
        <v>A4 m1</v>
      </c>
      <c r="AN307" s="145" t="str">
        <f t="shared" si="141"/>
        <v>A4 m2</v>
      </c>
      <c r="AO307" s="145" t="str">
        <f t="shared" si="141"/>
        <v>A4 m3</v>
      </c>
      <c r="AP307" s="145" t="str">
        <f t="shared" si="141"/>
        <v>A4 m4</v>
      </c>
      <c r="AQ307" s="145" t="str">
        <f t="shared" si="141"/>
        <v>A4 m5</v>
      </c>
      <c r="AR307" s="145" t="str">
        <f t="shared" si="141"/>
        <v>A4 m6</v>
      </c>
      <c r="AS307" s="145" t="str">
        <f t="shared" si="141"/>
        <v>A4 m7</v>
      </c>
      <c r="AT307" s="145" t="str">
        <f t="shared" si="141"/>
        <v>A4 m8</v>
      </c>
      <c r="AU307" s="145" t="str">
        <f t="shared" si="141"/>
        <v>A4 m9</v>
      </c>
      <c r="AV307" s="145" t="str">
        <f t="shared" si="141"/>
        <v>A4 m10</v>
      </c>
      <c r="AW307" s="145" t="str">
        <f t="shared" si="141"/>
        <v>A4 m11</v>
      </c>
      <c r="AX307" s="145" t="str">
        <f t="shared" si="141"/>
        <v>A4 m12</v>
      </c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</row>
    <row r="308" spans="1:64" x14ac:dyDescent="0.25">
      <c r="A308" s="127"/>
      <c r="B308" s="127" t="s">
        <v>580</v>
      </c>
      <c r="C308" s="127">
        <f>+C101</f>
        <v>0</v>
      </c>
      <c r="D308" s="127">
        <f t="shared" ref="D308:AX308" si="142">+D101</f>
        <v>0</v>
      </c>
      <c r="E308" s="127">
        <f t="shared" si="142"/>
        <v>0</v>
      </c>
      <c r="F308" s="127">
        <f t="shared" si="142"/>
        <v>0</v>
      </c>
      <c r="G308" s="127">
        <f t="shared" si="142"/>
        <v>0</v>
      </c>
      <c r="H308" s="127">
        <f t="shared" si="142"/>
        <v>395.49775026664986</v>
      </c>
      <c r="I308" s="127">
        <f t="shared" si="142"/>
        <v>395.49775026664986</v>
      </c>
      <c r="J308" s="127">
        <f t="shared" si="142"/>
        <v>395.49775026664986</v>
      </c>
      <c r="K308" s="127">
        <f t="shared" si="142"/>
        <v>395.49775026664986</v>
      </c>
      <c r="L308" s="127">
        <f t="shared" si="142"/>
        <v>395.49775026664986</v>
      </c>
      <c r="M308" s="127">
        <f t="shared" si="142"/>
        <v>395.49775026664986</v>
      </c>
      <c r="N308" s="127">
        <f t="shared" si="142"/>
        <v>395.49775026664986</v>
      </c>
      <c r="O308" s="127">
        <f t="shared" si="142"/>
        <v>395.49775026664986</v>
      </c>
      <c r="P308" s="127">
        <f t="shared" si="142"/>
        <v>395.49775026664986</v>
      </c>
      <c r="Q308" s="127">
        <f t="shared" si="142"/>
        <v>395.49775026664986</v>
      </c>
      <c r="R308" s="127">
        <f t="shared" si="142"/>
        <v>395.49775026664986</v>
      </c>
      <c r="S308" s="127">
        <f t="shared" si="142"/>
        <v>395.49775026664986</v>
      </c>
      <c r="T308" s="127">
        <f t="shared" si="142"/>
        <v>395.49775026664986</v>
      </c>
      <c r="U308" s="127">
        <f t="shared" si="142"/>
        <v>395.49775026664986</v>
      </c>
      <c r="V308" s="127">
        <f t="shared" si="142"/>
        <v>395.49775026664986</v>
      </c>
      <c r="W308" s="127">
        <f t="shared" si="142"/>
        <v>395.49775026664986</v>
      </c>
      <c r="X308" s="127">
        <f t="shared" si="142"/>
        <v>395.49775026664986</v>
      </c>
      <c r="Y308" s="127">
        <f t="shared" si="142"/>
        <v>395.49775026664986</v>
      </c>
      <c r="Z308" s="127">
        <f t="shared" si="142"/>
        <v>395.49775026664986</v>
      </c>
      <c r="AA308" s="127">
        <f t="shared" si="142"/>
        <v>395.49775026664986</v>
      </c>
      <c r="AB308" s="127">
        <f t="shared" si="142"/>
        <v>395.49775026664986</v>
      </c>
      <c r="AC308" s="127">
        <f t="shared" si="142"/>
        <v>395.49775026664986</v>
      </c>
      <c r="AD308" s="127">
        <f t="shared" si="142"/>
        <v>395.49775026664986</v>
      </c>
      <c r="AE308" s="127">
        <f t="shared" si="142"/>
        <v>395.49775026664986</v>
      </c>
      <c r="AF308" s="127">
        <f t="shared" si="142"/>
        <v>395.49775026664986</v>
      </c>
      <c r="AG308" s="127">
        <f t="shared" si="142"/>
        <v>395.49775026664986</v>
      </c>
      <c r="AH308" s="127">
        <f t="shared" si="142"/>
        <v>395.49775026664986</v>
      </c>
      <c r="AI308" s="127">
        <f t="shared" si="142"/>
        <v>395.49775026664986</v>
      </c>
      <c r="AJ308" s="127">
        <f t="shared" si="142"/>
        <v>395.49775026664986</v>
      </c>
      <c r="AK308" s="127">
        <f t="shared" si="142"/>
        <v>395.49775026664986</v>
      </c>
      <c r="AL308" s="127">
        <f t="shared" si="142"/>
        <v>395.49775026664986</v>
      </c>
      <c r="AM308" s="127">
        <f t="shared" si="142"/>
        <v>395.49775026664986</v>
      </c>
      <c r="AN308" s="127">
        <f t="shared" si="142"/>
        <v>395.49775026664986</v>
      </c>
      <c r="AO308" s="127">
        <f t="shared" si="142"/>
        <v>395.49775026664986</v>
      </c>
      <c r="AP308" s="127">
        <f t="shared" si="142"/>
        <v>395.49775026664986</v>
      </c>
      <c r="AQ308" s="127">
        <f t="shared" si="142"/>
        <v>395.49775026664986</v>
      </c>
      <c r="AR308" s="127">
        <f t="shared" si="142"/>
        <v>395.49775026664986</v>
      </c>
      <c r="AS308" s="127">
        <f t="shared" si="142"/>
        <v>395.49775026664986</v>
      </c>
      <c r="AT308" s="127">
        <f t="shared" si="142"/>
        <v>395.49775026664986</v>
      </c>
      <c r="AU308" s="127">
        <f t="shared" si="142"/>
        <v>395.49775026664986</v>
      </c>
      <c r="AV308" s="127">
        <f t="shared" si="142"/>
        <v>395.49775026664986</v>
      </c>
      <c r="AW308" s="127">
        <f t="shared" si="142"/>
        <v>395.49775026664986</v>
      </c>
      <c r="AX308" s="127">
        <f t="shared" si="142"/>
        <v>395.49775026664986</v>
      </c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  <c r="BI308" s="127"/>
      <c r="BJ308" s="127"/>
      <c r="BK308" s="127"/>
      <c r="BL308" s="127"/>
    </row>
    <row r="309" spans="1:64" x14ac:dyDescent="0.25">
      <c r="A309" s="127" t="s">
        <v>602</v>
      </c>
      <c r="B309" s="127" t="s">
        <v>603</v>
      </c>
      <c r="C309" s="127">
        <f t="shared" ref="C309:AX309" si="143">+IF(C101=0,0,(($C89*$C90)/$C92))</f>
        <v>0</v>
      </c>
      <c r="D309" s="127">
        <f t="shared" si="143"/>
        <v>0</v>
      </c>
      <c r="E309" s="127">
        <f t="shared" si="143"/>
        <v>0</v>
      </c>
      <c r="F309" s="127">
        <f t="shared" si="143"/>
        <v>0</v>
      </c>
      <c r="G309" s="127">
        <f t="shared" si="143"/>
        <v>0</v>
      </c>
      <c r="H309" s="127">
        <f t="shared" si="143"/>
        <v>41.666666666666664</v>
      </c>
      <c r="I309" s="127">
        <f t="shared" si="143"/>
        <v>41.666666666666664</v>
      </c>
      <c r="J309" s="127">
        <f t="shared" si="143"/>
        <v>41.666666666666664</v>
      </c>
      <c r="K309" s="127">
        <f t="shared" si="143"/>
        <v>41.666666666666664</v>
      </c>
      <c r="L309" s="127">
        <f t="shared" si="143"/>
        <v>41.666666666666664</v>
      </c>
      <c r="M309" s="127">
        <f t="shared" si="143"/>
        <v>41.666666666666664</v>
      </c>
      <c r="N309" s="127">
        <f t="shared" si="143"/>
        <v>41.666666666666664</v>
      </c>
      <c r="O309" s="127">
        <f t="shared" si="143"/>
        <v>41.666666666666664</v>
      </c>
      <c r="P309" s="127">
        <f t="shared" si="143"/>
        <v>41.666666666666664</v>
      </c>
      <c r="Q309" s="127">
        <f t="shared" si="143"/>
        <v>41.666666666666664</v>
      </c>
      <c r="R309" s="127">
        <f t="shared" si="143"/>
        <v>41.666666666666664</v>
      </c>
      <c r="S309" s="127">
        <f t="shared" si="143"/>
        <v>41.666666666666664</v>
      </c>
      <c r="T309" s="127">
        <f t="shared" si="143"/>
        <v>41.666666666666664</v>
      </c>
      <c r="U309" s="127">
        <f t="shared" si="143"/>
        <v>41.666666666666664</v>
      </c>
      <c r="V309" s="127">
        <f t="shared" si="143"/>
        <v>41.666666666666664</v>
      </c>
      <c r="W309" s="127">
        <f t="shared" si="143"/>
        <v>41.666666666666664</v>
      </c>
      <c r="X309" s="127">
        <f t="shared" si="143"/>
        <v>41.666666666666664</v>
      </c>
      <c r="Y309" s="127">
        <f t="shared" si="143"/>
        <v>41.666666666666664</v>
      </c>
      <c r="Z309" s="127">
        <f t="shared" si="143"/>
        <v>41.666666666666664</v>
      </c>
      <c r="AA309" s="127">
        <f t="shared" si="143"/>
        <v>41.666666666666664</v>
      </c>
      <c r="AB309" s="127">
        <f t="shared" si="143"/>
        <v>41.666666666666664</v>
      </c>
      <c r="AC309" s="127">
        <f t="shared" si="143"/>
        <v>41.666666666666664</v>
      </c>
      <c r="AD309" s="127">
        <f t="shared" si="143"/>
        <v>41.666666666666664</v>
      </c>
      <c r="AE309" s="127">
        <f t="shared" si="143"/>
        <v>41.666666666666664</v>
      </c>
      <c r="AF309" s="127">
        <f t="shared" si="143"/>
        <v>41.666666666666664</v>
      </c>
      <c r="AG309" s="127">
        <f t="shared" si="143"/>
        <v>41.666666666666664</v>
      </c>
      <c r="AH309" s="127">
        <f t="shared" si="143"/>
        <v>41.666666666666664</v>
      </c>
      <c r="AI309" s="127">
        <f t="shared" si="143"/>
        <v>41.666666666666664</v>
      </c>
      <c r="AJ309" s="127">
        <f t="shared" si="143"/>
        <v>41.666666666666664</v>
      </c>
      <c r="AK309" s="127">
        <f t="shared" si="143"/>
        <v>41.666666666666664</v>
      </c>
      <c r="AL309" s="127">
        <f t="shared" si="143"/>
        <v>41.666666666666664</v>
      </c>
      <c r="AM309" s="127">
        <f t="shared" si="143"/>
        <v>41.666666666666664</v>
      </c>
      <c r="AN309" s="127">
        <f t="shared" si="143"/>
        <v>41.666666666666664</v>
      </c>
      <c r="AO309" s="127">
        <f t="shared" si="143"/>
        <v>41.666666666666664</v>
      </c>
      <c r="AP309" s="127">
        <f t="shared" si="143"/>
        <v>41.666666666666664</v>
      </c>
      <c r="AQ309" s="127">
        <f t="shared" si="143"/>
        <v>41.666666666666664</v>
      </c>
      <c r="AR309" s="127">
        <f t="shared" si="143"/>
        <v>41.666666666666664</v>
      </c>
      <c r="AS309" s="127">
        <f t="shared" si="143"/>
        <v>41.666666666666664</v>
      </c>
      <c r="AT309" s="127">
        <f t="shared" si="143"/>
        <v>41.666666666666664</v>
      </c>
      <c r="AU309" s="127">
        <f t="shared" si="143"/>
        <v>41.666666666666664</v>
      </c>
      <c r="AV309" s="127">
        <f t="shared" si="143"/>
        <v>41.666666666666664</v>
      </c>
      <c r="AW309" s="127">
        <f t="shared" si="143"/>
        <v>41.666666666666664</v>
      </c>
      <c r="AX309" s="127">
        <f t="shared" si="143"/>
        <v>41.666666666666664</v>
      </c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  <c r="BI309" s="127"/>
      <c r="BJ309" s="127"/>
      <c r="BK309" s="127"/>
      <c r="BL309" s="127"/>
    </row>
    <row r="310" spans="1:64" x14ac:dyDescent="0.25">
      <c r="A310" s="127" t="s">
        <v>604</v>
      </c>
      <c r="B310" s="127" t="s">
        <v>605</v>
      </c>
      <c r="C310" s="127">
        <f>+IF(C101=0,0,($C89*$C91))</f>
        <v>0</v>
      </c>
      <c r="D310" s="127">
        <f>+IF(D101=0,0,(($C89*$C91)-SUM($C309:D309)))</f>
        <v>0</v>
      </c>
      <c r="E310" s="127">
        <f>+IF(E101=0,0,(($C89*$C91)-SUM($C309:E309)))</f>
        <v>0</v>
      </c>
      <c r="F310" s="127">
        <f>+IF(F101=0,0,(($C89*$C91)-SUM($C309:F309)))</f>
        <v>0</v>
      </c>
      <c r="G310" s="127">
        <f>+IF(G101=0,0,(($C89*$C91)-SUM($C309:G309)))</f>
        <v>0</v>
      </c>
      <c r="H310" s="127">
        <f>+IF(H101=0,0,(($C89*$C91)-SUM($C309:H309)))</f>
        <v>1958.3333333333333</v>
      </c>
      <c r="I310" s="127">
        <f>+IF(I101=0,0,(($C89*$C91)-SUM($C309:I309)))</f>
        <v>1916.6666666666667</v>
      </c>
      <c r="J310" s="127">
        <f>+IF(J101=0,0,(($C89*$C91)-SUM($C309:J309)))</f>
        <v>1875</v>
      </c>
      <c r="K310" s="127">
        <f>+IF(K101=0,0,(($C89*$C91)-SUM($C309:K309)))</f>
        <v>1833.3333333333333</v>
      </c>
      <c r="L310" s="127">
        <f>+IF(L101=0,0,(($C89*$C91)-SUM($C309:L309)))</f>
        <v>1791.6666666666667</v>
      </c>
      <c r="M310" s="127">
        <f>+IF(M101=0,0,(($C89*$C91)-SUM($C309:M309)))</f>
        <v>1750</v>
      </c>
      <c r="N310" s="127">
        <f>+IF(N101=0,0,(($C89*$C91)-SUM($C309:N309)))</f>
        <v>1708.3333333333335</v>
      </c>
      <c r="O310" s="127">
        <f>+IF(O101=0,0,(($C89*$C91)-SUM($C309:O309)))</f>
        <v>1666.6666666666667</v>
      </c>
      <c r="P310" s="127">
        <f>+IF(P101=0,0,(($C89*$C91)-SUM($C309:P309)))</f>
        <v>1625</v>
      </c>
      <c r="Q310" s="127">
        <f>+IF(Q101=0,0,(($C89*$C91)-SUM($C309:Q309)))</f>
        <v>1583.3333333333333</v>
      </c>
      <c r="R310" s="127">
        <f>+IF(R101=0,0,(($C89*$C91)-SUM($C309:R309)))</f>
        <v>1541.6666666666665</v>
      </c>
      <c r="S310" s="127">
        <f>+IF(S101=0,0,(($C89*$C91)-SUM($C309:S309)))</f>
        <v>1500</v>
      </c>
      <c r="T310" s="127">
        <f>+IF(T101=0,0,(($C89*$C91)-SUM($C309:T309)))</f>
        <v>1458.3333333333333</v>
      </c>
      <c r="U310" s="127">
        <f>+IF(U101=0,0,(($C89*$C91)-SUM($C309:U309)))</f>
        <v>1416.6666666666665</v>
      </c>
      <c r="V310" s="127">
        <f>+IF(V101=0,0,(($C89*$C91)-SUM($C309:V309)))</f>
        <v>1375</v>
      </c>
      <c r="W310" s="127">
        <f>+IF(W101=0,0,(($C89*$C91)-SUM($C309:W309)))</f>
        <v>1333.3333333333335</v>
      </c>
      <c r="X310" s="127">
        <f>+IF(X101=0,0,(($C89*$C91)-SUM($C309:X309)))</f>
        <v>1291.6666666666667</v>
      </c>
      <c r="Y310" s="127">
        <f>+IF(Y101=0,0,(($C89*$C91)-SUM($C309:Y309)))</f>
        <v>1250</v>
      </c>
      <c r="Z310" s="127">
        <f>+IF(Z101=0,0,(($C89*$C91)-SUM($C309:Z309)))</f>
        <v>1208.3333333333335</v>
      </c>
      <c r="AA310" s="127">
        <f>+IF(AA101=0,0,(($C89*$C91)-SUM($C309:AA309)))</f>
        <v>1166.666666666667</v>
      </c>
      <c r="AB310" s="127">
        <f>+IF(AB101=0,0,(($C89*$C91)-SUM($C309:AB309)))</f>
        <v>1125.0000000000002</v>
      </c>
      <c r="AC310" s="127">
        <f>+IF(AC101=0,0,(($C89*$C91)-SUM($C309:AC309)))</f>
        <v>1083.3333333333335</v>
      </c>
      <c r="AD310" s="127">
        <f>+IF(AD101=0,0,(($C89*$C91)-SUM($C309:AD309)))</f>
        <v>1041.666666666667</v>
      </c>
      <c r="AE310" s="127">
        <f>+IF(AE101=0,0,(($C89*$C91)-SUM($C309:AE309)))</f>
        <v>1000.0000000000003</v>
      </c>
      <c r="AF310" s="127">
        <f>+IF(AF101=0,0,(($C89*$C91)-SUM($C309:AF309)))</f>
        <v>958.33333333333371</v>
      </c>
      <c r="AG310" s="127">
        <f>+IF(AG101=0,0,(($C89*$C91)-SUM($C309:AG309)))</f>
        <v>916.66666666666697</v>
      </c>
      <c r="AH310" s="127">
        <f>+IF(AH101=0,0,(($C89*$C91)-SUM($C309:AH309)))</f>
        <v>875.00000000000023</v>
      </c>
      <c r="AI310" s="127">
        <f>+IF(AI101=0,0,(($C89*$C91)-SUM($C309:AI309)))</f>
        <v>833.33333333333348</v>
      </c>
      <c r="AJ310" s="127">
        <f>+IF(AJ101=0,0,(($C89*$C91)-SUM($C309:AJ309)))</f>
        <v>791.66666666666674</v>
      </c>
      <c r="AK310" s="127">
        <f>+IF(AK101=0,0,(($C89*$C91)-SUM($C309:AK309)))</f>
        <v>750</v>
      </c>
      <c r="AL310" s="127">
        <f>+IF(AL101=0,0,(($C89*$C91)-SUM($C309:AL309)))</f>
        <v>708.33333333333326</v>
      </c>
      <c r="AM310" s="127">
        <f>+IF(AM101=0,0,(($C89*$C91)-SUM($C309:AM309)))</f>
        <v>666.66666666666652</v>
      </c>
      <c r="AN310" s="127">
        <f>+IF(AN101=0,0,(($C89*$C91)-SUM($C309:AN309)))</f>
        <v>624.99999999999977</v>
      </c>
      <c r="AO310" s="127">
        <f>+IF(AO101=0,0,(($C89*$C91)-SUM($C309:AO309)))</f>
        <v>583.33333333333303</v>
      </c>
      <c r="AP310" s="127">
        <f>+IF(AP101=0,0,(($C89*$C91)-SUM($C309:AP309)))</f>
        <v>541.66666666666629</v>
      </c>
      <c r="AQ310" s="127">
        <f>+IF(AQ101=0,0,(($C89*$C91)-SUM($C309:AQ309)))</f>
        <v>499.99999999999955</v>
      </c>
      <c r="AR310" s="127">
        <f>+IF(AR101=0,0,(($C89*$C91)-SUM($C309:AR309)))</f>
        <v>458.3333333333328</v>
      </c>
      <c r="AS310" s="127">
        <f>+IF(AS101=0,0,(($C89*$C91)-SUM($C309:AS309)))</f>
        <v>416.66666666666606</v>
      </c>
      <c r="AT310" s="127">
        <f>+IF(AT101=0,0,(($C89*$C91)-SUM($C309:AT309)))</f>
        <v>374.99999999999932</v>
      </c>
      <c r="AU310" s="127">
        <f>+IF(AU101=0,0,(($C89*$C91)-SUM($C309:AU309)))</f>
        <v>333.33333333333258</v>
      </c>
      <c r="AV310" s="127">
        <f>+IF(AV101=0,0,(($C89*$C91)-SUM($C309:AV309)))</f>
        <v>291.66666666666583</v>
      </c>
      <c r="AW310" s="127">
        <f>+IF(AW101=0,0,(($C89*$C91)-SUM($C309:AW309)))</f>
        <v>249.99999999999909</v>
      </c>
      <c r="AX310" s="127">
        <f>+IF(AX101=0,0,(($C89*$C91)-SUM($C309:AX309)))</f>
        <v>208.33333333333235</v>
      </c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</row>
    <row r="311" spans="1:64" x14ac:dyDescent="0.25">
      <c r="A311" s="127"/>
      <c r="B311" s="127" t="s">
        <v>606</v>
      </c>
      <c r="C311" s="127">
        <f>+C106</f>
        <v>0</v>
      </c>
      <c r="D311" s="127">
        <f t="shared" ref="D311:AX311" si="144">+D106</f>
        <v>0</v>
      </c>
      <c r="E311" s="127">
        <f t="shared" si="144"/>
        <v>0</v>
      </c>
      <c r="F311" s="127">
        <f t="shared" si="144"/>
        <v>0</v>
      </c>
      <c r="G311" s="127">
        <f t="shared" si="144"/>
        <v>0</v>
      </c>
      <c r="H311" s="127">
        <f t="shared" si="144"/>
        <v>0</v>
      </c>
      <c r="I311" s="127">
        <f t="shared" si="144"/>
        <v>0</v>
      </c>
      <c r="J311" s="127">
        <f t="shared" si="144"/>
        <v>0</v>
      </c>
      <c r="K311" s="127">
        <f t="shared" si="144"/>
        <v>0</v>
      </c>
      <c r="L311" s="127">
        <f t="shared" si="144"/>
        <v>0</v>
      </c>
      <c r="M311" s="127">
        <f t="shared" si="144"/>
        <v>0</v>
      </c>
      <c r="N311" s="127">
        <f t="shared" si="144"/>
        <v>0</v>
      </c>
      <c r="O311" s="127">
        <f t="shared" si="144"/>
        <v>0</v>
      </c>
      <c r="P311" s="127">
        <f t="shared" si="144"/>
        <v>0</v>
      </c>
      <c r="Q311" s="127">
        <f t="shared" si="144"/>
        <v>0</v>
      </c>
      <c r="R311" s="127">
        <f t="shared" si="144"/>
        <v>0</v>
      </c>
      <c r="S311" s="127">
        <f t="shared" si="144"/>
        <v>0</v>
      </c>
      <c r="T311" s="127">
        <f t="shared" si="144"/>
        <v>0</v>
      </c>
      <c r="U311" s="127">
        <f t="shared" si="144"/>
        <v>0</v>
      </c>
      <c r="V311" s="127">
        <f t="shared" si="144"/>
        <v>0</v>
      </c>
      <c r="W311" s="127">
        <f t="shared" si="144"/>
        <v>0</v>
      </c>
      <c r="X311" s="127">
        <f t="shared" si="144"/>
        <v>0</v>
      </c>
      <c r="Y311" s="127">
        <f t="shared" si="144"/>
        <v>0</v>
      </c>
      <c r="Z311" s="127">
        <f t="shared" si="144"/>
        <v>0</v>
      </c>
      <c r="AA311" s="127">
        <f t="shared" si="144"/>
        <v>0</v>
      </c>
      <c r="AB311" s="127">
        <f t="shared" si="144"/>
        <v>0</v>
      </c>
      <c r="AC311" s="127">
        <f t="shared" si="144"/>
        <v>0</v>
      </c>
      <c r="AD311" s="127">
        <f t="shared" si="144"/>
        <v>0</v>
      </c>
      <c r="AE311" s="127">
        <f t="shared" si="144"/>
        <v>0</v>
      </c>
      <c r="AF311" s="127">
        <f t="shared" si="144"/>
        <v>0</v>
      </c>
      <c r="AG311" s="127">
        <f t="shared" si="144"/>
        <v>0</v>
      </c>
      <c r="AH311" s="127">
        <f t="shared" si="144"/>
        <v>0</v>
      </c>
      <c r="AI311" s="127">
        <f t="shared" si="144"/>
        <v>0</v>
      </c>
      <c r="AJ311" s="127">
        <f t="shared" si="144"/>
        <v>0</v>
      </c>
      <c r="AK311" s="127">
        <f t="shared" si="144"/>
        <v>0</v>
      </c>
      <c r="AL311" s="127">
        <f t="shared" si="144"/>
        <v>0</v>
      </c>
      <c r="AM311" s="127">
        <f t="shared" si="144"/>
        <v>0</v>
      </c>
      <c r="AN311" s="127">
        <f t="shared" si="144"/>
        <v>0</v>
      </c>
      <c r="AO311" s="127">
        <f t="shared" si="144"/>
        <v>0</v>
      </c>
      <c r="AP311" s="127">
        <f t="shared" si="144"/>
        <v>0</v>
      </c>
      <c r="AQ311" s="127">
        <f t="shared" si="144"/>
        <v>0</v>
      </c>
      <c r="AR311" s="127">
        <f t="shared" si="144"/>
        <v>0</v>
      </c>
      <c r="AS311" s="127">
        <f t="shared" si="144"/>
        <v>0</v>
      </c>
      <c r="AT311" s="127">
        <f t="shared" si="144"/>
        <v>0</v>
      </c>
      <c r="AU311" s="127">
        <f t="shared" si="144"/>
        <v>0</v>
      </c>
      <c r="AV311" s="127">
        <f t="shared" si="144"/>
        <v>0</v>
      </c>
      <c r="AW311" s="127">
        <f t="shared" si="144"/>
        <v>0</v>
      </c>
      <c r="AX311" s="127">
        <f t="shared" si="144"/>
        <v>0</v>
      </c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  <c r="BI311" s="127"/>
      <c r="BJ311" s="127"/>
      <c r="BK311" s="127"/>
      <c r="BL311" s="127"/>
    </row>
    <row r="312" spans="1:64" x14ac:dyDescent="0.25">
      <c r="A312" s="127"/>
      <c r="B312" s="145" t="s">
        <v>607</v>
      </c>
      <c r="C312" s="145">
        <f>+C308+C309+C311</f>
        <v>0</v>
      </c>
      <c r="D312" s="145">
        <f t="shared" ref="D312:J312" si="145">+D308+D309+D311</f>
        <v>0</v>
      </c>
      <c r="E312" s="145">
        <f t="shared" si="145"/>
        <v>0</v>
      </c>
      <c r="F312" s="145">
        <f t="shared" si="145"/>
        <v>0</v>
      </c>
      <c r="G312" s="145">
        <f t="shared" si="145"/>
        <v>0</v>
      </c>
      <c r="H312" s="145">
        <f t="shared" si="145"/>
        <v>437.16441693331655</v>
      </c>
      <c r="I312" s="145">
        <f t="shared" si="145"/>
        <v>437.16441693331655</v>
      </c>
      <c r="J312" s="145">
        <f t="shared" si="145"/>
        <v>437.16441693331655</v>
      </c>
      <c r="K312" s="145">
        <f>+K308+K309+K311</f>
        <v>437.16441693331655</v>
      </c>
      <c r="L312" s="145">
        <f t="shared" ref="L312:AX312" si="146">+L308+L309+L311</f>
        <v>437.16441693331655</v>
      </c>
      <c r="M312" s="145">
        <f t="shared" si="146"/>
        <v>437.16441693331655</v>
      </c>
      <c r="N312" s="145">
        <f t="shared" si="146"/>
        <v>437.16441693331655</v>
      </c>
      <c r="O312" s="145">
        <f t="shared" si="146"/>
        <v>437.16441693331655</v>
      </c>
      <c r="P312" s="145">
        <f t="shared" si="146"/>
        <v>437.16441693331655</v>
      </c>
      <c r="Q312" s="145">
        <f t="shared" si="146"/>
        <v>437.16441693331655</v>
      </c>
      <c r="R312" s="145">
        <f t="shared" si="146"/>
        <v>437.16441693331655</v>
      </c>
      <c r="S312" s="145">
        <f t="shared" si="146"/>
        <v>437.16441693331655</v>
      </c>
      <c r="T312" s="145">
        <f t="shared" si="146"/>
        <v>437.16441693331655</v>
      </c>
      <c r="U312" s="145">
        <f t="shared" si="146"/>
        <v>437.16441693331655</v>
      </c>
      <c r="V312" s="145">
        <f t="shared" si="146"/>
        <v>437.16441693331655</v>
      </c>
      <c r="W312" s="145">
        <f t="shared" si="146"/>
        <v>437.16441693331655</v>
      </c>
      <c r="X312" s="145">
        <f t="shared" si="146"/>
        <v>437.16441693331655</v>
      </c>
      <c r="Y312" s="145">
        <f t="shared" si="146"/>
        <v>437.16441693331655</v>
      </c>
      <c r="Z312" s="145">
        <f t="shared" si="146"/>
        <v>437.16441693331655</v>
      </c>
      <c r="AA312" s="145">
        <f t="shared" si="146"/>
        <v>437.16441693331655</v>
      </c>
      <c r="AB312" s="145">
        <f t="shared" si="146"/>
        <v>437.16441693331655</v>
      </c>
      <c r="AC312" s="145">
        <f t="shared" si="146"/>
        <v>437.16441693331655</v>
      </c>
      <c r="AD312" s="145">
        <f t="shared" si="146"/>
        <v>437.16441693331655</v>
      </c>
      <c r="AE312" s="145">
        <f t="shared" si="146"/>
        <v>437.16441693331655</v>
      </c>
      <c r="AF312" s="145">
        <f t="shared" si="146"/>
        <v>437.16441693331655</v>
      </c>
      <c r="AG312" s="145">
        <f t="shared" si="146"/>
        <v>437.16441693331655</v>
      </c>
      <c r="AH312" s="145">
        <f t="shared" si="146"/>
        <v>437.16441693331655</v>
      </c>
      <c r="AI312" s="145">
        <f t="shared" si="146"/>
        <v>437.16441693331655</v>
      </c>
      <c r="AJ312" s="145">
        <f t="shared" si="146"/>
        <v>437.16441693331655</v>
      </c>
      <c r="AK312" s="145">
        <f t="shared" si="146"/>
        <v>437.16441693331655</v>
      </c>
      <c r="AL312" s="145">
        <f t="shared" si="146"/>
        <v>437.16441693331655</v>
      </c>
      <c r="AM312" s="145">
        <f t="shared" si="146"/>
        <v>437.16441693331655</v>
      </c>
      <c r="AN312" s="145">
        <f t="shared" si="146"/>
        <v>437.16441693331655</v>
      </c>
      <c r="AO312" s="145">
        <f t="shared" si="146"/>
        <v>437.16441693331655</v>
      </c>
      <c r="AP312" s="145">
        <f t="shared" si="146"/>
        <v>437.16441693331655</v>
      </c>
      <c r="AQ312" s="145">
        <f t="shared" si="146"/>
        <v>437.16441693331655</v>
      </c>
      <c r="AR312" s="145">
        <f t="shared" si="146"/>
        <v>437.16441693331655</v>
      </c>
      <c r="AS312" s="145">
        <f t="shared" si="146"/>
        <v>437.16441693331655</v>
      </c>
      <c r="AT312" s="145">
        <f t="shared" si="146"/>
        <v>437.16441693331655</v>
      </c>
      <c r="AU312" s="145">
        <f t="shared" si="146"/>
        <v>437.16441693331655</v>
      </c>
      <c r="AV312" s="145">
        <f t="shared" si="146"/>
        <v>437.16441693331655</v>
      </c>
      <c r="AW312" s="145">
        <f t="shared" si="146"/>
        <v>437.16441693331655</v>
      </c>
      <c r="AX312" s="145">
        <f t="shared" si="146"/>
        <v>437.16441693331655</v>
      </c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</row>
    <row r="313" spans="1:64" x14ac:dyDescent="0.25">
      <c r="A313" s="127"/>
      <c r="B313" s="127"/>
      <c r="C313" s="127"/>
      <c r="D313" s="127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  <c r="BI313" s="127"/>
      <c r="BJ313" s="127"/>
      <c r="BK313" s="127"/>
      <c r="BL313" s="127"/>
    </row>
    <row r="314" spans="1:64" x14ac:dyDescent="0.25">
      <c r="A314" s="127"/>
      <c r="B314" s="127"/>
      <c r="C314" s="127"/>
      <c r="D314" s="127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</row>
    <row r="315" spans="1:64" x14ac:dyDescent="0.25">
      <c r="A315" s="127"/>
      <c r="B315" s="127" t="s">
        <v>339</v>
      </c>
      <c r="C315" s="127">
        <f t="shared" ref="C315:AX315" si="147">+C100+C101+C106</f>
        <v>0</v>
      </c>
      <c r="D315" s="127">
        <f t="shared" si="147"/>
        <v>0</v>
      </c>
      <c r="E315" s="127">
        <f t="shared" si="147"/>
        <v>0</v>
      </c>
      <c r="F315" s="127">
        <f t="shared" si="147"/>
        <v>0</v>
      </c>
      <c r="G315" s="127">
        <f t="shared" si="147"/>
        <v>0</v>
      </c>
      <c r="H315" s="127">
        <f t="shared" si="147"/>
        <v>2395.4977502666497</v>
      </c>
      <c r="I315" s="127">
        <f t="shared" si="147"/>
        <v>395.49775026664986</v>
      </c>
      <c r="J315" s="127">
        <f t="shared" si="147"/>
        <v>395.49775026664986</v>
      </c>
      <c r="K315" s="127">
        <f t="shared" si="147"/>
        <v>395.49775026664986</v>
      </c>
      <c r="L315" s="127">
        <f t="shared" si="147"/>
        <v>395.49775026664986</v>
      </c>
      <c r="M315" s="127">
        <f t="shared" si="147"/>
        <v>395.49775026664986</v>
      </c>
      <c r="N315" s="127">
        <f t="shared" si="147"/>
        <v>395.49775026664986</v>
      </c>
      <c r="O315" s="127">
        <f t="shared" si="147"/>
        <v>395.49775026664986</v>
      </c>
      <c r="P315" s="127">
        <f t="shared" si="147"/>
        <v>395.49775026664986</v>
      </c>
      <c r="Q315" s="127">
        <f t="shared" si="147"/>
        <v>395.49775026664986</v>
      </c>
      <c r="R315" s="127">
        <f t="shared" si="147"/>
        <v>395.49775026664986</v>
      </c>
      <c r="S315" s="127">
        <f t="shared" si="147"/>
        <v>395.49775026664986</v>
      </c>
      <c r="T315" s="127">
        <f t="shared" si="147"/>
        <v>395.49775026664986</v>
      </c>
      <c r="U315" s="127">
        <f t="shared" si="147"/>
        <v>395.49775026664986</v>
      </c>
      <c r="V315" s="127">
        <f t="shared" si="147"/>
        <v>395.49775026664986</v>
      </c>
      <c r="W315" s="127">
        <f t="shared" si="147"/>
        <v>395.49775026664986</v>
      </c>
      <c r="X315" s="127">
        <f t="shared" si="147"/>
        <v>395.49775026664986</v>
      </c>
      <c r="Y315" s="127">
        <f t="shared" si="147"/>
        <v>395.49775026664986</v>
      </c>
      <c r="Z315" s="127">
        <f t="shared" si="147"/>
        <v>395.49775026664986</v>
      </c>
      <c r="AA315" s="127">
        <f t="shared" si="147"/>
        <v>395.49775026664986</v>
      </c>
      <c r="AB315" s="127">
        <f t="shared" si="147"/>
        <v>395.49775026664986</v>
      </c>
      <c r="AC315" s="127">
        <f t="shared" si="147"/>
        <v>395.49775026664986</v>
      </c>
      <c r="AD315" s="127">
        <f t="shared" si="147"/>
        <v>395.49775026664986</v>
      </c>
      <c r="AE315" s="127">
        <f t="shared" si="147"/>
        <v>395.49775026664986</v>
      </c>
      <c r="AF315" s="127">
        <f t="shared" si="147"/>
        <v>395.49775026664986</v>
      </c>
      <c r="AG315" s="127">
        <f t="shared" si="147"/>
        <v>395.49775026664986</v>
      </c>
      <c r="AH315" s="127">
        <f t="shared" si="147"/>
        <v>395.49775026664986</v>
      </c>
      <c r="AI315" s="127">
        <f t="shared" si="147"/>
        <v>395.49775026664986</v>
      </c>
      <c r="AJ315" s="127">
        <f t="shared" si="147"/>
        <v>395.49775026664986</v>
      </c>
      <c r="AK315" s="127">
        <f t="shared" si="147"/>
        <v>395.49775026664986</v>
      </c>
      <c r="AL315" s="127">
        <f t="shared" si="147"/>
        <v>395.49775026664986</v>
      </c>
      <c r="AM315" s="127">
        <f t="shared" si="147"/>
        <v>395.49775026664986</v>
      </c>
      <c r="AN315" s="127">
        <f t="shared" si="147"/>
        <v>395.49775026664986</v>
      </c>
      <c r="AO315" s="127">
        <f t="shared" si="147"/>
        <v>395.49775026664986</v>
      </c>
      <c r="AP315" s="127">
        <f t="shared" si="147"/>
        <v>395.49775026664986</v>
      </c>
      <c r="AQ315" s="127">
        <f t="shared" si="147"/>
        <v>395.49775026664986</v>
      </c>
      <c r="AR315" s="127">
        <f t="shared" si="147"/>
        <v>395.49775026664986</v>
      </c>
      <c r="AS315" s="127">
        <f t="shared" si="147"/>
        <v>395.49775026664986</v>
      </c>
      <c r="AT315" s="127">
        <f t="shared" si="147"/>
        <v>395.49775026664986</v>
      </c>
      <c r="AU315" s="127">
        <f t="shared" si="147"/>
        <v>395.49775026664986</v>
      </c>
      <c r="AV315" s="127">
        <f t="shared" si="147"/>
        <v>395.49775026664986</v>
      </c>
      <c r="AW315" s="127">
        <f t="shared" si="147"/>
        <v>395.49775026664986</v>
      </c>
      <c r="AX315" s="127">
        <f t="shared" si="147"/>
        <v>395.49775026664986</v>
      </c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  <c r="BI315" s="127"/>
      <c r="BJ315" s="127"/>
      <c r="BK315" s="127"/>
      <c r="BL315" s="127"/>
    </row>
    <row r="316" spans="1:64" x14ac:dyDescent="0.25">
      <c r="A316" s="127"/>
      <c r="B316" s="127"/>
      <c r="C316" s="127"/>
      <c r="D316" s="127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</row>
    <row r="317" spans="1:64" x14ac:dyDescent="0.25">
      <c r="A317" s="127"/>
      <c r="B317" s="127"/>
      <c r="C317" s="127"/>
      <c r="D317" s="127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  <c r="BI317" s="127"/>
      <c r="BJ317" s="127"/>
      <c r="BK317" s="127"/>
      <c r="BL317" s="127"/>
    </row>
    <row r="318" spans="1:64" x14ac:dyDescent="0.25">
      <c r="A318" s="145"/>
      <c r="B318" s="145" t="s">
        <v>508</v>
      </c>
      <c r="C318" s="145" t="str">
        <f>+C307</f>
        <v>A1 m1</v>
      </c>
      <c r="D318" s="145" t="str">
        <f t="shared" ref="D318:AX318" si="148">+D307</f>
        <v>A1 m2</v>
      </c>
      <c r="E318" s="145" t="str">
        <f t="shared" si="148"/>
        <v>A1 m3</v>
      </c>
      <c r="F318" s="145" t="str">
        <f t="shared" si="148"/>
        <v>A1 m4</v>
      </c>
      <c r="G318" s="145" t="str">
        <f t="shared" si="148"/>
        <v>A1 m5</v>
      </c>
      <c r="H318" s="145" t="str">
        <f t="shared" si="148"/>
        <v>A1 m6</v>
      </c>
      <c r="I318" s="145" t="str">
        <f t="shared" si="148"/>
        <v>A1 m7</v>
      </c>
      <c r="J318" s="145" t="str">
        <f t="shared" si="148"/>
        <v>A1 m8</v>
      </c>
      <c r="K318" s="145" t="str">
        <f t="shared" si="148"/>
        <v>A1 m9</v>
      </c>
      <c r="L318" s="145" t="str">
        <f t="shared" si="148"/>
        <v>A1 m10</v>
      </c>
      <c r="M318" s="145" t="str">
        <f t="shared" si="148"/>
        <v>A1 m11</v>
      </c>
      <c r="N318" s="145" t="str">
        <f t="shared" si="148"/>
        <v>A1 m12</v>
      </c>
      <c r="O318" s="145" t="str">
        <f t="shared" si="148"/>
        <v>A2 m1</v>
      </c>
      <c r="P318" s="145" t="str">
        <f t="shared" si="148"/>
        <v>A2 m2</v>
      </c>
      <c r="Q318" s="145" t="str">
        <f t="shared" si="148"/>
        <v>A2 m3</v>
      </c>
      <c r="R318" s="145" t="str">
        <f t="shared" si="148"/>
        <v>A2 m4</v>
      </c>
      <c r="S318" s="145" t="str">
        <f t="shared" si="148"/>
        <v>A2 m5</v>
      </c>
      <c r="T318" s="145" t="str">
        <f t="shared" si="148"/>
        <v>A2 m6</v>
      </c>
      <c r="U318" s="145" t="str">
        <f t="shared" si="148"/>
        <v>A2 m7</v>
      </c>
      <c r="V318" s="145" t="str">
        <f t="shared" si="148"/>
        <v>A2 m8</v>
      </c>
      <c r="W318" s="145" t="str">
        <f t="shared" si="148"/>
        <v>A2 m9</v>
      </c>
      <c r="X318" s="145" t="str">
        <f t="shared" si="148"/>
        <v>A2 m10</v>
      </c>
      <c r="Y318" s="145" t="str">
        <f t="shared" si="148"/>
        <v>A2 m11</v>
      </c>
      <c r="Z318" s="145" t="str">
        <f t="shared" si="148"/>
        <v>A2 m12</v>
      </c>
      <c r="AA318" s="145" t="str">
        <f t="shared" si="148"/>
        <v>A3 m1</v>
      </c>
      <c r="AB318" s="145" t="str">
        <f t="shared" si="148"/>
        <v>A3 m2</v>
      </c>
      <c r="AC318" s="145" t="str">
        <f t="shared" si="148"/>
        <v>A3 m3</v>
      </c>
      <c r="AD318" s="145" t="str">
        <f t="shared" si="148"/>
        <v>A3 m4</v>
      </c>
      <c r="AE318" s="145" t="str">
        <f t="shared" si="148"/>
        <v>A3 m5</v>
      </c>
      <c r="AF318" s="145" t="str">
        <f t="shared" si="148"/>
        <v>A3 m6</v>
      </c>
      <c r="AG318" s="145" t="str">
        <f t="shared" si="148"/>
        <v>A3 m7</v>
      </c>
      <c r="AH318" s="145" t="str">
        <f t="shared" si="148"/>
        <v>A3 m8</v>
      </c>
      <c r="AI318" s="145" t="str">
        <f t="shared" si="148"/>
        <v>A3 m9</v>
      </c>
      <c r="AJ318" s="145" t="str">
        <f t="shared" si="148"/>
        <v>A3 m10</v>
      </c>
      <c r="AK318" s="145" t="str">
        <f t="shared" si="148"/>
        <v>A3 m11</v>
      </c>
      <c r="AL318" s="145" t="str">
        <f t="shared" si="148"/>
        <v>A3 m12</v>
      </c>
      <c r="AM318" s="145" t="str">
        <f t="shared" si="148"/>
        <v>A4 m1</v>
      </c>
      <c r="AN318" s="145" t="str">
        <f t="shared" si="148"/>
        <v>A4 m2</v>
      </c>
      <c r="AO318" s="145" t="str">
        <f t="shared" si="148"/>
        <v>A4 m3</v>
      </c>
      <c r="AP318" s="145" t="str">
        <f t="shared" si="148"/>
        <v>A4 m4</v>
      </c>
      <c r="AQ318" s="145" t="str">
        <f t="shared" si="148"/>
        <v>A4 m5</v>
      </c>
      <c r="AR318" s="145" t="str">
        <f t="shared" si="148"/>
        <v>A4 m6</v>
      </c>
      <c r="AS318" s="145" t="str">
        <f t="shared" si="148"/>
        <v>A4 m7</v>
      </c>
      <c r="AT318" s="145" t="str">
        <f t="shared" si="148"/>
        <v>A4 m8</v>
      </c>
      <c r="AU318" s="145" t="str">
        <f t="shared" si="148"/>
        <v>A4 m9</v>
      </c>
      <c r="AV318" s="145" t="str">
        <f t="shared" si="148"/>
        <v>A4 m10</v>
      </c>
      <c r="AW318" s="145" t="str">
        <f t="shared" si="148"/>
        <v>A4 m11</v>
      </c>
      <c r="AX318" s="145" t="str">
        <f t="shared" si="148"/>
        <v>A4 m12</v>
      </c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</row>
    <row r="319" spans="1:64" x14ac:dyDescent="0.25">
      <c r="A319" s="127"/>
      <c r="B319" s="127" t="s">
        <v>580</v>
      </c>
      <c r="C319" s="127">
        <f>+C128</f>
        <v>0</v>
      </c>
      <c r="D319" s="127">
        <f t="shared" ref="D319:AX319" si="149">+D128</f>
        <v>0</v>
      </c>
      <c r="E319" s="127">
        <f t="shared" si="149"/>
        <v>0</v>
      </c>
      <c r="F319" s="127">
        <f t="shared" si="149"/>
        <v>0</v>
      </c>
      <c r="G319" s="127">
        <f t="shared" si="149"/>
        <v>0</v>
      </c>
      <c r="H319" s="127">
        <f t="shared" si="149"/>
        <v>0</v>
      </c>
      <c r="I319" s="127">
        <f t="shared" si="149"/>
        <v>0</v>
      </c>
      <c r="J319" s="127">
        <f t="shared" si="149"/>
        <v>0</v>
      </c>
      <c r="K319" s="127">
        <f t="shared" si="149"/>
        <v>0</v>
      </c>
      <c r="L319" s="127">
        <f t="shared" si="149"/>
        <v>0</v>
      </c>
      <c r="M319" s="127">
        <f t="shared" si="149"/>
        <v>0</v>
      </c>
      <c r="N319" s="127">
        <f t="shared" si="149"/>
        <v>0</v>
      </c>
      <c r="O319" s="127">
        <f t="shared" si="149"/>
        <v>0</v>
      </c>
      <c r="P319" s="127">
        <f t="shared" si="149"/>
        <v>395.49775026664986</v>
      </c>
      <c r="Q319" s="127">
        <f t="shared" si="149"/>
        <v>395.49775026664986</v>
      </c>
      <c r="R319" s="127">
        <f t="shared" si="149"/>
        <v>395.49775026664986</v>
      </c>
      <c r="S319" s="127">
        <f t="shared" si="149"/>
        <v>395.49775026664986</v>
      </c>
      <c r="T319" s="127">
        <f t="shared" si="149"/>
        <v>395.49775026664986</v>
      </c>
      <c r="U319" s="127">
        <f t="shared" si="149"/>
        <v>395.49775026664986</v>
      </c>
      <c r="V319" s="127">
        <f t="shared" si="149"/>
        <v>395.49775026664986</v>
      </c>
      <c r="W319" s="127">
        <f t="shared" si="149"/>
        <v>395.49775026664986</v>
      </c>
      <c r="X319" s="127">
        <f t="shared" si="149"/>
        <v>395.49775026664986</v>
      </c>
      <c r="Y319" s="127">
        <f t="shared" si="149"/>
        <v>395.49775026664986</v>
      </c>
      <c r="Z319" s="127">
        <f t="shared" si="149"/>
        <v>395.49775026664986</v>
      </c>
      <c r="AA319" s="127">
        <f t="shared" si="149"/>
        <v>395.49775026664986</v>
      </c>
      <c r="AB319" s="127">
        <f t="shared" si="149"/>
        <v>395.49775026664986</v>
      </c>
      <c r="AC319" s="127">
        <f t="shared" si="149"/>
        <v>395.49775026664986</v>
      </c>
      <c r="AD319" s="127">
        <f t="shared" si="149"/>
        <v>395.49775026664986</v>
      </c>
      <c r="AE319" s="127">
        <f t="shared" si="149"/>
        <v>395.49775026664986</v>
      </c>
      <c r="AF319" s="127">
        <f t="shared" si="149"/>
        <v>395.49775026664986</v>
      </c>
      <c r="AG319" s="127">
        <f t="shared" si="149"/>
        <v>395.49775026664986</v>
      </c>
      <c r="AH319" s="127">
        <f t="shared" si="149"/>
        <v>395.49775026664986</v>
      </c>
      <c r="AI319" s="127">
        <f t="shared" si="149"/>
        <v>395.49775026664986</v>
      </c>
      <c r="AJ319" s="127">
        <f t="shared" si="149"/>
        <v>395.49775026664986</v>
      </c>
      <c r="AK319" s="127">
        <f t="shared" si="149"/>
        <v>395.49775026664986</v>
      </c>
      <c r="AL319" s="127">
        <f t="shared" si="149"/>
        <v>395.49775026664986</v>
      </c>
      <c r="AM319" s="127">
        <f t="shared" si="149"/>
        <v>395.49775026664986</v>
      </c>
      <c r="AN319" s="127">
        <f t="shared" si="149"/>
        <v>395.49775026664986</v>
      </c>
      <c r="AO319" s="127">
        <f t="shared" si="149"/>
        <v>395.49775026664986</v>
      </c>
      <c r="AP319" s="127">
        <f t="shared" si="149"/>
        <v>395.49775026664986</v>
      </c>
      <c r="AQ319" s="127">
        <f t="shared" si="149"/>
        <v>395.49775026664986</v>
      </c>
      <c r="AR319" s="127">
        <f t="shared" si="149"/>
        <v>395.49775026664986</v>
      </c>
      <c r="AS319" s="127">
        <f t="shared" si="149"/>
        <v>395.49775026664986</v>
      </c>
      <c r="AT319" s="127">
        <f t="shared" si="149"/>
        <v>395.49775026664986</v>
      </c>
      <c r="AU319" s="127">
        <f t="shared" si="149"/>
        <v>395.49775026664986</v>
      </c>
      <c r="AV319" s="127">
        <f t="shared" si="149"/>
        <v>395.49775026664986</v>
      </c>
      <c r="AW319" s="127">
        <f t="shared" si="149"/>
        <v>395.49775026664986</v>
      </c>
      <c r="AX319" s="127">
        <f t="shared" si="149"/>
        <v>395.49775026664986</v>
      </c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  <c r="BI319" s="127"/>
      <c r="BJ319" s="127"/>
      <c r="BK319" s="127"/>
      <c r="BL319" s="127"/>
    </row>
    <row r="320" spans="1:64" x14ac:dyDescent="0.25">
      <c r="A320" s="127" t="s">
        <v>602</v>
      </c>
      <c r="B320" s="127" t="s">
        <v>603</v>
      </c>
      <c r="C320" s="127">
        <f t="shared" ref="C320:AX320" si="150">+IF(C128=0,0,(($C116*$C117)/$C119))</f>
        <v>0</v>
      </c>
      <c r="D320" s="127">
        <f t="shared" si="150"/>
        <v>0</v>
      </c>
      <c r="E320" s="127">
        <f t="shared" si="150"/>
        <v>0</v>
      </c>
      <c r="F320" s="127">
        <f t="shared" si="150"/>
        <v>0</v>
      </c>
      <c r="G320" s="127">
        <f t="shared" si="150"/>
        <v>0</v>
      </c>
      <c r="H320" s="127">
        <f t="shared" si="150"/>
        <v>0</v>
      </c>
      <c r="I320" s="127">
        <f t="shared" si="150"/>
        <v>0</v>
      </c>
      <c r="J320" s="127">
        <f t="shared" si="150"/>
        <v>0</v>
      </c>
      <c r="K320" s="127">
        <f t="shared" si="150"/>
        <v>0</v>
      </c>
      <c r="L320" s="127">
        <f t="shared" si="150"/>
        <v>0</v>
      </c>
      <c r="M320" s="127">
        <f t="shared" si="150"/>
        <v>0</v>
      </c>
      <c r="N320" s="127">
        <f t="shared" si="150"/>
        <v>0</v>
      </c>
      <c r="O320" s="127">
        <f t="shared" si="150"/>
        <v>0</v>
      </c>
      <c r="P320" s="127">
        <f t="shared" si="150"/>
        <v>41.666666666666664</v>
      </c>
      <c r="Q320" s="127">
        <f t="shared" si="150"/>
        <v>41.666666666666664</v>
      </c>
      <c r="R320" s="127">
        <f t="shared" si="150"/>
        <v>41.666666666666664</v>
      </c>
      <c r="S320" s="127">
        <f t="shared" si="150"/>
        <v>41.666666666666664</v>
      </c>
      <c r="T320" s="127">
        <f t="shared" si="150"/>
        <v>41.666666666666664</v>
      </c>
      <c r="U320" s="127">
        <f t="shared" si="150"/>
        <v>41.666666666666664</v>
      </c>
      <c r="V320" s="127">
        <f t="shared" si="150"/>
        <v>41.666666666666664</v>
      </c>
      <c r="W320" s="127">
        <f t="shared" si="150"/>
        <v>41.666666666666664</v>
      </c>
      <c r="X320" s="127">
        <f t="shared" si="150"/>
        <v>41.666666666666664</v>
      </c>
      <c r="Y320" s="127">
        <f t="shared" si="150"/>
        <v>41.666666666666664</v>
      </c>
      <c r="Z320" s="127">
        <f t="shared" si="150"/>
        <v>41.666666666666664</v>
      </c>
      <c r="AA320" s="127">
        <f t="shared" si="150"/>
        <v>41.666666666666664</v>
      </c>
      <c r="AB320" s="127">
        <f t="shared" si="150"/>
        <v>41.666666666666664</v>
      </c>
      <c r="AC320" s="127">
        <f t="shared" si="150"/>
        <v>41.666666666666664</v>
      </c>
      <c r="AD320" s="127">
        <f t="shared" si="150"/>
        <v>41.666666666666664</v>
      </c>
      <c r="AE320" s="127">
        <f t="shared" si="150"/>
        <v>41.666666666666664</v>
      </c>
      <c r="AF320" s="127">
        <f t="shared" si="150"/>
        <v>41.666666666666664</v>
      </c>
      <c r="AG320" s="127">
        <f t="shared" si="150"/>
        <v>41.666666666666664</v>
      </c>
      <c r="AH320" s="127">
        <f t="shared" si="150"/>
        <v>41.666666666666664</v>
      </c>
      <c r="AI320" s="127">
        <f t="shared" si="150"/>
        <v>41.666666666666664</v>
      </c>
      <c r="AJ320" s="127">
        <f t="shared" si="150"/>
        <v>41.666666666666664</v>
      </c>
      <c r="AK320" s="127">
        <f t="shared" si="150"/>
        <v>41.666666666666664</v>
      </c>
      <c r="AL320" s="127">
        <f t="shared" si="150"/>
        <v>41.666666666666664</v>
      </c>
      <c r="AM320" s="127">
        <f t="shared" si="150"/>
        <v>41.666666666666664</v>
      </c>
      <c r="AN320" s="127">
        <f t="shared" si="150"/>
        <v>41.666666666666664</v>
      </c>
      <c r="AO320" s="127">
        <f t="shared" si="150"/>
        <v>41.666666666666664</v>
      </c>
      <c r="AP320" s="127">
        <f t="shared" si="150"/>
        <v>41.666666666666664</v>
      </c>
      <c r="AQ320" s="127">
        <f t="shared" si="150"/>
        <v>41.666666666666664</v>
      </c>
      <c r="AR320" s="127">
        <f t="shared" si="150"/>
        <v>41.666666666666664</v>
      </c>
      <c r="AS320" s="127">
        <f t="shared" si="150"/>
        <v>41.666666666666664</v>
      </c>
      <c r="AT320" s="127">
        <f t="shared" si="150"/>
        <v>41.666666666666664</v>
      </c>
      <c r="AU320" s="127">
        <f t="shared" si="150"/>
        <v>41.666666666666664</v>
      </c>
      <c r="AV320" s="127">
        <f t="shared" si="150"/>
        <v>41.666666666666664</v>
      </c>
      <c r="AW320" s="127">
        <f t="shared" si="150"/>
        <v>41.666666666666664</v>
      </c>
      <c r="AX320" s="127">
        <f t="shared" si="150"/>
        <v>41.666666666666664</v>
      </c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  <c r="BI320" s="127"/>
      <c r="BJ320" s="127"/>
      <c r="BK320" s="127"/>
      <c r="BL320" s="127"/>
    </row>
    <row r="321" spans="1:64" x14ac:dyDescent="0.25">
      <c r="A321" s="127" t="s">
        <v>604</v>
      </c>
      <c r="B321" s="127" t="s">
        <v>605</v>
      </c>
      <c r="C321" s="127">
        <f>+IF(C128=0,0,($C116*$C118))</f>
        <v>0</v>
      </c>
      <c r="D321" s="127">
        <f>+IF(D128=0,0,(($C116*$C118)-SUM($C320:D320)))</f>
        <v>0</v>
      </c>
      <c r="E321" s="127">
        <f>+IF(E128=0,0,(($C116*$C118)-SUM($C320:E320)))</f>
        <v>0</v>
      </c>
      <c r="F321" s="127">
        <f>+IF(F128=0,0,(($C116*$C118)-SUM($C320:F320)))</f>
        <v>0</v>
      </c>
      <c r="G321" s="127">
        <f>+IF(G128=0,0,(($C116*$C118)-SUM($C320:G320)))</f>
        <v>0</v>
      </c>
      <c r="H321" s="127">
        <f>+IF(H128=0,0,(($C116*$C118)-SUM($C320:H320)))</f>
        <v>0</v>
      </c>
      <c r="I321" s="127">
        <f>+IF(I128=0,0,(($C116*$C118)-SUM($C320:I320)))</f>
        <v>0</v>
      </c>
      <c r="J321" s="127">
        <f>+IF(J128=0,0,(($C116*$C118)-SUM($C320:J320)))</f>
        <v>0</v>
      </c>
      <c r="K321" s="127">
        <f>+IF(K128=0,0,(($C116*$C118)-SUM($C320:K320)))</f>
        <v>0</v>
      </c>
      <c r="L321" s="127">
        <f>+IF(L128=0,0,(($C116*$C118)-SUM($C320:L320)))</f>
        <v>0</v>
      </c>
      <c r="M321" s="127">
        <f>+IF(M128=0,0,(($C116*$C118)-SUM($C320:M320)))</f>
        <v>0</v>
      </c>
      <c r="N321" s="127">
        <f>+IF(N128=0,0,(($C116*$C118)-SUM($C320:N320)))</f>
        <v>0</v>
      </c>
      <c r="O321" s="127">
        <f>+IF(O128=0,0,(($C116*$C118)-SUM($C320:O320)))</f>
        <v>0</v>
      </c>
      <c r="P321" s="127">
        <f>+IF(P128=0,0,(($C116*$C118)-SUM($C320:P320)))</f>
        <v>1958.3333333333333</v>
      </c>
      <c r="Q321" s="127">
        <f>+IF(Q128=0,0,(($C116*$C118)-SUM($C320:Q320)))</f>
        <v>1916.6666666666667</v>
      </c>
      <c r="R321" s="127">
        <f>+IF(R128=0,0,(($C116*$C118)-SUM($C320:R320)))</f>
        <v>1875</v>
      </c>
      <c r="S321" s="127">
        <f>+IF(S128=0,0,(($C116*$C118)-SUM($C320:S320)))</f>
        <v>1833.3333333333333</v>
      </c>
      <c r="T321" s="127">
        <f>+IF(T128=0,0,(($C116*$C118)-SUM($C320:T320)))</f>
        <v>1791.6666666666667</v>
      </c>
      <c r="U321" s="127">
        <f>+IF(U128=0,0,(($C116*$C118)-SUM($C320:U320)))</f>
        <v>1750</v>
      </c>
      <c r="V321" s="127">
        <f>+IF(V128=0,0,(($C116*$C118)-SUM($C320:V320)))</f>
        <v>1708.3333333333335</v>
      </c>
      <c r="W321" s="127">
        <f>+IF(W128=0,0,(($C116*$C118)-SUM($C320:W320)))</f>
        <v>1666.6666666666667</v>
      </c>
      <c r="X321" s="127">
        <f>+IF(X128=0,0,(($C116*$C118)-SUM($C320:X320)))</f>
        <v>1625</v>
      </c>
      <c r="Y321" s="127">
        <f>+IF(Y128=0,0,(($C116*$C118)-SUM($C320:Y320)))</f>
        <v>1583.3333333333333</v>
      </c>
      <c r="Z321" s="127">
        <f>+IF(Z128=0,0,(($C116*$C118)-SUM($C320:Z320)))</f>
        <v>1541.6666666666665</v>
      </c>
      <c r="AA321" s="127">
        <f>+IF(AA128=0,0,(($C116*$C118)-SUM($C320:AA320)))</f>
        <v>1500</v>
      </c>
      <c r="AB321" s="127">
        <f>+IF(AB128=0,0,(($C116*$C118)-SUM($C320:AB320)))</f>
        <v>1458.3333333333333</v>
      </c>
      <c r="AC321" s="127">
        <f>+IF(AC128=0,0,(($C116*$C118)-SUM($C320:AC320)))</f>
        <v>1416.6666666666665</v>
      </c>
      <c r="AD321" s="127">
        <f>+IF(AD128=0,0,(($C116*$C118)-SUM($C320:AD320)))</f>
        <v>1375</v>
      </c>
      <c r="AE321" s="127">
        <f>+IF(AE128=0,0,(($C116*$C118)-SUM($C320:AE320)))</f>
        <v>1333.3333333333335</v>
      </c>
      <c r="AF321" s="127">
        <f>+IF(AF128=0,0,(($C116*$C118)-SUM($C320:AF320)))</f>
        <v>1291.6666666666667</v>
      </c>
      <c r="AG321" s="127">
        <f>+IF(AG128=0,0,(($C116*$C118)-SUM($C320:AG320)))</f>
        <v>1250</v>
      </c>
      <c r="AH321" s="127">
        <f>+IF(AH128=0,0,(($C116*$C118)-SUM($C320:AH320)))</f>
        <v>1208.3333333333335</v>
      </c>
      <c r="AI321" s="127">
        <f>+IF(AI128=0,0,(($C116*$C118)-SUM($C320:AI320)))</f>
        <v>1166.666666666667</v>
      </c>
      <c r="AJ321" s="127">
        <f>+IF(AJ128=0,0,(($C116*$C118)-SUM($C320:AJ320)))</f>
        <v>1125.0000000000002</v>
      </c>
      <c r="AK321" s="127">
        <f>+IF(AK128=0,0,(($C116*$C118)-SUM($C320:AK320)))</f>
        <v>1083.3333333333335</v>
      </c>
      <c r="AL321" s="127">
        <f>+IF(AL128=0,0,(($C116*$C118)-SUM($C320:AL320)))</f>
        <v>1041.666666666667</v>
      </c>
      <c r="AM321" s="127">
        <f>+IF(AM128=0,0,(($C116*$C118)-SUM($C320:AM320)))</f>
        <v>1000.0000000000003</v>
      </c>
      <c r="AN321" s="127">
        <f>+IF(AN128=0,0,(($C116*$C118)-SUM($C320:AN320)))</f>
        <v>958.33333333333371</v>
      </c>
      <c r="AO321" s="127">
        <f>+IF(AO128=0,0,(($C116*$C118)-SUM($C320:AO320)))</f>
        <v>916.66666666666697</v>
      </c>
      <c r="AP321" s="127">
        <f>+IF(AP128=0,0,(($C116*$C118)-SUM($C320:AP320)))</f>
        <v>875.00000000000023</v>
      </c>
      <c r="AQ321" s="127">
        <f>+IF(AQ128=0,0,(($C116*$C118)-SUM($C320:AQ320)))</f>
        <v>833.33333333333348</v>
      </c>
      <c r="AR321" s="127">
        <f>+IF(AR128=0,0,(($C116*$C118)-SUM($C320:AR320)))</f>
        <v>791.66666666666674</v>
      </c>
      <c r="AS321" s="127">
        <f>+IF(AS128=0,0,(($C116*$C118)-SUM($C320:AS320)))</f>
        <v>750</v>
      </c>
      <c r="AT321" s="127">
        <f>+IF(AT128=0,0,(($C116*$C118)-SUM($C320:AT320)))</f>
        <v>708.33333333333326</v>
      </c>
      <c r="AU321" s="127">
        <f>+IF(AU128=0,0,(($C116*$C118)-SUM($C320:AU320)))</f>
        <v>666.66666666666652</v>
      </c>
      <c r="AV321" s="127">
        <f>+IF(AV128=0,0,(($C116*$C118)-SUM($C320:AV320)))</f>
        <v>624.99999999999977</v>
      </c>
      <c r="AW321" s="127">
        <f>+IF(AW128=0,0,(($C116*$C118)-SUM($C320:AW320)))</f>
        <v>583.33333333333303</v>
      </c>
      <c r="AX321" s="127">
        <f>+IF(AX128=0,0,(($C116*$C118)-SUM($C320:AX320)))</f>
        <v>541.66666666666629</v>
      </c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  <c r="BI321" s="127"/>
      <c r="BJ321" s="127"/>
      <c r="BK321" s="127"/>
      <c r="BL321" s="127"/>
    </row>
    <row r="322" spans="1:64" x14ac:dyDescent="0.25">
      <c r="A322" s="127"/>
      <c r="B322" s="127" t="s">
        <v>606</v>
      </c>
      <c r="C322" s="127">
        <f>+C133</f>
        <v>0</v>
      </c>
      <c r="D322" s="127">
        <f t="shared" ref="D322:AX322" si="151">+D133</f>
        <v>0</v>
      </c>
      <c r="E322" s="127">
        <f t="shared" si="151"/>
        <v>0</v>
      </c>
      <c r="F322" s="127">
        <f t="shared" si="151"/>
        <v>0</v>
      </c>
      <c r="G322" s="127">
        <f t="shared" si="151"/>
        <v>0</v>
      </c>
      <c r="H322" s="127">
        <f t="shared" si="151"/>
        <v>0</v>
      </c>
      <c r="I322" s="127">
        <f t="shared" si="151"/>
        <v>0</v>
      </c>
      <c r="J322" s="127">
        <f t="shared" si="151"/>
        <v>0</v>
      </c>
      <c r="K322" s="127">
        <f t="shared" si="151"/>
        <v>0</v>
      </c>
      <c r="L322" s="127">
        <f t="shared" si="151"/>
        <v>0</v>
      </c>
      <c r="M322" s="127">
        <f t="shared" si="151"/>
        <v>0</v>
      </c>
      <c r="N322" s="127">
        <f t="shared" si="151"/>
        <v>0</v>
      </c>
      <c r="O322" s="127">
        <f t="shared" si="151"/>
        <v>0</v>
      </c>
      <c r="P322" s="127">
        <f t="shared" si="151"/>
        <v>0</v>
      </c>
      <c r="Q322" s="127">
        <f t="shared" si="151"/>
        <v>0</v>
      </c>
      <c r="R322" s="127">
        <f t="shared" si="151"/>
        <v>0</v>
      </c>
      <c r="S322" s="127">
        <f t="shared" si="151"/>
        <v>0</v>
      </c>
      <c r="T322" s="127">
        <f t="shared" si="151"/>
        <v>0</v>
      </c>
      <c r="U322" s="127">
        <f t="shared" si="151"/>
        <v>0</v>
      </c>
      <c r="V322" s="127">
        <f t="shared" si="151"/>
        <v>0</v>
      </c>
      <c r="W322" s="127">
        <f t="shared" si="151"/>
        <v>0</v>
      </c>
      <c r="X322" s="127">
        <f t="shared" si="151"/>
        <v>0</v>
      </c>
      <c r="Y322" s="127">
        <f t="shared" si="151"/>
        <v>0</v>
      </c>
      <c r="Z322" s="127">
        <f t="shared" si="151"/>
        <v>0</v>
      </c>
      <c r="AA322" s="127">
        <f t="shared" si="151"/>
        <v>0</v>
      </c>
      <c r="AB322" s="127">
        <f t="shared" si="151"/>
        <v>0</v>
      </c>
      <c r="AC322" s="127">
        <f t="shared" si="151"/>
        <v>0</v>
      </c>
      <c r="AD322" s="127">
        <f t="shared" si="151"/>
        <v>0</v>
      </c>
      <c r="AE322" s="127">
        <f t="shared" si="151"/>
        <v>0</v>
      </c>
      <c r="AF322" s="127">
        <f t="shared" si="151"/>
        <v>0</v>
      </c>
      <c r="AG322" s="127">
        <f t="shared" si="151"/>
        <v>0</v>
      </c>
      <c r="AH322" s="127">
        <f t="shared" si="151"/>
        <v>0</v>
      </c>
      <c r="AI322" s="127">
        <f t="shared" si="151"/>
        <v>0</v>
      </c>
      <c r="AJ322" s="127">
        <f t="shared" si="151"/>
        <v>0</v>
      </c>
      <c r="AK322" s="127">
        <f t="shared" si="151"/>
        <v>0</v>
      </c>
      <c r="AL322" s="127">
        <f t="shared" si="151"/>
        <v>0</v>
      </c>
      <c r="AM322" s="127">
        <f t="shared" si="151"/>
        <v>0</v>
      </c>
      <c r="AN322" s="127">
        <f t="shared" si="151"/>
        <v>0</v>
      </c>
      <c r="AO322" s="127">
        <f t="shared" si="151"/>
        <v>0</v>
      </c>
      <c r="AP322" s="127">
        <f t="shared" si="151"/>
        <v>0</v>
      </c>
      <c r="AQ322" s="127">
        <f t="shared" si="151"/>
        <v>0</v>
      </c>
      <c r="AR322" s="127">
        <f t="shared" si="151"/>
        <v>0</v>
      </c>
      <c r="AS322" s="127">
        <f t="shared" si="151"/>
        <v>0</v>
      </c>
      <c r="AT322" s="127">
        <f t="shared" si="151"/>
        <v>0</v>
      </c>
      <c r="AU322" s="127">
        <f t="shared" si="151"/>
        <v>0</v>
      </c>
      <c r="AV322" s="127">
        <f t="shared" si="151"/>
        <v>0</v>
      </c>
      <c r="AW322" s="127">
        <f t="shared" si="151"/>
        <v>0</v>
      </c>
      <c r="AX322" s="127">
        <f t="shared" si="151"/>
        <v>0</v>
      </c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  <c r="BI322" s="127"/>
      <c r="BJ322" s="127"/>
      <c r="BK322" s="127"/>
      <c r="BL322" s="127"/>
    </row>
    <row r="323" spans="1:64" x14ac:dyDescent="0.25">
      <c r="A323" s="127"/>
      <c r="B323" s="145" t="s">
        <v>607</v>
      </c>
      <c r="C323" s="145">
        <f>+C319+C320+C322</f>
        <v>0</v>
      </c>
      <c r="D323" s="145">
        <f t="shared" ref="D323:J323" si="152">+D319+D320+D322</f>
        <v>0</v>
      </c>
      <c r="E323" s="145">
        <f t="shared" si="152"/>
        <v>0</v>
      </c>
      <c r="F323" s="145">
        <f t="shared" si="152"/>
        <v>0</v>
      </c>
      <c r="G323" s="145">
        <f t="shared" si="152"/>
        <v>0</v>
      </c>
      <c r="H323" s="145">
        <f t="shared" si="152"/>
        <v>0</v>
      </c>
      <c r="I323" s="145">
        <f t="shared" si="152"/>
        <v>0</v>
      </c>
      <c r="J323" s="145">
        <f t="shared" si="152"/>
        <v>0</v>
      </c>
      <c r="K323" s="145">
        <f>+K319+K320+K322</f>
        <v>0</v>
      </c>
      <c r="L323" s="145">
        <f t="shared" ref="L323:AX323" si="153">+L319+L320+L322</f>
        <v>0</v>
      </c>
      <c r="M323" s="145">
        <f t="shared" si="153"/>
        <v>0</v>
      </c>
      <c r="N323" s="145">
        <f t="shared" si="153"/>
        <v>0</v>
      </c>
      <c r="O323" s="145">
        <f t="shared" si="153"/>
        <v>0</v>
      </c>
      <c r="P323" s="145">
        <f t="shared" si="153"/>
        <v>437.16441693331655</v>
      </c>
      <c r="Q323" s="145">
        <f t="shared" si="153"/>
        <v>437.16441693331655</v>
      </c>
      <c r="R323" s="145">
        <f t="shared" si="153"/>
        <v>437.16441693331655</v>
      </c>
      <c r="S323" s="145">
        <f t="shared" si="153"/>
        <v>437.16441693331655</v>
      </c>
      <c r="T323" s="145">
        <f t="shared" si="153"/>
        <v>437.16441693331655</v>
      </c>
      <c r="U323" s="145">
        <f t="shared" si="153"/>
        <v>437.16441693331655</v>
      </c>
      <c r="V323" s="145">
        <f t="shared" si="153"/>
        <v>437.16441693331655</v>
      </c>
      <c r="W323" s="145">
        <f t="shared" si="153"/>
        <v>437.16441693331655</v>
      </c>
      <c r="X323" s="145">
        <f t="shared" si="153"/>
        <v>437.16441693331655</v>
      </c>
      <c r="Y323" s="145">
        <f t="shared" si="153"/>
        <v>437.16441693331655</v>
      </c>
      <c r="Z323" s="145">
        <f t="shared" si="153"/>
        <v>437.16441693331655</v>
      </c>
      <c r="AA323" s="145">
        <f t="shared" si="153"/>
        <v>437.16441693331655</v>
      </c>
      <c r="AB323" s="145">
        <f t="shared" si="153"/>
        <v>437.16441693331655</v>
      </c>
      <c r="AC323" s="145">
        <f t="shared" si="153"/>
        <v>437.16441693331655</v>
      </c>
      <c r="AD323" s="145">
        <f t="shared" si="153"/>
        <v>437.16441693331655</v>
      </c>
      <c r="AE323" s="145">
        <f t="shared" si="153"/>
        <v>437.16441693331655</v>
      </c>
      <c r="AF323" s="145">
        <f t="shared" si="153"/>
        <v>437.16441693331655</v>
      </c>
      <c r="AG323" s="145">
        <f t="shared" si="153"/>
        <v>437.16441693331655</v>
      </c>
      <c r="AH323" s="145">
        <f t="shared" si="153"/>
        <v>437.16441693331655</v>
      </c>
      <c r="AI323" s="145">
        <f t="shared" si="153"/>
        <v>437.16441693331655</v>
      </c>
      <c r="AJ323" s="145">
        <f t="shared" si="153"/>
        <v>437.16441693331655</v>
      </c>
      <c r="AK323" s="145">
        <f t="shared" si="153"/>
        <v>437.16441693331655</v>
      </c>
      <c r="AL323" s="145">
        <f t="shared" si="153"/>
        <v>437.16441693331655</v>
      </c>
      <c r="AM323" s="145">
        <f t="shared" si="153"/>
        <v>437.16441693331655</v>
      </c>
      <c r="AN323" s="145">
        <f t="shared" si="153"/>
        <v>437.16441693331655</v>
      </c>
      <c r="AO323" s="145">
        <f t="shared" si="153"/>
        <v>437.16441693331655</v>
      </c>
      <c r="AP323" s="145">
        <f t="shared" si="153"/>
        <v>437.16441693331655</v>
      </c>
      <c r="AQ323" s="145">
        <f t="shared" si="153"/>
        <v>437.16441693331655</v>
      </c>
      <c r="AR323" s="145">
        <f t="shared" si="153"/>
        <v>437.16441693331655</v>
      </c>
      <c r="AS323" s="145">
        <f t="shared" si="153"/>
        <v>437.16441693331655</v>
      </c>
      <c r="AT323" s="145">
        <f t="shared" si="153"/>
        <v>437.16441693331655</v>
      </c>
      <c r="AU323" s="145">
        <f t="shared" si="153"/>
        <v>437.16441693331655</v>
      </c>
      <c r="AV323" s="145">
        <f t="shared" si="153"/>
        <v>437.16441693331655</v>
      </c>
      <c r="AW323" s="145">
        <f t="shared" si="153"/>
        <v>437.16441693331655</v>
      </c>
      <c r="AX323" s="145">
        <f t="shared" si="153"/>
        <v>437.16441693331655</v>
      </c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  <c r="BI323" s="127"/>
      <c r="BJ323" s="127"/>
      <c r="BK323" s="127"/>
      <c r="BL323" s="127"/>
    </row>
    <row r="324" spans="1:64" x14ac:dyDescent="0.25">
      <c r="A324" s="127"/>
      <c r="B324" s="127"/>
      <c r="C324" s="127"/>
      <c r="D324" s="127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  <c r="BI324" s="127"/>
      <c r="BJ324" s="127"/>
      <c r="BK324" s="127"/>
      <c r="BL324" s="127"/>
    </row>
    <row r="325" spans="1:64" x14ac:dyDescent="0.25">
      <c r="A325" s="127"/>
      <c r="B325" s="127"/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  <c r="BI325" s="127"/>
      <c r="BJ325" s="127"/>
      <c r="BK325" s="127"/>
      <c r="BL325" s="127"/>
    </row>
    <row r="326" spans="1:64" x14ac:dyDescent="0.25">
      <c r="A326" s="127"/>
      <c r="B326" s="127" t="s">
        <v>339</v>
      </c>
      <c r="C326" s="127">
        <f t="shared" ref="C326:AX326" si="154">+C127+C128+C133</f>
        <v>0</v>
      </c>
      <c r="D326" s="127">
        <f t="shared" si="154"/>
        <v>0</v>
      </c>
      <c r="E326" s="127">
        <f t="shared" si="154"/>
        <v>0</v>
      </c>
      <c r="F326" s="127">
        <f t="shared" si="154"/>
        <v>0</v>
      </c>
      <c r="G326" s="127">
        <f t="shared" si="154"/>
        <v>0</v>
      </c>
      <c r="H326" s="127">
        <f t="shared" si="154"/>
        <v>0</v>
      </c>
      <c r="I326" s="127">
        <f t="shared" si="154"/>
        <v>0</v>
      </c>
      <c r="J326" s="127">
        <f t="shared" si="154"/>
        <v>0</v>
      </c>
      <c r="K326" s="127">
        <f t="shared" si="154"/>
        <v>0</v>
      </c>
      <c r="L326" s="127">
        <f t="shared" si="154"/>
        <v>0</v>
      </c>
      <c r="M326" s="127">
        <f t="shared" si="154"/>
        <v>0</v>
      </c>
      <c r="N326" s="127">
        <f t="shared" si="154"/>
        <v>0</v>
      </c>
      <c r="O326" s="127">
        <f t="shared" si="154"/>
        <v>0</v>
      </c>
      <c r="P326" s="127">
        <f t="shared" si="154"/>
        <v>2395.4977502666497</v>
      </c>
      <c r="Q326" s="127">
        <f t="shared" si="154"/>
        <v>395.49775026664986</v>
      </c>
      <c r="R326" s="127">
        <f t="shared" si="154"/>
        <v>395.49775026664986</v>
      </c>
      <c r="S326" s="127">
        <f t="shared" si="154"/>
        <v>395.49775026664986</v>
      </c>
      <c r="T326" s="127">
        <f t="shared" si="154"/>
        <v>395.49775026664986</v>
      </c>
      <c r="U326" s="127">
        <f t="shared" si="154"/>
        <v>395.49775026664986</v>
      </c>
      <c r="V326" s="127">
        <f t="shared" si="154"/>
        <v>395.49775026664986</v>
      </c>
      <c r="W326" s="127">
        <f t="shared" si="154"/>
        <v>395.49775026664986</v>
      </c>
      <c r="X326" s="127">
        <f t="shared" si="154"/>
        <v>395.49775026664986</v>
      </c>
      <c r="Y326" s="127">
        <f t="shared" si="154"/>
        <v>395.49775026664986</v>
      </c>
      <c r="Z326" s="127">
        <f t="shared" si="154"/>
        <v>395.49775026664986</v>
      </c>
      <c r="AA326" s="127">
        <f t="shared" si="154"/>
        <v>395.49775026664986</v>
      </c>
      <c r="AB326" s="127">
        <f t="shared" si="154"/>
        <v>395.49775026664986</v>
      </c>
      <c r="AC326" s="127">
        <f t="shared" si="154"/>
        <v>395.49775026664986</v>
      </c>
      <c r="AD326" s="127">
        <f t="shared" si="154"/>
        <v>395.49775026664986</v>
      </c>
      <c r="AE326" s="127">
        <f t="shared" si="154"/>
        <v>395.49775026664986</v>
      </c>
      <c r="AF326" s="127">
        <f t="shared" si="154"/>
        <v>395.49775026664986</v>
      </c>
      <c r="AG326" s="127">
        <f t="shared" si="154"/>
        <v>395.49775026664986</v>
      </c>
      <c r="AH326" s="127">
        <f t="shared" si="154"/>
        <v>395.49775026664986</v>
      </c>
      <c r="AI326" s="127">
        <f t="shared" si="154"/>
        <v>395.49775026664986</v>
      </c>
      <c r="AJ326" s="127">
        <f t="shared" si="154"/>
        <v>395.49775026664986</v>
      </c>
      <c r="AK326" s="127">
        <f t="shared" si="154"/>
        <v>395.49775026664986</v>
      </c>
      <c r="AL326" s="127">
        <f t="shared" si="154"/>
        <v>395.49775026664986</v>
      </c>
      <c r="AM326" s="127">
        <f t="shared" si="154"/>
        <v>395.49775026664986</v>
      </c>
      <c r="AN326" s="127">
        <f t="shared" si="154"/>
        <v>395.49775026664986</v>
      </c>
      <c r="AO326" s="127">
        <f t="shared" si="154"/>
        <v>395.49775026664986</v>
      </c>
      <c r="AP326" s="127">
        <f t="shared" si="154"/>
        <v>395.49775026664986</v>
      </c>
      <c r="AQ326" s="127">
        <f t="shared" si="154"/>
        <v>395.49775026664986</v>
      </c>
      <c r="AR326" s="127">
        <f t="shared" si="154"/>
        <v>395.49775026664986</v>
      </c>
      <c r="AS326" s="127">
        <f t="shared" si="154"/>
        <v>395.49775026664986</v>
      </c>
      <c r="AT326" s="127">
        <f t="shared" si="154"/>
        <v>395.49775026664986</v>
      </c>
      <c r="AU326" s="127">
        <f t="shared" si="154"/>
        <v>395.49775026664986</v>
      </c>
      <c r="AV326" s="127">
        <f t="shared" si="154"/>
        <v>395.49775026664986</v>
      </c>
      <c r="AW326" s="127">
        <f t="shared" si="154"/>
        <v>395.49775026664986</v>
      </c>
      <c r="AX326" s="127">
        <f t="shared" si="154"/>
        <v>395.49775026664986</v>
      </c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  <c r="BI326" s="127"/>
      <c r="BJ326" s="127"/>
      <c r="BK326" s="127"/>
      <c r="BL326" s="127"/>
    </row>
    <row r="327" spans="1:64" x14ac:dyDescent="0.25">
      <c r="A327" s="127"/>
      <c r="B327" s="127"/>
      <c r="C327" s="127"/>
      <c r="D327" s="127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  <c r="BI327" s="127"/>
      <c r="BJ327" s="127"/>
      <c r="BK327" s="127"/>
      <c r="BL327" s="127"/>
    </row>
    <row r="328" spans="1:64" x14ac:dyDescent="0.25">
      <c r="A328" s="127"/>
      <c r="B328" s="127"/>
      <c r="C328" s="127"/>
      <c r="D328" s="127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  <c r="BI328" s="127"/>
      <c r="BJ328" s="127"/>
      <c r="BK328" s="127"/>
      <c r="BL328" s="127"/>
    </row>
    <row r="329" spans="1:64" x14ac:dyDescent="0.25">
      <c r="A329" s="145"/>
      <c r="B329" s="145" t="s">
        <v>509</v>
      </c>
      <c r="C329" s="145" t="str">
        <f>+C318</f>
        <v>A1 m1</v>
      </c>
      <c r="D329" s="145" t="str">
        <f t="shared" ref="D329:AX329" si="155">+D318</f>
        <v>A1 m2</v>
      </c>
      <c r="E329" s="145" t="str">
        <f t="shared" si="155"/>
        <v>A1 m3</v>
      </c>
      <c r="F329" s="145" t="str">
        <f t="shared" si="155"/>
        <v>A1 m4</v>
      </c>
      <c r="G329" s="145" t="str">
        <f t="shared" si="155"/>
        <v>A1 m5</v>
      </c>
      <c r="H329" s="145" t="str">
        <f t="shared" si="155"/>
        <v>A1 m6</v>
      </c>
      <c r="I329" s="145" t="str">
        <f t="shared" si="155"/>
        <v>A1 m7</v>
      </c>
      <c r="J329" s="145" t="str">
        <f t="shared" si="155"/>
        <v>A1 m8</v>
      </c>
      <c r="K329" s="145" t="str">
        <f t="shared" si="155"/>
        <v>A1 m9</v>
      </c>
      <c r="L329" s="145" t="str">
        <f t="shared" si="155"/>
        <v>A1 m10</v>
      </c>
      <c r="M329" s="145" t="str">
        <f t="shared" si="155"/>
        <v>A1 m11</v>
      </c>
      <c r="N329" s="145" t="str">
        <f t="shared" si="155"/>
        <v>A1 m12</v>
      </c>
      <c r="O329" s="145" t="str">
        <f t="shared" si="155"/>
        <v>A2 m1</v>
      </c>
      <c r="P329" s="145" t="str">
        <f t="shared" si="155"/>
        <v>A2 m2</v>
      </c>
      <c r="Q329" s="145" t="str">
        <f t="shared" si="155"/>
        <v>A2 m3</v>
      </c>
      <c r="R329" s="145" t="str">
        <f t="shared" si="155"/>
        <v>A2 m4</v>
      </c>
      <c r="S329" s="145" t="str">
        <f t="shared" si="155"/>
        <v>A2 m5</v>
      </c>
      <c r="T329" s="145" t="str">
        <f t="shared" si="155"/>
        <v>A2 m6</v>
      </c>
      <c r="U329" s="145" t="str">
        <f t="shared" si="155"/>
        <v>A2 m7</v>
      </c>
      <c r="V329" s="145" t="str">
        <f t="shared" si="155"/>
        <v>A2 m8</v>
      </c>
      <c r="W329" s="145" t="str">
        <f t="shared" si="155"/>
        <v>A2 m9</v>
      </c>
      <c r="X329" s="145" t="str">
        <f t="shared" si="155"/>
        <v>A2 m10</v>
      </c>
      <c r="Y329" s="145" t="str">
        <f t="shared" si="155"/>
        <v>A2 m11</v>
      </c>
      <c r="Z329" s="145" t="str">
        <f t="shared" si="155"/>
        <v>A2 m12</v>
      </c>
      <c r="AA329" s="145" t="str">
        <f t="shared" si="155"/>
        <v>A3 m1</v>
      </c>
      <c r="AB329" s="145" t="str">
        <f t="shared" si="155"/>
        <v>A3 m2</v>
      </c>
      <c r="AC329" s="145" t="str">
        <f t="shared" si="155"/>
        <v>A3 m3</v>
      </c>
      <c r="AD329" s="145" t="str">
        <f t="shared" si="155"/>
        <v>A3 m4</v>
      </c>
      <c r="AE329" s="145" t="str">
        <f t="shared" si="155"/>
        <v>A3 m5</v>
      </c>
      <c r="AF329" s="145" t="str">
        <f t="shared" si="155"/>
        <v>A3 m6</v>
      </c>
      <c r="AG329" s="145" t="str">
        <f t="shared" si="155"/>
        <v>A3 m7</v>
      </c>
      <c r="AH329" s="145" t="str">
        <f t="shared" si="155"/>
        <v>A3 m8</v>
      </c>
      <c r="AI329" s="145" t="str">
        <f t="shared" si="155"/>
        <v>A3 m9</v>
      </c>
      <c r="AJ329" s="145" t="str">
        <f t="shared" si="155"/>
        <v>A3 m10</v>
      </c>
      <c r="AK329" s="145" t="str">
        <f t="shared" si="155"/>
        <v>A3 m11</v>
      </c>
      <c r="AL329" s="145" t="str">
        <f t="shared" si="155"/>
        <v>A3 m12</v>
      </c>
      <c r="AM329" s="145" t="str">
        <f t="shared" si="155"/>
        <v>A4 m1</v>
      </c>
      <c r="AN329" s="145" t="str">
        <f t="shared" si="155"/>
        <v>A4 m2</v>
      </c>
      <c r="AO329" s="145" t="str">
        <f t="shared" si="155"/>
        <v>A4 m3</v>
      </c>
      <c r="AP329" s="145" t="str">
        <f t="shared" si="155"/>
        <v>A4 m4</v>
      </c>
      <c r="AQ329" s="145" t="str">
        <f t="shared" si="155"/>
        <v>A4 m5</v>
      </c>
      <c r="AR329" s="145" t="str">
        <f t="shared" si="155"/>
        <v>A4 m6</v>
      </c>
      <c r="AS329" s="145" t="str">
        <f t="shared" si="155"/>
        <v>A4 m7</v>
      </c>
      <c r="AT329" s="145" t="str">
        <f t="shared" si="155"/>
        <v>A4 m8</v>
      </c>
      <c r="AU329" s="145" t="str">
        <f t="shared" si="155"/>
        <v>A4 m9</v>
      </c>
      <c r="AV329" s="145" t="str">
        <f t="shared" si="155"/>
        <v>A4 m10</v>
      </c>
      <c r="AW329" s="145" t="str">
        <f t="shared" si="155"/>
        <v>A4 m11</v>
      </c>
      <c r="AX329" s="145" t="str">
        <f t="shared" si="155"/>
        <v>A4 m12</v>
      </c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</row>
    <row r="330" spans="1:64" x14ac:dyDescent="0.25">
      <c r="A330" s="127"/>
      <c r="B330" s="127" t="s">
        <v>580</v>
      </c>
      <c r="C330" s="127">
        <f>+C155</f>
        <v>0</v>
      </c>
      <c r="D330" s="127">
        <f t="shared" ref="D330:AX330" si="156">+D155</f>
        <v>0</v>
      </c>
      <c r="E330" s="127">
        <f t="shared" si="156"/>
        <v>0</v>
      </c>
      <c r="F330" s="127">
        <f t="shared" si="156"/>
        <v>0</v>
      </c>
      <c r="G330" s="127">
        <f t="shared" si="156"/>
        <v>395.49775026664986</v>
      </c>
      <c r="H330" s="127">
        <f t="shared" si="156"/>
        <v>395.49775026664986</v>
      </c>
      <c r="I330" s="127">
        <f t="shared" si="156"/>
        <v>395.49775026664986</v>
      </c>
      <c r="J330" s="127">
        <f t="shared" si="156"/>
        <v>395.49775026664986</v>
      </c>
      <c r="K330" s="127">
        <f t="shared" si="156"/>
        <v>395.49775026664986</v>
      </c>
      <c r="L330" s="127">
        <f t="shared" si="156"/>
        <v>395.49775026664986</v>
      </c>
      <c r="M330" s="127">
        <f t="shared" si="156"/>
        <v>395.49775026664986</v>
      </c>
      <c r="N330" s="127">
        <f t="shared" si="156"/>
        <v>395.49775026664986</v>
      </c>
      <c r="O330" s="127">
        <f t="shared" si="156"/>
        <v>395.49775026664986</v>
      </c>
      <c r="P330" s="127">
        <f t="shared" si="156"/>
        <v>395.49775026664986</v>
      </c>
      <c r="Q330" s="127">
        <f t="shared" si="156"/>
        <v>395.49775026664986</v>
      </c>
      <c r="R330" s="127">
        <f t="shared" si="156"/>
        <v>395.49775026664986</v>
      </c>
      <c r="S330" s="127">
        <f t="shared" si="156"/>
        <v>395.49775026664986</v>
      </c>
      <c r="T330" s="127">
        <f t="shared" si="156"/>
        <v>395.49775026664986</v>
      </c>
      <c r="U330" s="127">
        <f t="shared" si="156"/>
        <v>395.49775026664986</v>
      </c>
      <c r="V330" s="127">
        <f t="shared" si="156"/>
        <v>395.49775026664986</v>
      </c>
      <c r="W330" s="127">
        <f t="shared" si="156"/>
        <v>395.49775026664986</v>
      </c>
      <c r="X330" s="127">
        <f t="shared" si="156"/>
        <v>395.49775026664986</v>
      </c>
      <c r="Y330" s="127">
        <f t="shared" si="156"/>
        <v>395.49775026664986</v>
      </c>
      <c r="Z330" s="127">
        <f t="shared" si="156"/>
        <v>395.49775026664986</v>
      </c>
      <c r="AA330" s="127">
        <f t="shared" si="156"/>
        <v>395.49775026664986</v>
      </c>
      <c r="AB330" s="127">
        <f t="shared" si="156"/>
        <v>395.49775026664986</v>
      </c>
      <c r="AC330" s="127">
        <f t="shared" si="156"/>
        <v>395.49775026664986</v>
      </c>
      <c r="AD330" s="127">
        <f t="shared" si="156"/>
        <v>395.49775026664986</v>
      </c>
      <c r="AE330" s="127">
        <f t="shared" si="156"/>
        <v>395.49775026664986</v>
      </c>
      <c r="AF330" s="127">
        <f t="shared" si="156"/>
        <v>395.49775026664986</v>
      </c>
      <c r="AG330" s="127">
        <f t="shared" si="156"/>
        <v>395.49775026664986</v>
      </c>
      <c r="AH330" s="127">
        <f t="shared" si="156"/>
        <v>395.49775026664986</v>
      </c>
      <c r="AI330" s="127">
        <f t="shared" si="156"/>
        <v>395.49775026664986</v>
      </c>
      <c r="AJ330" s="127">
        <f t="shared" si="156"/>
        <v>395.49775026664986</v>
      </c>
      <c r="AK330" s="127">
        <f t="shared" si="156"/>
        <v>395.49775026664986</v>
      </c>
      <c r="AL330" s="127">
        <f t="shared" si="156"/>
        <v>395.49775026664986</v>
      </c>
      <c r="AM330" s="127">
        <f t="shared" si="156"/>
        <v>395.49775026664986</v>
      </c>
      <c r="AN330" s="127">
        <f t="shared" si="156"/>
        <v>395.49775026664986</v>
      </c>
      <c r="AO330" s="127">
        <f t="shared" si="156"/>
        <v>395.49775026664986</v>
      </c>
      <c r="AP330" s="127">
        <f t="shared" si="156"/>
        <v>395.49775026664986</v>
      </c>
      <c r="AQ330" s="127">
        <f t="shared" si="156"/>
        <v>395.49775026664986</v>
      </c>
      <c r="AR330" s="127">
        <f t="shared" si="156"/>
        <v>395.49775026664986</v>
      </c>
      <c r="AS330" s="127">
        <f t="shared" si="156"/>
        <v>395.49775026664986</v>
      </c>
      <c r="AT330" s="127">
        <f t="shared" si="156"/>
        <v>395.49775026664986</v>
      </c>
      <c r="AU330" s="127">
        <f t="shared" si="156"/>
        <v>395.49775026664986</v>
      </c>
      <c r="AV330" s="127">
        <f t="shared" si="156"/>
        <v>395.49775026664986</v>
      </c>
      <c r="AW330" s="127">
        <f t="shared" si="156"/>
        <v>395.49775026664986</v>
      </c>
      <c r="AX330" s="127">
        <f t="shared" si="156"/>
        <v>395.49775026664986</v>
      </c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</row>
    <row r="331" spans="1:64" x14ac:dyDescent="0.25">
      <c r="A331" s="127" t="s">
        <v>602</v>
      </c>
      <c r="B331" s="127" t="s">
        <v>603</v>
      </c>
      <c r="C331" s="127">
        <f t="shared" ref="C331:AX331" si="157">+IF(C155=0,0,(($C143*$C144)/$C146))</f>
        <v>0</v>
      </c>
      <c r="D331" s="127">
        <f t="shared" si="157"/>
        <v>0</v>
      </c>
      <c r="E331" s="127">
        <f t="shared" si="157"/>
        <v>0</v>
      </c>
      <c r="F331" s="127">
        <f t="shared" si="157"/>
        <v>0</v>
      </c>
      <c r="G331" s="127">
        <f t="shared" si="157"/>
        <v>41.666666666666664</v>
      </c>
      <c r="H331" s="127">
        <f t="shared" si="157"/>
        <v>41.666666666666664</v>
      </c>
      <c r="I331" s="127">
        <f t="shared" si="157"/>
        <v>41.666666666666664</v>
      </c>
      <c r="J331" s="127">
        <f t="shared" si="157"/>
        <v>41.666666666666664</v>
      </c>
      <c r="K331" s="127">
        <f t="shared" si="157"/>
        <v>41.666666666666664</v>
      </c>
      <c r="L331" s="127">
        <f t="shared" si="157"/>
        <v>41.666666666666664</v>
      </c>
      <c r="M331" s="127">
        <f t="shared" si="157"/>
        <v>41.666666666666664</v>
      </c>
      <c r="N331" s="127">
        <f t="shared" si="157"/>
        <v>41.666666666666664</v>
      </c>
      <c r="O331" s="127">
        <f t="shared" si="157"/>
        <v>41.666666666666664</v>
      </c>
      <c r="P331" s="127">
        <f t="shared" si="157"/>
        <v>41.666666666666664</v>
      </c>
      <c r="Q331" s="127">
        <f t="shared" si="157"/>
        <v>41.666666666666664</v>
      </c>
      <c r="R331" s="127">
        <f t="shared" si="157"/>
        <v>41.666666666666664</v>
      </c>
      <c r="S331" s="127">
        <f t="shared" si="157"/>
        <v>41.666666666666664</v>
      </c>
      <c r="T331" s="127">
        <f t="shared" si="157"/>
        <v>41.666666666666664</v>
      </c>
      <c r="U331" s="127">
        <f t="shared" si="157"/>
        <v>41.666666666666664</v>
      </c>
      <c r="V331" s="127">
        <f t="shared" si="157"/>
        <v>41.666666666666664</v>
      </c>
      <c r="W331" s="127">
        <f t="shared" si="157"/>
        <v>41.666666666666664</v>
      </c>
      <c r="X331" s="127">
        <f t="shared" si="157"/>
        <v>41.666666666666664</v>
      </c>
      <c r="Y331" s="127">
        <f t="shared" si="157"/>
        <v>41.666666666666664</v>
      </c>
      <c r="Z331" s="127">
        <f t="shared" si="157"/>
        <v>41.666666666666664</v>
      </c>
      <c r="AA331" s="127">
        <f t="shared" si="157"/>
        <v>41.666666666666664</v>
      </c>
      <c r="AB331" s="127">
        <f t="shared" si="157"/>
        <v>41.666666666666664</v>
      </c>
      <c r="AC331" s="127">
        <f t="shared" si="157"/>
        <v>41.666666666666664</v>
      </c>
      <c r="AD331" s="127">
        <f t="shared" si="157"/>
        <v>41.666666666666664</v>
      </c>
      <c r="AE331" s="127">
        <f t="shared" si="157"/>
        <v>41.666666666666664</v>
      </c>
      <c r="AF331" s="127">
        <f t="shared" si="157"/>
        <v>41.666666666666664</v>
      </c>
      <c r="AG331" s="127">
        <f t="shared" si="157"/>
        <v>41.666666666666664</v>
      </c>
      <c r="AH331" s="127">
        <f t="shared" si="157"/>
        <v>41.666666666666664</v>
      </c>
      <c r="AI331" s="127">
        <f t="shared" si="157"/>
        <v>41.666666666666664</v>
      </c>
      <c r="AJ331" s="127">
        <f t="shared" si="157"/>
        <v>41.666666666666664</v>
      </c>
      <c r="AK331" s="127">
        <f t="shared" si="157"/>
        <v>41.666666666666664</v>
      </c>
      <c r="AL331" s="127">
        <f t="shared" si="157"/>
        <v>41.666666666666664</v>
      </c>
      <c r="AM331" s="127">
        <f t="shared" si="157"/>
        <v>41.666666666666664</v>
      </c>
      <c r="AN331" s="127">
        <f t="shared" si="157"/>
        <v>41.666666666666664</v>
      </c>
      <c r="AO331" s="127">
        <f t="shared" si="157"/>
        <v>41.666666666666664</v>
      </c>
      <c r="AP331" s="127">
        <f t="shared" si="157"/>
        <v>41.666666666666664</v>
      </c>
      <c r="AQ331" s="127">
        <f t="shared" si="157"/>
        <v>41.666666666666664</v>
      </c>
      <c r="AR331" s="127">
        <f t="shared" si="157"/>
        <v>41.666666666666664</v>
      </c>
      <c r="AS331" s="127">
        <f t="shared" si="157"/>
        <v>41.666666666666664</v>
      </c>
      <c r="AT331" s="127">
        <f t="shared" si="157"/>
        <v>41.666666666666664</v>
      </c>
      <c r="AU331" s="127">
        <f t="shared" si="157"/>
        <v>41.666666666666664</v>
      </c>
      <c r="AV331" s="127">
        <f t="shared" si="157"/>
        <v>41.666666666666664</v>
      </c>
      <c r="AW331" s="127">
        <f t="shared" si="157"/>
        <v>41.666666666666664</v>
      </c>
      <c r="AX331" s="127">
        <f t="shared" si="157"/>
        <v>41.666666666666664</v>
      </c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  <c r="BI331" s="127"/>
      <c r="BJ331" s="127"/>
      <c r="BK331" s="127"/>
      <c r="BL331" s="127"/>
    </row>
    <row r="332" spans="1:64" x14ac:dyDescent="0.25">
      <c r="A332" s="127" t="s">
        <v>604</v>
      </c>
      <c r="B332" s="127" t="s">
        <v>605</v>
      </c>
      <c r="C332" s="127">
        <f>+IF(C155=0,0,($C143*$C145))</f>
        <v>0</v>
      </c>
      <c r="D332" s="127">
        <f>+IF(D155=0,0,(($C143*$C145)-SUM($C331:D331)))</f>
        <v>0</v>
      </c>
      <c r="E332" s="127">
        <f>+IF(E155=0,0,(($C143*$C145)-SUM($C331:E331)))</f>
        <v>0</v>
      </c>
      <c r="F332" s="127">
        <f>+IF(F155=0,0,(($C143*$C145)-SUM($C331:F331)))</f>
        <v>0</v>
      </c>
      <c r="G332" s="127">
        <f>+IF(G155=0,0,(($C143*$C145)-SUM($C331:G331)))</f>
        <v>1958.3333333333333</v>
      </c>
      <c r="H332" s="127">
        <f>+IF(H155=0,0,(($C143*$C145)-SUM($C331:H331)))</f>
        <v>1916.6666666666667</v>
      </c>
      <c r="I332" s="127">
        <f>+IF(I155=0,0,(($C143*$C145)-SUM($C331:I331)))</f>
        <v>1875</v>
      </c>
      <c r="J332" s="127">
        <f>+IF(J155=0,0,(($C143*$C145)-SUM($C331:J331)))</f>
        <v>1833.3333333333333</v>
      </c>
      <c r="K332" s="127">
        <f>+IF(K155=0,0,(($C143*$C145)-SUM($C331:K331)))</f>
        <v>1791.6666666666667</v>
      </c>
      <c r="L332" s="127">
        <f>+IF(L155=0,0,(($C143*$C145)-SUM($C331:L331)))</f>
        <v>1750</v>
      </c>
      <c r="M332" s="127">
        <f>+IF(M155=0,0,(($C143*$C145)-SUM($C331:M331)))</f>
        <v>1708.3333333333335</v>
      </c>
      <c r="N332" s="127">
        <f>+IF(N155=0,0,(($C143*$C145)-SUM($C331:N331)))</f>
        <v>1666.6666666666667</v>
      </c>
      <c r="O332" s="127">
        <f>+IF(O155=0,0,(($C143*$C145)-SUM($C331:O331)))</f>
        <v>1625</v>
      </c>
      <c r="P332" s="127">
        <f>+IF(P155=0,0,(($C143*$C145)-SUM($C331:P331)))</f>
        <v>1583.3333333333333</v>
      </c>
      <c r="Q332" s="127">
        <f>+IF(Q155=0,0,(($C143*$C145)-SUM($C331:Q331)))</f>
        <v>1541.6666666666665</v>
      </c>
      <c r="R332" s="127">
        <f>+IF(R155=0,0,(($C143*$C145)-SUM($C331:R331)))</f>
        <v>1500</v>
      </c>
      <c r="S332" s="127">
        <f>+IF(S155=0,0,(($C143*$C145)-SUM($C331:S331)))</f>
        <v>1458.3333333333333</v>
      </c>
      <c r="T332" s="127">
        <f>+IF(T155=0,0,(($C143*$C145)-SUM($C331:T331)))</f>
        <v>1416.6666666666665</v>
      </c>
      <c r="U332" s="127">
        <f>+IF(U155=0,0,(($C143*$C145)-SUM($C331:U331)))</f>
        <v>1375</v>
      </c>
      <c r="V332" s="127">
        <f>+IF(V155=0,0,(($C143*$C145)-SUM($C331:V331)))</f>
        <v>1333.3333333333335</v>
      </c>
      <c r="W332" s="127">
        <f>+IF(W155=0,0,(($C143*$C145)-SUM($C331:W331)))</f>
        <v>1291.6666666666667</v>
      </c>
      <c r="X332" s="127">
        <f>+IF(X155=0,0,(($C143*$C145)-SUM($C331:X331)))</f>
        <v>1250</v>
      </c>
      <c r="Y332" s="127">
        <f>+IF(Y155=0,0,(($C143*$C145)-SUM($C331:Y331)))</f>
        <v>1208.3333333333335</v>
      </c>
      <c r="Z332" s="127">
        <f>+IF(Z155=0,0,(($C143*$C145)-SUM($C331:Z331)))</f>
        <v>1166.666666666667</v>
      </c>
      <c r="AA332" s="127">
        <f>+IF(AA155=0,0,(($C143*$C145)-SUM($C331:AA331)))</f>
        <v>1125.0000000000002</v>
      </c>
      <c r="AB332" s="127">
        <f>+IF(AB155=0,0,(($C143*$C145)-SUM($C331:AB331)))</f>
        <v>1083.3333333333335</v>
      </c>
      <c r="AC332" s="127">
        <f>+IF(AC155=0,0,(($C143*$C145)-SUM($C331:AC331)))</f>
        <v>1041.666666666667</v>
      </c>
      <c r="AD332" s="127">
        <f>+IF(AD155=0,0,(($C143*$C145)-SUM($C331:AD331)))</f>
        <v>1000.0000000000003</v>
      </c>
      <c r="AE332" s="127">
        <f>+IF(AE155=0,0,(($C143*$C145)-SUM($C331:AE331)))</f>
        <v>958.33333333333371</v>
      </c>
      <c r="AF332" s="127">
        <f>+IF(AF155=0,0,(($C143*$C145)-SUM($C331:AF331)))</f>
        <v>916.66666666666697</v>
      </c>
      <c r="AG332" s="127">
        <f>+IF(AG155=0,0,(($C143*$C145)-SUM($C331:AG331)))</f>
        <v>875.00000000000023</v>
      </c>
      <c r="AH332" s="127">
        <f>+IF(AH155=0,0,(($C143*$C145)-SUM($C331:AH331)))</f>
        <v>833.33333333333348</v>
      </c>
      <c r="AI332" s="127">
        <f>+IF(AI155=0,0,(($C143*$C145)-SUM($C331:AI331)))</f>
        <v>791.66666666666674</v>
      </c>
      <c r="AJ332" s="127">
        <f>+IF(AJ155=0,0,(($C143*$C145)-SUM($C331:AJ331)))</f>
        <v>750</v>
      </c>
      <c r="AK332" s="127">
        <f>+IF(AK155=0,0,(($C143*$C145)-SUM($C331:AK331)))</f>
        <v>708.33333333333326</v>
      </c>
      <c r="AL332" s="127">
        <f>+IF(AL155=0,0,(($C143*$C145)-SUM($C331:AL331)))</f>
        <v>666.66666666666652</v>
      </c>
      <c r="AM332" s="127">
        <f>+IF(AM155=0,0,(($C143*$C145)-SUM($C331:AM331)))</f>
        <v>624.99999999999977</v>
      </c>
      <c r="AN332" s="127">
        <f>+IF(AN155=0,0,(($C143*$C145)-SUM($C331:AN331)))</f>
        <v>583.33333333333303</v>
      </c>
      <c r="AO332" s="127">
        <f>+IF(AO155=0,0,(($C143*$C145)-SUM($C331:AO331)))</f>
        <v>541.66666666666629</v>
      </c>
      <c r="AP332" s="127">
        <f>+IF(AP155=0,0,(($C143*$C145)-SUM($C331:AP331)))</f>
        <v>499.99999999999955</v>
      </c>
      <c r="AQ332" s="127">
        <f>+IF(AQ155=0,0,(($C143*$C145)-SUM($C331:AQ331)))</f>
        <v>458.3333333333328</v>
      </c>
      <c r="AR332" s="127">
        <f>+IF(AR155=0,0,(($C143*$C145)-SUM($C331:AR331)))</f>
        <v>416.66666666666606</v>
      </c>
      <c r="AS332" s="127">
        <f>+IF(AS155=0,0,(($C143*$C145)-SUM($C331:AS331)))</f>
        <v>374.99999999999932</v>
      </c>
      <c r="AT332" s="127">
        <f>+IF(AT155=0,0,(($C143*$C145)-SUM($C331:AT331)))</f>
        <v>333.33333333333258</v>
      </c>
      <c r="AU332" s="127">
        <f>+IF(AU155=0,0,(($C143*$C145)-SUM($C331:AU331)))</f>
        <v>291.66666666666583</v>
      </c>
      <c r="AV332" s="127">
        <f>+IF(AV155=0,0,(($C143*$C145)-SUM($C331:AV331)))</f>
        <v>249.99999999999909</v>
      </c>
      <c r="AW332" s="127">
        <f>+IF(AW155=0,0,(($C143*$C145)-SUM($C331:AW331)))</f>
        <v>208.33333333333235</v>
      </c>
      <c r="AX332" s="127">
        <f>+IF(AX155=0,0,(($C143*$C145)-SUM($C331:AX331)))</f>
        <v>166.66666666666561</v>
      </c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</row>
    <row r="333" spans="1:64" x14ac:dyDescent="0.25">
      <c r="A333" s="127"/>
      <c r="B333" s="127" t="s">
        <v>606</v>
      </c>
      <c r="C333" s="127">
        <f>+C160</f>
        <v>0</v>
      </c>
      <c r="D333" s="127">
        <f t="shared" ref="D333:AX333" si="158">+D160</f>
        <v>0</v>
      </c>
      <c r="E333" s="127">
        <f t="shared" si="158"/>
        <v>0</v>
      </c>
      <c r="F333" s="127">
        <f t="shared" si="158"/>
        <v>0</v>
      </c>
      <c r="G333" s="127">
        <f t="shared" si="158"/>
        <v>0</v>
      </c>
      <c r="H333" s="127">
        <f t="shared" si="158"/>
        <v>0</v>
      </c>
      <c r="I333" s="127">
        <f t="shared" si="158"/>
        <v>0</v>
      </c>
      <c r="J333" s="127">
        <f t="shared" si="158"/>
        <v>0</v>
      </c>
      <c r="K333" s="127">
        <f t="shared" si="158"/>
        <v>0</v>
      </c>
      <c r="L333" s="127">
        <f t="shared" si="158"/>
        <v>0</v>
      </c>
      <c r="M333" s="127">
        <f t="shared" si="158"/>
        <v>0</v>
      </c>
      <c r="N333" s="127">
        <f t="shared" si="158"/>
        <v>0</v>
      </c>
      <c r="O333" s="127">
        <f t="shared" si="158"/>
        <v>0</v>
      </c>
      <c r="P333" s="127">
        <f t="shared" si="158"/>
        <v>0</v>
      </c>
      <c r="Q333" s="127">
        <f t="shared" si="158"/>
        <v>0</v>
      </c>
      <c r="R333" s="127">
        <f t="shared" si="158"/>
        <v>0</v>
      </c>
      <c r="S333" s="127">
        <f t="shared" si="158"/>
        <v>0</v>
      </c>
      <c r="T333" s="127">
        <f t="shared" si="158"/>
        <v>0</v>
      </c>
      <c r="U333" s="127">
        <f t="shared" si="158"/>
        <v>0</v>
      </c>
      <c r="V333" s="127">
        <f t="shared" si="158"/>
        <v>0</v>
      </c>
      <c r="W333" s="127">
        <f t="shared" si="158"/>
        <v>0</v>
      </c>
      <c r="X333" s="127">
        <f t="shared" si="158"/>
        <v>0</v>
      </c>
      <c r="Y333" s="127">
        <f t="shared" si="158"/>
        <v>0</v>
      </c>
      <c r="Z333" s="127">
        <f t="shared" si="158"/>
        <v>0</v>
      </c>
      <c r="AA333" s="127">
        <f t="shared" si="158"/>
        <v>0</v>
      </c>
      <c r="AB333" s="127">
        <f t="shared" si="158"/>
        <v>0</v>
      </c>
      <c r="AC333" s="127">
        <f t="shared" si="158"/>
        <v>0</v>
      </c>
      <c r="AD333" s="127">
        <f t="shared" si="158"/>
        <v>0</v>
      </c>
      <c r="AE333" s="127">
        <f t="shared" si="158"/>
        <v>0</v>
      </c>
      <c r="AF333" s="127">
        <f t="shared" si="158"/>
        <v>0</v>
      </c>
      <c r="AG333" s="127">
        <f t="shared" si="158"/>
        <v>0</v>
      </c>
      <c r="AH333" s="127">
        <f t="shared" si="158"/>
        <v>0</v>
      </c>
      <c r="AI333" s="127">
        <f t="shared" si="158"/>
        <v>0</v>
      </c>
      <c r="AJ333" s="127">
        <f t="shared" si="158"/>
        <v>0</v>
      </c>
      <c r="AK333" s="127">
        <f t="shared" si="158"/>
        <v>0</v>
      </c>
      <c r="AL333" s="127">
        <f t="shared" si="158"/>
        <v>0</v>
      </c>
      <c r="AM333" s="127">
        <f t="shared" si="158"/>
        <v>0</v>
      </c>
      <c r="AN333" s="127">
        <f t="shared" si="158"/>
        <v>0</v>
      </c>
      <c r="AO333" s="127">
        <f t="shared" si="158"/>
        <v>0</v>
      </c>
      <c r="AP333" s="127">
        <f t="shared" si="158"/>
        <v>0</v>
      </c>
      <c r="AQ333" s="127">
        <f t="shared" si="158"/>
        <v>0</v>
      </c>
      <c r="AR333" s="127">
        <f t="shared" si="158"/>
        <v>0</v>
      </c>
      <c r="AS333" s="127">
        <f t="shared" si="158"/>
        <v>0</v>
      </c>
      <c r="AT333" s="127">
        <f t="shared" si="158"/>
        <v>0</v>
      </c>
      <c r="AU333" s="127">
        <f t="shared" si="158"/>
        <v>0</v>
      </c>
      <c r="AV333" s="127">
        <f t="shared" si="158"/>
        <v>0</v>
      </c>
      <c r="AW333" s="127">
        <f t="shared" si="158"/>
        <v>0</v>
      </c>
      <c r="AX333" s="127">
        <f t="shared" si="158"/>
        <v>0</v>
      </c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  <c r="BI333" s="127"/>
      <c r="BJ333" s="127"/>
      <c r="BK333" s="127"/>
      <c r="BL333" s="127"/>
    </row>
    <row r="334" spans="1:64" x14ac:dyDescent="0.25">
      <c r="A334" s="127"/>
      <c r="B334" s="145" t="s">
        <v>607</v>
      </c>
      <c r="C334" s="145">
        <f>+C330+C331+C333</f>
        <v>0</v>
      </c>
      <c r="D334" s="145">
        <f t="shared" ref="D334:J334" si="159">+D330+D331+D333</f>
        <v>0</v>
      </c>
      <c r="E334" s="145">
        <f t="shared" si="159"/>
        <v>0</v>
      </c>
      <c r="F334" s="145">
        <f t="shared" si="159"/>
        <v>0</v>
      </c>
      <c r="G334" s="145">
        <f t="shared" si="159"/>
        <v>437.16441693331655</v>
      </c>
      <c r="H334" s="145">
        <f t="shared" si="159"/>
        <v>437.16441693331655</v>
      </c>
      <c r="I334" s="145">
        <f t="shared" si="159"/>
        <v>437.16441693331655</v>
      </c>
      <c r="J334" s="145">
        <f t="shared" si="159"/>
        <v>437.16441693331655</v>
      </c>
      <c r="K334" s="145">
        <f>+K330+K331+K333</f>
        <v>437.16441693331655</v>
      </c>
      <c r="L334" s="145">
        <f t="shared" ref="L334:AX334" si="160">+L330+L331+L333</f>
        <v>437.16441693331655</v>
      </c>
      <c r="M334" s="145">
        <f t="shared" si="160"/>
        <v>437.16441693331655</v>
      </c>
      <c r="N334" s="145">
        <f t="shared" si="160"/>
        <v>437.16441693331655</v>
      </c>
      <c r="O334" s="145">
        <f t="shared" si="160"/>
        <v>437.16441693331655</v>
      </c>
      <c r="P334" s="145">
        <f t="shared" si="160"/>
        <v>437.16441693331655</v>
      </c>
      <c r="Q334" s="145">
        <f t="shared" si="160"/>
        <v>437.16441693331655</v>
      </c>
      <c r="R334" s="145">
        <f t="shared" si="160"/>
        <v>437.16441693331655</v>
      </c>
      <c r="S334" s="145">
        <f t="shared" si="160"/>
        <v>437.16441693331655</v>
      </c>
      <c r="T334" s="145">
        <f t="shared" si="160"/>
        <v>437.16441693331655</v>
      </c>
      <c r="U334" s="145">
        <f t="shared" si="160"/>
        <v>437.16441693331655</v>
      </c>
      <c r="V334" s="145">
        <f t="shared" si="160"/>
        <v>437.16441693331655</v>
      </c>
      <c r="W334" s="145">
        <f t="shared" si="160"/>
        <v>437.16441693331655</v>
      </c>
      <c r="X334" s="145">
        <f t="shared" si="160"/>
        <v>437.16441693331655</v>
      </c>
      <c r="Y334" s="145">
        <f t="shared" si="160"/>
        <v>437.16441693331655</v>
      </c>
      <c r="Z334" s="145">
        <f t="shared" si="160"/>
        <v>437.16441693331655</v>
      </c>
      <c r="AA334" s="145">
        <f t="shared" si="160"/>
        <v>437.16441693331655</v>
      </c>
      <c r="AB334" s="145">
        <f t="shared" si="160"/>
        <v>437.16441693331655</v>
      </c>
      <c r="AC334" s="145">
        <f t="shared" si="160"/>
        <v>437.16441693331655</v>
      </c>
      <c r="AD334" s="145">
        <f t="shared" si="160"/>
        <v>437.16441693331655</v>
      </c>
      <c r="AE334" s="145">
        <f t="shared" si="160"/>
        <v>437.16441693331655</v>
      </c>
      <c r="AF334" s="145">
        <f t="shared" si="160"/>
        <v>437.16441693331655</v>
      </c>
      <c r="AG334" s="145">
        <f t="shared" si="160"/>
        <v>437.16441693331655</v>
      </c>
      <c r="AH334" s="145">
        <f t="shared" si="160"/>
        <v>437.16441693331655</v>
      </c>
      <c r="AI334" s="145">
        <f t="shared" si="160"/>
        <v>437.16441693331655</v>
      </c>
      <c r="AJ334" s="145">
        <f t="shared" si="160"/>
        <v>437.16441693331655</v>
      </c>
      <c r="AK334" s="145">
        <f t="shared" si="160"/>
        <v>437.16441693331655</v>
      </c>
      <c r="AL334" s="145">
        <f t="shared" si="160"/>
        <v>437.16441693331655</v>
      </c>
      <c r="AM334" s="145">
        <f t="shared" si="160"/>
        <v>437.16441693331655</v>
      </c>
      <c r="AN334" s="145">
        <f t="shared" si="160"/>
        <v>437.16441693331655</v>
      </c>
      <c r="AO334" s="145">
        <f t="shared" si="160"/>
        <v>437.16441693331655</v>
      </c>
      <c r="AP334" s="145">
        <f t="shared" si="160"/>
        <v>437.16441693331655</v>
      </c>
      <c r="AQ334" s="145">
        <f t="shared" si="160"/>
        <v>437.16441693331655</v>
      </c>
      <c r="AR334" s="145">
        <f t="shared" si="160"/>
        <v>437.16441693331655</v>
      </c>
      <c r="AS334" s="145">
        <f t="shared" si="160"/>
        <v>437.16441693331655</v>
      </c>
      <c r="AT334" s="145">
        <f t="shared" si="160"/>
        <v>437.16441693331655</v>
      </c>
      <c r="AU334" s="145">
        <f t="shared" si="160"/>
        <v>437.16441693331655</v>
      </c>
      <c r="AV334" s="145">
        <f t="shared" si="160"/>
        <v>437.16441693331655</v>
      </c>
      <c r="AW334" s="145">
        <f t="shared" si="160"/>
        <v>437.16441693331655</v>
      </c>
      <c r="AX334" s="145">
        <f t="shared" si="160"/>
        <v>437.16441693331655</v>
      </c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</row>
    <row r="335" spans="1:64" x14ac:dyDescent="0.25">
      <c r="A335" s="127"/>
      <c r="B335" s="127"/>
      <c r="C335" s="12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  <c r="BI335" s="127"/>
      <c r="BJ335" s="127"/>
      <c r="BK335" s="127"/>
      <c r="BL335" s="127"/>
    </row>
    <row r="336" spans="1:64" x14ac:dyDescent="0.25">
      <c r="A336" s="127"/>
      <c r="B336" s="127"/>
      <c r="C336" s="12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</row>
    <row r="337" spans="1:64" x14ac:dyDescent="0.25">
      <c r="A337" s="127"/>
      <c r="B337" s="127" t="s">
        <v>339</v>
      </c>
      <c r="C337" s="127">
        <f t="shared" ref="C337:AX337" si="161">+C154+C155+C160</f>
        <v>0</v>
      </c>
      <c r="D337" s="127">
        <f t="shared" si="161"/>
        <v>0</v>
      </c>
      <c r="E337" s="127">
        <f t="shared" si="161"/>
        <v>0</v>
      </c>
      <c r="F337" s="127">
        <f t="shared" si="161"/>
        <v>0</v>
      </c>
      <c r="G337" s="127">
        <f t="shared" si="161"/>
        <v>2395.4977502666497</v>
      </c>
      <c r="H337" s="127">
        <f t="shared" si="161"/>
        <v>395.49775026664986</v>
      </c>
      <c r="I337" s="127">
        <f t="shared" si="161"/>
        <v>395.49775026664986</v>
      </c>
      <c r="J337" s="127">
        <f t="shared" si="161"/>
        <v>395.49775026664986</v>
      </c>
      <c r="K337" s="127">
        <f t="shared" si="161"/>
        <v>395.49775026664986</v>
      </c>
      <c r="L337" s="127">
        <f t="shared" si="161"/>
        <v>395.49775026664986</v>
      </c>
      <c r="M337" s="127">
        <f t="shared" si="161"/>
        <v>395.49775026664986</v>
      </c>
      <c r="N337" s="127">
        <f t="shared" si="161"/>
        <v>395.49775026664986</v>
      </c>
      <c r="O337" s="127">
        <f t="shared" si="161"/>
        <v>395.49775026664986</v>
      </c>
      <c r="P337" s="127">
        <f t="shared" si="161"/>
        <v>395.49775026664986</v>
      </c>
      <c r="Q337" s="127">
        <f t="shared" si="161"/>
        <v>395.49775026664986</v>
      </c>
      <c r="R337" s="127">
        <f t="shared" si="161"/>
        <v>395.49775026664986</v>
      </c>
      <c r="S337" s="127">
        <f t="shared" si="161"/>
        <v>395.49775026664986</v>
      </c>
      <c r="T337" s="127">
        <f t="shared" si="161"/>
        <v>395.49775026664986</v>
      </c>
      <c r="U337" s="127">
        <f t="shared" si="161"/>
        <v>395.49775026664986</v>
      </c>
      <c r="V337" s="127">
        <f t="shared" si="161"/>
        <v>395.49775026664986</v>
      </c>
      <c r="W337" s="127">
        <f t="shared" si="161"/>
        <v>395.49775026664986</v>
      </c>
      <c r="X337" s="127">
        <f t="shared" si="161"/>
        <v>395.49775026664986</v>
      </c>
      <c r="Y337" s="127">
        <f t="shared" si="161"/>
        <v>395.49775026664986</v>
      </c>
      <c r="Z337" s="127">
        <f t="shared" si="161"/>
        <v>395.49775026664986</v>
      </c>
      <c r="AA337" s="127">
        <f t="shared" si="161"/>
        <v>395.49775026664986</v>
      </c>
      <c r="AB337" s="127">
        <f t="shared" si="161"/>
        <v>395.49775026664986</v>
      </c>
      <c r="AC337" s="127">
        <f t="shared" si="161"/>
        <v>395.49775026664986</v>
      </c>
      <c r="AD337" s="127">
        <f t="shared" si="161"/>
        <v>395.49775026664986</v>
      </c>
      <c r="AE337" s="127">
        <f t="shared" si="161"/>
        <v>395.49775026664986</v>
      </c>
      <c r="AF337" s="127">
        <f t="shared" si="161"/>
        <v>395.49775026664986</v>
      </c>
      <c r="AG337" s="127">
        <f t="shared" si="161"/>
        <v>395.49775026664986</v>
      </c>
      <c r="AH337" s="127">
        <f t="shared" si="161"/>
        <v>395.49775026664986</v>
      </c>
      <c r="AI337" s="127">
        <f t="shared" si="161"/>
        <v>395.49775026664986</v>
      </c>
      <c r="AJ337" s="127">
        <f t="shared" si="161"/>
        <v>395.49775026664986</v>
      </c>
      <c r="AK337" s="127">
        <f t="shared" si="161"/>
        <v>395.49775026664986</v>
      </c>
      <c r="AL337" s="127">
        <f t="shared" si="161"/>
        <v>395.49775026664986</v>
      </c>
      <c r="AM337" s="127">
        <f t="shared" si="161"/>
        <v>395.49775026664986</v>
      </c>
      <c r="AN337" s="127">
        <f t="shared" si="161"/>
        <v>395.49775026664986</v>
      </c>
      <c r="AO337" s="127">
        <f t="shared" si="161"/>
        <v>395.49775026664986</v>
      </c>
      <c r="AP337" s="127">
        <f t="shared" si="161"/>
        <v>395.49775026664986</v>
      </c>
      <c r="AQ337" s="127">
        <f t="shared" si="161"/>
        <v>395.49775026664986</v>
      </c>
      <c r="AR337" s="127">
        <f t="shared" si="161"/>
        <v>395.49775026664986</v>
      </c>
      <c r="AS337" s="127">
        <f t="shared" si="161"/>
        <v>395.49775026664986</v>
      </c>
      <c r="AT337" s="127">
        <f t="shared" si="161"/>
        <v>395.49775026664986</v>
      </c>
      <c r="AU337" s="127">
        <f t="shared" si="161"/>
        <v>395.49775026664986</v>
      </c>
      <c r="AV337" s="127">
        <f t="shared" si="161"/>
        <v>395.49775026664986</v>
      </c>
      <c r="AW337" s="127">
        <f t="shared" si="161"/>
        <v>395.49775026664986</v>
      </c>
      <c r="AX337" s="127">
        <f t="shared" si="161"/>
        <v>395.49775026664986</v>
      </c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  <c r="BI337" s="127"/>
      <c r="BJ337" s="127"/>
      <c r="BK337" s="127"/>
      <c r="BL337" s="127"/>
    </row>
    <row r="338" spans="1:64" x14ac:dyDescent="0.25">
      <c r="A338" s="127"/>
      <c r="B338" s="127"/>
      <c r="C338" s="12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</row>
    <row r="339" spans="1:64" x14ac:dyDescent="0.25">
      <c r="A339" s="127"/>
      <c r="B339" s="127"/>
      <c r="C339" s="127"/>
      <c r="D339" s="127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  <c r="BI339" s="127"/>
      <c r="BJ339" s="127"/>
      <c r="BK339" s="127"/>
      <c r="BL339" s="127"/>
    </row>
    <row r="340" spans="1:64" x14ac:dyDescent="0.25">
      <c r="A340" s="145"/>
      <c r="B340" s="145" t="s">
        <v>510</v>
      </c>
      <c r="C340" s="145" t="str">
        <f>+C329</f>
        <v>A1 m1</v>
      </c>
      <c r="D340" s="145" t="str">
        <f t="shared" ref="D340:AX340" si="162">+D329</f>
        <v>A1 m2</v>
      </c>
      <c r="E340" s="145" t="str">
        <f t="shared" si="162"/>
        <v>A1 m3</v>
      </c>
      <c r="F340" s="145" t="str">
        <f t="shared" si="162"/>
        <v>A1 m4</v>
      </c>
      <c r="G340" s="145" t="str">
        <f t="shared" si="162"/>
        <v>A1 m5</v>
      </c>
      <c r="H340" s="145" t="str">
        <f t="shared" si="162"/>
        <v>A1 m6</v>
      </c>
      <c r="I340" s="145" t="str">
        <f t="shared" si="162"/>
        <v>A1 m7</v>
      </c>
      <c r="J340" s="145" t="str">
        <f t="shared" si="162"/>
        <v>A1 m8</v>
      </c>
      <c r="K340" s="145" t="str">
        <f t="shared" si="162"/>
        <v>A1 m9</v>
      </c>
      <c r="L340" s="145" t="str">
        <f t="shared" si="162"/>
        <v>A1 m10</v>
      </c>
      <c r="M340" s="145" t="str">
        <f t="shared" si="162"/>
        <v>A1 m11</v>
      </c>
      <c r="N340" s="145" t="str">
        <f t="shared" si="162"/>
        <v>A1 m12</v>
      </c>
      <c r="O340" s="145" t="str">
        <f t="shared" si="162"/>
        <v>A2 m1</v>
      </c>
      <c r="P340" s="145" t="str">
        <f t="shared" si="162"/>
        <v>A2 m2</v>
      </c>
      <c r="Q340" s="145" t="str">
        <f t="shared" si="162"/>
        <v>A2 m3</v>
      </c>
      <c r="R340" s="145" t="str">
        <f t="shared" si="162"/>
        <v>A2 m4</v>
      </c>
      <c r="S340" s="145" t="str">
        <f t="shared" si="162"/>
        <v>A2 m5</v>
      </c>
      <c r="T340" s="145" t="str">
        <f t="shared" si="162"/>
        <v>A2 m6</v>
      </c>
      <c r="U340" s="145" t="str">
        <f t="shared" si="162"/>
        <v>A2 m7</v>
      </c>
      <c r="V340" s="145" t="str">
        <f t="shared" si="162"/>
        <v>A2 m8</v>
      </c>
      <c r="W340" s="145" t="str">
        <f t="shared" si="162"/>
        <v>A2 m9</v>
      </c>
      <c r="X340" s="145" t="str">
        <f t="shared" si="162"/>
        <v>A2 m10</v>
      </c>
      <c r="Y340" s="145" t="str">
        <f t="shared" si="162"/>
        <v>A2 m11</v>
      </c>
      <c r="Z340" s="145" t="str">
        <f t="shared" si="162"/>
        <v>A2 m12</v>
      </c>
      <c r="AA340" s="145" t="str">
        <f t="shared" si="162"/>
        <v>A3 m1</v>
      </c>
      <c r="AB340" s="145" t="str">
        <f t="shared" si="162"/>
        <v>A3 m2</v>
      </c>
      <c r="AC340" s="145" t="str">
        <f t="shared" si="162"/>
        <v>A3 m3</v>
      </c>
      <c r="AD340" s="145" t="str">
        <f t="shared" si="162"/>
        <v>A3 m4</v>
      </c>
      <c r="AE340" s="145" t="str">
        <f t="shared" si="162"/>
        <v>A3 m5</v>
      </c>
      <c r="AF340" s="145" t="str">
        <f t="shared" si="162"/>
        <v>A3 m6</v>
      </c>
      <c r="AG340" s="145" t="str">
        <f t="shared" si="162"/>
        <v>A3 m7</v>
      </c>
      <c r="AH340" s="145" t="str">
        <f t="shared" si="162"/>
        <v>A3 m8</v>
      </c>
      <c r="AI340" s="145" t="str">
        <f t="shared" si="162"/>
        <v>A3 m9</v>
      </c>
      <c r="AJ340" s="145" t="str">
        <f t="shared" si="162"/>
        <v>A3 m10</v>
      </c>
      <c r="AK340" s="145" t="str">
        <f t="shared" si="162"/>
        <v>A3 m11</v>
      </c>
      <c r="AL340" s="145" t="str">
        <f t="shared" si="162"/>
        <v>A3 m12</v>
      </c>
      <c r="AM340" s="145" t="str">
        <f t="shared" si="162"/>
        <v>A4 m1</v>
      </c>
      <c r="AN340" s="145" t="str">
        <f t="shared" si="162"/>
        <v>A4 m2</v>
      </c>
      <c r="AO340" s="145" t="str">
        <f t="shared" si="162"/>
        <v>A4 m3</v>
      </c>
      <c r="AP340" s="145" t="str">
        <f t="shared" si="162"/>
        <v>A4 m4</v>
      </c>
      <c r="AQ340" s="145" t="str">
        <f t="shared" si="162"/>
        <v>A4 m5</v>
      </c>
      <c r="AR340" s="145" t="str">
        <f t="shared" si="162"/>
        <v>A4 m6</v>
      </c>
      <c r="AS340" s="145" t="str">
        <f t="shared" si="162"/>
        <v>A4 m7</v>
      </c>
      <c r="AT340" s="145" t="str">
        <f t="shared" si="162"/>
        <v>A4 m8</v>
      </c>
      <c r="AU340" s="145" t="str">
        <f t="shared" si="162"/>
        <v>A4 m9</v>
      </c>
      <c r="AV340" s="145" t="str">
        <f t="shared" si="162"/>
        <v>A4 m10</v>
      </c>
      <c r="AW340" s="145" t="str">
        <f t="shared" si="162"/>
        <v>A4 m11</v>
      </c>
      <c r="AX340" s="145" t="str">
        <f t="shared" si="162"/>
        <v>A4 m12</v>
      </c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</row>
    <row r="341" spans="1:64" x14ac:dyDescent="0.25">
      <c r="A341" s="127"/>
      <c r="B341" s="127" t="s">
        <v>580</v>
      </c>
      <c r="C341" s="127">
        <f>+C182</f>
        <v>0</v>
      </c>
      <c r="D341" s="127">
        <f t="shared" ref="D341:AX341" si="163">+D182</f>
        <v>0</v>
      </c>
      <c r="E341" s="127">
        <f t="shared" si="163"/>
        <v>0</v>
      </c>
      <c r="F341" s="127">
        <f t="shared" si="163"/>
        <v>0</v>
      </c>
      <c r="G341" s="127">
        <f t="shared" si="163"/>
        <v>0</v>
      </c>
      <c r="H341" s="127">
        <f t="shared" si="163"/>
        <v>0</v>
      </c>
      <c r="I341" s="127">
        <f t="shared" si="163"/>
        <v>0</v>
      </c>
      <c r="J341" s="127">
        <f t="shared" si="163"/>
        <v>395.49775026664986</v>
      </c>
      <c r="K341" s="127">
        <f t="shared" si="163"/>
        <v>395.49775026664986</v>
      </c>
      <c r="L341" s="127">
        <f t="shared" si="163"/>
        <v>395.49775026664986</v>
      </c>
      <c r="M341" s="127">
        <f t="shared" si="163"/>
        <v>395.49775026664986</v>
      </c>
      <c r="N341" s="127">
        <f t="shared" si="163"/>
        <v>395.49775026664986</v>
      </c>
      <c r="O341" s="127">
        <f t="shared" si="163"/>
        <v>395.49775026664986</v>
      </c>
      <c r="P341" s="127">
        <f t="shared" si="163"/>
        <v>395.49775026664986</v>
      </c>
      <c r="Q341" s="127">
        <f t="shared" si="163"/>
        <v>395.49775026664986</v>
      </c>
      <c r="R341" s="127">
        <f t="shared" si="163"/>
        <v>395.49775026664986</v>
      </c>
      <c r="S341" s="127">
        <f t="shared" si="163"/>
        <v>395.49775026664986</v>
      </c>
      <c r="T341" s="127">
        <f t="shared" si="163"/>
        <v>395.49775026664986</v>
      </c>
      <c r="U341" s="127">
        <f t="shared" si="163"/>
        <v>395.49775026664986</v>
      </c>
      <c r="V341" s="127">
        <f t="shared" si="163"/>
        <v>395.49775026664986</v>
      </c>
      <c r="W341" s="127">
        <f t="shared" si="163"/>
        <v>395.49775026664986</v>
      </c>
      <c r="X341" s="127">
        <f t="shared" si="163"/>
        <v>395.49775026664986</v>
      </c>
      <c r="Y341" s="127">
        <f t="shared" si="163"/>
        <v>395.49775026664986</v>
      </c>
      <c r="Z341" s="127">
        <f t="shared" si="163"/>
        <v>395.49775026664986</v>
      </c>
      <c r="AA341" s="127">
        <f t="shared" si="163"/>
        <v>395.49775026664986</v>
      </c>
      <c r="AB341" s="127">
        <f t="shared" si="163"/>
        <v>395.49775026664986</v>
      </c>
      <c r="AC341" s="127">
        <f t="shared" si="163"/>
        <v>395.49775026664986</v>
      </c>
      <c r="AD341" s="127">
        <f t="shared" si="163"/>
        <v>395.49775026664986</v>
      </c>
      <c r="AE341" s="127">
        <f t="shared" si="163"/>
        <v>395.49775026664986</v>
      </c>
      <c r="AF341" s="127">
        <f t="shared" si="163"/>
        <v>395.49775026664986</v>
      </c>
      <c r="AG341" s="127">
        <f t="shared" si="163"/>
        <v>395.49775026664986</v>
      </c>
      <c r="AH341" s="127">
        <f t="shared" si="163"/>
        <v>395.49775026664986</v>
      </c>
      <c r="AI341" s="127">
        <f t="shared" si="163"/>
        <v>395.49775026664986</v>
      </c>
      <c r="AJ341" s="127">
        <f t="shared" si="163"/>
        <v>395.49775026664986</v>
      </c>
      <c r="AK341" s="127">
        <f t="shared" si="163"/>
        <v>395.49775026664986</v>
      </c>
      <c r="AL341" s="127">
        <f t="shared" si="163"/>
        <v>395.49775026664986</v>
      </c>
      <c r="AM341" s="127">
        <f t="shared" si="163"/>
        <v>395.49775026664986</v>
      </c>
      <c r="AN341" s="127">
        <f t="shared" si="163"/>
        <v>395.49775026664986</v>
      </c>
      <c r="AO341" s="127">
        <f t="shared" si="163"/>
        <v>395.49775026664986</v>
      </c>
      <c r="AP341" s="127">
        <f t="shared" si="163"/>
        <v>395.49775026664986</v>
      </c>
      <c r="AQ341" s="127">
        <f t="shared" si="163"/>
        <v>395.49775026664986</v>
      </c>
      <c r="AR341" s="127">
        <f t="shared" si="163"/>
        <v>395.49775026664986</v>
      </c>
      <c r="AS341" s="127">
        <f t="shared" si="163"/>
        <v>395.49775026664986</v>
      </c>
      <c r="AT341" s="127">
        <f t="shared" si="163"/>
        <v>395.49775026664986</v>
      </c>
      <c r="AU341" s="127">
        <f t="shared" si="163"/>
        <v>395.49775026664986</v>
      </c>
      <c r="AV341" s="127">
        <f t="shared" si="163"/>
        <v>395.49775026664986</v>
      </c>
      <c r="AW341" s="127">
        <f t="shared" si="163"/>
        <v>395.49775026664986</v>
      </c>
      <c r="AX341" s="127">
        <f t="shared" si="163"/>
        <v>395.49775026664986</v>
      </c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</row>
    <row r="342" spans="1:64" x14ac:dyDescent="0.25">
      <c r="A342" s="127" t="s">
        <v>602</v>
      </c>
      <c r="B342" s="127" t="s">
        <v>603</v>
      </c>
      <c r="C342" s="127">
        <f t="shared" ref="C342:AX342" si="164">+IF(C182=0,0,(($C170*$C171)/$C173))</f>
        <v>0</v>
      </c>
      <c r="D342" s="127">
        <f t="shared" si="164"/>
        <v>0</v>
      </c>
      <c r="E342" s="127">
        <f t="shared" si="164"/>
        <v>0</v>
      </c>
      <c r="F342" s="127">
        <f t="shared" si="164"/>
        <v>0</v>
      </c>
      <c r="G342" s="127">
        <f t="shared" si="164"/>
        <v>0</v>
      </c>
      <c r="H342" s="127">
        <f t="shared" si="164"/>
        <v>0</v>
      </c>
      <c r="I342" s="127">
        <f t="shared" si="164"/>
        <v>0</v>
      </c>
      <c r="J342" s="127">
        <f t="shared" si="164"/>
        <v>41.666666666666664</v>
      </c>
      <c r="K342" s="127">
        <f t="shared" si="164"/>
        <v>41.666666666666664</v>
      </c>
      <c r="L342" s="127">
        <f t="shared" si="164"/>
        <v>41.666666666666664</v>
      </c>
      <c r="M342" s="127">
        <f t="shared" si="164"/>
        <v>41.666666666666664</v>
      </c>
      <c r="N342" s="127">
        <f t="shared" si="164"/>
        <v>41.666666666666664</v>
      </c>
      <c r="O342" s="127">
        <f t="shared" si="164"/>
        <v>41.666666666666664</v>
      </c>
      <c r="P342" s="127">
        <f t="shared" si="164"/>
        <v>41.666666666666664</v>
      </c>
      <c r="Q342" s="127">
        <f t="shared" si="164"/>
        <v>41.666666666666664</v>
      </c>
      <c r="R342" s="127">
        <f t="shared" si="164"/>
        <v>41.666666666666664</v>
      </c>
      <c r="S342" s="127">
        <f t="shared" si="164"/>
        <v>41.666666666666664</v>
      </c>
      <c r="T342" s="127">
        <f t="shared" si="164"/>
        <v>41.666666666666664</v>
      </c>
      <c r="U342" s="127">
        <f t="shared" si="164"/>
        <v>41.666666666666664</v>
      </c>
      <c r="V342" s="127">
        <f t="shared" si="164"/>
        <v>41.666666666666664</v>
      </c>
      <c r="W342" s="127">
        <f t="shared" si="164"/>
        <v>41.666666666666664</v>
      </c>
      <c r="X342" s="127">
        <f t="shared" si="164"/>
        <v>41.666666666666664</v>
      </c>
      <c r="Y342" s="127">
        <f t="shared" si="164"/>
        <v>41.666666666666664</v>
      </c>
      <c r="Z342" s="127">
        <f t="shared" si="164"/>
        <v>41.666666666666664</v>
      </c>
      <c r="AA342" s="127">
        <f t="shared" si="164"/>
        <v>41.666666666666664</v>
      </c>
      <c r="AB342" s="127">
        <f t="shared" si="164"/>
        <v>41.666666666666664</v>
      </c>
      <c r="AC342" s="127">
        <f t="shared" si="164"/>
        <v>41.666666666666664</v>
      </c>
      <c r="AD342" s="127">
        <f t="shared" si="164"/>
        <v>41.666666666666664</v>
      </c>
      <c r="AE342" s="127">
        <f t="shared" si="164"/>
        <v>41.666666666666664</v>
      </c>
      <c r="AF342" s="127">
        <f t="shared" si="164"/>
        <v>41.666666666666664</v>
      </c>
      <c r="AG342" s="127">
        <f t="shared" si="164"/>
        <v>41.666666666666664</v>
      </c>
      <c r="AH342" s="127">
        <f t="shared" si="164"/>
        <v>41.666666666666664</v>
      </c>
      <c r="AI342" s="127">
        <f t="shared" si="164"/>
        <v>41.666666666666664</v>
      </c>
      <c r="AJ342" s="127">
        <f t="shared" si="164"/>
        <v>41.666666666666664</v>
      </c>
      <c r="AK342" s="127">
        <f t="shared" si="164"/>
        <v>41.666666666666664</v>
      </c>
      <c r="AL342" s="127">
        <f t="shared" si="164"/>
        <v>41.666666666666664</v>
      </c>
      <c r="AM342" s="127">
        <f t="shared" si="164"/>
        <v>41.666666666666664</v>
      </c>
      <c r="AN342" s="127">
        <f t="shared" si="164"/>
        <v>41.666666666666664</v>
      </c>
      <c r="AO342" s="127">
        <f t="shared" si="164"/>
        <v>41.666666666666664</v>
      </c>
      <c r="AP342" s="127">
        <f t="shared" si="164"/>
        <v>41.666666666666664</v>
      </c>
      <c r="AQ342" s="127">
        <f t="shared" si="164"/>
        <v>41.666666666666664</v>
      </c>
      <c r="AR342" s="127">
        <f t="shared" si="164"/>
        <v>41.666666666666664</v>
      </c>
      <c r="AS342" s="127">
        <f t="shared" si="164"/>
        <v>41.666666666666664</v>
      </c>
      <c r="AT342" s="127">
        <f t="shared" si="164"/>
        <v>41.666666666666664</v>
      </c>
      <c r="AU342" s="127">
        <f t="shared" si="164"/>
        <v>41.666666666666664</v>
      </c>
      <c r="AV342" s="127">
        <f t="shared" si="164"/>
        <v>41.666666666666664</v>
      </c>
      <c r="AW342" s="127">
        <f t="shared" si="164"/>
        <v>41.666666666666664</v>
      </c>
      <c r="AX342" s="127">
        <f t="shared" si="164"/>
        <v>41.666666666666664</v>
      </c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</row>
    <row r="343" spans="1:64" x14ac:dyDescent="0.25">
      <c r="A343" s="127" t="s">
        <v>604</v>
      </c>
      <c r="B343" s="127" t="s">
        <v>605</v>
      </c>
      <c r="C343" s="127">
        <f>+IF(C182=0,0,($C170*$C172))</f>
        <v>0</v>
      </c>
      <c r="D343" s="127">
        <f>+IF(D182=0,0,(($C170*$C172)-SUM($C342:D342)))</f>
        <v>0</v>
      </c>
      <c r="E343" s="127">
        <f>+IF(E182=0,0,(($C170*$C172)-SUM($C342:E342)))</f>
        <v>0</v>
      </c>
      <c r="F343" s="127">
        <f>+IF(F182=0,0,(($C170*$C172)-SUM($C342:F342)))</f>
        <v>0</v>
      </c>
      <c r="G343" s="127">
        <f>+IF(G182=0,0,(($C170*$C172)-SUM($C342:G342)))</f>
        <v>0</v>
      </c>
      <c r="H343" s="127">
        <f>+IF(H182=0,0,(($C170*$C172)-SUM($C342:H342)))</f>
        <v>0</v>
      </c>
      <c r="I343" s="127">
        <f>+IF(I182=0,0,(($C170*$C172)-SUM($C342:I342)))</f>
        <v>0</v>
      </c>
      <c r="J343" s="127">
        <f>+IF(J182=0,0,(($C170*$C172)-SUM($C342:J342)))</f>
        <v>1958.3333333333333</v>
      </c>
      <c r="K343" s="127">
        <f>+IF(K182=0,0,(($C170*$C172)-SUM($C342:K342)))</f>
        <v>1916.6666666666667</v>
      </c>
      <c r="L343" s="127">
        <f>+IF(L182=0,0,(($C170*$C172)-SUM($C342:L342)))</f>
        <v>1875</v>
      </c>
      <c r="M343" s="127">
        <f>+IF(M182=0,0,(($C170*$C172)-SUM($C342:M342)))</f>
        <v>1833.3333333333333</v>
      </c>
      <c r="N343" s="127">
        <f>+IF(N182=0,0,(($C170*$C172)-SUM($C342:N342)))</f>
        <v>1791.6666666666667</v>
      </c>
      <c r="O343" s="127">
        <f>+IF(O182=0,0,(($C170*$C172)-SUM($C342:O342)))</f>
        <v>1750</v>
      </c>
      <c r="P343" s="127">
        <f>+IF(P182=0,0,(($C170*$C172)-SUM($C342:P342)))</f>
        <v>1708.3333333333335</v>
      </c>
      <c r="Q343" s="127">
        <f>+IF(Q182=0,0,(($C170*$C172)-SUM($C342:Q342)))</f>
        <v>1666.6666666666667</v>
      </c>
      <c r="R343" s="127">
        <f>+IF(R182=0,0,(($C170*$C172)-SUM($C342:R342)))</f>
        <v>1625</v>
      </c>
      <c r="S343" s="127">
        <f>+IF(S182=0,0,(($C170*$C172)-SUM($C342:S342)))</f>
        <v>1583.3333333333333</v>
      </c>
      <c r="T343" s="127">
        <f>+IF(T182=0,0,(($C170*$C172)-SUM($C342:T342)))</f>
        <v>1541.6666666666665</v>
      </c>
      <c r="U343" s="127">
        <f>+IF(U182=0,0,(($C170*$C172)-SUM($C342:U342)))</f>
        <v>1500</v>
      </c>
      <c r="V343" s="127">
        <f>+IF(V182=0,0,(($C170*$C172)-SUM($C342:V342)))</f>
        <v>1458.3333333333333</v>
      </c>
      <c r="W343" s="127">
        <f>+IF(W182=0,0,(($C170*$C172)-SUM($C342:W342)))</f>
        <v>1416.6666666666665</v>
      </c>
      <c r="X343" s="127">
        <f>+IF(X182=0,0,(($C170*$C172)-SUM($C342:X342)))</f>
        <v>1375</v>
      </c>
      <c r="Y343" s="127">
        <f>+IF(Y182=0,0,(($C170*$C172)-SUM($C342:Y342)))</f>
        <v>1333.3333333333335</v>
      </c>
      <c r="Z343" s="127">
        <f>+IF(Z182=0,0,(($C170*$C172)-SUM($C342:Z342)))</f>
        <v>1291.6666666666667</v>
      </c>
      <c r="AA343" s="127">
        <f>+IF(AA182=0,0,(($C170*$C172)-SUM($C342:AA342)))</f>
        <v>1250</v>
      </c>
      <c r="AB343" s="127">
        <f>+IF(AB182=0,0,(($C170*$C172)-SUM($C342:AB342)))</f>
        <v>1208.3333333333335</v>
      </c>
      <c r="AC343" s="127">
        <f>+IF(AC182=0,0,(($C170*$C172)-SUM($C342:AC342)))</f>
        <v>1166.666666666667</v>
      </c>
      <c r="AD343" s="127">
        <f>+IF(AD182=0,0,(($C170*$C172)-SUM($C342:AD342)))</f>
        <v>1125.0000000000002</v>
      </c>
      <c r="AE343" s="127">
        <f>+IF(AE182=0,0,(($C170*$C172)-SUM($C342:AE342)))</f>
        <v>1083.3333333333335</v>
      </c>
      <c r="AF343" s="127">
        <f>+IF(AF182=0,0,(($C170*$C172)-SUM($C342:AF342)))</f>
        <v>1041.666666666667</v>
      </c>
      <c r="AG343" s="127">
        <f>+IF(AG182=0,0,(($C170*$C172)-SUM($C342:AG342)))</f>
        <v>1000.0000000000003</v>
      </c>
      <c r="AH343" s="127">
        <f>+IF(AH182=0,0,(($C170*$C172)-SUM($C342:AH342)))</f>
        <v>958.33333333333371</v>
      </c>
      <c r="AI343" s="127">
        <f>+IF(AI182=0,0,(($C170*$C172)-SUM($C342:AI342)))</f>
        <v>916.66666666666697</v>
      </c>
      <c r="AJ343" s="127">
        <f>+IF(AJ182=0,0,(($C170*$C172)-SUM($C342:AJ342)))</f>
        <v>875.00000000000023</v>
      </c>
      <c r="AK343" s="127">
        <f>+IF(AK182=0,0,(($C170*$C172)-SUM($C342:AK342)))</f>
        <v>833.33333333333348</v>
      </c>
      <c r="AL343" s="127">
        <f>+IF(AL182=0,0,(($C170*$C172)-SUM($C342:AL342)))</f>
        <v>791.66666666666674</v>
      </c>
      <c r="AM343" s="127">
        <f>+IF(AM182=0,0,(($C170*$C172)-SUM($C342:AM342)))</f>
        <v>750</v>
      </c>
      <c r="AN343" s="127">
        <f>+IF(AN182=0,0,(($C170*$C172)-SUM($C342:AN342)))</f>
        <v>708.33333333333326</v>
      </c>
      <c r="AO343" s="127">
        <f>+IF(AO182=0,0,(($C170*$C172)-SUM($C342:AO342)))</f>
        <v>666.66666666666652</v>
      </c>
      <c r="AP343" s="127">
        <f>+IF(AP182=0,0,(($C170*$C172)-SUM($C342:AP342)))</f>
        <v>624.99999999999977</v>
      </c>
      <c r="AQ343" s="127">
        <f>+IF(AQ182=0,0,(($C170*$C172)-SUM($C342:AQ342)))</f>
        <v>583.33333333333303</v>
      </c>
      <c r="AR343" s="127">
        <f>+IF(AR182=0,0,(($C170*$C172)-SUM($C342:AR342)))</f>
        <v>541.66666666666629</v>
      </c>
      <c r="AS343" s="127">
        <f>+IF(AS182=0,0,(($C170*$C172)-SUM($C342:AS342)))</f>
        <v>499.99999999999955</v>
      </c>
      <c r="AT343" s="127">
        <f>+IF(AT182=0,0,(($C170*$C172)-SUM($C342:AT342)))</f>
        <v>458.3333333333328</v>
      </c>
      <c r="AU343" s="127">
        <f>+IF(AU182=0,0,(($C170*$C172)-SUM($C342:AU342)))</f>
        <v>416.66666666666606</v>
      </c>
      <c r="AV343" s="127">
        <f>+IF(AV182=0,0,(($C170*$C172)-SUM($C342:AV342)))</f>
        <v>374.99999999999932</v>
      </c>
      <c r="AW343" s="127">
        <f>+IF(AW182=0,0,(($C170*$C172)-SUM($C342:AW342)))</f>
        <v>333.33333333333258</v>
      </c>
      <c r="AX343" s="127">
        <f>+IF(AX182=0,0,(($C170*$C172)-SUM($C342:AX342)))</f>
        <v>291.66666666666583</v>
      </c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  <c r="BI343" s="127"/>
      <c r="BJ343" s="127"/>
      <c r="BK343" s="127"/>
      <c r="BL343" s="127"/>
    </row>
    <row r="344" spans="1:64" x14ac:dyDescent="0.25">
      <c r="A344" s="127"/>
      <c r="B344" s="127" t="s">
        <v>606</v>
      </c>
      <c r="C344" s="127">
        <f>+C187</f>
        <v>0</v>
      </c>
      <c r="D344" s="127">
        <f t="shared" ref="D344:AX344" si="165">+D187</f>
        <v>0</v>
      </c>
      <c r="E344" s="127">
        <f t="shared" si="165"/>
        <v>0</v>
      </c>
      <c r="F344" s="127">
        <f t="shared" si="165"/>
        <v>0</v>
      </c>
      <c r="G344" s="127">
        <f t="shared" si="165"/>
        <v>0</v>
      </c>
      <c r="H344" s="127">
        <f t="shared" si="165"/>
        <v>0</v>
      </c>
      <c r="I344" s="127">
        <f t="shared" si="165"/>
        <v>0</v>
      </c>
      <c r="J344" s="127">
        <f t="shared" si="165"/>
        <v>0</v>
      </c>
      <c r="K344" s="127">
        <f t="shared" si="165"/>
        <v>0</v>
      </c>
      <c r="L344" s="127">
        <f t="shared" si="165"/>
        <v>0</v>
      </c>
      <c r="M344" s="127">
        <f t="shared" si="165"/>
        <v>0</v>
      </c>
      <c r="N344" s="127">
        <f t="shared" si="165"/>
        <v>0</v>
      </c>
      <c r="O344" s="127">
        <f t="shared" si="165"/>
        <v>0</v>
      </c>
      <c r="P344" s="127">
        <f t="shared" si="165"/>
        <v>0</v>
      </c>
      <c r="Q344" s="127">
        <f t="shared" si="165"/>
        <v>0</v>
      </c>
      <c r="R344" s="127">
        <f t="shared" si="165"/>
        <v>0</v>
      </c>
      <c r="S344" s="127">
        <f t="shared" si="165"/>
        <v>0</v>
      </c>
      <c r="T344" s="127">
        <f t="shared" si="165"/>
        <v>0</v>
      </c>
      <c r="U344" s="127">
        <f t="shared" si="165"/>
        <v>0</v>
      </c>
      <c r="V344" s="127">
        <f t="shared" si="165"/>
        <v>0</v>
      </c>
      <c r="W344" s="127">
        <f t="shared" si="165"/>
        <v>0</v>
      </c>
      <c r="X344" s="127">
        <f t="shared" si="165"/>
        <v>0</v>
      </c>
      <c r="Y344" s="127">
        <f t="shared" si="165"/>
        <v>0</v>
      </c>
      <c r="Z344" s="127">
        <f t="shared" si="165"/>
        <v>0</v>
      </c>
      <c r="AA344" s="127">
        <f t="shared" si="165"/>
        <v>0</v>
      </c>
      <c r="AB344" s="127">
        <f t="shared" si="165"/>
        <v>0</v>
      </c>
      <c r="AC344" s="127">
        <f t="shared" si="165"/>
        <v>0</v>
      </c>
      <c r="AD344" s="127">
        <f t="shared" si="165"/>
        <v>0</v>
      </c>
      <c r="AE344" s="127">
        <f t="shared" si="165"/>
        <v>0</v>
      </c>
      <c r="AF344" s="127">
        <f t="shared" si="165"/>
        <v>0</v>
      </c>
      <c r="AG344" s="127">
        <f t="shared" si="165"/>
        <v>0</v>
      </c>
      <c r="AH344" s="127">
        <f t="shared" si="165"/>
        <v>0</v>
      </c>
      <c r="AI344" s="127">
        <f t="shared" si="165"/>
        <v>0</v>
      </c>
      <c r="AJ344" s="127">
        <f t="shared" si="165"/>
        <v>0</v>
      </c>
      <c r="AK344" s="127">
        <f t="shared" si="165"/>
        <v>0</v>
      </c>
      <c r="AL344" s="127">
        <f t="shared" si="165"/>
        <v>0</v>
      </c>
      <c r="AM344" s="127">
        <f t="shared" si="165"/>
        <v>0</v>
      </c>
      <c r="AN344" s="127">
        <f t="shared" si="165"/>
        <v>0</v>
      </c>
      <c r="AO344" s="127">
        <f t="shared" si="165"/>
        <v>0</v>
      </c>
      <c r="AP344" s="127">
        <f t="shared" si="165"/>
        <v>0</v>
      </c>
      <c r="AQ344" s="127">
        <f t="shared" si="165"/>
        <v>0</v>
      </c>
      <c r="AR344" s="127">
        <f t="shared" si="165"/>
        <v>0</v>
      </c>
      <c r="AS344" s="127">
        <f t="shared" si="165"/>
        <v>0</v>
      </c>
      <c r="AT344" s="127">
        <f t="shared" si="165"/>
        <v>0</v>
      </c>
      <c r="AU344" s="127">
        <f t="shared" si="165"/>
        <v>0</v>
      </c>
      <c r="AV344" s="127">
        <f t="shared" si="165"/>
        <v>0</v>
      </c>
      <c r="AW344" s="127">
        <f t="shared" si="165"/>
        <v>0</v>
      </c>
      <c r="AX344" s="127">
        <f t="shared" si="165"/>
        <v>0</v>
      </c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</row>
    <row r="345" spans="1:64" x14ac:dyDescent="0.25">
      <c r="A345" s="127"/>
      <c r="B345" s="145" t="s">
        <v>607</v>
      </c>
      <c r="C345" s="145">
        <f>+C341+C342+C344</f>
        <v>0</v>
      </c>
      <c r="D345" s="145">
        <f t="shared" ref="D345:J345" si="166">+D341+D342+D344</f>
        <v>0</v>
      </c>
      <c r="E345" s="145">
        <f t="shared" si="166"/>
        <v>0</v>
      </c>
      <c r="F345" s="145">
        <f t="shared" si="166"/>
        <v>0</v>
      </c>
      <c r="G345" s="145">
        <f t="shared" si="166"/>
        <v>0</v>
      </c>
      <c r="H345" s="145">
        <f t="shared" si="166"/>
        <v>0</v>
      </c>
      <c r="I345" s="145">
        <f t="shared" si="166"/>
        <v>0</v>
      </c>
      <c r="J345" s="145">
        <f t="shared" si="166"/>
        <v>437.16441693331655</v>
      </c>
      <c r="K345" s="145">
        <f>+K341+K342+K344</f>
        <v>437.16441693331655</v>
      </c>
      <c r="L345" s="145">
        <f t="shared" ref="L345:AX345" si="167">+L341+L342+L344</f>
        <v>437.16441693331655</v>
      </c>
      <c r="M345" s="145">
        <f t="shared" si="167"/>
        <v>437.16441693331655</v>
      </c>
      <c r="N345" s="145">
        <f t="shared" si="167"/>
        <v>437.16441693331655</v>
      </c>
      <c r="O345" s="145">
        <f t="shared" si="167"/>
        <v>437.16441693331655</v>
      </c>
      <c r="P345" s="145">
        <f t="shared" si="167"/>
        <v>437.16441693331655</v>
      </c>
      <c r="Q345" s="145">
        <f t="shared" si="167"/>
        <v>437.16441693331655</v>
      </c>
      <c r="R345" s="145">
        <f t="shared" si="167"/>
        <v>437.16441693331655</v>
      </c>
      <c r="S345" s="145">
        <f t="shared" si="167"/>
        <v>437.16441693331655</v>
      </c>
      <c r="T345" s="145">
        <f t="shared" si="167"/>
        <v>437.16441693331655</v>
      </c>
      <c r="U345" s="145">
        <f t="shared" si="167"/>
        <v>437.16441693331655</v>
      </c>
      <c r="V345" s="145">
        <f t="shared" si="167"/>
        <v>437.16441693331655</v>
      </c>
      <c r="W345" s="145">
        <f t="shared" si="167"/>
        <v>437.16441693331655</v>
      </c>
      <c r="X345" s="145">
        <f t="shared" si="167"/>
        <v>437.16441693331655</v>
      </c>
      <c r="Y345" s="145">
        <f t="shared" si="167"/>
        <v>437.16441693331655</v>
      </c>
      <c r="Z345" s="145">
        <f t="shared" si="167"/>
        <v>437.16441693331655</v>
      </c>
      <c r="AA345" s="145">
        <f t="shared" si="167"/>
        <v>437.16441693331655</v>
      </c>
      <c r="AB345" s="145">
        <f t="shared" si="167"/>
        <v>437.16441693331655</v>
      </c>
      <c r="AC345" s="145">
        <f t="shared" si="167"/>
        <v>437.16441693331655</v>
      </c>
      <c r="AD345" s="145">
        <f t="shared" si="167"/>
        <v>437.16441693331655</v>
      </c>
      <c r="AE345" s="145">
        <f t="shared" si="167"/>
        <v>437.16441693331655</v>
      </c>
      <c r="AF345" s="145">
        <f t="shared" si="167"/>
        <v>437.16441693331655</v>
      </c>
      <c r="AG345" s="145">
        <f t="shared" si="167"/>
        <v>437.16441693331655</v>
      </c>
      <c r="AH345" s="145">
        <f t="shared" si="167"/>
        <v>437.16441693331655</v>
      </c>
      <c r="AI345" s="145">
        <f t="shared" si="167"/>
        <v>437.16441693331655</v>
      </c>
      <c r="AJ345" s="145">
        <f t="shared" si="167"/>
        <v>437.16441693331655</v>
      </c>
      <c r="AK345" s="145">
        <f t="shared" si="167"/>
        <v>437.16441693331655</v>
      </c>
      <c r="AL345" s="145">
        <f t="shared" si="167"/>
        <v>437.16441693331655</v>
      </c>
      <c r="AM345" s="145">
        <f t="shared" si="167"/>
        <v>437.16441693331655</v>
      </c>
      <c r="AN345" s="145">
        <f t="shared" si="167"/>
        <v>437.16441693331655</v>
      </c>
      <c r="AO345" s="145">
        <f t="shared" si="167"/>
        <v>437.16441693331655</v>
      </c>
      <c r="AP345" s="145">
        <f t="shared" si="167"/>
        <v>437.16441693331655</v>
      </c>
      <c r="AQ345" s="145">
        <f t="shared" si="167"/>
        <v>437.16441693331655</v>
      </c>
      <c r="AR345" s="145">
        <f t="shared" si="167"/>
        <v>437.16441693331655</v>
      </c>
      <c r="AS345" s="145">
        <f t="shared" si="167"/>
        <v>437.16441693331655</v>
      </c>
      <c r="AT345" s="145">
        <f t="shared" si="167"/>
        <v>437.16441693331655</v>
      </c>
      <c r="AU345" s="145">
        <f t="shared" si="167"/>
        <v>437.16441693331655</v>
      </c>
      <c r="AV345" s="145">
        <f t="shared" si="167"/>
        <v>437.16441693331655</v>
      </c>
      <c r="AW345" s="145">
        <f t="shared" si="167"/>
        <v>437.16441693331655</v>
      </c>
      <c r="AX345" s="145">
        <f t="shared" si="167"/>
        <v>437.16441693331655</v>
      </c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  <c r="BI345" s="127"/>
      <c r="BJ345" s="127"/>
      <c r="BK345" s="127"/>
      <c r="BL345" s="127"/>
    </row>
    <row r="346" spans="1:64" x14ac:dyDescent="0.25">
      <c r="A346" s="127"/>
      <c r="B346" s="127"/>
      <c r="C346" s="12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  <c r="BI346" s="127"/>
      <c r="BJ346" s="127"/>
      <c r="BK346" s="127"/>
      <c r="BL346" s="127"/>
    </row>
    <row r="347" spans="1:64" x14ac:dyDescent="0.25">
      <c r="A347" s="127"/>
      <c r="B347" s="127"/>
      <c r="C347" s="12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  <c r="BI347" s="127"/>
      <c r="BJ347" s="127"/>
      <c r="BK347" s="127"/>
      <c r="BL347" s="127"/>
    </row>
    <row r="348" spans="1:64" x14ac:dyDescent="0.25">
      <c r="A348" s="127"/>
      <c r="B348" s="127" t="s">
        <v>339</v>
      </c>
      <c r="C348" s="127">
        <f t="shared" ref="C348:AX348" si="168">+C181+C182+C187</f>
        <v>0</v>
      </c>
      <c r="D348" s="127">
        <f t="shared" si="168"/>
        <v>0</v>
      </c>
      <c r="E348" s="127">
        <f t="shared" si="168"/>
        <v>0</v>
      </c>
      <c r="F348" s="127">
        <f t="shared" si="168"/>
        <v>0</v>
      </c>
      <c r="G348" s="127">
        <f t="shared" si="168"/>
        <v>0</v>
      </c>
      <c r="H348" s="127">
        <f t="shared" si="168"/>
        <v>0</v>
      </c>
      <c r="I348" s="127">
        <f t="shared" si="168"/>
        <v>0</v>
      </c>
      <c r="J348" s="127">
        <f t="shared" si="168"/>
        <v>2395.4977502666497</v>
      </c>
      <c r="K348" s="127">
        <f t="shared" si="168"/>
        <v>395.49775026664986</v>
      </c>
      <c r="L348" s="127">
        <f t="shared" si="168"/>
        <v>395.49775026664986</v>
      </c>
      <c r="M348" s="127">
        <f t="shared" si="168"/>
        <v>395.49775026664986</v>
      </c>
      <c r="N348" s="127">
        <f t="shared" si="168"/>
        <v>395.49775026664986</v>
      </c>
      <c r="O348" s="127">
        <f t="shared" si="168"/>
        <v>395.49775026664986</v>
      </c>
      <c r="P348" s="127">
        <f t="shared" si="168"/>
        <v>395.49775026664986</v>
      </c>
      <c r="Q348" s="127">
        <f t="shared" si="168"/>
        <v>395.49775026664986</v>
      </c>
      <c r="R348" s="127">
        <f t="shared" si="168"/>
        <v>395.49775026664986</v>
      </c>
      <c r="S348" s="127">
        <f t="shared" si="168"/>
        <v>395.49775026664986</v>
      </c>
      <c r="T348" s="127">
        <f t="shared" si="168"/>
        <v>395.49775026664986</v>
      </c>
      <c r="U348" s="127">
        <f t="shared" si="168"/>
        <v>395.49775026664986</v>
      </c>
      <c r="V348" s="127">
        <f t="shared" si="168"/>
        <v>395.49775026664986</v>
      </c>
      <c r="W348" s="127">
        <f t="shared" si="168"/>
        <v>395.49775026664986</v>
      </c>
      <c r="X348" s="127">
        <f t="shared" si="168"/>
        <v>395.49775026664986</v>
      </c>
      <c r="Y348" s="127">
        <f t="shared" si="168"/>
        <v>395.49775026664986</v>
      </c>
      <c r="Z348" s="127">
        <f t="shared" si="168"/>
        <v>395.49775026664986</v>
      </c>
      <c r="AA348" s="127">
        <f t="shared" si="168"/>
        <v>395.49775026664986</v>
      </c>
      <c r="AB348" s="127">
        <f t="shared" si="168"/>
        <v>395.49775026664986</v>
      </c>
      <c r="AC348" s="127">
        <f t="shared" si="168"/>
        <v>395.49775026664986</v>
      </c>
      <c r="AD348" s="127">
        <f t="shared" si="168"/>
        <v>395.49775026664986</v>
      </c>
      <c r="AE348" s="127">
        <f t="shared" si="168"/>
        <v>395.49775026664986</v>
      </c>
      <c r="AF348" s="127">
        <f t="shared" si="168"/>
        <v>395.49775026664986</v>
      </c>
      <c r="AG348" s="127">
        <f t="shared" si="168"/>
        <v>395.49775026664986</v>
      </c>
      <c r="AH348" s="127">
        <f t="shared" si="168"/>
        <v>395.49775026664986</v>
      </c>
      <c r="AI348" s="127">
        <f t="shared" si="168"/>
        <v>395.49775026664986</v>
      </c>
      <c r="AJ348" s="127">
        <f t="shared" si="168"/>
        <v>395.49775026664986</v>
      </c>
      <c r="AK348" s="127">
        <f t="shared" si="168"/>
        <v>395.49775026664986</v>
      </c>
      <c r="AL348" s="127">
        <f t="shared" si="168"/>
        <v>395.49775026664986</v>
      </c>
      <c r="AM348" s="127">
        <f t="shared" si="168"/>
        <v>395.49775026664986</v>
      </c>
      <c r="AN348" s="127">
        <f t="shared" si="168"/>
        <v>395.49775026664986</v>
      </c>
      <c r="AO348" s="127">
        <f t="shared" si="168"/>
        <v>395.49775026664986</v>
      </c>
      <c r="AP348" s="127">
        <f t="shared" si="168"/>
        <v>395.49775026664986</v>
      </c>
      <c r="AQ348" s="127">
        <f t="shared" si="168"/>
        <v>395.49775026664986</v>
      </c>
      <c r="AR348" s="127">
        <f t="shared" si="168"/>
        <v>395.49775026664986</v>
      </c>
      <c r="AS348" s="127">
        <f t="shared" si="168"/>
        <v>395.49775026664986</v>
      </c>
      <c r="AT348" s="127">
        <f t="shared" si="168"/>
        <v>395.49775026664986</v>
      </c>
      <c r="AU348" s="127">
        <f t="shared" si="168"/>
        <v>395.49775026664986</v>
      </c>
      <c r="AV348" s="127">
        <f t="shared" si="168"/>
        <v>395.49775026664986</v>
      </c>
      <c r="AW348" s="127">
        <f t="shared" si="168"/>
        <v>395.49775026664986</v>
      </c>
      <c r="AX348" s="127">
        <f t="shared" si="168"/>
        <v>395.49775026664986</v>
      </c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  <c r="BI348" s="127"/>
      <c r="BJ348" s="127"/>
      <c r="BK348" s="127"/>
      <c r="BL348" s="127"/>
    </row>
    <row r="349" spans="1:64" x14ac:dyDescent="0.25">
      <c r="A349" s="127"/>
      <c r="B349" s="127"/>
      <c r="C349" s="127"/>
      <c r="D349" s="127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  <c r="BI349" s="127"/>
      <c r="BJ349" s="127"/>
      <c r="BK349" s="127"/>
      <c r="BL349" s="127"/>
    </row>
    <row r="350" spans="1:64" x14ac:dyDescent="0.25">
      <c r="A350" s="127"/>
      <c r="B350" s="127"/>
      <c r="C350" s="12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  <c r="BI350" s="127"/>
      <c r="BJ350" s="127"/>
      <c r="BK350" s="127"/>
      <c r="BL350" s="127"/>
    </row>
    <row r="351" spans="1:64" x14ac:dyDescent="0.25">
      <c r="A351" s="145"/>
      <c r="B351" s="145" t="s">
        <v>511</v>
      </c>
      <c r="C351" s="145" t="str">
        <f>+C340</f>
        <v>A1 m1</v>
      </c>
      <c r="D351" s="145" t="str">
        <f t="shared" ref="D351:AX351" si="169">+D340</f>
        <v>A1 m2</v>
      </c>
      <c r="E351" s="145" t="str">
        <f t="shared" si="169"/>
        <v>A1 m3</v>
      </c>
      <c r="F351" s="145" t="str">
        <f t="shared" si="169"/>
        <v>A1 m4</v>
      </c>
      <c r="G351" s="145" t="str">
        <f t="shared" si="169"/>
        <v>A1 m5</v>
      </c>
      <c r="H351" s="145" t="str">
        <f t="shared" si="169"/>
        <v>A1 m6</v>
      </c>
      <c r="I351" s="145" t="str">
        <f t="shared" si="169"/>
        <v>A1 m7</v>
      </c>
      <c r="J351" s="145" t="str">
        <f t="shared" si="169"/>
        <v>A1 m8</v>
      </c>
      <c r="K351" s="145" t="str">
        <f t="shared" si="169"/>
        <v>A1 m9</v>
      </c>
      <c r="L351" s="145" t="str">
        <f t="shared" si="169"/>
        <v>A1 m10</v>
      </c>
      <c r="M351" s="145" t="str">
        <f t="shared" si="169"/>
        <v>A1 m11</v>
      </c>
      <c r="N351" s="145" t="str">
        <f t="shared" si="169"/>
        <v>A1 m12</v>
      </c>
      <c r="O351" s="145" t="str">
        <f t="shared" si="169"/>
        <v>A2 m1</v>
      </c>
      <c r="P351" s="145" t="str">
        <f t="shared" si="169"/>
        <v>A2 m2</v>
      </c>
      <c r="Q351" s="145" t="str">
        <f t="shared" si="169"/>
        <v>A2 m3</v>
      </c>
      <c r="R351" s="145" t="str">
        <f t="shared" si="169"/>
        <v>A2 m4</v>
      </c>
      <c r="S351" s="145" t="str">
        <f t="shared" si="169"/>
        <v>A2 m5</v>
      </c>
      <c r="T351" s="145" t="str">
        <f t="shared" si="169"/>
        <v>A2 m6</v>
      </c>
      <c r="U351" s="145" t="str">
        <f t="shared" si="169"/>
        <v>A2 m7</v>
      </c>
      <c r="V351" s="145" t="str">
        <f t="shared" si="169"/>
        <v>A2 m8</v>
      </c>
      <c r="W351" s="145" t="str">
        <f t="shared" si="169"/>
        <v>A2 m9</v>
      </c>
      <c r="X351" s="145" t="str">
        <f t="shared" si="169"/>
        <v>A2 m10</v>
      </c>
      <c r="Y351" s="145" t="str">
        <f t="shared" si="169"/>
        <v>A2 m11</v>
      </c>
      <c r="Z351" s="145" t="str">
        <f t="shared" si="169"/>
        <v>A2 m12</v>
      </c>
      <c r="AA351" s="145" t="str">
        <f t="shared" si="169"/>
        <v>A3 m1</v>
      </c>
      <c r="AB351" s="145" t="str">
        <f t="shared" si="169"/>
        <v>A3 m2</v>
      </c>
      <c r="AC351" s="145" t="str">
        <f t="shared" si="169"/>
        <v>A3 m3</v>
      </c>
      <c r="AD351" s="145" t="str">
        <f t="shared" si="169"/>
        <v>A3 m4</v>
      </c>
      <c r="AE351" s="145" t="str">
        <f t="shared" si="169"/>
        <v>A3 m5</v>
      </c>
      <c r="AF351" s="145" t="str">
        <f t="shared" si="169"/>
        <v>A3 m6</v>
      </c>
      <c r="AG351" s="145" t="str">
        <f t="shared" si="169"/>
        <v>A3 m7</v>
      </c>
      <c r="AH351" s="145" t="str">
        <f t="shared" si="169"/>
        <v>A3 m8</v>
      </c>
      <c r="AI351" s="145" t="str">
        <f t="shared" si="169"/>
        <v>A3 m9</v>
      </c>
      <c r="AJ351" s="145" t="str">
        <f t="shared" si="169"/>
        <v>A3 m10</v>
      </c>
      <c r="AK351" s="145" t="str">
        <f t="shared" si="169"/>
        <v>A3 m11</v>
      </c>
      <c r="AL351" s="145" t="str">
        <f t="shared" si="169"/>
        <v>A3 m12</v>
      </c>
      <c r="AM351" s="145" t="str">
        <f t="shared" si="169"/>
        <v>A4 m1</v>
      </c>
      <c r="AN351" s="145" t="str">
        <f t="shared" si="169"/>
        <v>A4 m2</v>
      </c>
      <c r="AO351" s="145" t="str">
        <f t="shared" si="169"/>
        <v>A4 m3</v>
      </c>
      <c r="AP351" s="145" t="str">
        <f t="shared" si="169"/>
        <v>A4 m4</v>
      </c>
      <c r="AQ351" s="145" t="str">
        <f t="shared" si="169"/>
        <v>A4 m5</v>
      </c>
      <c r="AR351" s="145" t="str">
        <f t="shared" si="169"/>
        <v>A4 m6</v>
      </c>
      <c r="AS351" s="145" t="str">
        <f t="shared" si="169"/>
        <v>A4 m7</v>
      </c>
      <c r="AT351" s="145" t="str">
        <f t="shared" si="169"/>
        <v>A4 m8</v>
      </c>
      <c r="AU351" s="145" t="str">
        <f t="shared" si="169"/>
        <v>A4 m9</v>
      </c>
      <c r="AV351" s="145" t="str">
        <f t="shared" si="169"/>
        <v>A4 m10</v>
      </c>
      <c r="AW351" s="145" t="str">
        <f t="shared" si="169"/>
        <v>A4 m11</v>
      </c>
      <c r="AX351" s="145" t="str">
        <f t="shared" si="169"/>
        <v>A4 m12</v>
      </c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</row>
    <row r="352" spans="1:64" x14ac:dyDescent="0.25">
      <c r="A352" s="127"/>
      <c r="B352" s="127" t="s">
        <v>580</v>
      </c>
      <c r="C352" s="127">
        <f>+C209</f>
        <v>0</v>
      </c>
      <c r="D352" s="127">
        <f t="shared" ref="D352:AX352" si="170">+D209</f>
        <v>0</v>
      </c>
      <c r="E352" s="127">
        <f t="shared" si="170"/>
        <v>0</v>
      </c>
      <c r="F352" s="127">
        <f t="shared" si="170"/>
        <v>0</v>
      </c>
      <c r="G352" s="127">
        <f t="shared" si="170"/>
        <v>0</v>
      </c>
      <c r="H352" s="127">
        <f t="shared" si="170"/>
        <v>0</v>
      </c>
      <c r="I352" s="127">
        <f t="shared" si="170"/>
        <v>0</v>
      </c>
      <c r="J352" s="127">
        <f t="shared" si="170"/>
        <v>0</v>
      </c>
      <c r="K352" s="127">
        <f t="shared" si="170"/>
        <v>0</v>
      </c>
      <c r="L352" s="127">
        <f t="shared" si="170"/>
        <v>0</v>
      </c>
      <c r="M352" s="127">
        <f t="shared" si="170"/>
        <v>0</v>
      </c>
      <c r="N352" s="127">
        <f t="shared" si="170"/>
        <v>0</v>
      </c>
      <c r="O352" s="127">
        <f t="shared" si="170"/>
        <v>0</v>
      </c>
      <c r="P352" s="127">
        <f t="shared" si="170"/>
        <v>0</v>
      </c>
      <c r="Q352" s="127">
        <f t="shared" si="170"/>
        <v>0</v>
      </c>
      <c r="R352" s="127">
        <f t="shared" si="170"/>
        <v>0</v>
      </c>
      <c r="S352" s="127">
        <f t="shared" si="170"/>
        <v>0</v>
      </c>
      <c r="T352" s="127">
        <f t="shared" si="170"/>
        <v>0</v>
      </c>
      <c r="U352" s="127">
        <f t="shared" si="170"/>
        <v>0</v>
      </c>
      <c r="V352" s="127">
        <f t="shared" si="170"/>
        <v>0</v>
      </c>
      <c r="W352" s="127">
        <f t="shared" si="170"/>
        <v>0</v>
      </c>
      <c r="X352" s="127">
        <f t="shared" si="170"/>
        <v>0</v>
      </c>
      <c r="Y352" s="127">
        <f t="shared" si="170"/>
        <v>0</v>
      </c>
      <c r="Z352" s="127">
        <f t="shared" si="170"/>
        <v>395.49775026664986</v>
      </c>
      <c r="AA352" s="127">
        <f t="shared" si="170"/>
        <v>395.49775026664986</v>
      </c>
      <c r="AB352" s="127">
        <f t="shared" si="170"/>
        <v>395.49775026664986</v>
      </c>
      <c r="AC352" s="127">
        <f t="shared" si="170"/>
        <v>395.49775026664986</v>
      </c>
      <c r="AD352" s="127">
        <f t="shared" si="170"/>
        <v>395.49775026664986</v>
      </c>
      <c r="AE352" s="127">
        <f t="shared" si="170"/>
        <v>395.49775026664986</v>
      </c>
      <c r="AF352" s="127">
        <f t="shared" si="170"/>
        <v>395.49775026664986</v>
      </c>
      <c r="AG352" s="127">
        <f t="shared" si="170"/>
        <v>395.49775026664986</v>
      </c>
      <c r="AH352" s="127">
        <f t="shared" si="170"/>
        <v>395.49775026664986</v>
      </c>
      <c r="AI352" s="127">
        <f t="shared" si="170"/>
        <v>395.49775026664986</v>
      </c>
      <c r="AJ352" s="127">
        <f t="shared" si="170"/>
        <v>395.49775026664986</v>
      </c>
      <c r="AK352" s="127">
        <f t="shared" si="170"/>
        <v>395.49775026664986</v>
      </c>
      <c r="AL352" s="127">
        <f t="shared" si="170"/>
        <v>395.49775026664986</v>
      </c>
      <c r="AM352" s="127">
        <f t="shared" si="170"/>
        <v>395.49775026664986</v>
      </c>
      <c r="AN352" s="127">
        <f t="shared" si="170"/>
        <v>395.49775026664986</v>
      </c>
      <c r="AO352" s="127">
        <f t="shared" si="170"/>
        <v>395.49775026664986</v>
      </c>
      <c r="AP352" s="127">
        <f t="shared" si="170"/>
        <v>395.49775026664986</v>
      </c>
      <c r="AQ352" s="127">
        <f t="shared" si="170"/>
        <v>395.49775026664986</v>
      </c>
      <c r="AR352" s="127">
        <f t="shared" si="170"/>
        <v>395.49775026664986</v>
      </c>
      <c r="AS352" s="127">
        <f t="shared" si="170"/>
        <v>395.49775026664986</v>
      </c>
      <c r="AT352" s="127">
        <f t="shared" si="170"/>
        <v>395.49775026664986</v>
      </c>
      <c r="AU352" s="127">
        <f t="shared" si="170"/>
        <v>395.49775026664986</v>
      </c>
      <c r="AV352" s="127">
        <f t="shared" si="170"/>
        <v>395.49775026664986</v>
      </c>
      <c r="AW352" s="127">
        <f t="shared" si="170"/>
        <v>395.49775026664986</v>
      </c>
      <c r="AX352" s="127">
        <f t="shared" si="170"/>
        <v>395.49775026664986</v>
      </c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</row>
    <row r="353" spans="1:64" x14ac:dyDescent="0.25">
      <c r="A353" s="127" t="s">
        <v>602</v>
      </c>
      <c r="B353" s="127" t="s">
        <v>603</v>
      </c>
      <c r="C353" s="127">
        <f t="shared" ref="C353:AX353" si="171">+IF(C209=0,0,(($C197*$C198)/$C200))</f>
        <v>0</v>
      </c>
      <c r="D353" s="127">
        <f t="shared" si="171"/>
        <v>0</v>
      </c>
      <c r="E353" s="127">
        <f t="shared" si="171"/>
        <v>0</v>
      </c>
      <c r="F353" s="127">
        <f t="shared" si="171"/>
        <v>0</v>
      </c>
      <c r="G353" s="127">
        <f t="shared" si="171"/>
        <v>0</v>
      </c>
      <c r="H353" s="127">
        <f t="shared" si="171"/>
        <v>0</v>
      </c>
      <c r="I353" s="127">
        <f t="shared" si="171"/>
        <v>0</v>
      </c>
      <c r="J353" s="127">
        <f t="shared" si="171"/>
        <v>0</v>
      </c>
      <c r="K353" s="127">
        <f t="shared" si="171"/>
        <v>0</v>
      </c>
      <c r="L353" s="127">
        <f t="shared" si="171"/>
        <v>0</v>
      </c>
      <c r="M353" s="127">
        <f t="shared" si="171"/>
        <v>0</v>
      </c>
      <c r="N353" s="127">
        <f t="shared" si="171"/>
        <v>0</v>
      </c>
      <c r="O353" s="127">
        <f t="shared" si="171"/>
        <v>0</v>
      </c>
      <c r="P353" s="127">
        <f t="shared" si="171"/>
        <v>0</v>
      </c>
      <c r="Q353" s="127">
        <f t="shared" si="171"/>
        <v>0</v>
      </c>
      <c r="R353" s="127">
        <f t="shared" si="171"/>
        <v>0</v>
      </c>
      <c r="S353" s="127">
        <f t="shared" si="171"/>
        <v>0</v>
      </c>
      <c r="T353" s="127">
        <f t="shared" si="171"/>
        <v>0</v>
      </c>
      <c r="U353" s="127">
        <f t="shared" si="171"/>
        <v>0</v>
      </c>
      <c r="V353" s="127">
        <f t="shared" si="171"/>
        <v>0</v>
      </c>
      <c r="W353" s="127">
        <f t="shared" si="171"/>
        <v>0</v>
      </c>
      <c r="X353" s="127">
        <f t="shared" si="171"/>
        <v>0</v>
      </c>
      <c r="Y353" s="127">
        <f t="shared" si="171"/>
        <v>0</v>
      </c>
      <c r="Z353" s="127">
        <f t="shared" si="171"/>
        <v>41.666666666666664</v>
      </c>
      <c r="AA353" s="127">
        <f t="shared" si="171"/>
        <v>41.666666666666664</v>
      </c>
      <c r="AB353" s="127">
        <f t="shared" si="171"/>
        <v>41.666666666666664</v>
      </c>
      <c r="AC353" s="127">
        <f t="shared" si="171"/>
        <v>41.666666666666664</v>
      </c>
      <c r="AD353" s="127">
        <f t="shared" si="171"/>
        <v>41.666666666666664</v>
      </c>
      <c r="AE353" s="127">
        <f t="shared" si="171"/>
        <v>41.666666666666664</v>
      </c>
      <c r="AF353" s="127">
        <f t="shared" si="171"/>
        <v>41.666666666666664</v>
      </c>
      <c r="AG353" s="127">
        <f t="shared" si="171"/>
        <v>41.666666666666664</v>
      </c>
      <c r="AH353" s="127">
        <f t="shared" si="171"/>
        <v>41.666666666666664</v>
      </c>
      <c r="AI353" s="127">
        <f t="shared" si="171"/>
        <v>41.666666666666664</v>
      </c>
      <c r="AJ353" s="127">
        <f t="shared" si="171"/>
        <v>41.666666666666664</v>
      </c>
      <c r="AK353" s="127">
        <f t="shared" si="171"/>
        <v>41.666666666666664</v>
      </c>
      <c r="AL353" s="127">
        <f t="shared" si="171"/>
        <v>41.666666666666664</v>
      </c>
      <c r="AM353" s="127">
        <f t="shared" si="171"/>
        <v>41.666666666666664</v>
      </c>
      <c r="AN353" s="127">
        <f t="shared" si="171"/>
        <v>41.666666666666664</v>
      </c>
      <c r="AO353" s="127">
        <f t="shared" si="171"/>
        <v>41.666666666666664</v>
      </c>
      <c r="AP353" s="127">
        <f t="shared" si="171"/>
        <v>41.666666666666664</v>
      </c>
      <c r="AQ353" s="127">
        <f t="shared" si="171"/>
        <v>41.666666666666664</v>
      </c>
      <c r="AR353" s="127">
        <f t="shared" si="171"/>
        <v>41.666666666666664</v>
      </c>
      <c r="AS353" s="127">
        <f t="shared" si="171"/>
        <v>41.666666666666664</v>
      </c>
      <c r="AT353" s="127">
        <f t="shared" si="171"/>
        <v>41.666666666666664</v>
      </c>
      <c r="AU353" s="127">
        <f t="shared" si="171"/>
        <v>41.666666666666664</v>
      </c>
      <c r="AV353" s="127">
        <f t="shared" si="171"/>
        <v>41.666666666666664</v>
      </c>
      <c r="AW353" s="127">
        <f t="shared" si="171"/>
        <v>41.666666666666664</v>
      </c>
      <c r="AX353" s="127">
        <f t="shared" si="171"/>
        <v>41.666666666666664</v>
      </c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  <c r="BI353" s="127"/>
      <c r="BJ353" s="127"/>
      <c r="BK353" s="127"/>
      <c r="BL353" s="127"/>
    </row>
    <row r="354" spans="1:64" x14ac:dyDescent="0.25">
      <c r="A354" s="127" t="s">
        <v>604</v>
      </c>
      <c r="B354" s="127" t="s">
        <v>605</v>
      </c>
      <c r="C354" s="127">
        <f>+IF(C209=0,0,($C197*$C199))</f>
        <v>0</v>
      </c>
      <c r="D354" s="127">
        <f>+IF(D209=0,0,(($C197*$C199)-SUM($C353:D353)))</f>
        <v>0</v>
      </c>
      <c r="E354" s="127">
        <f>+IF(E209=0,0,(($C197*$C199)-SUM($C353:E353)))</f>
        <v>0</v>
      </c>
      <c r="F354" s="127">
        <f>+IF(F209=0,0,(($C197*$C199)-SUM($C353:F353)))</f>
        <v>0</v>
      </c>
      <c r="G354" s="127">
        <f>+IF(G209=0,0,(($C197*$C199)-SUM($C353:G353)))</f>
        <v>0</v>
      </c>
      <c r="H354" s="127">
        <f>+IF(H209=0,0,(($C197*$C199)-SUM($C353:H353)))</f>
        <v>0</v>
      </c>
      <c r="I354" s="127">
        <f>+IF(I209=0,0,(($C197*$C199)-SUM($C353:I353)))</f>
        <v>0</v>
      </c>
      <c r="J354" s="127">
        <f>+IF(J209=0,0,(($C197*$C199)-SUM($C353:J353)))</f>
        <v>0</v>
      </c>
      <c r="K354" s="127">
        <f>+IF(K209=0,0,(($C197*$C199)-SUM($C353:K353)))</f>
        <v>0</v>
      </c>
      <c r="L354" s="127">
        <f>+IF(L209=0,0,(($C197*$C199)-SUM($C353:L353)))</f>
        <v>0</v>
      </c>
      <c r="M354" s="127">
        <f>+IF(M209=0,0,(($C197*$C199)-SUM($C353:M353)))</f>
        <v>0</v>
      </c>
      <c r="N354" s="127">
        <f>+IF(N209=0,0,(($C197*$C199)-SUM($C353:N353)))</f>
        <v>0</v>
      </c>
      <c r="O354" s="127">
        <f>+IF(O209=0,0,(($C197*$C199)-SUM($C353:O353)))</f>
        <v>0</v>
      </c>
      <c r="P354" s="127">
        <f>+IF(P209=0,0,(($C197*$C199)-SUM($C353:P353)))</f>
        <v>0</v>
      </c>
      <c r="Q354" s="127">
        <f>+IF(Q209=0,0,(($C197*$C199)-SUM($C353:Q353)))</f>
        <v>0</v>
      </c>
      <c r="R354" s="127">
        <f>+IF(R209=0,0,(($C197*$C199)-SUM($C353:R353)))</f>
        <v>0</v>
      </c>
      <c r="S354" s="127">
        <f>+IF(S209=0,0,(($C197*$C199)-SUM($C353:S353)))</f>
        <v>0</v>
      </c>
      <c r="T354" s="127">
        <f>+IF(T209=0,0,(($C197*$C199)-SUM($C353:T353)))</f>
        <v>0</v>
      </c>
      <c r="U354" s="127">
        <f>+IF(U209=0,0,(($C197*$C199)-SUM($C353:U353)))</f>
        <v>0</v>
      </c>
      <c r="V354" s="127">
        <f>+IF(V209=0,0,(($C197*$C199)-SUM($C353:V353)))</f>
        <v>0</v>
      </c>
      <c r="W354" s="127">
        <f>+IF(W209=0,0,(($C197*$C199)-SUM($C353:W353)))</f>
        <v>0</v>
      </c>
      <c r="X354" s="127">
        <f>+IF(X209=0,0,(($C197*$C199)-SUM($C353:X353)))</f>
        <v>0</v>
      </c>
      <c r="Y354" s="127">
        <f>+IF(Y209=0,0,(($C197*$C199)-SUM($C353:Y353)))</f>
        <v>0</v>
      </c>
      <c r="Z354" s="127">
        <f>+IF(Z209=0,0,(($C197*$C199)-SUM($C353:Z353)))</f>
        <v>1958.3333333333333</v>
      </c>
      <c r="AA354" s="127">
        <f>+IF(AA209=0,0,(($C197*$C199)-SUM($C353:AA353)))</f>
        <v>1916.6666666666667</v>
      </c>
      <c r="AB354" s="127">
        <f>+IF(AB209=0,0,(($C197*$C199)-SUM($C353:AB353)))</f>
        <v>1875</v>
      </c>
      <c r="AC354" s="127">
        <f>+IF(AC209=0,0,(($C197*$C199)-SUM($C353:AC353)))</f>
        <v>1833.3333333333333</v>
      </c>
      <c r="AD354" s="127">
        <f>+IF(AD209=0,0,(($C197*$C199)-SUM($C353:AD353)))</f>
        <v>1791.6666666666667</v>
      </c>
      <c r="AE354" s="127">
        <f>+IF(AE209=0,0,(($C197*$C199)-SUM($C353:AE353)))</f>
        <v>1750</v>
      </c>
      <c r="AF354" s="127">
        <f>+IF(AF209=0,0,(($C197*$C199)-SUM($C353:AF353)))</f>
        <v>1708.3333333333335</v>
      </c>
      <c r="AG354" s="127">
        <f>+IF(AG209=0,0,(($C197*$C199)-SUM($C353:AG353)))</f>
        <v>1666.6666666666667</v>
      </c>
      <c r="AH354" s="127">
        <f>+IF(AH209=0,0,(($C197*$C199)-SUM($C353:AH353)))</f>
        <v>1625</v>
      </c>
      <c r="AI354" s="127">
        <f>+IF(AI209=0,0,(($C197*$C199)-SUM($C353:AI353)))</f>
        <v>1583.3333333333333</v>
      </c>
      <c r="AJ354" s="127">
        <f>+IF(AJ209=0,0,(($C197*$C199)-SUM($C353:AJ353)))</f>
        <v>1541.6666666666665</v>
      </c>
      <c r="AK354" s="127">
        <f>+IF(AK209=0,0,(($C197*$C199)-SUM($C353:AK353)))</f>
        <v>1500</v>
      </c>
      <c r="AL354" s="127">
        <f>+IF(AL209=0,0,(($C197*$C199)-SUM($C353:AL353)))</f>
        <v>1458.3333333333333</v>
      </c>
      <c r="AM354" s="127">
        <f>+IF(AM209=0,0,(($C197*$C199)-SUM($C353:AM353)))</f>
        <v>1416.6666666666665</v>
      </c>
      <c r="AN354" s="127">
        <f>+IF(AN209=0,0,(($C197*$C199)-SUM($C353:AN353)))</f>
        <v>1375</v>
      </c>
      <c r="AO354" s="127">
        <f>+IF(AO209=0,0,(($C197*$C199)-SUM($C353:AO353)))</f>
        <v>1333.3333333333335</v>
      </c>
      <c r="AP354" s="127">
        <f>+IF(AP209=0,0,(($C197*$C199)-SUM($C353:AP353)))</f>
        <v>1291.6666666666667</v>
      </c>
      <c r="AQ354" s="127">
        <f>+IF(AQ209=0,0,(($C197*$C199)-SUM($C353:AQ353)))</f>
        <v>1250</v>
      </c>
      <c r="AR354" s="127">
        <f>+IF(AR209=0,0,(($C197*$C199)-SUM($C353:AR353)))</f>
        <v>1208.3333333333335</v>
      </c>
      <c r="AS354" s="127">
        <f>+IF(AS209=0,0,(($C197*$C199)-SUM($C353:AS353)))</f>
        <v>1166.666666666667</v>
      </c>
      <c r="AT354" s="127">
        <f>+IF(AT209=0,0,(($C197*$C199)-SUM($C353:AT353)))</f>
        <v>1125.0000000000002</v>
      </c>
      <c r="AU354" s="127">
        <f>+IF(AU209=0,0,(($C197*$C199)-SUM($C353:AU353)))</f>
        <v>1083.3333333333335</v>
      </c>
      <c r="AV354" s="127">
        <f>+IF(AV209=0,0,(($C197*$C199)-SUM($C353:AV353)))</f>
        <v>1041.666666666667</v>
      </c>
      <c r="AW354" s="127">
        <f>+IF(AW209=0,0,(($C197*$C199)-SUM($C353:AW353)))</f>
        <v>1000.0000000000003</v>
      </c>
      <c r="AX354" s="127">
        <f>+IF(AX209=0,0,(($C197*$C199)-SUM($C353:AX353)))</f>
        <v>958.33333333333371</v>
      </c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  <c r="BI354" s="127"/>
      <c r="BJ354" s="127"/>
      <c r="BK354" s="127"/>
      <c r="BL354" s="127"/>
    </row>
    <row r="355" spans="1:64" x14ac:dyDescent="0.25">
      <c r="A355" s="127"/>
      <c r="B355" s="127" t="s">
        <v>606</v>
      </c>
      <c r="C355" s="127">
        <f>+C214</f>
        <v>0</v>
      </c>
      <c r="D355" s="127">
        <f t="shared" ref="D355:AX355" si="172">+D214</f>
        <v>0</v>
      </c>
      <c r="E355" s="127">
        <f t="shared" si="172"/>
        <v>0</v>
      </c>
      <c r="F355" s="127">
        <f t="shared" si="172"/>
        <v>0</v>
      </c>
      <c r="G355" s="127">
        <f t="shared" si="172"/>
        <v>0</v>
      </c>
      <c r="H355" s="127">
        <f t="shared" si="172"/>
        <v>0</v>
      </c>
      <c r="I355" s="127">
        <f t="shared" si="172"/>
        <v>0</v>
      </c>
      <c r="J355" s="127">
        <f t="shared" si="172"/>
        <v>0</v>
      </c>
      <c r="K355" s="127">
        <f t="shared" si="172"/>
        <v>0</v>
      </c>
      <c r="L355" s="127">
        <f t="shared" si="172"/>
        <v>0</v>
      </c>
      <c r="M355" s="127">
        <f t="shared" si="172"/>
        <v>0</v>
      </c>
      <c r="N355" s="127">
        <f t="shared" si="172"/>
        <v>0</v>
      </c>
      <c r="O355" s="127">
        <f t="shared" si="172"/>
        <v>0</v>
      </c>
      <c r="P355" s="127">
        <f t="shared" si="172"/>
        <v>0</v>
      </c>
      <c r="Q355" s="127">
        <f t="shared" si="172"/>
        <v>0</v>
      </c>
      <c r="R355" s="127">
        <f t="shared" si="172"/>
        <v>0</v>
      </c>
      <c r="S355" s="127">
        <f t="shared" si="172"/>
        <v>0</v>
      </c>
      <c r="T355" s="127">
        <f t="shared" si="172"/>
        <v>0</v>
      </c>
      <c r="U355" s="127">
        <f t="shared" si="172"/>
        <v>0</v>
      </c>
      <c r="V355" s="127">
        <f t="shared" si="172"/>
        <v>0</v>
      </c>
      <c r="W355" s="127">
        <f t="shared" si="172"/>
        <v>0</v>
      </c>
      <c r="X355" s="127">
        <f t="shared" si="172"/>
        <v>0</v>
      </c>
      <c r="Y355" s="127">
        <f t="shared" si="172"/>
        <v>0</v>
      </c>
      <c r="Z355" s="127">
        <f t="shared" si="172"/>
        <v>0</v>
      </c>
      <c r="AA355" s="127">
        <f t="shared" si="172"/>
        <v>0</v>
      </c>
      <c r="AB355" s="127">
        <f t="shared" si="172"/>
        <v>0</v>
      </c>
      <c r="AC355" s="127">
        <f t="shared" si="172"/>
        <v>0</v>
      </c>
      <c r="AD355" s="127">
        <f t="shared" si="172"/>
        <v>0</v>
      </c>
      <c r="AE355" s="127">
        <f t="shared" si="172"/>
        <v>0</v>
      </c>
      <c r="AF355" s="127">
        <f t="shared" si="172"/>
        <v>0</v>
      </c>
      <c r="AG355" s="127">
        <f t="shared" si="172"/>
        <v>0</v>
      </c>
      <c r="AH355" s="127">
        <f t="shared" si="172"/>
        <v>0</v>
      </c>
      <c r="AI355" s="127">
        <f t="shared" si="172"/>
        <v>0</v>
      </c>
      <c r="AJ355" s="127">
        <f t="shared" si="172"/>
        <v>0</v>
      </c>
      <c r="AK355" s="127">
        <f t="shared" si="172"/>
        <v>0</v>
      </c>
      <c r="AL355" s="127">
        <f t="shared" si="172"/>
        <v>0</v>
      </c>
      <c r="AM355" s="127">
        <f t="shared" si="172"/>
        <v>0</v>
      </c>
      <c r="AN355" s="127">
        <f t="shared" si="172"/>
        <v>0</v>
      </c>
      <c r="AO355" s="127">
        <f t="shared" si="172"/>
        <v>0</v>
      </c>
      <c r="AP355" s="127">
        <f t="shared" si="172"/>
        <v>0</v>
      </c>
      <c r="AQ355" s="127">
        <f t="shared" si="172"/>
        <v>0</v>
      </c>
      <c r="AR355" s="127">
        <f t="shared" si="172"/>
        <v>0</v>
      </c>
      <c r="AS355" s="127">
        <f t="shared" si="172"/>
        <v>0</v>
      </c>
      <c r="AT355" s="127">
        <f t="shared" si="172"/>
        <v>0</v>
      </c>
      <c r="AU355" s="127">
        <f t="shared" si="172"/>
        <v>0</v>
      </c>
      <c r="AV355" s="127">
        <f t="shared" si="172"/>
        <v>0</v>
      </c>
      <c r="AW355" s="127">
        <f t="shared" si="172"/>
        <v>0</v>
      </c>
      <c r="AX355" s="127">
        <f t="shared" si="172"/>
        <v>0</v>
      </c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  <c r="BI355" s="127"/>
      <c r="BJ355" s="127"/>
      <c r="BK355" s="127"/>
      <c r="BL355" s="127"/>
    </row>
    <row r="356" spans="1:64" x14ac:dyDescent="0.25">
      <c r="A356" s="127"/>
      <c r="B356" s="145" t="s">
        <v>607</v>
      </c>
      <c r="C356" s="145">
        <f>+C352+C353+C355</f>
        <v>0</v>
      </c>
      <c r="D356" s="145">
        <f t="shared" ref="D356:J356" si="173">+D352+D353+D355</f>
        <v>0</v>
      </c>
      <c r="E356" s="145">
        <f t="shared" si="173"/>
        <v>0</v>
      </c>
      <c r="F356" s="145">
        <f t="shared" si="173"/>
        <v>0</v>
      </c>
      <c r="G356" s="145">
        <f t="shared" si="173"/>
        <v>0</v>
      </c>
      <c r="H356" s="145">
        <f t="shared" si="173"/>
        <v>0</v>
      </c>
      <c r="I356" s="145">
        <f t="shared" si="173"/>
        <v>0</v>
      </c>
      <c r="J356" s="145">
        <f t="shared" si="173"/>
        <v>0</v>
      </c>
      <c r="K356" s="145">
        <f>+K352+K353+K355</f>
        <v>0</v>
      </c>
      <c r="L356" s="145">
        <f t="shared" ref="L356:AX356" si="174">+L352+L353+L355</f>
        <v>0</v>
      </c>
      <c r="M356" s="145">
        <f t="shared" si="174"/>
        <v>0</v>
      </c>
      <c r="N356" s="145">
        <f t="shared" si="174"/>
        <v>0</v>
      </c>
      <c r="O356" s="145">
        <f t="shared" si="174"/>
        <v>0</v>
      </c>
      <c r="P356" s="145">
        <f t="shared" si="174"/>
        <v>0</v>
      </c>
      <c r="Q356" s="145">
        <f t="shared" si="174"/>
        <v>0</v>
      </c>
      <c r="R356" s="145">
        <f t="shared" si="174"/>
        <v>0</v>
      </c>
      <c r="S356" s="145">
        <f t="shared" si="174"/>
        <v>0</v>
      </c>
      <c r="T356" s="145">
        <f t="shared" si="174"/>
        <v>0</v>
      </c>
      <c r="U356" s="145">
        <f t="shared" si="174"/>
        <v>0</v>
      </c>
      <c r="V356" s="145">
        <f t="shared" si="174"/>
        <v>0</v>
      </c>
      <c r="W356" s="145">
        <f t="shared" si="174"/>
        <v>0</v>
      </c>
      <c r="X356" s="145">
        <f t="shared" si="174"/>
        <v>0</v>
      </c>
      <c r="Y356" s="145">
        <f t="shared" si="174"/>
        <v>0</v>
      </c>
      <c r="Z356" s="145">
        <f t="shared" si="174"/>
        <v>437.16441693331655</v>
      </c>
      <c r="AA356" s="145">
        <f t="shared" si="174"/>
        <v>437.16441693331655</v>
      </c>
      <c r="AB356" s="145">
        <f t="shared" si="174"/>
        <v>437.16441693331655</v>
      </c>
      <c r="AC356" s="145">
        <f t="shared" si="174"/>
        <v>437.16441693331655</v>
      </c>
      <c r="AD356" s="145">
        <f t="shared" si="174"/>
        <v>437.16441693331655</v>
      </c>
      <c r="AE356" s="145">
        <f t="shared" si="174"/>
        <v>437.16441693331655</v>
      </c>
      <c r="AF356" s="145">
        <f t="shared" si="174"/>
        <v>437.16441693331655</v>
      </c>
      <c r="AG356" s="145">
        <f t="shared" si="174"/>
        <v>437.16441693331655</v>
      </c>
      <c r="AH356" s="145">
        <f t="shared" si="174"/>
        <v>437.16441693331655</v>
      </c>
      <c r="AI356" s="145">
        <f t="shared" si="174"/>
        <v>437.16441693331655</v>
      </c>
      <c r="AJ356" s="145">
        <f t="shared" si="174"/>
        <v>437.16441693331655</v>
      </c>
      <c r="AK356" s="145">
        <f t="shared" si="174"/>
        <v>437.16441693331655</v>
      </c>
      <c r="AL356" s="145">
        <f t="shared" si="174"/>
        <v>437.16441693331655</v>
      </c>
      <c r="AM356" s="145">
        <f t="shared" si="174"/>
        <v>437.16441693331655</v>
      </c>
      <c r="AN356" s="145">
        <f t="shared" si="174"/>
        <v>437.16441693331655</v>
      </c>
      <c r="AO356" s="145">
        <f t="shared" si="174"/>
        <v>437.16441693331655</v>
      </c>
      <c r="AP356" s="145">
        <f t="shared" si="174"/>
        <v>437.16441693331655</v>
      </c>
      <c r="AQ356" s="145">
        <f t="shared" si="174"/>
        <v>437.16441693331655</v>
      </c>
      <c r="AR356" s="145">
        <f t="shared" si="174"/>
        <v>437.16441693331655</v>
      </c>
      <c r="AS356" s="145">
        <f t="shared" si="174"/>
        <v>437.16441693331655</v>
      </c>
      <c r="AT356" s="145">
        <f t="shared" si="174"/>
        <v>437.16441693331655</v>
      </c>
      <c r="AU356" s="145">
        <f t="shared" si="174"/>
        <v>437.16441693331655</v>
      </c>
      <c r="AV356" s="145">
        <f t="shared" si="174"/>
        <v>437.16441693331655</v>
      </c>
      <c r="AW356" s="145">
        <f t="shared" si="174"/>
        <v>437.16441693331655</v>
      </c>
      <c r="AX356" s="145">
        <f t="shared" si="174"/>
        <v>437.16441693331655</v>
      </c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  <c r="BI356" s="127"/>
      <c r="BJ356" s="127"/>
      <c r="BK356" s="127"/>
      <c r="BL356" s="127"/>
    </row>
    <row r="357" spans="1:64" x14ac:dyDescent="0.25">
      <c r="A357" s="127"/>
      <c r="B357" s="127"/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  <c r="BI357" s="127"/>
      <c r="BJ357" s="127"/>
      <c r="BK357" s="127"/>
      <c r="BL357" s="127"/>
    </row>
    <row r="358" spans="1:64" x14ac:dyDescent="0.25">
      <c r="A358" s="127"/>
      <c r="B358" s="127"/>
      <c r="C358" s="12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  <c r="BI358" s="127"/>
      <c r="BJ358" s="127"/>
      <c r="BK358" s="127"/>
      <c r="BL358" s="127"/>
    </row>
    <row r="359" spans="1:64" x14ac:dyDescent="0.25">
      <c r="A359" s="127"/>
      <c r="B359" s="127" t="s">
        <v>339</v>
      </c>
      <c r="C359" s="127">
        <f t="shared" ref="C359:AX359" si="175">+C208+C209+C214</f>
        <v>0</v>
      </c>
      <c r="D359" s="127">
        <f t="shared" si="175"/>
        <v>0</v>
      </c>
      <c r="E359" s="127">
        <f t="shared" si="175"/>
        <v>0</v>
      </c>
      <c r="F359" s="127">
        <f t="shared" si="175"/>
        <v>0</v>
      </c>
      <c r="G359" s="127">
        <f t="shared" si="175"/>
        <v>0</v>
      </c>
      <c r="H359" s="127">
        <f t="shared" si="175"/>
        <v>0</v>
      </c>
      <c r="I359" s="127">
        <f t="shared" si="175"/>
        <v>0</v>
      </c>
      <c r="J359" s="127">
        <f t="shared" si="175"/>
        <v>0</v>
      </c>
      <c r="K359" s="127">
        <f t="shared" si="175"/>
        <v>0</v>
      </c>
      <c r="L359" s="127">
        <f t="shared" si="175"/>
        <v>0</v>
      </c>
      <c r="M359" s="127">
        <f t="shared" si="175"/>
        <v>0</v>
      </c>
      <c r="N359" s="127">
        <f t="shared" si="175"/>
        <v>0</v>
      </c>
      <c r="O359" s="127">
        <f t="shared" si="175"/>
        <v>0</v>
      </c>
      <c r="P359" s="127">
        <f t="shared" si="175"/>
        <v>0</v>
      </c>
      <c r="Q359" s="127">
        <f t="shared" si="175"/>
        <v>0</v>
      </c>
      <c r="R359" s="127">
        <f t="shared" si="175"/>
        <v>0</v>
      </c>
      <c r="S359" s="127">
        <f t="shared" si="175"/>
        <v>0</v>
      </c>
      <c r="T359" s="127">
        <f t="shared" si="175"/>
        <v>0</v>
      </c>
      <c r="U359" s="127">
        <f t="shared" si="175"/>
        <v>0</v>
      </c>
      <c r="V359" s="127">
        <f t="shared" si="175"/>
        <v>0</v>
      </c>
      <c r="W359" s="127">
        <f t="shared" si="175"/>
        <v>0</v>
      </c>
      <c r="X359" s="127">
        <f t="shared" si="175"/>
        <v>0</v>
      </c>
      <c r="Y359" s="127">
        <f t="shared" si="175"/>
        <v>0</v>
      </c>
      <c r="Z359" s="127">
        <f t="shared" si="175"/>
        <v>2395.4977502666497</v>
      </c>
      <c r="AA359" s="127">
        <f t="shared" si="175"/>
        <v>395.49775026664986</v>
      </c>
      <c r="AB359" s="127">
        <f t="shared" si="175"/>
        <v>395.49775026664986</v>
      </c>
      <c r="AC359" s="127">
        <f t="shared" si="175"/>
        <v>395.49775026664986</v>
      </c>
      <c r="AD359" s="127">
        <f t="shared" si="175"/>
        <v>395.49775026664986</v>
      </c>
      <c r="AE359" s="127">
        <f t="shared" si="175"/>
        <v>395.49775026664986</v>
      </c>
      <c r="AF359" s="127">
        <f t="shared" si="175"/>
        <v>395.49775026664986</v>
      </c>
      <c r="AG359" s="127">
        <f t="shared" si="175"/>
        <v>395.49775026664986</v>
      </c>
      <c r="AH359" s="127">
        <f t="shared" si="175"/>
        <v>395.49775026664986</v>
      </c>
      <c r="AI359" s="127">
        <f t="shared" si="175"/>
        <v>395.49775026664986</v>
      </c>
      <c r="AJ359" s="127">
        <f t="shared" si="175"/>
        <v>395.49775026664986</v>
      </c>
      <c r="AK359" s="127">
        <f t="shared" si="175"/>
        <v>395.49775026664986</v>
      </c>
      <c r="AL359" s="127">
        <f t="shared" si="175"/>
        <v>395.49775026664986</v>
      </c>
      <c r="AM359" s="127">
        <f t="shared" si="175"/>
        <v>395.49775026664986</v>
      </c>
      <c r="AN359" s="127">
        <f t="shared" si="175"/>
        <v>395.49775026664986</v>
      </c>
      <c r="AO359" s="127">
        <f t="shared" si="175"/>
        <v>395.49775026664986</v>
      </c>
      <c r="AP359" s="127">
        <f t="shared" si="175"/>
        <v>395.49775026664986</v>
      </c>
      <c r="AQ359" s="127">
        <f t="shared" si="175"/>
        <v>395.49775026664986</v>
      </c>
      <c r="AR359" s="127">
        <f t="shared" si="175"/>
        <v>395.49775026664986</v>
      </c>
      <c r="AS359" s="127">
        <f t="shared" si="175"/>
        <v>395.49775026664986</v>
      </c>
      <c r="AT359" s="127">
        <f t="shared" si="175"/>
        <v>395.49775026664986</v>
      </c>
      <c r="AU359" s="127">
        <f t="shared" si="175"/>
        <v>395.49775026664986</v>
      </c>
      <c r="AV359" s="127">
        <f t="shared" si="175"/>
        <v>395.49775026664986</v>
      </c>
      <c r="AW359" s="127">
        <f t="shared" si="175"/>
        <v>395.49775026664986</v>
      </c>
      <c r="AX359" s="127">
        <f t="shared" si="175"/>
        <v>395.49775026664986</v>
      </c>
      <c r="AY359" s="127"/>
      <c r="AZ359" s="127"/>
      <c r="BA359" s="127"/>
      <c r="BB359" s="127"/>
      <c r="BC359" s="127"/>
      <c r="BD359" s="127"/>
      <c r="BE359" s="127"/>
      <c r="BF359" s="127"/>
      <c r="BG359" s="127"/>
      <c r="BH359" s="127"/>
      <c r="BI359" s="127"/>
      <c r="BJ359" s="127"/>
      <c r="BK359" s="127"/>
      <c r="BL359" s="127"/>
    </row>
    <row r="360" spans="1:64" x14ac:dyDescent="0.25">
      <c r="A360" s="127"/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  <c r="BI360" s="127"/>
      <c r="BJ360" s="127"/>
      <c r="BK360" s="127"/>
      <c r="BL360" s="127"/>
    </row>
    <row r="361" spans="1:64" x14ac:dyDescent="0.25">
      <c r="A361" s="127"/>
      <c r="B361" s="127"/>
      <c r="C361" s="12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27"/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7"/>
      <c r="BG361" s="127"/>
      <c r="BH361" s="127"/>
      <c r="BI361" s="127"/>
      <c r="BJ361" s="127"/>
      <c r="BK361" s="127"/>
      <c r="BL361" s="127"/>
    </row>
    <row r="362" spans="1:64" x14ac:dyDescent="0.25">
      <c r="A362" s="145"/>
      <c r="B362" s="145" t="s">
        <v>512</v>
      </c>
      <c r="C362" s="145" t="str">
        <f>+C351</f>
        <v>A1 m1</v>
      </c>
      <c r="D362" s="145" t="str">
        <f t="shared" ref="D362:AX362" si="176">+D351</f>
        <v>A1 m2</v>
      </c>
      <c r="E362" s="145" t="str">
        <f t="shared" si="176"/>
        <v>A1 m3</v>
      </c>
      <c r="F362" s="145" t="str">
        <f t="shared" si="176"/>
        <v>A1 m4</v>
      </c>
      <c r="G362" s="145" t="str">
        <f t="shared" si="176"/>
        <v>A1 m5</v>
      </c>
      <c r="H362" s="145" t="str">
        <f t="shared" si="176"/>
        <v>A1 m6</v>
      </c>
      <c r="I362" s="145" t="str">
        <f t="shared" si="176"/>
        <v>A1 m7</v>
      </c>
      <c r="J362" s="145" t="str">
        <f t="shared" si="176"/>
        <v>A1 m8</v>
      </c>
      <c r="K362" s="145" t="str">
        <f t="shared" si="176"/>
        <v>A1 m9</v>
      </c>
      <c r="L362" s="145" t="str">
        <f t="shared" si="176"/>
        <v>A1 m10</v>
      </c>
      <c r="M362" s="145" t="str">
        <f t="shared" si="176"/>
        <v>A1 m11</v>
      </c>
      <c r="N362" s="145" t="str">
        <f t="shared" si="176"/>
        <v>A1 m12</v>
      </c>
      <c r="O362" s="145" t="str">
        <f t="shared" si="176"/>
        <v>A2 m1</v>
      </c>
      <c r="P362" s="145" t="str">
        <f t="shared" si="176"/>
        <v>A2 m2</v>
      </c>
      <c r="Q362" s="145" t="str">
        <f t="shared" si="176"/>
        <v>A2 m3</v>
      </c>
      <c r="R362" s="145" t="str">
        <f t="shared" si="176"/>
        <v>A2 m4</v>
      </c>
      <c r="S362" s="145" t="str">
        <f t="shared" si="176"/>
        <v>A2 m5</v>
      </c>
      <c r="T362" s="145" t="str">
        <f t="shared" si="176"/>
        <v>A2 m6</v>
      </c>
      <c r="U362" s="145" t="str">
        <f t="shared" si="176"/>
        <v>A2 m7</v>
      </c>
      <c r="V362" s="145" t="str">
        <f t="shared" si="176"/>
        <v>A2 m8</v>
      </c>
      <c r="W362" s="145" t="str">
        <f t="shared" si="176"/>
        <v>A2 m9</v>
      </c>
      <c r="X362" s="145" t="str">
        <f t="shared" si="176"/>
        <v>A2 m10</v>
      </c>
      <c r="Y362" s="145" t="str">
        <f t="shared" si="176"/>
        <v>A2 m11</v>
      </c>
      <c r="Z362" s="145" t="str">
        <f t="shared" si="176"/>
        <v>A2 m12</v>
      </c>
      <c r="AA362" s="145" t="str">
        <f t="shared" si="176"/>
        <v>A3 m1</v>
      </c>
      <c r="AB362" s="145" t="str">
        <f t="shared" si="176"/>
        <v>A3 m2</v>
      </c>
      <c r="AC362" s="145" t="str">
        <f t="shared" si="176"/>
        <v>A3 m3</v>
      </c>
      <c r="AD362" s="145" t="str">
        <f t="shared" si="176"/>
        <v>A3 m4</v>
      </c>
      <c r="AE362" s="145" t="str">
        <f t="shared" si="176"/>
        <v>A3 m5</v>
      </c>
      <c r="AF362" s="145" t="str">
        <f t="shared" si="176"/>
        <v>A3 m6</v>
      </c>
      <c r="AG362" s="145" t="str">
        <f t="shared" si="176"/>
        <v>A3 m7</v>
      </c>
      <c r="AH362" s="145" t="str">
        <f t="shared" si="176"/>
        <v>A3 m8</v>
      </c>
      <c r="AI362" s="145" t="str">
        <f t="shared" si="176"/>
        <v>A3 m9</v>
      </c>
      <c r="AJ362" s="145" t="str">
        <f t="shared" si="176"/>
        <v>A3 m10</v>
      </c>
      <c r="AK362" s="145" t="str">
        <f t="shared" si="176"/>
        <v>A3 m11</v>
      </c>
      <c r="AL362" s="145" t="str">
        <f t="shared" si="176"/>
        <v>A3 m12</v>
      </c>
      <c r="AM362" s="145" t="str">
        <f t="shared" si="176"/>
        <v>A4 m1</v>
      </c>
      <c r="AN362" s="145" t="str">
        <f t="shared" si="176"/>
        <v>A4 m2</v>
      </c>
      <c r="AO362" s="145" t="str">
        <f t="shared" si="176"/>
        <v>A4 m3</v>
      </c>
      <c r="AP362" s="145" t="str">
        <f t="shared" si="176"/>
        <v>A4 m4</v>
      </c>
      <c r="AQ362" s="145" t="str">
        <f t="shared" si="176"/>
        <v>A4 m5</v>
      </c>
      <c r="AR362" s="145" t="str">
        <f t="shared" si="176"/>
        <v>A4 m6</v>
      </c>
      <c r="AS362" s="145" t="str">
        <f t="shared" si="176"/>
        <v>A4 m7</v>
      </c>
      <c r="AT362" s="145" t="str">
        <f t="shared" si="176"/>
        <v>A4 m8</v>
      </c>
      <c r="AU362" s="145" t="str">
        <f t="shared" si="176"/>
        <v>A4 m9</v>
      </c>
      <c r="AV362" s="145" t="str">
        <f t="shared" si="176"/>
        <v>A4 m10</v>
      </c>
      <c r="AW362" s="145" t="str">
        <f t="shared" si="176"/>
        <v>A4 m11</v>
      </c>
      <c r="AX362" s="145" t="str">
        <f t="shared" si="176"/>
        <v>A4 m12</v>
      </c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</row>
    <row r="363" spans="1:64" x14ac:dyDescent="0.25">
      <c r="A363" s="127"/>
      <c r="B363" s="127" t="s">
        <v>580</v>
      </c>
      <c r="C363" s="127">
        <f>+C236</f>
        <v>0</v>
      </c>
      <c r="D363" s="127">
        <f t="shared" ref="D363:AX363" si="177">+D236</f>
        <v>0</v>
      </c>
      <c r="E363" s="127">
        <f t="shared" si="177"/>
        <v>0</v>
      </c>
      <c r="F363" s="127">
        <f t="shared" si="177"/>
        <v>0</v>
      </c>
      <c r="G363" s="127">
        <f t="shared" si="177"/>
        <v>0</v>
      </c>
      <c r="H363" s="127">
        <f t="shared" si="177"/>
        <v>0</v>
      </c>
      <c r="I363" s="127">
        <f t="shared" si="177"/>
        <v>0</v>
      </c>
      <c r="J363" s="127">
        <f t="shared" si="177"/>
        <v>0</v>
      </c>
      <c r="K363" s="127">
        <f t="shared" si="177"/>
        <v>0</v>
      </c>
      <c r="L363" s="127">
        <f t="shared" si="177"/>
        <v>0</v>
      </c>
      <c r="M363" s="127">
        <f t="shared" si="177"/>
        <v>0</v>
      </c>
      <c r="N363" s="127">
        <f t="shared" si="177"/>
        <v>0</v>
      </c>
      <c r="O363" s="127">
        <f t="shared" si="177"/>
        <v>0</v>
      </c>
      <c r="P363" s="127">
        <f t="shared" si="177"/>
        <v>0</v>
      </c>
      <c r="Q363" s="127">
        <f t="shared" si="177"/>
        <v>0</v>
      </c>
      <c r="R363" s="127">
        <f t="shared" si="177"/>
        <v>0</v>
      </c>
      <c r="S363" s="127">
        <f t="shared" si="177"/>
        <v>0</v>
      </c>
      <c r="T363" s="127">
        <f t="shared" si="177"/>
        <v>0</v>
      </c>
      <c r="U363" s="127">
        <f t="shared" si="177"/>
        <v>395.49775026664986</v>
      </c>
      <c r="V363" s="127">
        <f t="shared" si="177"/>
        <v>395.49775026664986</v>
      </c>
      <c r="W363" s="127">
        <f t="shared" si="177"/>
        <v>395.49775026664986</v>
      </c>
      <c r="X363" s="127">
        <f t="shared" si="177"/>
        <v>395.49775026664986</v>
      </c>
      <c r="Y363" s="127">
        <f t="shared" si="177"/>
        <v>395.49775026664986</v>
      </c>
      <c r="Z363" s="127">
        <f t="shared" si="177"/>
        <v>395.49775026664986</v>
      </c>
      <c r="AA363" s="127">
        <f t="shared" si="177"/>
        <v>395.49775026664986</v>
      </c>
      <c r="AB363" s="127">
        <f t="shared" si="177"/>
        <v>395.49775026664986</v>
      </c>
      <c r="AC363" s="127">
        <f t="shared" si="177"/>
        <v>395.49775026664986</v>
      </c>
      <c r="AD363" s="127">
        <f t="shared" si="177"/>
        <v>395.49775026664986</v>
      </c>
      <c r="AE363" s="127">
        <f t="shared" si="177"/>
        <v>395.49775026664986</v>
      </c>
      <c r="AF363" s="127">
        <f t="shared" si="177"/>
        <v>395.49775026664986</v>
      </c>
      <c r="AG363" s="127">
        <f t="shared" si="177"/>
        <v>395.49775026664986</v>
      </c>
      <c r="AH363" s="127">
        <f t="shared" si="177"/>
        <v>395.49775026664986</v>
      </c>
      <c r="AI363" s="127">
        <f t="shared" si="177"/>
        <v>395.49775026664986</v>
      </c>
      <c r="AJ363" s="127">
        <f t="shared" si="177"/>
        <v>395.49775026664986</v>
      </c>
      <c r="AK363" s="127">
        <f t="shared" si="177"/>
        <v>395.49775026664986</v>
      </c>
      <c r="AL363" s="127">
        <f t="shared" si="177"/>
        <v>395.49775026664986</v>
      </c>
      <c r="AM363" s="127">
        <f t="shared" si="177"/>
        <v>395.49775026664986</v>
      </c>
      <c r="AN363" s="127">
        <f t="shared" si="177"/>
        <v>395.49775026664986</v>
      </c>
      <c r="AO363" s="127">
        <f t="shared" si="177"/>
        <v>395.49775026664986</v>
      </c>
      <c r="AP363" s="127">
        <f t="shared" si="177"/>
        <v>395.49775026664986</v>
      </c>
      <c r="AQ363" s="127">
        <f t="shared" si="177"/>
        <v>395.49775026664986</v>
      </c>
      <c r="AR363" s="127">
        <f t="shared" si="177"/>
        <v>395.49775026664986</v>
      </c>
      <c r="AS363" s="127">
        <f t="shared" si="177"/>
        <v>395.49775026664986</v>
      </c>
      <c r="AT363" s="127">
        <f t="shared" si="177"/>
        <v>395.49775026664986</v>
      </c>
      <c r="AU363" s="127">
        <f t="shared" si="177"/>
        <v>395.49775026664986</v>
      </c>
      <c r="AV363" s="127">
        <f t="shared" si="177"/>
        <v>395.49775026664986</v>
      </c>
      <c r="AW363" s="127">
        <f t="shared" si="177"/>
        <v>395.49775026664986</v>
      </c>
      <c r="AX363" s="127">
        <f t="shared" si="177"/>
        <v>395.49775026664986</v>
      </c>
      <c r="AY363" s="127"/>
      <c r="AZ363" s="127"/>
      <c r="BA363" s="127"/>
      <c r="BB363" s="127"/>
      <c r="BC363" s="127"/>
      <c r="BD363" s="127"/>
      <c r="BE363" s="127"/>
      <c r="BF363" s="127"/>
      <c r="BG363" s="127"/>
      <c r="BH363" s="127"/>
      <c r="BI363" s="127"/>
      <c r="BJ363" s="127"/>
      <c r="BK363" s="127"/>
      <c r="BL363" s="127"/>
    </row>
    <row r="364" spans="1:64" x14ac:dyDescent="0.25">
      <c r="A364" s="127" t="s">
        <v>602</v>
      </c>
      <c r="B364" s="127" t="s">
        <v>603</v>
      </c>
      <c r="C364" s="127">
        <f t="shared" ref="C364:AX364" si="178">+IF(C236=0,0,(($C224*$C225)/$C227))</f>
        <v>0</v>
      </c>
      <c r="D364" s="127">
        <f t="shared" si="178"/>
        <v>0</v>
      </c>
      <c r="E364" s="127">
        <f t="shared" si="178"/>
        <v>0</v>
      </c>
      <c r="F364" s="127">
        <f t="shared" si="178"/>
        <v>0</v>
      </c>
      <c r="G364" s="127">
        <f t="shared" si="178"/>
        <v>0</v>
      </c>
      <c r="H364" s="127">
        <f t="shared" si="178"/>
        <v>0</v>
      </c>
      <c r="I364" s="127">
        <f t="shared" si="178"/>
        <v>0</v>
      </c>
      <c r="J364" s="127">
        <f t="shared" si="178"/>
        <v>0</v>
      </c>
      <c r="K364" s="127">
        <f t="shared" si="178"/>
        <v>0</v>
      </c>
      <c r="L364" s="127">
        <f t="shared" si="178"/>
        <v>0</v>
      </c>
      <c r="M364" s="127">
        <f t="shared" si="178"/>
        <v>0</v>
      </c>
      <c r="N364" s="127">
        <f t="shared" si="178"/>
        <v>0</v>
      </c>
      <c r="O364" s="127">
        <f t="shared" si="178"/>
        <v>0</v>
      </c>
      <c r="P364" s="127">
        <f t="shared" si="178"/>
        <v>0</v>
      </c>
      <c r="Q364" s="127">
        <f t="shared" si="178"/>
        <v>0</v>
      </c>
      <c r="R364" s="127">
        <f t="shared" si="178"/>
        <v>0</v>
      </c>
      <c r="S364" s="127">
        <f t="shared" si="178"/>
        <v>0</v>
      </c>
      <c r="T364" s="127">
        <f t="shared" si="178"/>
        <v>0</v>
      </c>
      <c r="U364" s="127">
        <f t="shared" si="178"/>
        <v>41.666666666666664</v>
      </c>
      <c r="V364" s="127">
        <f t="shared" si="178"/>
        <v>41.666666666666664</v>
      </c>
      <c r="W364" s="127">
        <f t="shared" si="178"/>
        <v>41.666666666666664</v>
      </c>
      <c r="X364" s="127">
        <f t="shared" si="178"/>
        <v>41.666666666666664</v>
      </c>
      <c r="Y364" s="127">
        <f t="shared" si="178"/>
        <v>41.666666666666664</v>
      </c>
      <c r="Z364" s="127">
        <f t="shared" si="178"/>
        <v>41.666666666666664</v>
      </c>
      <c r="AA364" s="127">
        <f t="shared" si="178"/>
        <v>41.666666666666664</v>
      </c>
      <c r="AB364" s="127">
        <f t="shared" si="178"/>
        <v>41.666666666666664</v>
      </c>
      <c r="AC364" s="127">
        <f t="shared" si="178"/>
        <v>41.666666666666664</v>
      </c>
      <c r="AD364" s="127">
        <f t="shared" si="178"/>
        <v>41.666666666666664</v>
      </c>
      <c r="AE364" s="127">
        <f t="shared" si="178"/>
        <v>41.666666666666664</v>
      </c>
      <c r="AF364" s="127">
        <f t="shared" si="178"/>
        <v>41.666666666666664</v>
      </c>
      <c r="AG364" s="127">
        <f t="shared" si="178"/>
        <v>41.666666666666664</v>
      </c>
      <c r="AH364" s="127">
        <f t="shared" si="178"/>
        <v>41.666666666666664</v>
      </c>
      <c r="AI364" s="127">
        <f t="shared" si="178"/>
        <v>41.666666666666664</v>
      </c>
      <c r="AJ364" s="127">
        <f t="shared" si="178"/>
        <v>41.666666666666664</v>
      </c>
      <c r="AK364" s="127">
        <f t="shared" si="178"/>
        <v>41.666666666666664</v>
      </c>
      <c r="AL364" s="127">
        <f t="shared" si="178"/>
        <v>41.666666666666664</v>
      </c>
      <c r="AM364" s="127">
        <f t="shared" si="178"/>
        <v>41.666666666666664</v>
      </c>
      <c r="AN364" s="127">
        <f t="shared" si="178"/>
        <v>41.666666666666664</v>
      </c>
      <c r="AO364" s="127">
        <f t="shared" si="178"/>
        <v>41.666666666666664</v>
      </c>
      <c r="AP364" s="127">
        <f t="shared" si="178"/>
        <v>41.666666666666664</v>
      </c>
      <c r="AQ364" s="127">
        <f t="shared" si="178"/>
        <v>41.666666666666664</v>
      </c>
      <c r="AR364" s="127">
        <f t="shared" si="178"/>
        <v>41.666666666666664</v>
      </c>
      <c r="AS364" s="127">
        <f t="shared" si="178"/>
        <v>41.666666666666664</v>
      </c>
      <c r="AT364" s="127">
        <f t="shared" si="178"/>
        <v>41.666666666666664</v>
      </c>
      <c r="AU364" s="127">
        <f t="shared" si="178"/>
        <v>41.666666666666664</v>
      </c>
      <c r="AV364" s="127">
        <f t="shared" si="178"/>
        <v>41.666666666666664</v>
      </c>
      <c r="AW364" s="127">
        <f t="shared" si="178"/>
        <v>41.666666666666664</v>
      </c>
      <c r="AX364" s="127">
        <f t="shared" si="178"/>
        <v>41.666666666666664</v>
      </c>
      <c r="AY364" s="127"/>
      <c r="AZ364" s="127"/>
      <c r="BA364" s="127"/>
      <c r="BB364" s="127"/>
      <c r="BC364" s="127"/>
      <c r="BD364" s="127"/>
      <c r="BE364" s="127"/>
      <c r="BF364" s="127"/>
      <c r="BG364" s="127"/>
      <c r="BH364" s="127"/>
      <c r="BI364" s="127"/>
      <c r="BJ364" s="127"/>
      <c r="BK364" s="127"/>
      <c r="BL364" s="127"/>
    </row>
    <row r="365" spans="1:64" x14ac:dyDescent="0.25">
      <c r="A365" s="127" t="s">
        <v>604</v>
      </c>
      <c r="B365" s="127" t="s">
        <v>605</v>
      </c>
      <c r="C365" s="127">
        <f>+IF(C236=0,0,($C224*$C226))</f>
        <v>0</v>
      </c>
      <c r="D365" s="127">
        <f>+IF(D236=0,0,(($C224*$C226)-SUM($C364:D364)))</f>
        <v>0</v>
      </c>
      <c r="E365" s="127">
        <f>+IF(E236=0,0,(($C224*$C226)-SUM($C364:E364)))</f>
        <v>0</v>
      </c>
      <c r="F365" s="127">
        <f>+IF(F236=0,0,(($C224*$C226)-SUM($C364:F364)))</f>
        <v>0</v>
      </c>
      <c r="G365" s="127">
        <f>+IF(G236=0,0,(($C224*$C226)-SUM($C364:G364)))</f>
        <v>0</v>
      </c>
      <c r="H365" s="127">
        <f>+IF(H236=0,0,(($C224*$C226)-SUM($C364:H364)))</f>
        <v>0</v>
      </c>
      <c r="I365" s="127">
        <f>+IF(I236=0,0,(($C224*$C226)-SUM($C364:I364)))</f>
        <v>0</v>
      </c>
      <c r="J365" s="127">
        <f>+IF(J236=0,0,(($C224*$C226)-SUM($C364:J364)))</f>
        <v>0</v>
      </c>
      <c r="K365" s="127">
        <f>+IF(K236=0,0,(($C224*$C226)-SUM($C364:K364)))</f>
        <v>0</v>
      </c>
      <c r="L365" s="127">
        <f>+IF(L236=0,0,(($C224*$C226)-SUM($C364:L364)))</f>
        <v>0</v>
      </c>
      <c r="M365" s="127">
        <f>+IF(M236=0,0,(($C224*$C226)-SUM($C364:M364)))</f>
        <v>0</v>
      </c>
      <c r="N365" s="127">
        <f>+IF(N236=0,0,(($C224*$C226)-SUM($C364:N364)))</f>
        <v>0</v>
      </c>
      <c r="O365" s="127">
        <f>+IF(O236=0,0,(($C224*$C226)-SUM($C364:O364)))</f>
        <v>0</v>
      </c>
      <c r="P365" s="127">
        <f>+IF(P236=0,0,(($C224*$C226)-SUM($C364:P364)))</f>
        <v>0</v>
      </c>
      <c r="Q365" s="127">
        <f>+IF(Q236=0,0,(($C224*$C226)-SUM($C364:Q364)))</f>
        <v>0</v>
      </c>
      <c r="R365" s="127">
        <f>+IF(R236=0,0,(($C224*$C226)-SUM($C364:R364)))</f>
        <v>0</v>
      </c>
      <c r="S365" s="127">
        <f>+IF(S236=0,0,(($C224*$C226)-SUM($C364:S364)))</f>
        <v>0</v>
      </c>
      <c r="T365" s="127">
        <f>+IF(T236=0,0,(($C224*$C226)-SUM($C364:T364)))</f>
        <v>0</v>
      </c>
      <c r="U365" s="127">
        <f>+IF(U236=0,0,(($C224*$C226)-SUM($C364:U364)))</f>
        <v>1958.3333333333333</v>
      </c>
      <c r="V365" s="127">
        <f>+IF(V236=0,0,(($C224*$C226)-SUM($C364:V364)))</f>
        <v>1916.6666666666667</v>
      </c>
      <c r="W365" s="127">
        <f>+IF(W236=0,0,(($C224*$C226)-SUM($C364:W364)))</f>
        <v>1875</v>
      </c>
      <c r="X365" s="127">
        <f>+IF(X236=0,0,(($C224*$C226)-SUM($C364:X364)))</f>
        <v>1833.3333333333333</v>
      </c>
      <c r="Y365" s="127">
        <f>+IF(Y236=0,0,(($C224*$C226)-SUM($C364:Y364)))</f>
        <v>1791.6666666666667</v>
      </c>
      <c r="Z365" s="127">
        <f>+IF(Z236=0,0,(($C224*$C226)-SUM($C364:Z364)))</f>
        <v>1750</v>
      </c>
      <c r="AA365" s="127">
        <f>+IF(AA236=0,0,(($C224*$C226)-SUM($C364:AA364)))</f>
        <v>1708.3333333333335</v>
      </c>
      <c r="AB365" s="127">
        <f>+IF(AB236=0,0,(($C224*$C226)-SUM($C364:AB364)))</f>
        <v>1666.6666666666667</v>
      </c>
      <c r="AC365" s="127">
        <f>+IF(AC236=0,0,(($C224*$C226)-SUM($C364:AC364)))</f>
        <v>1625</v>
      </c>
      <c r="AD365" s="127">
        <f>+IF(AD236=0,0,(($C224*$C226)-SUM($C364:AD364)))</f>
        <v>1583.3333333333333</v>
      </c>
      <c r="AE365" s="127">
        <f>+IF(AE236=0,0,(($C224*$C226)-SUM($C364:AE364)))</f>
        <v>1541.6666666666665</v>
      </c>
      <c r="AF365" s="127">
        <f>+IF(AF236=0,0,(($C224*$C226)-SUM($C364:AF364)))</f>
        <v>1500</v>
      </c>
      <c r="AG365" s="127">
        <f>+IF(AG236=0,0,(($C224*$C226)-SUM($C364:AG364)))</f>
        <v>1458.3333333333333</v>
      </c>
      <c r="AH365" s="127">
        <f>+IF(AH236=0,0,(($C224*$C226)-SUM($C364:AH364)))</f>
        <v>1416.6666666666665</v>
      </c>
      <c r="AI365" s="127">
        <f>+IF(AI236=0,0,(($C224*$C226)-SUM($C364:AI364)))</f>
        <v>1375</v>
      </c>
      <c r="AJ365" s="127">
        <f>+IF(AJ236=0,0,(($C224*$C226)-SUM($C364:AJ364)))</f>
        <v>1333.3333333333335</v>
      </c>
      <c r="AK365" s="127">
        <f>+IF(AK236=0,0,(($C224*$C226)-SUM($C364:AK364)))</f>
        <v>1291.6666666666667</v>
      </c>
      <c r="AL365" s="127">
        <f>+IF(AL236=0,0,(($C224*$C226)-SUM($C364:AL364)))</f>
        <v>1250</v>
      </c>
      <c r="AM365" s="127">
        <f>+IF(AM236=0,0,(($C224*$C226)-SUM($C364:AM364)))</f>
        <v>1208.3333333333335</v>
      </c>
      <c r="AN365" s="127">
        <f>+IF(AN236=0,0,(($C224*$C226)-SUM($C364:AN364)))</f>
        <v>1166.666666666667</v>
      </c>
      <c r="AO365" s="127">
        <f>+IF(AO236=0,0,(($C224*$C226)-SUM($C364:AO364)))</f>
        <v>1125.0000000000002</v>
      </c>
      <c r="AP365" s="127">
        <f>+IF(AP236=0,0,(($C224*$C226)-SUM($C364:AP364)))</f>
        <v>1083.3333333333335</v>
      </c>
      <c r="AQ365" s="127">
        <f>+IF(AQ236=0,0,(($C224*$C226)-SUM($C364:AQ364)))</f>
        <v>1041.666666666667</v>
      </c>
      <c r="AR365" s="127">
        <f>+IF(AR236=0,0,(($C224*$C226)-SUM($C364:AR364)))</f>
        <v>1000.0000000000003</v>
      </c>
      <c r="AS365" s="127">
        <f>+IF(AS236=0,0,(($C224*$C226)-SUM($C364:AS364)))</f>
        <v>958.33333333333371</v>
      </c>
      <c r="AT365" s="127">
        <f>+IF(AT236=0,0,(($C224*$C226)-SUM($C364:AT364)))</f>
        <v>916.66666666666697</v>
      </c>
      <c r="AU365" s="127">
        <f>+IF(AU236=0,0,(($C224*$C226)-SUM($C364:AU364)))</f>
        <v>875.00000000000023</v>
      </c>
      <c r="AV365" s="127">
        <f>+IF(AV236=0,0,(($C224*$C226)-SUM($C364:AV364)))</f>
        <v>833.33333333333348</v>
      </c>
      <c r="AW365" s="127">
        <f>+IF(AW236=0,0,(($C224*$C226)-SUM($C364:AW364)))</f>
        <v>791.66666666666674</v>
      </c>
      <c r="AX365" s="127">
        <f>+IF(AX236=0,0,(($C224*$C226)-SUM($C364:AX364)))</f>
        <v>750</v>
      </c>
      <c r="AY365" s="127"/>
      <c r="AZ365" s="127"/>
      <c r="BA365" s="127"/>
      <c r="BB365" s="127"/>
      <c r="BC365" s="127"/>
      <c r="BD365" s="127"/>
      <c r="BE365" s="127"/>
      <c r="BF365" s="127"/>
      <c r="BG365" s="127"/>
      <c r="BH365" s="127"/>
      <c r="BI365" s="127"/>
      <c r="BJ365" s="127"/>
      <c r="BK365" s="127"/>
      <c r="BL365" s="127"/>
    </row>
    <row r="366" spans="1:64" x14ac:dyDescent="0.25">
      <c r="A366" s="127"/>
      <c r="B366" s="127" t="s">
        <v>606</v>
      </c>
      <c r="C366" s="127">
        <f>+C241</f>
        <v>0</v>
      </c>
      <c r="D366" s="127">
        <f t="shared" ref="D366:AX366" si="179">+D241</f>
        <v>0</v>
      </c>
      <c r="E366" s="127">
        <f t="shared" si="179"/>
        <v>0</v>
      </c>
      <c r="F366" s="127">
        <f t="shared" si="179"/>
        <v>0</v>
      </c>
      <c r="G366" s="127">
        <f t="shared" si="179"/>
        <v>0</v>
      </c>
      <c r="H366" s="127">
        <f t="shared" si="179"/>
        <v>0</v>
      </c>
      <c r="I366" s="127">
        <f t="shared" si="179"/>
        <v>0</v>
      </c>
      <c r="J366" s="127">
        <f t="shared" si="179"/>
        <v>0</v>
      </c>
      <c r="K366" s="127">
        <f t="shared" si="179"/>
        <v>0</v>
      </c>
      <c r="L366" s="127">
        <f t="shared" si="179"/>
        <v>0</v>
      </c>
      <c r="M366" s="127">
        <f t="shared" si="179"/>
        <v>0</v>
      </c>
      <c r="N366" s="127">
        <f t="shared" si="179"/>
        <v>0</v>
      </c>
      <c r="O366" s="127">
        <f t="shared" si="179"/>
        <v>0</v>
      </c>
      <c r="P366" s="127">
        <f t="shared" si="179"/>
        <v>0</v>
      </c>
      <c r="Q366" s="127">
        <f t="shared" si="179"/>
        <v>0</v>
      </c>
      <c r="R366" s="127">
        <f t="shared" si="179"/>
        <v>0</v>
      </c>
      <c r="S366" s="127">
        <f t="shared" si="179"/>
        <v>0</v>
      </c>
      <c r="T366" s="127">
        <f t="shared" si="179"/>
        <v>0</v>
      </c>
      <c r="U366" s="127">
        <f t="shared" si="179"/>
        <v>0</v>
      </c>
      <c r="V366" s="127">
        <f t="shared" si="179"/>
        <v>0</v>
      </c>
      <c r="W366" s="127">
        <f t="shared" si="179"/>
        <v>0</v>
      </c>
      <c r="X366" s="127">
        <f t="shared" si="179"/>
        <v>0</v>
      </c>
      <c r="Y366" s="127">
        <f t="shared" si="179"/>
        <v>0</v>
      </c>
      <c r="Z366" s="127">
        <f t="shared" si="179"/>
        <v>0</v>
      </c>
      <c r="AA366" s="127">
        <f t="shared" si="179"/>
        <v>0</v>
      </c>
      <c r="AB366" s="127">
        <f t="shared" si="179"/>
        <v>0</v>
      </c>
      <c r="AC366" s="127">
        <f t="shared" si="179"/>
        <v>0</v>
      </c>
      <c r="AD366" s="127">
        <f t="shared" si="179"/>
        <v>0</v>
      </c>
      <c r="AE366" s="127">
        <f t="shared" si="179"/>
        <v>0</v>
      </c>
      <c r="AF366" s="127">
        <f t="shared" si="179"/>
        <v>0</v>
      </c>
      <c r="AG366" s="127">
        <f t="shared" si="179"/>
        <v>0</v>
      </c>
      <c r="AH366" s="127">
        <f t="shared" si="179"/>
        <v>0</v>
      </c>
      <c r="AI366" s="127">
        <f t="shared" si="179"/>
        <v>0</v>
      </c>
      <c r="AJ366" s="127">
        <f t="shared" si="179"/>
        <v>0</v>
      </c>
      <c r="AK366" s="127">
        <f t="shared" si="179"/>
        <v>0</v>
      </c>
      <c r="AL366" s="127">
        <f t="shared" si="179"/>
        <v>0</v>
      </c>
      <c r="AM366" s="127">
        <f t="shared" si="179"/>
        <v>0</v>
      </c>
      <c r="AN366" s="127">
        <f t="shared" si="179"/>
        <v>0</v>
      </c>
      <c r="AO366" s="127">
        <f t="shared" si="179"/>
        <v>0</v>
      </c>
      <c r="AP366" s="127">
        <f t="shared" si="179"/>
        <v>0</v>
      </c>
      <c r="AQ366" s="127">
        <f t="shared" si="179"/>
        <v>0</v>
      </c>
      <c r="AR366" s="127">
        <f t="shared" si="179"/>
        <v>0</v>
      </c>
      <c r="AS366" s="127">
        <f t="shared" si="179"/>
        <v>0</v>
      </c>
      <c r="AT366" s="127">
        <f t="shared" si="179"/>
        <v>0</v>
      </c>
      <c r="AU366" s="127">
        <f t="shared" si="179"/>
        <v>0</v>
      </c>
      <c r="AV366" s="127">
        <f t="shared" si="179"/>
        <v>0</v>
      </c>
      <c r="AW366" s="127">
        <f t="shared" si="179"/>
        <v>0</v>
      </c>
      <c r="AX366" s="127">
        <f t="shared" si="179"/>
        <v>0</v>
      </c>
      <c r="AY366" s="127"/>
      <c r="AZ366" s="127"/>
      <c r="BA366" s="127"/>
      <c r="BB366" s="127"/>
      <c r="BC366" s="127"/>
      <c r="BD366" s="127"/>
      <c r="BE366" s="127"/>
      <c r="BF366" s="127"/>
      <c r="BG366" s="127"/>
      <c r="BH366" s="127"/>
      <c r="BI366" s="127"/>
      <c r="BJ366" s="127"/>
      <c r="BK366" s="127"/>
      <c r="BL366" s="127"/>
    </row>
    <row r="367" spans="1:64" x14ac:dyDescent="0.25">
      <c r="A367" s="127"/>
      <c r="B367" s="145" t="s">
        <v>607</v>
      </c>
      <c r="C367" s="145">
        <f>+C363+C364+C366</f>
        <v>0</v>
      </c>
      <c r="D367" s="145">
        <f t="shared" ref="D367:J367" si="180">+D363+D364+D366</f>
        <v>0</v>
      </c>
      <c r="E367" s="145">
        <f t="shared" si="180"/>
        <v>0</v>
      </c>
      <c r="F367" s="145">
        <f t="shared" si="180"/>
        <v>0</v>
      </c>
      <c r="G367" s="145">
        <f t="shared" si="180"/>
        <v>0</v>
      </c>
      <c r="H367" s="145">
        <f t="shared" si="180"/>
        <v>0</v>
      </c>
      <c r="I367" s="145">
        <f t="shared" si="180"/>
        <v>0</v>
      </c>
      <c r="J367" s="145">
        <f t="shared" si="180"/>
        <v>0</v>
      </c>
      <c r="K367" s="145">
        <f>+K363+K364+K366</f>
        <v>0</v>
      </c>
      <c r="L367" s="145">
        <f t="shared" ref="L367:AX367" si="181">+L363+L364+L366</f>
        <v>0</v>
      </c>
      <c r="M367" s="145">
        <f t="shared" si="181"/>
        <v>0</v>
      </c>
      <c r="N367" s="145">
        <f t="shared" si="181"/>
        <v>0</v>
      </c>
      <c r="O367" s="145">
        <f t="shared" si="181"/>
        <v>0</v>
      </c>
      <c r="P367" s="145">
        <f t="shared" si="181"/>
        <v>0</v>
      </c>
      <c r="Q367" s="145">
        <f t="shared" si="181"/>
        <v>0</v>
      </c>
      <c r="R367" s="145">
        <f t="shared" si="181"/>
        <v>0</v>
      </c>
      <c r="S367" s="145">
        <f t="shared" si="181"/>
        <v>0</v>
      </c>
      <c r="T367" s="145">
        <f t="shared" si="181"/>
        <v>0</v>
      </c>
      <c r="U367" s="145">
        <f t="shared" si="181"/>
        <v>437.16441693331655</v>
      </c>
      <c r="V367" s="145">
        <f t="shared" si="181"/>
        <v>437.16441693331655</v>
      </c>
      <c r="W367" s="145">
        <f t="shared" si="181"/>
        <v>437.16441693331655</v>
      </c>
      <c r="X367" s="145">
        <f t="shared" si="181"/>
        <v>437.16441693331655</v>
      </c>
      <c r="Y367" s="145">
        <f t="shared" si="181"/>
        <v>437.16441693331655</v>
      </c>
      <c r="Z367" s="145">
        <f t="shared" si="181"/>
        <v>437.16441693331655</v>
      </c>
      <c r="AA367" s="145">
        <f t="shared" si="181"/>
        <v>437.16441693331655</v>
      </c>
      <c r="AB367" s="145">
        <f t="shared" si="181"/>
        <v>437.16441693331655</v>
      </c>
      <c r="AC367" s="145">
        <f t="shared" si="181"/>
        <v>437.16441693331655</v>
      </c>
      <c r="AD367" s="145">
        <f t="shared" si="181"/>
        <v>437.16441693331655</v>
      </c>
      <c r="AE367" s="145">
        <f t="shared" si="181"/>
        <v>437.16441693331655</v>
      </c>
      <c r="AF367" s="145">
        <f t="shared" si="181"/>
        <v>437.16441693331655</v>
      </c>
      <c r="AG367" s="145">
        <f t="shared" si="181"/>
        <v>437.16441693331655</v>
      </c>
      <c r="AH367" s="145">
        <f t="shared" si="181"/>
        <v>437.16441693331655</v>
      </c>
      <c r="AI367" s="145">
        <f t="shared" si="181"/>
        <v>437.16441693331655</v>
      </c>
      <c r="AJ367" s="145">
        <f t="shared" si="181"/>
        <v>437.16441693331655</v>
      </c>
      <c r="AK367" s="145">
        <f t="shared" si="181"/>
        <v>437.16441693331655</v>
      </c>
      <c r="AL367" s="145">
        <f t="shared" si="181"/>
        <v>437.16441693331655</v>
      </c>
      <c r="AM367" s="145">
        <f t="shared" si="181"/>
        <v>437.16441693331655</v>
      </c>
      <c r="AN367" s="145">
        <f t="shared" si="181"/>
        <v>437.16441693331655</v>
      </c>
      <c r="AO367" s="145">
        <f t="shared" si="181"/>
        <v>437.16441693331655</v>
      </c>
      <c r="AP367" s="145">
        <f t="shared" si="181"/>
        <v>437.16441693331655</v>
      </c>
      <c r="AQ367" s="145">
        <f t="shared" si="181"/>
        <v>437.16441693331655</v>
      </c>
      <c r="AR367" s="145">
        <f t="shared" si="181"/>
        <v>437.16441693331655</v>
      </c>
      <c r="AS367" s="145">
        <f t="shared" si="181"/>
        <v>437.16441693331655</v>
      </c>
      <c r="AT367" s="145">
        <f t="shared" si="181"/>
        <v>437.16441693331655</v>
      </c>
      <c r="AU367" s="145">
        <f t="shared" si="181"/>
        <v>437.16441693331655</v>
      </c>
      <c r="AV367" s="145">
        <f t="shared" si="181"/>
        <v>437.16441693331655</v>
      </c>
      <c r="AW367" s="145">
        <f t="shared" si="181"/>
        <v>437.16441693331655</v>
      </c>
      <c r="AX367" s="145">
        <f t="shared" si="181"/>
        <v>437.16441693331655</v>
      </c>
      <c r="AY367" s="127"/>
      <c r="AZ367" s="127"/>
      <c r="BA367" s="127"/>
      <c r="BB367" s="127"/>
      <c r="BC367" s="127"/>
      <c r="BD367" s="127"/>
      <c r="BE367" s="127"/>
      <c r="BF367" s="127"/>
      <c r="BG367" s="127"/>
      <c r="BH367" s="127"/>
      <c r="BI367" s="127"/>
      <c r="BJ367" s="127"/>
      <c r="BK367" s="127"/>
      <c r="BL367" s="127"/>
    </row>
    <row r="368" spans="1:64" x14ac:dyDescent="0.25">
      <c r="A368" s="127"/>
      <c r="B368" s="127"/>
      <c r="C368" s="127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7"/>
      <c r="BG368" s="127"/>
      <c r="BH368" s="127"/>
      <c r="BI368" s="127"/>
      <c r="BJ368" s="127"/>
      <c r="BK368" s="127"/>
      <c r="BL368" s="127"/>
    </row>
    <row r="369" spans="1:64" x14ac:dyDescent="0.25">
      <c r="A369" s="127"/>
      <c r="B369" s="127"/>
      <c r="C369" s="127"/>
      <c r="D369" s="127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Z369" s="127"/>
      <c r="AA369" s="127"/>
      <c r="AB369" s="127"/>
      <c r="AC369" s="127"/>
      <c r="AD369" s="127"/>
      <c r="AE369" s="127"/>
      <c r="AF369" s="127"/>
      <c r="AG369" s="127"/>
      <c r="AH369" s="127"/>
      <c r="AI369" s="127"/>
      <c r="AJ369" s="127"/>
      <c r="AK369" s="127"/>
      <c r="AL369" s="127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27"/>
      <c r="AW369" s="127"/>
      <c r="AX369" s="127"/>
      <c r="AY369" s="127"/>
      <c r="AZ369" s="127"/>
      <c r="BA369" s="127"/>
      <c r="BB369" s="127"/>
      <c r="BC369" s="127"/>
      <c r="BD369" s="127"/>
      <c r="BE369" s="127"/>
      <c r="BF369" s="127"/>
      <c r="BG369" s="127"/>
      <c r="BH369" s="127"/>
      <c r="BI369" s="127"/>
      <c r="BJ369" s="127"/>
      <c r="BK369" s="127"/>
      <c r="BL369" s="127"/>
    </row>
    <row r="370" spans="1:64" x14ac:dyDescent="0.25">
      <c r="A370" s="127"/>
      <c r="B370" s="127" t="s">
        <v>339</v>
      </c>
      <c r="C370" s="127">
        <f t="shared" ref="C370:AX370" si="182">+C235+C236+C241</f>
        <v>0</v>
      </c>
      <c r="D370" s="127">
        <f t="shared" si="182"/>
        <v>0</v>
      </c>
      <c r="E370" s="127">
        <f t="shared" si="182"/>
        <v>0</v>
      </c>
      <c r="F370" s="127">
        <f t="shared" si="182"/>
        <v>0</v>
      </c>
      <c r="G370" s="127">
        <f t="shared" si="182"/>
        <v>0</v>
      </c>
      <c r="H370" s="127">
        <f t="shared" si="182"/>
        <v>0</v>
      </c>
      <c r="I370" s="127">
        <f t="shared" si="182"/>
        <v>0</v>
      </c>
      <c r="J370" s="127">
        <f t="shared" si="182"/>
        <v>0</v>
      </c>
      <c r="K370" s="127">
        <f t="shared" si="182"/>
        <v>0</v>
      </c>
      <c r="L370" s="127">
        <f t="shared" si="182"/>
        <v>0</v>
      </c>
      <c r="M370" s="127">
        <f t="shared" si="182"/>
        <v>0</v>
      </c>
      <c r="N370" s="127">
        <f t="shared" si="182"/>
        <v>0</v>
      </c>
      <c r="O370" s="127">
        <f t="shared" si="182"/>
        <v>0</v>
      </c>
      <c r="P370" s="127">
        <f t="shared" si="182"/>
        <v>0</v>
      </c>
      <c r="Q370" s="127">
        <f t="shared" si="182"/>
        <v>0</v>
      </c>
      <c r="R370" s="127">
        <f t="shared" si="182"/>
        <v>0</v>
      </c>
      <c r="S370" s="127">
        <f t="shared" si="182"/>
        <v>0</v>
      </c>
      <c r="T370" s="127">
        <f t="shared" si="182"/>
        <v>0</v>
      </c>
      <c r="U370" s="127">
        <f t="shared" si="182"/>
        <v>2395.4977502666497</v>
      </c>
      <c r="V370" s="127">
        <f t="shared" si="182"/>
        <v>395.49775026664986</v>
      </c>
      <c r="W370" s="127">
        <f t="shared" si="182"/>
        <v>395.49775026664986</v>
      </c>
      <c r="X370" s="127">
        <f t="shared" si="182"/>
        <v>395.49775026664986</v>
      </c>
      <c r="Y370" s="127">
        <f t="shared" si="182"/>
        <v>395.49775026664986</v>
      </c>
      <c r="Z370" s="127">
        <f t="shared" si="182"/>
        <v>395.49775026664986</v>
      </c>
      <c r="AA370" s="127">
        <f t="shared" si="182"/>
        <v>395.49775026664986</v>
      </c>
      <c r="AB370" s="127">
        <f t="shared" si="182"/>
        <v>395.49775026664986</v>
      </c>
      <c r="AC370" s="127">
        <f t="shared" si="182"/>
        <v>395.49775026664986</v>
      </c>
      <c r="AD370" s="127">
        <f t="shared" si="182"/>
        <v>395.49775026664986</v>
      </c>
      <c r="AE370" s="127">
        <f t="shared" si="182"/>
        <v>395.49775026664986</v>
      </c>
      <c r="AF370" s="127">
        <f t="shared" si="182"/>
        <v>395.49775026664986</v>
      </c>
      <c r="AG370" s="127">
        <f t="shared" si="182"/>
        <v>395.49775026664986</v>
      </c>
      <c r="AH370" s="127">
        <f t="shared" si="182"/>
        <v>395.49775026664986</v>
      </c>
      <c r="AI370" s="127">
        <f t="shared" si="182"/>
        <v>395.49775026664986</v>
      </c>
      <c r="AJ370" s="127">
        <f t="shared" si="182"/>
        <v>395.49775026664986</v>
      </c>
      <c r="AK370" s="127">
        <f t="shared" si="182"/>
        <v>395.49775026664986</v>
      </c>
      <c r="AL370" s="127">
        <f t="shared" si="182"/>
        <v>395.49775026664986</v>
      </c>
      <c r="AM370" s="127">
        <f t="shared" si="182"/>
        <v>395.49775026664986</v>
      </c>
      <c r="AN370" s="127">
        <f t="shared" si="182"/>
        <v>395.49775026664986</v>
      </c>
      <c r="AO370" s="127">
        <f t="shared" si="182"/>
        <v>395.49775026664986</v>
      </c>
      <c r="AP370" s="127">
        <f t="shared" si="182"/>
        <v>395.49775026664986</v>
      </c>
      <c r="AQ370" s="127">
        <f t="shared" si="182"/>
        <v>395.49775026664986</v>
      </c>
      <c r="AR370" s="127">
        <f t="shared" si="182"/>
        <v>395.49775026664986</v>
      </c>
      <c r="AS370" s="127">
        <f t="shared" si="182"/>
        <v>395.49775026664986</v>
      </c>
      <c r="AT370" s="127">
        <f t="shared" si="182"/>
        <v>395.49775026664986</v>
      </c>
      <c r="AU370" s="127">
        <f t="shared" si="182"/>
        <v>395.49775026664986</v>
      </c>
      <c r="AV370" s="127">
        <f t="shared" si="182"/>
        <v>395.49775026664986</v>
      </c>
      <c r="AW370" s="127">
        <f t="shared" si="182"/>
        <v>395.49775026664986</v>
      </c>
      <c r="AX370" s="127">
        <f t="shared" si="182"/>
        <v>395.49775026664986</v>
      </c>
      <c r="AY370" s="127"/>
      <c r="AZ370" s="127"/>
      <c r="BA370" s="127"/>
      <c r="BB370" s="127"/>
      <c r="BC370" s="127"/>
      <c r="BD370" s="127"/>
      <c r="BE370" s="127"/>
      <c r="BF370" s="127"/>
      <c r="BG370" s="127"/>
      <c r="BH370" s="127"/>
      <c r="BI370" s="127"/>
      <c r="BJ370" s="127"/>
      <c r="BK370" s="127"/>
      <c r="BL370" s="127"/>
    </row>
    <row r="371" spans="1:64" x14ac:dyDescent="0.25">
      <c r="A371" s="127"/>
      <c r="B371" s="127"/>
      <c r="C371" s="12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Z371" s="127"/>
      <c r="AA371" s="127"/>
      <c r="AB371" s="127"/>
      <c r="AC371" s="127"/>
      <c r="AD371" s="127"/>
      <c r="AE371" s="127"/>
      <c r="AF371" s="127"/>
      <c r="AG371" s="127"/>
      <c r="AH371" s="127"/>
      <c r="AI371" s="127"/>
      <c r="AJ371" s="127"/>
      <c r="AK371" s="127"/>
      <c r="AL371" s="127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27"/>
      <c r="AW371" s="127"/>
      <c r="AX371" s="127"/>
      <c r="AY371" s="127"/>
      <c r="AZ371" s="127"/>
      <c r="BA371" s="127"/>
      <c r="BB371" s="127"/>
      <c r="BC371" s="127"/>
      <c r="BD371" s="127"/>
      <c r="BE371" s="127"/>
      <c r="BF371" s="127"/>
      <c r="BG371" s="127"/>
      <c r="BH371" s="127"/>
      <c r="BI371" s="127"/>
      <c r="BJ371" s="127"/>
      <c r="BK371" s="127"/>
      <c r="BL371" s="127"/>
    </row>
    <row r="372" spans="1:64" x14ac:dyDescent="0.25">
      <c r="A372" s="127"/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27"/>
      <c r="AF372" s="127"/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7"/>
      <c r="BG372" s="127"/>
      <c r="BH372" s="127"/>
      <c r="BI372" s="127"/>
      <c r="BJ372" s="127"/>
      <c r="BK372" s="127"/>
      <c r="BL372" s="127"/>
    </row>
    <row r="373" spans="1:64" x14ac:dyDescent="0.25">
      <c r="A373" s="145"/>
      <c r="B373" s="145" t="s">
        <v>513</v>
      </c>
      <c r="C373" s="145" t="str">
        <f>+C362</f>
        <v>A1 m1</v>
      </c>
      <c r="D373" s="145" t="str">
        <f t="shared" ref="D373:AX373" si="183">+D362</f>
        <v>A1 m2</v>
      </c>
      <c r="E373" s="145" t="str">
        <f t="shared" si="183"/>
        <v>A1 m3</v>
      </c>
      <c r="F373" s="145" t="str">
        <f t="shared" si="183"/>
        <v>A1 m4</v>
      </c>
      <c r="G373" s="145" t="str">
        <f t="shared" si="183"/>
        <v>A1 m5</v>
      </c>
      <c r="H373" s="145" t="str">
        <f t="shared" si="183"/>
        <v>A1 m6</v>
      </c>
      <c r="I373" s="145" t="str">
        <f t="shared" si="183"/>
        <v>A1 m7</v>
      </c>
      <c r="J373" s="145" t="str">
        <f t="shared" si="183"/>
        <v>A1 m8</v>
      </c>
      <c r="K373" s="145" t="str">
        <f t="shared" si="183"/>
        <v>A1 m9</v>
      </c>
      <c r="L373" s="145" t="str">
        <f t="shared" si="183"/>
        <v>A1 m10</v>
      </c>
      <c r="M373" s="145" t="str">
        <f t="shared" si="183"/>
        <v>A1 m11</v>
      </c>
      <c r="N373" s="145" t="str">
        <f t="shared" si="183"/>
        <v>A1 m12</v>
      </c>
      <c r="O373" s="145" t="str">
        <f t="shared" si="183"/>
        <v>A2 m1</v>
      </c>
      <c r="P373" s="145" t="str">
        <f t="shared" si="183"/>
        <v>A2 m2</v>
      </c>
      <c r="Q373" s="145" t="str">
        <f t="shared" si="183"/>
        <v>A2 m3</v>
      </c>
      <c r="R373" s="145" t="str">
        <f t="shared" si="183"/>
        <v>A2 m4</v>
      </c>
      <c r="S373" s="145" t="str">
        <f t="shared" si="183"/>
        <v>A2 m5</v>
      </c>
      <c r="T373" s="145" t="str">
        <f t="shared" si="183"/>
        <v>A2 m6</v>
      </c>
      <c r="U373" s="145" t="str">
        <f t="shared" si="183"/>
        <v>A2 m7</v>
      </c>
      <c r="V373" s="145" t="str">
        <f t="shared" si="183"/>
        <v>A2 m8</v>
      </c>
      <c r="W373" s="145" t="str">
        <f t="shared" si="183"/>
        <v>A2 m9</v>
      </c>
      <c r="X373" s="145" t="str">
        <f t="shared" si="183"/>
        <v>A2 m10</v>
      </c>
      <c r="Y373" s="145" t="str">
        <f t="shared" si="183"/>
        <v>A2 m11</v>
      </c>
      <c r="Z373" s="145" t="str">
        <f t="shared" si="183"/>
        <v>A2 m12</v>
      </c>
      <c r="AA373" s="145" t="str">
        <f t="shared" si="183"/>
        <v>A3 m1</v>
      </c>
      <c r="AB373" s="145" t="str">
        <f t="shared" si="183"/>
        <v>A3 m2</v>
      </c>
      <c r="AC373" s="145" t="str">
        <f t="shared" si="183"/>
        <v>A3 m3</v>
      </c>
      <c r="AD373" s="145" t="str">
        <f t="shared" si="183"/>
        <v>A3 m4</v>
      </c>
      <c r="AE373" s="145" t="str">
        <f t="shared" si="183"/>
        <v>A3 m5</v>
      </c>
      <c r="AF373" s="145" t="str">
        <f t="shared" si="183"/>
        <v>A3 m6</v>
      </c>
      <c r="AG373" s="145" t="str">
        <f t="shared" si="183"/>
        <v>A3 m7</v>
      </c>
      <c r="AH373" s="145" t="str">
        <f t="shared" si="183"/>
        <v>A3 m8</v>
      </c>
      <c r="AI373" s="145" t="str">
        <f t="shared" si="183"/>
        <v>A3 m9</v>
      </c>
      <c r="AJ373" s="145" t="str">
        <f t="shared" si="183"/>
        <v>A3 m10</v>
      </c>
      <c r="AK373" s="145" t="str">
        <f t="shared" si="183"/>
        <v>A3 m11</v>
      </c>
      <c r="AL373" s="145" t="str">
        <f t="shared" si="183"/>
        <v>A3 m12</v>
      </c>
      <c r="AM373" s="145" t="str">
        <f t="shared" si="183"/>
        <v>A4 m1</v>
      </c>
      <c r="AN373" s="145" t="str">
        <f t="shared" si="183"/>
        <v>A4 m2</v>
      </c>
      <c r="AO373" s="145" t="str">
        <f t="shared" si="183"/>
        <v>A4 m3</v>
      </c>
      <c r="AP373" s="145" t="str">
        <f t="shared" si="183"/>
        <v>A4 m4</v>
      </c>
      <c r="AQ373" s="145" t="str">
        <f t="shared" si="183"/>
        <v>A4 m5</v>
      </c>
      <c r="AR373" s="145" t="str">
        <f t="shared" si="183"/>
        <v>A4 m6</v>
      </c>
      <c r="AS373" s="145" t="str">
        <f t="shared" si="183"/>
        <v>A4 m7</v>
      </c>
      <c r="AT373" s="145" t="str">
        <f t="shared" si="183"/>
        <v>A4 m8</v>
      </c>
      <c r="AU373" s="145" t="str">
        <f t="shared" si="183"/>
        <v>A4 m9</v>
      </c>
      <c r="AV373" s="145" t="str">
        <f t="shared" si="183"/>
        <v>A4 m10</v>
      </c>
      <c r="AW373" s="145" t="str">
        <f t="shared" si="183"/>
        <v>A4 m11</v>
      </c>
      <c r="AX373" s="145" t="str">
        <f t="shared" si="183"/>
        <v>A4 m12</v>
      </c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</row>
    <row r="374" spans="1:64" x14ac:dyDescent="0.25">
      <c r="A374" s="127"/>
      <c r="B374" s="127" t="s">
        <v>580</v>
      </c>
      <c r="C374" s="127">
        <f>+C263</f>
        <v>0</v>
      </c>
      <c r="D374" s="127">
        <f t="shared" ref="D374:AX374" si="184">+D263</f>
        <v>0</v>
      </c>
      <c r="E374" s="127">
        <f t="shared" si="184"/>
        <v>0</v>
      </c>
      <c r="F374" s="127">
        <f t="shared" si="184"/>
        <v>395.49775026664986</v>
      </c>
      <c r="G374" s="127">
        <f t="shared" si="184"/>
        <v>395.49775026664986</v>
      </c>
      <c r="H374" s="127">
        <f t="shared" si="184"/>
        <v>395.49775026664986</v>
      </c>
      <c r="I374" s="127">
        <f t="shared" si="184"/>
        <v>395.49775026664986</v>
      </c>
      <c r="J374" s="127">
        <f t="shared" si="184"/>
        <v>395.49775026664986</v>
      </c>
      <c r="K374" s="127">
        <f t="shared" si="184"/>
        <v>395.49775026664986</v>
      </c>
      <c r="L374" s="127">
        <f t="shared" si="184"/>
        <v>395.49775026664986</v>
      </c>
      <c r="M374" s="127">
        <f t="shared" si="184"/>
        <v>395.49775026664986</v>
      </c>
      <c r="N374" s="127">
        <f t="shared" si="184"/>
        <v>395.49775026664986</v>
      </c>
      <c r="O374" s="127">
        <f t="shared" si="184"/>
        <v>395.49775026664986</v>
      </c>
      <c r="P374" s="127">
        <f t="shared" si="184"/>
        <v>395.49775026664986</v>
      </c>
      <c r="Q374" s="127">
        <f t="shared" si="184"/>
        <v>395.49775026664986</v>
      </c>
      <c r="R374" s="127">
        <f t="shared" si="184"/>
        <v>395.49775026664986</v>
      </c>
      <c r="S374" s="127">
        <f t="shared" si="184"/>
        <v>395.49775026664986</v>
      </c>
      <c r="T374" s="127">
        <f t="shared" si="184"/>
        <v>395.49775026664986</v>
      </c>
      <c r="U374" s="127">
        <f t="shared" si="184"/>
        <v>395.49775026664986</v>
      </c>
      <c r="V374" s="127">
        <f t="shared" si="184"/>
        <v>395.49775026664986</v>
      </c>
      <c r="W374" s="127">
        <f t="shared" si="184"/>
        <v>395.49775026664986</v>
      </c>
      <c r="X374" s="127">
        <f t="shared" si="184"/>
        <v>395.49775026664986</v>
      </c>
      <c r="Y374" s="127">
        <f t="shared" si="184"/>
        <v>395.49775026664986</v>
      </c>
      <c r="Z374" s="127">
        <f t="shared" si="184"/>
        <v>395.49775026664986</v>
      </c>
      <c r="AA374" s="127">
        <f t="shared" si="184"/>
        <v>395.49775026664986</v>
      </c>
      <c r="AB374" s="127">
        <f t="shared" si="184"/>
        <v>395.49775026664986</v>
      </c>
      <c r="AC374" s="127">
        <f t="shared" si="184"/>
        <v>395.49775026664986</v>
      </c>
      <c r="AD374" s="127">
        <f t="shared" si="184"/>
        <v>395.49775026664986</v>
      </c>
      <c r="AE374" s="127">
        <f t="shared" si="184"/>
        <v>395.49775026664986</v>
      </c>
      <c r="AF374" s="127">
        <f t="shared" si="184"/>
        <v>395.49775026664986</v>
      </c>
      <c r="AG374" s="127">
        <f t="shared" si="184"/>
        <v>395.49775026664986</v>
      </c>
      <c r="AH374" s="127">
        <f t="shared" si="184"/>
        <v>395.49775026664986</v>
      </c>
      <c r="AI374" s="127">
        <f t="shared" si="184"/>
        <v>395.49775026664986</v>
      </c>
      <c r="AJ374" s="127">
        <f t="shared" si="184"/>
        <v>395.49775026664986</v>
      </c>
      <c r="AK374" s="127">
        <f t="shared" si="184"/>
        <v>395.49775026664986</v>
      </c>
      <c r="AL374" s="127">
        <f t="shared" si="184"/>
        <v>395.49775026664986</v>
      </c>
      <c r="AM374" s="127">
        <f t="shared" si="184"/>
        <v>395.49775026664986</v>
      </c>
      <c r="AN374" s="127">
        <f t="shared" si="184"/>
        <v>395.49775026664986</v>
      </c>
      <c r="AO374" s="127">
        <f t="shared" si="184"/>
        <v>395.49775026664986</v>
      </c>
      <c r="AP374" s="127">
        <f t="shared" si="184"/>
        <v>395.49775026664986</v>
      </c>
      <c r="AQ374" s="127">
        <f t="shared" si="184"/>
        <v>395.49775026664986</v>
      </c>
      <c r="AR374" s="127">
        <f t="shared" si="184"/>
        <v>395.49775026664986</v>
      </c>
      <c r="AS374" s="127">
        <f t="shared" si="184"/>
        <v>395.49775026664986</v>
      </c>
      <c r="AT374" s="127">
        <f t="shared" si="184"/>
        <v>395.49775026664986</v>
      </c>
      <c r="AU374" s="127">
        <f t="shared" si="184"/>
        <v>395.49775026664986</v>
      </c>
      <c r="AV374" s="127">
        <f t="shared" si="184"/>
        <v>395.49775026664986</v>
      </c>
      <c r="AW374" s="127">
        <f t="shared" si="184"/>
        <v>395.49775026664986</v>
      </c>
      <c r="AX374" s="127">
        <f t="shared" si="184"/>
        <v>395.49775026664986</v>
      </c>
      <c r="AY374" s="127"/>
      <c r="AZ374" s="127"/>
      <c r="BA374" s="127"/>
      <c r="BB374" s="127"/>
      <c r="BC374" s="127"/>
      <c r="BD374" s="127"/>
      <c r="BE374" s="127"/>
      <c r="BF374" s="127"/>
      <c r="BG374" s="127"/>
      <c r="BH374" s="127"/>
      <c r="BI374" s="127"/>
      <c r="BJ374" s="127"/>
      <c r="BK374" s="127"/>
      <c r="BL374" s="127"/>
    </row>
    <row r="375" spans="1:64" x14ac:dyDescent="0.25">
      <c r="A375" s="127" t="s">
        <v>602</v>
      </c>
      <c r="B375" s="127" t="s">
        <v>603</v>
      </c>
      <c r="C375" s="127">
        <f t="shared" ref="C375:AX375" si="185">+IF(C263=0,0,(($C251*$C252)/$C254))</f>
        <v>0</v>
      </c>
      <c r="D375" s="127">
        <f t="shared" si="185"/>
        <v>0</v>
      </c>
      <c r="E375" s="127">
        <f t="shared" si="185"/>
        <v>0</v>
      </c>
      <c r="F375" s="127">
        <f t="shared" si="185"/>
        <v>41.666666666666664</v>
      </c>
      <c r="G375" s="127">
        <f t="shared" si="185"/>
        <v>41.666666666666664</v>
      </c>
      <c r="H375" s="127">
        <f t="shared" si="185"/>
        <v>41.666666666666664</v>
      </c>
      <c r="I375" s="127">
        <f t="shared" si="185"/>
        <v>41.666666666666664</v>
      </c>
      <c r="J375" s="127">
        <f t="shared" si="185"/>
        <v>41.666666666666664</v>
      </c>
      <c r="K375" s="127">
        <f t="shared" si="185"/>
        <v>41.666666666666664</v>
      </c>
      <c r="L375" s="127">
        <f t="shared" si="185"/>
        <v>41.666666666666664</v>
      </c>
      <c r="M375" s="127">
        <f t="shared" si="185"/>
        <v>41.666666666666664</v>
      </c>
      <c r="N375" s="127">
        <f t="shared" si="185"/>
        <v>41.666666666666664</v>
      </c>
      <c r="O375" s="127">
        <f t="shared" si="185"/>
        <v>41.666666666666664</v>
      </c>
      <c r="P375" s="127">
        <f t="shared" si="185"/>
        <v>41.666666666666664</v>
      </c>
      <c r="Q375" s="127">
        <f t="shared" si="185"/>
        <v>41.666666666666664</v>
      </c>
      <c r="R375" s="127">
        <f t="shared" si="185"/>
        <v>41.666666666666664</v>
      </c>
      <c r="S375" s="127">
        <f t="shared" si="185"/>
        <v>41.666666666666664</v>
      </c>
      <c r="T375" s="127">
        <f t="shared" si="185"/>
        <v>41.666666666666664</v>
      </c>
      <c r="U375" s="127">
        <f t="shared" si="185"/>
        <v>41.666666666666664</v>
      </c>
      <c r="V375" s="127">
        <f t="shared" si="185"/>
        <v>41.666666666666664</v>
      </c>
      <c r="W375" s="127">
        <f t="shared" si="185"/>
        <v>41.666666666666664</v>
      </c>
      <c r="X375" s="127">
        <f t="shared" si="185"/>
        <v>41.666666666666664</v>
      </c>
      <c r="Y375" s="127">
        <f t="shared" si="185"/>
        <v>41.666666666666664</v>
      </c>
      <c r="Z375" s="127">
        <f t="shared" si="185"/>
        <v>41.666666666666664</v>
      </c>
      <c r="AA375" s="127">
        <f t="shared" si="185"/>
        <v>41.666666666666664</v>
      </c>
      <c r="AB375" s="127">
        <f t="shared" si="185"/>
        <v>41.666666666666664</v>
      </c>
      <c r="AC375" s="127">
        <f t="shared" si="185"/>
        <v>41.666666666666664</v>
      </c>
      <c r="AD375" s="127">
        <f t="shared" si="185"/>
        <v>41.666666666666664</v>
      </c>
      <c r="AE375" s="127">
        <f t="shared" si="185"/>
        <v>41.666666666666664</v>
      </c>
      <c r="AF375" s="127">
        <f t="shared" si="185"/>
        <v>41.666666666666664</v>
      </c>
      <c r="AG375" s="127">
        <f t="shared" si="185"/>
        <v>41.666666666666664</v>
      </c>
      <c r="AH375" s="127">
        <f t="shared" si="185"/>
        <v>41.666666666666664</v>
      </c>
      <c r="AI375" s="127">
        <f t="shared" si="185"/>
        <v>41.666666666666664</v>
      </c>
      <c r="AJ375" s="127">
        <f t="shared" si="185"/>
        <v>41.666666666666664</v>
      </c>
      <c r="AK375" s="127">
        <f t="shared" si="185"/>
        <v>41.666666666666664</v>
      </c>
      <c r="AL375" s="127">
        <f t="shared" si="185"/>
        <v>41.666666666666664</v>
      </c>
      <c r="AM375" s="127">
        <f t="shared" si="185"/>
        <v>41.666666666666664</v>
      </c>
      <c r="AN375" s="127">
        <f t="shared" si="185"/>
        <v>41.666666666666664</v>
      </c>
      <c r="AO375" s="127">
        <f t="shared" si="185"/>
        <v>41.666666666666664</v>
      </c>
      <c r="AP375" s="127">
        <f t="shared" si="185"/>
        <v>41.666666666666664</v>
      </c>
      <c r="AQ375" s="127">
        <f t="shared" si="185"/>
        <v>41.666666666666664</v>
      </c>
      <c r="AR375" s="127">
        <f t="shared" si="185"/>
        <v>41.666666666666664</v>
      </c>
      <c r="AS375" s="127">
        <f t="shared" si="185"/>
        <v>41.666666666666664</v>
      </c>
      <c r="AT375" s="127">
        <f t="shared" si="185"/>
        <v>41.666666666666664</v>
      </c>
      <c r="AU375" s="127">
        <f t="shared" si="185"/>
        <v>41.666666666666664</v>
      </c>
      <c r="AV375" s="127">
        <f t="shared" si="185"/>
        <v>41.666666666666664</v>
      </c>
      <c r="AW375" s="127">
        <f t="shared" si="185"/>
        <v>41.666666666666664</v>
      </c>
      <c r="AX375" s="127">
        <f t="shared" si="185"/>
        <v>41.666666666666664</v>
      </c>
      <c r="AY375" s="127"/>
      <c r="AZ375" s="127"/>
      <c r="BA375" s="127"/>
      <c r="BB375" s="127"/>
      <c r="BC375" s="127"/>
      <c r="BD375" s="127"/>
      <c r="BE375" s="127"/>
      <c r="BF375" s="127"/>
      <c r="BG375" s="127"/>
      <c r="BH375" s="127"/>
      <c r="BI375" s="127"/>
      <c r="BJ375" s="127"/>
      <c r="BK375" s="127"/>
      <c r="BL375" s="127"/>
    </row>
    <row r="376" spans="1:64" x14ac:dyDescent="0.25">
      <c r="A376" s="127" t="s">
        <v>604</v>
      </c>
      <c r="B376" s="127" t="s">
        <v>605</v>
      </c>
      <c r="C376" s="127">
        <f>+IF(C263=0,0,($C251*$C253))</f>
        <v>0</v>
      </c>
      <c r="D376" s="127">
        <f>+IF(D263=0,0,(($C251*$C253)-SUM($C375:D375)))</f>
        <v>0</v>
      </c>
      <c r="E376" s="127">
        <f>+IF(E263=0,0,(($C251*$C253)-SUM($C375:E375)))</f>
        <v>0</v>
      </c>
      <c r="F376" s="127">
        <f>+IF(F263=0,0,(($C251*$C253)-SUM($C375:F375)))</f>
        <v>1958.3333333333333</v>
      </c>
      <c r="G376" s="127">
        <f>+IF(G263=0,0,(($C251*$C253)-SUM($C375:G375)))</f>
        <v>1916.6666666666667</v>
      </c>
      <c r="H376" s="127">
        <f>+IF(H263=0,0,(($C251*$C253)-SUM($C375:H375)))</f>
        <v>1875</v>
      </c>
      <c r="I376" s="127">
        <f>+IF(I263=0,0,(($C251*$C253)-SUM($C375:I375)))</f>
        <v>1833.3333333333333</v>
      </c>
      <c r="J376" s="127">
        <f>+IF(J263=0,0,(($C251*$C253)-SUM($C375:J375)))</f>
        <v>1791.6666666666667</v>
      </c>
      <c r="K376" s="127">
        <f>+IF(K263=0,0,(($C251*$C253)-SUM($C375:K375)))</f>
        <v>1750</v>
      </c>
      <c r="L376" s="127">
        <f>+IF(L263=0,0,(($C251*$C253)-SUM($C375:L375)))</f>
        <v>1708.3333333333335</v>
      </c>
      <c r="M376" s="127">
        <f>+IF(M263=0,0,(($C251*$C253)-SUM($C375:M375)))</f>
        <v>1666.6666666666667</v>
      </c>
      <c r="N376" s="127">
        <f>+IF(N263=0,0,(($C251*$C253)-SUM($C375:N375)))</f>
        <v>1625</v>
      </c>
      <c r="O376" s="127">
        <f>+IF(O263=0,0,(($C251*$C253)-SUM($C375:O375)))</f>
        <v>1583.3333333333333</v>
      </c>
      <c r="P376" s="127">
        <f>+IF(P263=0,0,(($C251*$C253)-SUM($C375:P375)))</f>
        <v>1541.6666666666665</v>
      </c>
      <c r="Q376" s="127">
        <f>+IF(Q263=0,0,(($C251*$C253)-SUM($C375:Q375)))</f>
        <v>1500</v>
      </c>
      <c r="R376" s="127">
        <f>+IF(R263=0,0,(($C251*$C253)-SUM($C375:R375)))</f>
        <v>1458.3333333333333</v>
      </c>
      <c r="S376" s="127">
        <f>+IF(S263=0,0,(($C251*$C253)-SUM($C375:S375)))</f>
        <v>1416.6666666666665</v>
      </c>
      <c r="T376" s="127">
        <f>+IF(T263=0,0,(($C251*$C253)-SUM($C375:T375)))</f>
        <v>1375</v>
      </c>
      <c r="U376" s="127">
        <f>+IF(U263=0,0,(($C251*$C253)-SUM($C375:U375)))</f>
        <v>1333.3333333333335</v>
      </c>
      <c r="V376" s="127">
        <f>+IF(V263=0,0,(($C251*$C253)-SUM($C375:V375)))</f>
        <v>1291.6666666666667</v>
      </c>
      <c r="W376" s="127">
        <f>+IF(W263=0,0,(($C251*$C253)-SUM($C375:W375)))</f>
        <v>1250</v>
      </c>
      <c r="X376" s="127">
        <f>+IF(X263=0,0,(($C251*$C253)-SUM($C375:X375)))</f>
        <v>1208.3333333333335</v>
      </c>
      <c r="Y376" s="127">
        <f>+IF(Y263=0,0,(($C251*$C253)-SUM($C375:Y375)))</f>
        <v>1166.666666666667</v>
      </c>
      <c r="Z376" s="127">
        <f>+IF(Z263=0,0,(($C251*$C253)-SUM($C375:Z375)))</f>
        <v>1125.0000000000002</v>
      </c>
      <c r="AA376" s="127">
        <f>+IF(AA263=0,0,(($C251*$C253)-SUM($C375:AA375)))</f>
        <v>1083.3333333333335</v>
      </c>
      <c r="AB376" s="127">
        <f>+IF(AB263=0,0,(($C251*$C253)-SUM($C375:AB375)))</f>
        <v>1041.666666666667</v>
      </c>
      <c r="AC376" s="127">
        <f>+IF(AC263=0,0,(($C251*$C253)-SUM($C375:AC375)))</f>
        <v>1000.0000000000003</v>
      </c>
      <c r="AD376" s="127">
        <f>+IF(AD263=0,0,(($C251*$C253)-SUM($C375:AD375)))</f>
        <v>958.33333333333371</v>
      </c>
      <c r="AE376" s="127">
        <f>+IF(AE263=0,0,(($C251*$C253)-SUM($C375:AE375)))</f>
        <v>916.66666666666697</v>
      </c>
      <c r="AF376" s="127">
        <f>+IF(AF263=0,0,(($C251*$C253)-SUM($C375:AF375)))</f>
        <v>875.00000000000023</v>
      </c>
      <c r="AG376" s="127">
        <f>+IF(AG263=0,0,(($C251*$C253)-SUM($C375:AG375)))</f>
        <v>833.33333333333348</v>
      </c>
      <c r="AH376" s="127">
        <f>+IF(AH263=0,0,(($C251*$C253)-SUM($C375:AH375)))</f>
        <v>791.66666666666674</v>
      </c>
      <c r="AI376" s="127">
        <f>+IF(AI263=0,0,(($C251*$C253)-SUM($C375:AI375)))</f>
        <v>750</v>
      </c>
      <c r="AJ376" s="127">
        <f>+IF(AJ263=0,0,(($C251*$C253)-SUM($C375:AJ375)))</f>
        <v>708.33333333333326</v>
      </c>
      <c r="AK376" s="127">
        <f>+IF(AK263=0,0,(($C251*$C253)-SUM($C375:AK375)))</f>
        <v>666.66666666666652</v>
      </c>
      <c r="AL376" s="127">
        <f>+IF(AL263=0,0,(($C251*$C253)-SUM($C375:AL375)))</f>
        <v>624.99999999999977</v>
      </c>
      <c r="AM376" s="127">
        <f>+IF(AM263=0,0,(($C251*$C253)-SUM($C375:AM375)))</f>
        <v>583.33333333333303</v>
      </c>
      <c r="AN376" s="127">
        <f>+IF(AN263=0,0,(($C251*$C253)-SUM($C375:AN375)))</f>
        <v>541.66666666666629</v>
      </c>
      <c r="AO376" s="127">
        <f>+IF(AO263=0,0,(($C251*$C253)-SUM($C375:AO375)))</f>
        <v>499.99999999999955</v>
      </c>
      <c r="AP376" s="127">
        <f>+IF(AP263=0,0,(($C251*$C253)-SUM($C375:AP375)))</f>
        <v>458.3333333333328</v>
      </c>
      <c r="AQ376" s="127">
        <f>+IF(AQ263=0,0,(($C251*$C253)-SUM($C375:AQ375)))</f>
        <v>416.66666666666606</v>
      </c>
      <c r="AR376" s="127">
        <f>+IF(AR263=0,0,(($C251*$C253)-SUM($C375:AR375)))</f>
        <v>374.99999999999932</v>
      </c>
      <c r="AS376" s="127">
        <f>+IF(AS263=0,0,(($C251*$C253)-SUM($C375:AS375)))</f>
        <v>333.33333333333258</v>
      </c>
      <c r="AT376" s="127">
        <f>+IF(AT263=0,0,(($C251*$C253)-SUM($C375:AT375)))</f>
        <v>291.66666666666583</v>
      </c>
      <c r="AU376" s="127">
        <f>+IF(AU263=0,0,(($C251*$C253)-SUM($C375:AU375)))</f>
        <v>249.99999999999909</v>
      </c>
      <c r="AV376" s="127">
        <f>+IF(AV263=0,0,(($C251*$C253)-SUM($C375:AV375)))</f>
        <v>208.33333333333235</v>
      </c>
      <c r="AW376" s="127">
        <f>+IF(AW263=0,0,(($C251*$C253)-SUM($C375:AW375)))</f>
        <v>166.66666666666561</v>
      </c>
      <c r="AX376" s="127">
        <f>+IF(AX263=0,0,(($C251*$C253)-SUM($C375:AX375)))</f>
        <v>124.99999999999886</v>
      </c>
      <c r="AY376" s="127"/>
      <c r="AZ376" s="127"/>
      <c r="BA376" s="127"/>
      <c r="BB376" s="127"/>
      <c r="BC376" s="127"/>
      <c r="BD376" s="127"/>
      <c r="BE376" s="127"/>
      <c r="BF376" s="127"/>
      <c r="BG376" s="127"/>
      <c r="BH376" s="127"/>
      <c r="BI376" s="127"/>
      <c r="BJ376" s="127"/>
      <c r="BK376" s="127"/>
      <c r="BL376" s="127"/>
    </row>
    <row r="377" spans="1:64" x14ac:dyDescent="0.25">
      <c r="A377" s="127"/>
      <c r="B377" s="127" t="s">
        <v>606</v>
      </c>
      <c r="C377" s="127">
        <f>+C268</f>
        <v>0</v>
      </c>
      <c r="D377" s="127">
        <f t="shared" ref="D377:AX377" si="186">+D268</f>
        <v>0</v>
      </c>
      <c r="E377" s="127">
        <f t="shared" si="186"/>
        <v>0</v>
      </c>
      <c r="F377" s="127">
        <f t="shared" si="186"/>
        <v>0</v>
      </c>
      <c r="G377" s="127">
        <f t="shared" si="186"/>
        <v>0</v>
      </c>
      <c r="H377" s="127">
        <f t="shared" si="186"/>
        <v>0</v>
      </c>
      <c r="I377" s="127">
        <f t="shared" si="186"/>
        <v>0</v>
      </c>
      <c r="J377" s="127">
        <f t="shared" si="186"/>
        <v>0</v>
      </c>
      <c r="K377" s="127">
        <f t="shared" si="186"/>
        <v>0</v>
      </c>
      <c r="L377" s="127">
        <f t="shared" si="186"/>
        <v>0</v>
      </c>
      <c r="M377" s="127">
        <f t="shared" si="186"/>
        <v>0</v>
      </c>
      <c r="N377" s="127">
        <f t="shared" si="186"/>
        <v>0</v>
      </c>
      <c r="O377" s="127">
        <f t="shared" si="186"/>
        <v>0</v>
      </c>
      <c r="P377" s="127">
        <f t="shared" si="186"/>
        <v>0</v>
      </c>
      <c r="Q377" s="127">
        <f t="shared" si="186"/>
        <v>0</v>
      </c>
      <c r="R377" s="127">
        <f t="shared" si="186"/>
        <v>0</v>
      </c>
      <c r="S377" s="127">
        <f t="shared" si="186"/>
        <v>0</v>
      </c>
      <c r="T377" s="127">
        <f t="shared" si="186"/>
        <v>0</v>
      </c>
      <c r="U377" s="127">
        <f t="shared" si="186"/>
        <v>0</v>
      </c>
      <c r="V377" s="127">
        <f t="shared" si="186"/>
        <v>0</v>
      </c>
      <c r="W377" s="127">
        <f t="shared" si="186"/>
        <v>0</v>
      </c>
      <c r="X377" s="127">
        <f t="shared" si="186"/>
        <v>0</v>
      </c>
      <c r="Y377" s="127">
        <f t="shared" si="186"/>
        <v>0</v>
      </c>
      <c r="Z377" s="127">
        <f t="shared" si="186"/>
        <v>0</v>
      </c>
      <c r="AA377" s="127">
        <f t="shared" si="186"/>
        <v>0</v>
      </c>
      <c r="AB377" s="127">
        <f t="shared" si="186"/>
        <v>0</v>
      </c>
      <c r="AC377" s="127">
        <f t="shared" si="186"/>
        <v>0</v>
      </c>
      <c r="AD377" s="127">
        <f t="shared" si="186"/>
        <v>0</v>
      </c>
      <c r="AE377" s="127">
        <f t="shared" si="186"/>
        <v>0</v>
      </c>
      <c r="AF377" s="127">
        <f t="shared" si="186"/>
        <v>0</v>
      </c>
      <c r="AG377" s="127">
        <f t="shared" si="186"/>
        <v>0</v>
      </c>
      <c r="AH377" s="127">
        <f t="shared" si="186"/>
        <v>0</v>
      </c>
      <c r="AI377" s="127">
        <f t="shared" si="186"/>
        <v>0</v>
      </c>
      <c r="AJ377" s="127">
        <f t="shared" si="186"/>
        <v>0</v>
      </c>
      <c r="AK377" s="127">
        <f t="shared" si="186"/>
        <v>0</v>
      </c>
      <c r="AL377" s="127">
        <f t="shared" si="186"/>
        <v>0</v>
      </c>
      <c r="AM377" s="127">
        <f t="shared" si="186"/>
        <v>0</v>
      </c>
      <c r="AN377" s="127">
        <f t="shared" si="186"/>
        <v>0</v>
      </c>
      <c r="AO377" s="127">
        <f t="shared" si="186"/>
        <v>0</v>
      </c>
      <c r="AP377" s="127">
        <f t="shared" si="186"/>
        <v>0</v>
      </c>
      <c r="AQ377" s="127">
        <f t="shared" si="186"/>
        <v>0</v>
      </c>
      <c r="AR377" s="127">
        <f t="shared" si="186"/>
        <v>0</v>
      </c>
      <c r="AS377" s="127">
        <f t="shared" si="186"/>
        <v>0</v>
      </c>
      <c r="AT377" s="127">
        <f t="shared" si="186"/>
        <v>0</v>
      </c>
      <c r="AU377" s="127">
        <f t="shared" si="186"/>
        <v>0</v>
      </c>
      <c r="AV377" s="127">
        <f t="shared" si="186"/>
        <v>0</v>
      </c>
      <c r="AW377" s="127">
        <f t="shared" si="186"/>
        <v>0</v>
      </c>
      <c r="AX377" s="127">
        <f t="shared" si="186"/>
        <v>0</v>
      </c>
      <c r="AY377" s="127"/>
      <c r="AZ377" s="127"/>
      <c r="BA377" s="127"/>
      <c r="BB377" s="127"/>
      <c r="BC377" s="127"/>
      <c r="BD377" s="127"/>
      <c r="BE377" s="127"/>
      <c r="BF377" s="127"/>
      <c r="BG377" s="127"/>
      <c r="BH377" s="127"/>
      <c r="BI377" s="127"/>
      <c r="BJ377" s="127"/>
      <c r="BK377" s="127"/>
      <c r="BL377" s="127"/>
    </row>
    <row r="378" spans="1:64" x14ac:dyDescent="0.25">
      <c r="A378" s="127"/>
      <c r="B378" s="145" t="s">
        <v>607</v>
      </c>
      <c r="C378" s="145">
        <f>+C374+C375+C377</f>
        <v>0</v>
      </c>
      <c r="D378" s="145">
        <f t="shared" ref="D378:J378" si="187">+D374+D375+D377</f>
        <v>0</v>
      </c>
      <c r="E378" s="145">
        <f t="shared" si="187"/>
        <v>0</v>
      </c>
      <c r="F378" s="145">
        <f t="shared" si="187"/>
        <v>437.16441693331655</v>
      </c>
      <c r="G378" s="145">
        <f>+G374+G375+G377</f>
        <v>437.16441693331655</v>
      </c>
      <c r="H378" s="145">
        <f t="shared" si="187"/>
        <v>437.16441693331655</v>
      </c>
      <c r="I378" s="145">
        <f t="shared" si="187"/>
        <v>437.16441693331655</v>
      </c>
      <c r="J378" s="145">
        <f t="shared" si="187"/>
        <v>437.16441693331655</v>
      </c>
      <c r="K378" s="145">
        <f>+K374+K375+K377</f>
        <v>437.16441693331655</v>
      </c>
      <c r="L378" s="145">
        <f t="shared" ref="L378:AX378" si="188">+L374+L375+L377</f>
        <v>437.16441693331655</v>
      </c>
      <c r="M378" s="145">
        <f t="shared" si="188"/>
        <v>437.16441693331655</v>
      </c>
      <c r="N378" s="145">
        <f t="shared" si="188"/>
        <v>437.16441693331655</v>
      </c>
      <c r="O378" s="145">
        <f t="shared" si="188"/>
        <v>437.16441693331655</v>
      </c>
      <c r="P378" s="145">
        <f t="shared" si="188"/>
        <v>437.16441693331655</v>
      </c>
      <c r="Q378" s="145">
        <f t="shared" si="188"/>
        <v>437.16441693331655</v>
      </c>
      <c r="R378" s="145">
        <f t="shared" si="188"/>
        <v>437.16441693331655</v>
      </c>
      <c r="S378" s="145">
        <f t="shared" si="188"/>
        <v>437.16441693331655</v>
      </c>
      <c r="T378" s="145">
        <f t="shared" si="188"/>
        <v>437.16441693331655</v>
      </c>
      <c r="U378" s="145">
        <f t="shared" si="188"/>
        <v>437.16441693331655</v>
      </c>
      <c r="V378" s="145">
        <f t="shared" si="188"/>
        <v>437.16441693331655</v>
      </c>
      <c r="W378" s="145">
        <f t="shared" si="188"/>
        <v>437.16441693331655</v>
      </c>
      <c r="X378" s="145">
        <f t="shared" si="188"/>
        <v>437.16441693331655</v>
      </c>
      <c r="Y378" s="145">
        <f t="shared" si="188"/>
        <v>437.16441693331655</v>
      </c>
      <c r="Z378" s="145">
        <f t="shared" si="188"/>
        <v>437.16441693331655</v>
      </c>
      <c r="AA378" s="145">
        <f t="shared" si="188"/>
        <v>437.16441693331655</v>
      </c>
      <c r="AB378" s="145">
        <f t="shared" si="188"/>
        <v>437.16441693331655</v>
      </c>
      <c r="AC378" s="145">
        <f t="shared" si="188"/>
        <v>437.16441693331655</v>
      </c>
      <c r="AD378" s="145">
        <f t="shared" si="188"/>
        <v>437.16441693331655</v>
      </c>
      <c r="AE378" s="145">
        <f t="shared" si="188"/>
        <v>437.16441693331655</v>
      </c>
      <c r="AF378" s="145">
        <f t="shared" si="188"/>
        <v>437.16441693331655</v>
      </c>
      <c r="AG378" s="145">
        <f t="shared" si="188"/>
        <v>437.16441693331655</v>
      </c>
      <c r="AH378" s="145">
        <f t="shared" si="188"/>
        <v>437.16441693331655</v>
      </c>
      <c r="AI378" s="145">
        <f t="shared" si="188"/>
        <v>437.16441693331655</v>
      </c>
      <c r="AJ378" s="145">
        <f t="shared" si="188"/>
        <v>437.16441693331655</v>
      </c>
      <c r="AK378" s="145">
        <f t="shared" si="188"/>
        <v>437.16441693331655</v>
      </c>
      <c r="AL378" s="145">
        <f t="shared" si="188"/>
        <v>437.16441693331655</v>
      </c>
      <c r="AM378" s="145">
        <f t="shared" si="188"/>
        <v>437.16441693331655</v>
      </c>
      <c r="AN378" s="145">
        <f t="shared" si="188"/>
        <v>437.16441693331655</v>
      </c>
      <c r="AO378" s="145">
        <f t="shared" si="188"/>
        <v>437.16441693331655</v>
      </c>
      <c r="AP378" s="145">
        <f t="shared" si="188"/>
        <v>437.16441693331655</v>
      </c>
      <c r="AQ378" s="145">
        <f t="shared" si="188"/>
        <v>437.16441693331655</v>
      </c>
      <c r="AR378" s="145">
        <f t="shared" si="188"/>
        <v>437.16441693331655</v>
      </c>
      <c r="AS378" s="145">
        <f t="shared" si="188"/>
        <v>437.16441693331655</v>
      </c>
      <c r="AT378" s="145">
        <f t="shared" si="188"/>
        <v>437.16441693331655</v>
      </c>
      <c r="AU378" s="145">
        <f t="shared" si="188"/>
        <v>437.16441693331655</v>
      </c>
      <c r="AV378" s="145">
        <f t="shared" si="188"/>
        <v>437.16441693331655</v>
      </c>
      <c r="AW378" s="145">
        <f t="shared" si="188"/>
        <v>437.16441693331655</v>
      </c>
      <c r="AX378" s="145">
        <f t="shared" si="188"/>
        <v>437.16441693331655</v>
      </c>
      <c r="AY378" s="127"/>
      <c r="AZ378" s="127"/>
      <c r="BA378" s="127"/>
      <c r="BB378" s="127"/>
      <c r="BC378" s="127"/>
      <c r="BD378" s="127"/>
      <c r="BE378" s="127"/>
      <c r="BF378" s="127"/>
      <c r="BG378" s="127"/>
      <c r="BH378" s="127"/>
      <c r="BI378" s="127"/>
      <c r="BJ378" s="127"/>
      <c r="BK378" s="127"/>
      <c r="BL378" s="127"/>
    </row>
    <row r="379" spans="1:64" x14ac:dyDescent="0.25">
      <c r="A379" s="127"/>
      <c r="B379" s="127"/>
      <c r="C379" s="127"/>
      <c r="D379" s="127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Z379" s="127"/>
      <c r="AA379" s="127"/>
      <c r="AB379" s="127"/>
      <c r="AC379" s="127"/>
      <c r="AD379" s="127"/>
      <c r="AE379" s="127"/>
      <c r="AF379" s="127"/>
      <c r="AG379" s="127"/>
      <c r="AH379" s="127"/>
      <c r="AI379" s="127"/>
      <c r="AJ379" s="127"/>
      <c r="AK379" s="127"/>
      <c r="AL379" s="127"/>
      <c r="AM379" s="127"/>
      <c r="AN379" s="127"/>
      <c r="AO379" s="127"/>
      <c r="AP379" s="127"/>
      <c r="AQ379" s="127"/>
      <c r="AR379" s="127"/>
      <c r="AS379" s="127"/>
      <c r="AT379" s="127"/>
      <c r="AU379" s="127"/>
      <c r="AV379" s="127"/>
      <c r="AW379" s="127"/>
      <c r="AX379" s="127"/>
      <c r="AY379" s="127"/>
      <c r="AZ379" s="127"/>
      <c r="BA379" s="127"/>
      <c r="BB379" s="127"/>
      <c r="BC379" s="127"/>
      <c r="BD379" s="127"/>
      <c r="BE379" s="127"/>
      <c r="BF379" s="127"/>
      <c r="BG379" s="127"/>
      <c r="BH379" s="127"/>
      <c r="BI379" s="127"/>
      <c r="BJ379" s="127"/>
      <c r="BK379" s="127"/>
      <c r="BL379" s="127"/>
    </row>
    <row r="380" spans="1:64" x14ac:dyDescent="0.25">
      <c r="A380" s="127"/>
      <c r="B380" s="127"/>
      <c r="C380" s="127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27"/>
      <c r="AA380" s="127"/>
      <c r="AB380" s="127"/>
      <c r="AC380" s="127"/>
      <c r="AD380" s="127"/>
      <c r="AE380" s="127"/>
      <c r="AF380" s="127"/>
      <c r="AG380" s="127"/>
      <c r="AH380" s="127"/>
      <c r="AI380" s="127"/>
      <c r="AJ380" s="127"/>
      <c r="AK380" s="127"/>
      <c r="AL380" s="127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27"/>
      <c r="AW380" s="127"/>
      <c r="AX380" s="127"/>
      <c r="AY380" s="127"/>
      <c r="AZ380" s="127"/>
      <c r="BA380" s="127"/>
      <c r="BB380" s="127"/>
      <c r="BC380" s="127"/>
      <c r="BD380" s="127"/>
      <c r="BE380" s="127"/>
      <c r="BF380" s="127"/>
      <c r="BG380" s="127"/>
      <c r="BH380" s="127"/>
      <c r="BI380" s="127"/>
      <c r="BJ380" s="127"/>
      <c r="BK380" s="127"/>
      <c r="BL380" s="127"/>
    </row>
    <row r="381" spans="1:64" x14ac:dyDescent="0.25">
      <c r="A381" s="127"/>
      <c r="B381" s="127" t="s">
        <v>339</v>
      </c>
      <c r="C381" s="127">
        <f t="shared" ref="C381:AX381" si="189">+C262+C263+C268</f>
        <v>0</v>
      </c>
      <c r="D381" s="127">
        <f t="shared" si="189"/>
        <v>0</v>
      </c>
      <c r="E381" s="127">
        <f t="shared" si="189"/>
        <v>0</v>
      </c>
      <c r="F381" s="127">
        <f t="shared" si="189"/>
        <v>2395.4977502666497</v>
      </c>
      <c r="G381" s="127">
        <f t="shared" si="189"/>
        <v>395.49775026664986</v>
      </c>
      <c r="H381" s="127">
        <f t="shared" si="189"/>
        <v>395.49775026664986</v>
      </c>
      <c r="I381" s="127">
        <f t="shared" si="189"/>
        <v>395.49775026664986</v>
      </c>
      <c r="J381" s="127">
        <f t="shared" si="189"/>
        <v>395.49775026664986</v>
      </c>
      <c r="K381" s="127">
        <f t="shared" si="189"/>
        <v>395.49775026664986</v>
      </c>
      <c r="L381" s="127">
        <f t="shared" si="189"/>
        <v>395.49775026664986</v>
      </c>
      <c r="M381" s="127">
        <f t="shared" si="189"/>
        <v>395.49775026664986</v>
      </c>
      <c r="N381" s="127">
        <f t="shared" si="189"/>
        <v>395.49775026664986</v>
      </c>
      <c r="O381" s="127">
        <f t="shared" si="189"/>
        <v>395.49775026664986</v>
      </c>
      <c r="P381" s="127">
        <f t="shared" si="189"/>
        <v>395.49775026664986</v>
      </c>
      <c r="Q381" s="127">
        <f t="shared" si="189"/>
        <v>395.49775026664986</v>
      </c>
      <c r="R381" s="127">
        <f t="shared" si="189"/>
        <v>395.49775026664986</v>
      </c>
      <c r="S381" s="127">
        <f t="shared" si="189"/>
        <v>395.49775026664986</v>
      </c>
      <c r="T381" s="127">
        <f t="shared" si="189"/>
        <v>395.49775026664986</v>
      </c>
      <c r="U381" s="127">
        <f t="shared" si="189"/>
        <v>395.49775026664986</v>
      </c>
      <c r="V381" s="127">
        <f t="shared" si="189"/>
        <v>395.49775026664986</v>
      </c>
      <c r="W381" s="127">
        <f t="shared" si="189"/>
        <v>395.49775026664986</v>
      </c>
      <c r="X381" s="127">
        <f t="shared" si="189"/>
        <v>395.49775026664986</v>
      </c>
      <c r="Y381" s="127">
        <f t="shared" si="189"/>
        <v>395.49775026664986</v>
      </c>
      <c r="Z381" s="127">
        <f t="shared" si="189"/>
        <v>395.49775026664986</v>
      </c>
      <c r="AA381" s="127">
        <f t="shared" si="189"/>
        <v>395.49775026664986</v>
      </c>
      <c r="AB381" s="127">
        <f t="shared" si="189"/>
        <v>395.49775026664986</v>
      </c>
      <c r="AC381" s="127">
        <f t="shared" si="189"/>
        <v>395.49775026664986</v>
      </c>
      <c r="AD381" s="127">
        <f t="shared" si="189"/>
        <v>395.49775026664986</v>
      </c>
      <c r="AE381" s="127">
        <f t="shared" si="189"/>
        <v>395.49775026664986</v>
      </c>
      <c r="AF381" s="127">
        <f t="shared" si="189"/>
        <v>395.49775026664986</v>
      </c>
      <c r="AG381" s="127">
        <f t="shared" si="189"/>
        <v>395.49775026664986</v>
      </c>
      <c r="AH381" s="127">
        <f t="shared" si="189"/>
        <v>395.49775026664986</v>
      </c>
      <c r="AI381" s="127">
        <f t="shared" si="189"/>
        <v>395.49775026664986</v>
      </c>
      <c r="AJ381" s="127">
        <f t="shared" si="189"/>
        <v>395.49775026664986</v>
      </c>
      <c r="AK381" s="127">
        <f t="shared" si="189"/>
        <v>395.49775026664986</v>
      </c>
      <c r="AL381" s="127">
        <f t="shared" si="189"/>
        <v>395.49775026664986</v>
      </c>
      <c r="AM381" s="127">
        <f t="shared" si="189"/>
        <v>395.49775026664986</v>
      </c>
      <c r="AN381" s="127">
        <f t="shared" si="189"/>
        <v>395.49775026664986</v>
      </c>
      <c r="AO381" s="127">
        <f t="shared" si="189"/>
        <v>395.49775026664986</v>
      </c>
      <c r="AP381" s="127">
        <f t="shared" si="189"/>
        <v>395.49775026664986</v>
      </c>
      <c r="AQ381" s="127">
        <f t="shared" si="189"/>
        <v>395.49775026664986</v>
      </c>
      <c r="AR381" s="127">
        <f t="shared" si="189"/>
        <v>395.49775026664986</v>
      </c>
      <c r="AS381" s="127">
        <f t="shared" si="189"/>
        <v>395.49775026664986</v>
      </c>
      <c r="AT381" s="127">
        <f t="shared" si="189"/>
        <v>395.49775026664986</v>
      </c>
      <c r="AU381" s="127">
        <f t="shared" si="189"/>
        <v>395.49775026664986</v>
      </c>
      <c r="AV381" s="127">
        <f t="shared" si="189"/>
        <v>395.49775026664986</v>
      </c>
      <c r="AW381" s="127">
        <f t="shared" si="189"/>
        <v>395.49775026664986</v>
      </c>
      <c r="AX381" s="127">
        <f t="shared" si="189"/>
        <v>395.49775026664986</v>
      </c>
      <c r="AY381" s="127"/>
      <c r="AZ381" s="127"/>
      <c r="BA381" s="127"/>
      <c r="BB381" s="127"/>
      <c r="BC381" s="127"/>
      <c r="BD381" s="127"/>
      <c r="BE381" s="127"/>
      <c r="BF381" s="127"/>
      <c r="BG381" s="127"/>
      <c r="BH381" s="127"/>
      <c r="BI381" s="127"/>
      <c r="BJ381" s="127"/>
      <c r="BK381" s="127"/>
      <c r="BL381" s="127"/>
    </row>
    <row r="382" spans="1:64" x14ac:dyDescent="0.25">
      <c r="A382" s="127"/>
      <c r="B382" s="127"/>
      <c r="C382" s="12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Z382" s="127"/>
      <c r="AA382" s="127"/>
      <c r="AB382" s="127"/>
      <c r="AC382" s="127"/>
      <c r="AD382" s="127"/>
      <c r="AE382" s="127"/>
      <c r="AF382" s="127"/>
      <c r="AG382" s="127"/>
      <c r="AH382" s="127"/>
      <c r="AI382" s="127"/>
      <c r="AJ382" s="127"/>
      <c r="AK382" s="127"/>
      <c r="AL382" s="127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27"/>
      <c r="AW382" s="127"/>
      <c r="AX382" s="127"/>
      <c r="AY382" s="127"/>
      <c r="AZ382" s="127"/>
      <c r="BA382" s="127"/>
      <c r="BB382" s="127"/>
      <c r="BC382" s="127"/>
      <c r="BD382" s="127"/>
      <c r="BE382" s="127"/>
      <c r="BF382" s="127"/>
      <c r="BG382" s="127"/>
      <c r="BH382" s="127"/>
      <c r="BI382" s="127"/>
      <c r="BJ382" s="127"/>
      <c r="BK382" s="127"/>
      <c r="BL382" s="127"/>
    </row>
    <row r="383" spans="1:64" x14ac:dyDescent="0.25">
      <c r="A383" s="127"/>
      <c r="B383" s="127"/>
      <c r="C383" s="12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AH383" s="127"/>
      <c r="AI383" s="127"/>
      <c r="AJ383" s="127"/>
      <c r="AK383" s="127"/>
      <c r="AL383" s="127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27"/>
      <c r="AW383" s="127"/>
      <c r="AX383" s="127"/>
      <c r="AY383" s="127"/>
      <c r="AZ383" s="127"/>
      <c r="BA383" s="127"/>
      <c r="BB383" s="127"/>
      <c r="BC383" s="127"/>
      <c r="BD383" s="127"/>
      <c r="BE383" s="127"/>
      <c r="BF383" s="127"/>
      <c r="BG383" s="127"/>
      <c r="BH383" s="127"/>
      <c r="BI383" s="127"/>
      <c r="BJ383" s="127"/>
      <c r="BK383" s="127"/>
      <c r="BL383" s="127"/>
    </row>
    <row r="384" spans="1:64" x14ac:dyDescent="0.25">
      <c r="A384" s="145"/>
      <c r="B384" s="145" t="s">
        <v>314</v>
      </c>
      <c r="C384" s="145" t="str">
        <f>+C373</f>
        <v>A1 m1</v>
      </c>
      <c r="D384" s="145" t="str">
        <f t="shared" ref="D384:AX384" si="190">+D373</f>
        <v>A1 m2</v>
      </c>
      <c r="E384" s="145" t="str">
        <f t="shared" si="190"/>
        <v>A1 m3</v>
      </c>
      <c r="F384" s="145" t="str">
        <f t="shared" si="190"/>
        <v>A1 m4</v>
      </c>
      <c r="G384" s="145" t="str">
        <f t="shared" si="190"/>
        <v>A1 m5</v>
      </c>
      <c r="H384" s="145" t="str">
        <f t="shared" si="190"/>
        <v>A1 m6</v>
      </c>
      <c r="I384" s="145" t="str">
        <f t="shared" si="190"/>
        <v>A1 m7</v>
      </c>
      <c r="J384" s="145" t="str">
        <f t="shared" si="190"/>
        <v>A1 m8</v>
      </c>
      <c r="K384" s="145" t="str">
        <f t="shared" si="190"/>
        <v>A1 m9</v>
      </c>
      <c r="L384" s="145" t="str">
        <f t="shared" si="190"/>
        <v>A1 m10</v>
      </c>
      <c r="M384" s="145" t="str">
        <f t="shared" si="190"/>
        <v>A1 m11</v>
      </c>
      <c r="N384" s="145" t="str">
        <f t="shared" si="190"/>
        <v>A1 m12</v>
      </c>
      <c r="O384" s="145" t="str">
        <f t="shared" si="190"/>
        <v>A2 m1</v>
      </c>
      <c r="P384" s="145" t="str">
        <f t="shared" si="190"/>
        <v>A2 m2</v>
      </c>
      <c r="Q384" s="145" t="str">
        <f t="shared" si="190"/>
        <v>A2 m3</v>
      </c>
      <c r="R384" s="145" t="str">
        <f t="shared" si="190"/>
        <v>A2 m4</v>
      </c>
      <c r="S384" s="145" t="str">
        <f t="shared" si="190"/>
        <v>A2 m5</v>
      </c>
      <c r="T384" s="145" t="str">
        <f t="shared" si="190"/>
        <v>A2 m6</v>
      </c>
      <c r="U384" s="145" t="str">
        <f t="shared" si="190"/>
        <v>A2 m7</v>
      </c>
      <c r="V384" s="145" t="str">
        <f t="shared" si="190"/>
        <v>A2 m8</v>
      </c>
      <c r="W384" s="145" t="str">
        <f t="shared" si="190"/>
        <v>A2 m9</v>
      </c>
      <c r="X384" s="145" t="str">
        <f t="shared" si="190"/>
        <v>A2 m10</v>
      </c>
      <c r="Y384" s="145" t="str">
        <f t="shared" si="190"/>
        <v>A2 m11</v>
      </c>
      <c r="Z384" s="145" t="str">
        <f t="shared" si="190"/>
        <v>A2 m12</v>
      </c>
      <c r="AA384" s="145" t="str">
        <f t="shared" si="190"/>
        <v>A3 m1</v>
      </c>
      <c r="AB384" s="145" t="str">
        <f t="shared" si="190"/>
        <v>A3 m2</v>
      </c>
      <c r="AC384" s="145" t="str">
        <f t="shared" si="190"/>
        <v>A3 m3</v>
      </c>
      <c r="AD384" s="145" t="str">
        <f t="shared" si="190"/>
        <v>A3 m4</v>
      </c>
      <c r="AE384" s="145" t="str">
        <f t="shared" si="190"/>
        <v>A3 m5</v>
      </c>
      <c r="AF384" s="145" t="str">
        <f t="shared" si="190"/>
        <v>A3 m6</v>
      </c>
      <c r="AG384" s="145" t="str">
        <f t="shared" si="190"/>
        <v>A3 m7</v>
      </c>
      <c r="AH384" s="145" t="str">
        <f t="shared" si="190"/>
        <v>A3 m8</v>
      </c>
      <c r="AI384" s="145" t="str">
        <f t="shared" si="190"/>
        <v>A3 m9</v>
      </c>
      <c r="AJ384" s="145" t="str">
        <f t="shared" si="190"/>
        <v>A3 m10</v>
      </c>
      <c r="AK384" s="145" t="str">
        <f t="shared" si="190"/>
        <v>A3 m11</v>
      </c>
      <c r="AL384" s="145" t="str">
        <f t="shared" si="190"/>
        <v>A3 m12</v>
      </c>
      <c r="AM384" s="145" t="str">
        <f t="shared" si="190"/>
        <v>A4 m1</v>
      </c>
      <c r="AN384" s="145" t="str">
        <f t="shared" si="190"/>
        <v>A4 m2</v>
      </c>
      <c r="AO384" s="145" t="str">
        <f t="shared" si="190"/>
        <v>A4 m3</v>
      </c>
      <c r="AP384" s="145" t="str">
        <f t="shared" si="190"/>
        <v>A4 m4</v>
      </c>
      <c r="AQ384" s="145" t="str">
        <f t="shared" si="190"/>
        <v>A4 m5</v>
      </c>
      <c r="AR384" s="145" t="str">
        <f t="shared" si="190"/>
        <v>A4 m6</v>
      </c>
      <c r="AS384" s="145" t="str">
        <f t="shared" si="190"/>
        <v>A4 m7</v>
      </c>
      <c r="AT384" s="145" t="str">
        <f t="shared" si="190"/>
        <v>A4 m8</v>
      </c>
      <c r="AU384" s="145" t="str">
        <f t="shared" si="190"/>
        <v>A4 m9</v>
      </c>
      <c r="AV384" s="145" t="str">
        <f t="shared" si="190"/>
        <v>A4 m10</v>
      </c>
      <c r="AW384" s="145" t="str">
        <f t="shared" si="190"/>
        <v>A4 m11</v>
      </c>
      <c r="AX384" s="145" t="str">
        <f t="shared" si="190"/>
        <v>A4 m12</v>
      </c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</row>
    <row r="385" spans="1:64" x14ac:dyDescent="0.25">
      <c r="A385" s="127"/>
      <c r="B385" s="127" t="s">
        <v>580</v>
      </c>
      <c r="C385" s="127">
        <f>+C374+C363+C352+C341+C330+C319+C308+C297+C286+C275</f>
        <v>0</v>
      </c>
      <c r="D385" s="127">
        <f>+D374+D363+D352+D341+D330+D319+D308+D297+D286+D275</f>
        <v>0</v>
      </c>
      <c r="E385" s="127">
        <f t="shared" ref="E385:AX388" si="191">+E374+E363+E352+E341+E330+E319+E308+E297+E286+E275</f>
        <v>0</v>
      </c>
      <c r="F385" s="127">
        <f t="shared" si="191"/>
        <v>395.49775026664986</v>
      </c>
      <c r="G385" s="127">
        <f t="shared" si="191"/>
        <v>1186.4932507999497</v>
      </c>
      <c r="H385" s="127">
        <f t="shared" si="191"/>
        <v>1581.9910010665994</v>
      </c>
      <c r="I385" s="127">
        <f t="shared" si="191"/>
        <v>1581.9910010665994</v>
      </c>
      <c r="J385" s="127">
        <f t="shared" si="191"/>
        <v>1977.4887513332492</v>
      </c>
      <c r="K385" s="127">
        <f t="shared" si="191"/>
        <v>1977.4887513332492</v>
      </c>
      <c r="L385" s="127">
        <f t="shared" si="191"/>
        <v>1977.4887513332492</v>
      </c>
      <c r="M385" s="127">
        <f t="shared" si="191"/>
        <v>1977.4887513332492</v>
      </c>
      <c r="N385" s="127">
        <f t="shared" si="191"/>
        <v>2372.9865015998989</v>
      </c>
      <c r="O385" s="127">
        <f t="shared" si="191"/>
        <v>2768.4842518665487</v>
      </c>
      <c r="P385" s="127">
        <f t="shared" si="191"/>
        <v>3163.9820021331984</v>
      </c>
      <c r="Q385" s="127">
        <f t="shared" si="191"/>
        <v>3163.9820021331984</v>
      </c>
      <c r="R385" s="127">
        <f t="shared" si="191"/>
        <v>3163.9820021331984</v>
      </c>
      <c r="S385" s="127">
        <f t="shared" si="191"/>
        <v>3163.9820021331984</v>
      </c>
      <c r="T385" s="127">
        <f t="shared" si="191"/>
        <v>3163.9820021331984</v>
      </c>
      <c r="U385" s="127">
        <f t="shared" si="191"/>
        <v>3559.4797523998482</v>
      </c>
      <c r="V385" s="127">
        <f t="shared" si="191"/>
        <v>3559.4797523998482</v>
      </c>
      <c r="W385" s="127">
        <f t="shared" si="191"/>
        <v>3559.4797523998482</v>
      </c>
      <c r="X385" s="127">
        <f t="shared" si="191"/>
        <v>3559.4797523998482</v>
      </c>
      <c r="Y385" s="127">
        <f t="shared" si="191"/>
        <v>3559.4797523998482</v>
      </c>
      <c r="Z385" s="127">
        <f t="shared" si="191"/>
        <v>3954.9775026664979</v>
      </c>
      <c r="AA385" s="127">
        <f t="shared" si="191"/>
        <v>3954.9775026664979</v>
      </c>
      <c r="AB385" s="127">
        <f t="shared" si="191"/>
        <v>3954.9775026664979</v>
      </c>
      <c r="AC385" s="127">
        <f t="shared" si="191"/>
        <v>3954.9775026664979</v>
      </c>
      <c r="AD385" s="127">
        <f t="shared" si="191"/>
        <v>3954.9775026664979</v>
      </c>
      <c r="AE385" s="127">
        <f t="shared" si="191"/>
        <v>3954.9775026664979</v>
      </c>
      <c r="AF385" s="127">
        <f t="shared" si="191"/>
        <v>3954.9775026664979</v>
      </c>
      <c r="AG385" s="127">
        <f t="shared" si="191"/>
        <v>3954.9775026664979</v>
      </c>
      <c r="AH385" s="127">
        <f t="shared" si="191"/>
        <v>3954.9775026664979</v>
      </c>
      <c r="AI385" s="127">
        <f t="shared" si="191"/>
        <v>3954.9775026664979</v>
      </c>
      <c r="AJ385" s="127">
        <f t="shared" si="191"/>
        <v>3954.9775026664979</v>
      </c>
      <c r="AK385" s="127">
        <f t="shared" si="191"/>
        <v>3954.9775026664979</v>
      </c>
      <c r="AL385" s="127">
        <f t="shared" si="191"/>
        <v>3954.9775026664979</v>
      </c>
      <c r="AM385" s="127">
        <f t="shared" si="191"/>
        <v>3954.9775026664979</v>
      </c>
      <c r="AN385" s="127">
        <f t="shared" si="191"/>
        <v>3954.9775026664979</v>
      </c>
      <c r="AO385" s="127">
        <f t="shared" si="191"/>
        <v>3954.9775026664979</v>
      </c>
      <c r="AP385" s="127">
        <f t="shared" si="191"/>
        <v>3954.9775026664979</v>
      </c>
      <c r="AQ385" s="127">
        <f t="shared" si="191"/>
        <v>3954.9775026664979</v>
      </c>
      <c r="AR385" s="127">
        <f t="shared" si="191"/>
        <v>3954.9775026664979</v>
      </c>
      <c r="AS385" s="127">
        <f t="shared" si="191"/>
        <v>3954.9775026664979</v>
      </c>
      <c r="AT385" s="127">
        <f t="shared" si="191"/>
        <v>3954.9775026664979</v>
      </c>
      <c r="AU385" s="127">
        <f t="shared" si="191"/>
        <v>3954.9775026664979</v>
      </c>
      <c r="AV385" s="127">
        <f t="shared" si="191"/>
        <v>3954.9775026664979</v>
      </c>
      <c r="AW385" s="127">
        <f t="shared" si="191"/>
        <v>3954.9775026664979</v>
      </c>
      <c r="AX385" s="127">
        <f t="shared" si="191"/>
        <v>3954.9775026664979</v>
      </c>
      <c r="AY385" s="127"/>
      <c r="AZ385" s="127"/>
      <c r="BA385" s="127"/>
      <c r="BB385" s="127"/>
      <c r="BC385" s="127"/>
      <c r="BD385" s="127"/>
      <c r="BE385" s="127"/>
      <c r="BF385" s="127"/>
      <c r="BG385" s="127"/>
      <c r="BH385" s="127"/>
      <c r="BI385" s="127"/>
      <c r="BJ385" s="127"/>
      <c r="BK385" s="127"/>
      <c r="BL385" s="127"/>
    </row>
    <row r="386" spans="1:64" x14ac:dyDescent="0.25">
      <c r="A386" s="127" t="s">
        <v>602</v>
      </c>
      <c r="B386" s="127" t="s">
        <v>603</v>
      </c>
      <c r="C386" s="127">
        <f t="shared" ref="C386:R388" si="192">+C375+C364+C353+C342+C331+C320+C309+C298+C287+C276</f>
        <v>0</v>
      </c>
      <c r="D386" s="127">
        <f t="shared" si="192"/>
        <v>0</v>
      </c>
      <c r="E386" s="127">
        <f t="shared" si="192"/>
        <v>0</v>
      </c>
      <c r="F386" s="127">
        <f t="shared" si="192"/>
        <v>41.666666666666664</v>
      </c>
      <c r="G386" s="127">
        <f>+G375+G364+G353+G342+G331+G320+G309+G298+G287+G276</f>
        <v>125</v>
      </c>
      <c r="H386" s="127">
        <f t="shared" si="192"/>
        <v>166.66666666666666</v>
      </c>
      <c r="I386" s="127">
        <f t="shared" si="192"/>
        <v>166.66666666666666</v>
      </c>
      <c r="J386" s="127">
        <f t="shared" si="192"/>
        <v>208.33333333333331</v>
      </c>
      <c r="K386" s="127">
        <f t="shared" si="192"/>
        <v>208.33333333333331</v>
      </c>
      <c r="L386" s="127">
        <f t="shared" si="192"/>
        <v>208.33333333333331</v>
      </c>
      <c r="M386" s="127">
        <f t="shared" si="192"/>
        <v>208.33333333333331</v>
      </c>
      <c r="N386" s="127">
        <f t="shared" si="192"/>
        <v>249.99999999999997</v>
      </c>
      <c r="O386" s="127">
        <f t="shared" si="192"/>
        <v>291.66666666666663</v>
      </c>
      <c r="P386" s="127">
        <f t="shared" si="192"/>
        <v>333.33333333333331</v>
      </c>
      <c r="Q386" s="127">
        <f t="shared" si="192"/>
        <v>333.33333333333331</v>
      </c>
      <c r="R386" s="127">
        <f t="shared" si="192"/>
        <v>333.33333333333331</v>
      </c>
      <c r="S386" s="127">
        <f t="shared" si="191"/>
        <v>333.33333333333331</v>
      </c>
      <c r="T386" s="127">
        <f t="shared" si="191"/>
        <v>333.33333333333331</v>
      </c>
      <c r="U386" s="127">
        <f t="shared" si="191"/>
        <v>375</v>
      </c>
      <c r="V386" s="127">
        <f t="shared" si="191"/>
        <v>375</v>
      </c>
      <c r="W386" s="127">
        <f t="shared" si="191"/>
        <v>375</v>
      </c>
      <c r="X386" s="127">
        <f t="shared" si="191"/>
        <v>375</v>
      </c>
      <c r="Y386" s="127">
        <f t="shared" si="191"/>
        <v>375</v>
      </c>
      <c r="Z386" s="127">
        <f t="shared" si="191"/>
        <v>416.66666666666669</v>
      </c>
      <c r="AA386" s="127">
        <f t="shared" si="191"/>
        <v>416.66666666666669</v>
      </c>
      <c r="AB386" s="127">
        <f t="shared" si="191"/>
        <v>416.66666666666669</v>
      </c>
      <c r="AC386" s="127">
        <f t="shared" si="191"/>
        <v>416.66666666666669</v>
      </c>
      <c r="AD386" s="127">
        <f t="shared" si="191"/>
        <v>416.66666666666669</v>
      </c>
      <c r="AE386" s="127">
        <f t="shared" si="191"/>
        <v>416.66666666666669</v>
      </c>
      <c r="AF386" s="127">
        <f t="shared" si="191"/>
        <v>416.66666666666669</v>
      </c>
      <c r="AG386" s="127">
        <f t="shared" si="191"/>
        <v>416.66666666666669</v>
      </c>
      <c r="AH386" s="127">
        <f t="shared" si="191"/>
        <v>416.66666666666669</v>
      </c>
      <c r="AI386" s="127">
        <f t="shared" si="191"/>
        <v>416.66666666666669</v>
      </c>
      <c r="AJ386" s="127">
        <f t="shared" si="191"/>
        <v>416.66666666666669</v>
      </c>
      <c r="AK386" s="127">
        <f t="shared" si="191"/>
        <v>416.66666666666669</v>
      </c>
      <c r="AL386" s="127">
        <f t="shared" si="191"/>
        <v>416.66666666666669</v>
      </c>
      <c r="AM386" s="127">
        <f t="shared" si="191"/>
        <v>416.66666666666669</v>
      </c>
      <c r="AN386" s="127">
        <f t="shared" si="191"/>
        <v>416.66666666666669</v>
      </c>
      <c r="AO386" s="127">
        <f t="shared" si="191"/>
        <v>416.66666666666669</v>
      </c>
      <c r="AP386" s="127">
        <f t="shared" si="191"/>
        <v>416.66666666666669</v>
      </c>
      <c r="AQ386" s="127">
        <f t="shared" si="191"/>
        <v>416.66666666666669</v>
      </c>
      <c r="AR386" s="127">
        <f t="shared" si="191"/>
        <v>416.66666666666669</v>
      </c>
      <c r="AS386" s="127">
        <f t="shared" si="191"/>
        <v>416.66666666666669</v>
      </c>
      <c r="AT386" s="127">
        <f t="shared" si="191"/>
        <v>416.66666666666669</v>
      </c>
      <c r="AU386" s="127">
        <f t="shared" si="191"/>
        <v>416.66666666666669</v>
      </c>
      <c r="AV386" s="127">
        <f t="shared" si="191"/>
        <v>416.66666666666669</v>
      </c>
      <c r="AW386" s="127">
        <f t="shared" si="191"/>
        <v>416.66666666666669</v>
      </c>
      <c r="AX386" s="127">
        <f t="shared" si="191"/>
        <v>416.66666666666669</v>
      </c>
      <c r="AY386" s="127"/>
      <c r="AZ386" s="127"/>
      <c r="BA386" s="127"/>
      <c r="BB386" s="127"/>
      <c r="BC386" s="127"/>
      <c r="BD386" s="127"/>
      <c r="BE386" s="127"/>
      <c r="BF386" s="127"/>
      <c r="BG386" s="127"/>
      <c r="BH386" s="127"/>
      <c r="BI386" s="127"/>
      <c r="BJ386" s="127"/>
      <c r="BK386" s="127"/>
      <c r="BL386" s="127"/>
    </row>
    <row r="387" spans="1:64" x14ac:dyDescent="0.25">
      <c r="A387" s="127" t="s">
        <v>604</v>
      </c>
      <c r="B387" s="127" t="s">
        <v>605</v>
      </c>
      <c r="C387" s="127">
        <f t="shared" si="192"/>
        <v>0</v>
      </c>
      <c r="D387" s="127">
        <f t="shared" si="192"/>
        <v>0</v>
      </c>
      <c r="E387" s="127">
        <f t="shared" si="192"/>
        <v>0</v>
      </c>
      <c r="F387" s="127">
        <f t="shared" si="192"/>
        <v>1958.3333333333333</v>
      </c>
      <c r="G387" s="127">
        <f t="shared" si="192"/>
        <v>5833.333333333333</v>
      </c>
      <c r="H387" s="127">
        <f t="shared" si="192"/>
        <v>7666.666666666667</v>
      </c>
      <c r="I387" s="127">
        <f t="shared" si="192"/>
        <v>7500</v>
      </c>
      <c r="J387" s="127">
        <f t="shared" si="192"/>
        <v>9291.6666666666661</v>
      </c>
      <c r="K387" s="127">
        <f t="shared" si="192"/>
        <v>9083.3333333333339</v>
      </c>
      <c r="L387" s="127">
        <f t="shared" si="192"/>
        <v>8875</v>
      </c>
      <c r="M387" s="127">
        <f t="shared" si="192"/>
        <v>8666.6666666666679</v>
      </c>
      <c r="N387" s="127">
        <f>+N376+N365+N354+N343+N332+N321+N310+N299+N288+N277</f>
        <v>10416.666666666668</v>
      </c>
      <c r="O387" s="127">
        <f t="shared" si="192"/>
        <v>12125</v>
      </c>
      <c r="P387" s="127">
        <f t="shared" si="192"/>
        <v>13791.666666666666</v>
      </c>
      <c r="Q387" s="127">
        <f t="shared" si="192"/>
        <v>13458.333333333334</v>
      </c>
      <c r="R387" s="127">
        <f t="shared" si="192"/>
        <v>13125</v>
      </c>
      <c r="S387" s="127">
        <f t="shared" si="191"/>
        <v>12791.666666666666</v>
      </c>
      <c r="T387" s="127">
        <f t="shared" si="191"/>
        <v>12458.333333333334</v>
      </c>
      <c r="U387" s="127">
        <f t="shared" si="191"/>
        <v>14083.333333333334</v>
      </c>
      <c r="V387" s="127">
        <f t="shared" si="191"/>
        <v>13708.333333333334</v>
      </c>
      <c r="W387" s="127">
        <f t="shared" si="191"/>
        <v>13333.333333333334</v>
      </c>
      <c r="X387" s="127">
        <f t="shared" si="191"/>
        <v>12958.333333333334</v>
      </c>
      <c r="Y387" s="127">
        <f t="shared" si="191"/>
        <v>12583.333333333336</v>
      </c>
      <c r="Z387" s="127">
        <f t="shared" si="191"/>
        <v>14166.66666666667</v>
      </c>
      <c r="AA387" s="127">
        <f t="shared" si="191"/>
        <v>13750</v>
      </c>
      <c r="AB387" s="127">
        <f t="shared" si="191"/>
        <v>13333.333333333336</v>
      </c>
      <c r="AC387" s="127">
        <f t="shared" si="191"/>
        <v>12916.66666666667</v>
      </c>
      <c r="AD387" s="127">
        <f t="shared" si="191"/>
        <v>12500</v>
      </c>
      <c r="AE387" s="127">
        <f t="shared" si="191"/>
        <v>12083.333333333336</v>
      </c>
      <c r="AF387" s="127">
        <f t="shared" si="191"/>
        <v>11666.66666666667</v>
      </c>
      <c r="AG387" s="127">
        <f t="shared" si="191"/>
        <v>11250.000000000004</v>
      </c>
      <c r="AH387" s="127">
        <f t="shared" si="191"/>
        <v>10833.333333333336</v>
      </c>
      <c r="AI387" s="127">
        <f t="shared" si="191"/>
        <v>10416.666666666668</v>
      </c>
      <c r="AJ387" s="127">
        <f t="shared" si="191"/>
        <v>10000</v>
      </c>
      <c r="AK387" s="127">
        <f t="shared" si="191"/>
        <v>9583.3333333333321</v>
      </c>
      <c r="AL387" s="127">
        <f t="shared" si="191"/>
        <v>9166.6666666666661</v>
      </c>
      <c r="AM387" s="127">
        <f t="shared" si="191"/>
        <v>8750</v>
      </c>
      <c r="AN387" s="127">
        <f t="shared" si="191"/>
        <v>8333.3333333333339</v>
      </c>
      <c r="AO387" s="127">
        <f t="shared" si="191"/>
        <v>7916.6666666666661</v>
      </c>
      <c r="AP387" s="127">
        <f t="shared" si="191"/>
        <v>7499.9999999999991</v>
      </c>
      <c r="AQ387" s="127">
        <f t="shared" si="191"/>
        <v>7083.3333333333321</v>
      </c>
      <c r="AR387" s="127">
        <f t="shared" si="191"/>
        <v>6666.6666666666642</v>
      </c>
      <c r="AS387" s="127">
        <f t="shared" si="191"/>
        <v>6249.9999999999964</v>
      </c>
      <c r="AT387" s="127">
        <f t="shared" si="191"/>
        <v>5833.3333333333303</v>
      </c>
      <c r="AU387" s="127">
        <f t="shared" si="191"/>
        <v>5416.6666666666633</v>
      </c>
      <c r="AV387" s="127">
        <f t="shared" si="191"/>
        <v>4999.9999999999955</v>
      </c>
      <c r="AW387" s="127">
        <f t="shared" si="191"/>
        <v>4583.3333333333267</v>
      </c>
      <c r="AX387" s="127">
        <f t="shared" si="191"/>
        <v>4166.6666666666606</v>
      </c>
      <c r="AY387" s="127"/>
      <c r="AZ387" s="127"/>
      <c r="BA387" s="127"/>
      <c r="BB387" s="127"/>
      <c r="BC387" s="127"/>
      <c r="BD387" s="127"/>
      <c r="BE387" s="127"/>
      <c r="BF387" s="127"/>
      <c r="BG387" s="127"/>
      <c r="BH387" s="127"/>
      <c r="BI387" s="127"/>
      <c r="BJ387" s="127"/>
      <c r="BK387" s="127"/>
      <c r="BL387" s="127"/>
    </row>
    <row r="388" spans="1:64" x14ac:dyDescent="0.25">
      <c r="A388" s="127"/>
      <c r="B388" s="127" t="s">
        <v>606</v>
      </c>
      <c r="C388" s="127">
        <f t="shared" si="192"/>
        <v>0</v>
      </c>
      <c r="D388" s="127">
        <f t="shared" si="192"/>
        <v>0</v>
      </c>
      <c r="E388" s="127">
        <f t="shared" si="192"/>
        <v>0</v>
      </c>
      <c r="F388" s="127">
        <f t="shared" si="192"/>
        <v>0</v>
      </c>
      <c r="G388" s="127">
        <f t="shared" si="192"/>
        <v>0</v>
      </c>
      <c r="H388" s="127">
        <f t="shared" si="192"/>
        <v>0</v>
      </c>
      <c r="I388" s="127">
        <f t="shared" si="192"/>
        <v>0</v>
      </c>
      <c r="J388" s="127">
        <f t="shared" si="192"/>
        <v>0</v>
      </c>
      <c r="K388" s="127">
        <f t="shared" si="192"/>
        <v>0</v>
      </c>
      <c r="L388" s="127">
        <f t="shared" si="192"/>
        <v>0</v>
      </c>
      <c r="M388" s="127">
        <f t="shared" si="192"/>
        <v>0</v>
      </c>
      <c r="N388" s="127">
        <f t="shared" si="192"/>
        <v>0</v>
      </c>
      <c r="O388" s="127">
        <f t="shared" si="192"/>
        <v>0</v>
      </c>
      <c r="P388" s="127">
        <f t="shared" si="192"/>
        <v>0</v>
      </c>
      <c r="Q388" s="127">
        <f t="shared" si="192"/>
        <v>0</v>
      </c>
      <c r="R388" s="127">
        <f t="shared" si="192"/>
        <v>0</v>
      </c>
      <c r="S388" s="127">
        <f t="shared" si="191"/>
        <v>0</v>
      </c>
      <c r="T388" s="127">
        <f t="shared" si="191"/>
        <v>0</v>
      </c>
      <c r="U388" s="127">
        <f t="shared" si="191"/>
        <v>0</v>
      </c>
      <c r="V388" s="127">
        <f t="shared" si="191"/>
        <v>0</v>
      </c>
      <c r="W388" s="127">
        <f t="shared" si="191"/>
        <v>0</v>
      </c>
      <c r="X388" s="127">
        <f t="shared" si="191"/>
        <v>0</v>
      </c>
      <c r="Y388" s="127">
        <f t="shared" si="191"/>
        <v>0</v>
      </c>
      <c r="Z388" s="127">
        <f t="shared" si="191"/>
        <v>0</v>
      </c>
      <c r="AA388" s="127">
        <f t="shared" si="191"/>
        <v>0</v>
      </c>
      <c r="AB388" s="127">
        <f t="shared" si="191"/>
        <v>0</v>
      </c>
      <c r="AC388" s="127">
        <f t="shared" si="191"/>
        <v>0</v>
      </c>
      <c r="AD388" s="127">
        <f t="shared" si="191"/>
        <v>0</v>
      </c>
      <c r="AE388" s="127">
        <f t="shared" si="191"/>
        <v>0</v>
      </c>
      <c r="AF388" s="127">
        <f t="shared" si="191"/>
        <v>0</v>
      </c>
      <c r="AG388" s="127">
        <f t="shared" si="191"/>
        <v>0</v>
      </c>
      <c r="AH388" s="127">
        <f t="shared" si="191"/>
        <v>0</v>
      </c>
      <c r="AI388" s="127">
        <f t="shared" si="191"/>
        <v>0</v>
      </c>
      <c r="AJ388" s="127">
        <f t="shared" si="191"/>
        <v>0</v>
      </c>
      <c r="AK388" s="127">
        <f t="shared" si="191"/>
        <v>0</v>
      </c>
      <c r="AL388" s="127">
        <f t="shared" si="191"/>
        <v>0</v>
      </c>
      <c r="AM388" s="127">
        <f t="shared" si="191"/>
        <v>0</v>
      </c>
      <c r="AN388" s="127">
        <f t="shared" si="191"/>
        <v>0</v>
      </c>
      <c r="AO388" s="127">
        <f t="shared" si="191"/>
        <v>0</v>
      </c>
      <c r="AP388" s="127">
        <f t="shared" si="191"/>
        <v>0</v>
      </c>
      <c r="AQ388" s="127">
        <f t="shared" si="191"/>
        <v>0</v>
      </c>
      <c r="AR388" s="127">
        <f t="shared" si="191"/>
        <v>0</v>
      </c>
      <c r="AS388" s="127">
        <f t="shared" si="191"/>
        <v>0</v>
      </c>
      <c r="AT388" s="127">
        <f t="shared" si="191"/>
        <v>0</v>
      </c>
      <c r="AU388" s="127">
        <f t="shared" si="191"/>
        <v>0</v>
      </c>
      <c r="AV388" s="127">
        <f t="shared" si="191"/>
        <v>0</v>
      </c>
      <c r="AW388" s="127">
        <f t="shared" si="191"/>
        <v>0</v>
      </c>
      <c r="AX388" s="127">
        <f t="shared" si="191"/>
        <v>0</v>
      </c>
      <c r="AY388" s="127"/>
      <c r="AZ388" s="127"/>
      <c r="BA388" s="127"/>
      <c r="BB388" s="127"/>
      <c r="BC388" s="127"/>
      <c r="BD388" s="127"/>
      <c r="BE388" s="127"/>
      <c r="BF388" s="127"/>
      <c r="BG388" s="127"/>
      <c r="BH388" s="127"/>
      <c r="BI388" s="127"/>
      <c r="BJ388" s="127"/>
      <c r="BK388" s="127"/>
      <c r="BL388" s="127"/>
    </row>
    <row r="389" spans="1:64" x14ac:dyDescent="0.25">
      <c r="A389" s="127"/>
      <c r="B389" s="145" t="s">
        <v>607</v>
      </c>
      <c r="C389" s="145">
        <f>+C385+C386+C388</f>
        <v>0</v>
      </c>
      <c r="D389" s="145">
        <f t="shared" ref="D389:AX389" si="193">+D385+D386+D388</f>
        <v>0</v>
      </c>
      <c r="E389" s="145">
        <f t="shared" si="193"/>
        <v>0</v>
      </c>
      <c r="F389" s="145">
        <f t="shared" si="193"/>
        <v>437.16441693331655</v>
      </c>
      <c r="G389" s="145">
        <f t="shared" si="193"/>
        <v>1311.4932507999497</v>
      </c>
      <c r="H389" s="145">
        <f t="shared" si="193"/>
        <v>1748.6576677332662</v>
      </c>
      <c r="I389" s="145">
        <f t="shared" si="193"/>
        <v>1748.6576677332662</v>
      </c>
      <c r="J389" s="145">
        <f t="shared" si="193"/>
        <v>2185.8220846665827</v>
      </c>
      <c r="K389" s="145">
        <f t="shared" si="193"/>
        <v>2185.8220846665827</v>
      </c>
      <c r="L389" s="145">
        <f t="shared" si="193"/>
        <v>2185.8220846665827</v>
      </c>
      <c r="M389" s="145">
        <f t="shared" si="193"/>
        <v>2185.8220846665827</v>
      </c>
      <c r="N389" s="145">
        <f t="shared" si="193"/>
        <v>2622.9865015998989</v>
      </c>
      <c r="O389" s="145">
        <f t="shared" si="193"/>
        <v>3060.1509185332152</v>
      </c>
      <c r="P389" s="145">
        <f t="shared" si="193"/>
        <v>3497.3153354665319</v>
      </c>
      <c r="Q389" s="145">
        <f t="shared" si="193"/>
        <v>3497.3153354665319</v>
      </c>
      <c r="R389" s="145">
        <f t="shared" si="193"/>
        <v>3497.3153354665319</v>
      </c>
      <c r="S389" s="145">
        <f t="shared" si="193"/>
        <v>3497.3153354665319</v>
      </c>
      <c r="T389" s="145">
        <f t="shared" si="193"/>
        <v>3497.3153354665319</v>
      </c>
      <c r="U389" s="145">
        <f t="shared" si="193"/>
        <v>3934.4797523998482</v>
      </c>
      <c r="V389" s="145">
        <f t="shared" si="193"/>
        <v>3934.4797523998482</v>
      </c>
      <c r="W389" s="145">
        <f t="shared" si="193"/>
        <v>3934.4797523998482</v>
      </c>
      <c r="X389" s="145">
        <f t="shared" si="193"/>
        <v>3934.4797523998482</v>
      </c>
      <c r="Y389" s="145">
        <f t="shared" si="193"/>
        <v>3934.4797523998482</v>
      </c>
      <c r="Z389" s="145">
        <f t="shared" si="193"/>
        <v>4371.6441693331644</v>
      </c>
      <c r="AA389" s="145">
        <f t="shared" si="193"/>
        <v>4371.6441693331644</v>
      </c>
      <c r="AB389" s="145">
        <f t="shared" si="193"/>
        <v>4371.6441693331644</v>
      </c>
      <c r="AC389" s="145">
        <f t="shared" si="193"/>
        <v>4371.6441693331644</v>
      </c>
      <c r="AD389" s="145">
        <f t="shared" si="193"/>
        <v>4371.6441693331644</v>
      </c>
      <c r="AE389" s="145">
        <f t="shared" si="193"/>
        <v>4371.6441693331644</v>
      </c>
      <c r="AF389" s="145">
        <f t="shared" si="193"/>
        <v>4371.6441693331644</v>
      </c>
      <c r="AG389" s="145">
        <f t="shared" si="193"/>
        <v>4371.6441693331644</v>
      </c>
      <c r="AH389" s="145">
        <f t="shared" si="193"/>
        <v>4371.6441693331644</v>
      </c>
      <c r="AI389" s="145">
        <f t="shared" si="193"/>
        <v>4371.6441693331644</v>
      </c>
      <c r="AJ389" s="145">
        <f t="shared" si="193"/>
        <v>4371.6441693331644</v>
      </c>
      <c r="AK389" s="145">
        <f t="shared" si="193"/>
        <v>4371.6441693331644</v>
      </c>
      <c r="AL389" s="145">
        <f t="shared" si="193"/>
        <v>4371.6441693331644</v>
      </c>
      <c r="AM389" s="145">
        <f t="shared" si="193"/>
        <v>4371.6441693331644</v>
      </c>
      <c r="AN389" s="145">
        <f t="shared" si="193"/>
        <v>4371.6441693331644</v>
      </c>
      <c r="AO389" s="145">
        <f t="shared" si="193"/>
        <v>4371.6441693331644</v>
      </c>
      <c r="AP389" s="145">
        <f t="shared" si="193"/>
        <v>4371.6441693331644</v>
      </c>
      <c r="AQ389" s="145">
        <f t="shared" si="193"/>
        <v>4371.6441693331644</v>
      </c>
      <c r="AR389" s="145">
        <f t="shared" si="193"/>
        <v>4371.6441693331644</v>
      </c>
      <c r="AS389" s="145">
        <f t="shared" si="193"/>
        <v>4371.6441693331644</v>
      </c>
      <c r="AT389" s="145">
        <f t="shared" si="193"/>
        <v>4371.6441693331644</v>
      </c>
      <c r="AU389" s="145">
        <f t="shared" si="193"/>
        <v>4371.6441693331644</v>
      </c>
      <c r="AV389" s="145">
        <f t="shared" si="193"/>
        <v>4371.6441693331644</v>
      </c>
      <c r="AW389" s="145">
        <f t="shared" si="193"/>
        <v>4371.6441693331644</v>
      </c>
      <c r="AX389" s="145">
        <f t="shared" si="193"/>
        <v>4371.6441693331644</v>
      </c>
      <c r="AY389" s="127"/>
      <c r="AZ389" s="127"/>
      <c r="BA389" s="127"/>
      <c r="BB389" s="127"/>
      <c r="BC389" s="127"/>
      <c r="BD389" s="127"/>
      <c r="BE389" s="127"/>
      <c r="BF389" s="127"/>
      <c r="BG389" s="127"/>
      <c r="BH389" s="127"/>
      <c r="BI389" s="127"/>
      <c r="BJ389" s="127"/>
      <c r="BK389" s="127"/>
      <c r="BL389" s="127"/>
    </row>
    <row r="390" spans="1:64" x14ac:dyDescent="0.25">
      <c r="A390" s="127"/>
      <c r="B390" s="127"/>
      <c r="C390" s="12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Z390" s="127"/>
      <c r="AA390" s="127"/>
      <c r="AB390" s="127"/>
      <c r="AC390" s="127"/>
      <c r="AD390" s="127"/>
      <c r="AE390" s="127"/>
      <c r="AF390" s="127"/>
      <c r="AG390" s="127"/>
      <c r="AH390" s="127"/>
      <c r="AI390" s="127"/>
      <c r="AJ390" s="127"/>
      <c r="AK390" s="127"/>
      <c r="AL390" s="127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27"/>
      <c r="AW390" s="127"/>
      <c r="AX390" s="127"/>
      <c r="AY390" s="127"/>
      <c r="AZ390" s="127"/>
      <c r="BA390" s="127"/>
      <c r="BB390" s="127"/>
      <c r="BC390" s="127"/>
      <c r="BD390" s="127"/>
      <c r="BE390" s="127"/>
      <c r="BF390" s="127"/>
      <c r="BG390" s="127"/>
      <c r="BH390" s="127"/>
      <c r="BI390" s="127"/>
      <c r="BJ390" s="127"/>
      <c r="BK390" s="127"/>
      <c r="BL390" s="127"/>
    </row>
    <row r="391" spans="1:64" x14ac:dyDescent="0.25">
      <c r="A391" s="127"/>
      <c r="B391" s="127"/>
      <c r="C391" s="12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Z391" s="127"/>
      <c r="AA391" s="127"/>
      <c r="AB391" s="127"/>
      <c r="AC391" s="127"/>
      <c r="AD391" s="127"/>
      <c r="AE391" s="127"/>
      <c r="AF391" s="127"/>
      <c r="AG391" s="127"/>
      <c r="AH391" s="127"/>
      <c r="AI391" s="127"/>
      <c r="AJ391" s="127"/>
      <c r="AK391" s="127"/>
      <c r="AL391" s="127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7"/>
      <c r="BG391" s="127"/>
      <c r="BH391" s="127"/>
      <c r="BI391" s="127"/>
      <c r="BJ391" s="127"/>
      <c r="BK391" s="127"/>
      <c r="BL391" s="127"/>
    </row>
    <row r="392" spans="1:64" x14ac:dyDescent="0.25">
      <c r="A392" s="127"/>
      <c r="B392" s="127" t="s">
        <v>339</v>
      </c>
      <c r="C392" s="127">
        <f t="shared" ref="C392:AX392" si="194">+C381+C370+C359+C348+C337+C326+C315+C304+C293+C282</f>
        <v>0</v>
      </c>
      <c r="D392" s="127">
        <f t="shared" si="194"/>
        <v>0</v>
      </c>
      <c r="E392" s="127">
        <f t="shared" si="194"/>
        <v>0</v>
      </c>
      <c r="F392" s="127">
        <f t="shared" si="194"/>
        <v>2395.4977502666497</v>
      </c>
      <c r="G392" s="127">
        <f t="shared" si="194"/>
        <v>5186.4932507999492</v>
      </c>
      <c r="H392" s="127">
        <f t="shared" si="194"/>
        <v>3581.991001066599</v>
      </c>
      <c r="I392" s="127">
        <f t="shared" si="194"/>
        <v>1581.9910010665994</v>
      </c>
      <c r="J392" s="127">
        <f t="shared" si="194"/>
        <v>3977.4887513332487</v>
      </c>
      <c r="K392" s="127">
        <f t="shared" si="194"/>
        <v>1977.4887513332492</v>
      </c>
      <c r="L392" s="127">
        <f t="shared" si="194"/>
        <v>1977.4887513332492</v>
      </c>
      <c r="M392" s="127">
        <f t="shared" si="194"/>
        <v>1977.4887513332492</v>
      </c>
      <c r="N392" s="127">
        <f t="shared" si="194"/>
        <v>4372.9865015998985</v>
      </c>
      <c r="O392" s="127">
        <f t="shared" si="194"/>
        <v>4768.4842518665482</v>
      </c>
      <c r="P392" s="127">
        <f t="shared" si="194"/>
        <v>5163.9820021331989</v>
      </c>
      <c r="Q392" s="127">
        <f t="shared" si="194"/>
        <v>3163.9820021331984</v>
      </c>
      <c r="R392" s="127">
        <f t="shared" si="194"/>
        <v>3163.9820021331984</v>
      </c>
      <c r="S392" s="127">
        <f t="shared" si="194"/>
        <v>3163.9820021331984</v>
      </c>
      <c r="T392" s="127">
        <f t="shared" si="194"/>
        <v>3163.9820021331984</v>
      </c>
      <c r="U392" s="127">
        <f t="shared" si="194"/>
        <v>5559.4797523998477</v>
      </c>
      <c r="V392" s="127">
        <f t="shared" si="194"/>
        <v>3559.4797523998482</v>
      </c>
      <c r="W392" s="127">
        <f t="shared" si="194"/>
        <v>3559.4797523998482</v>
      </c>
      <c r="X392" s="127">
        <f t="shared" si="194"/>
        <v>3559.4797523998482</v>
      </c>
      <c r="Y392" s="127">
        <f t="shared" si="194"/>
        <v>3559.4797523998482</v>
      </c>
      <c r="Z392" s="127">
        <f t="shared" si="194"/>
        <v>5954.9775026664975</v>
      </c>
      <c r="AA392" s="127">
        <f t="shared" si="194"/>
        <v>3954.9775026664979</v>
      </c>
      <c r="AB392" s="127">
        <f t="shared" si="194"/>
        <v>3954.9775026664979</v>
      </c>
      <c r="AC392" s="127">
        <f t="shared" si="194"/>
        <v>3954.9775026664979</v>
      </c>
      <c r="AD392" s="127">
        <f t="shared" si="194"/>
        <v>3954.9775026664979</v>
      </c>
      <c r="AE392" s="127">
        <f t="shared" si="194"/>
        <v>3954.9775026664979</v>
      </c>
      <c r="AF392" s="127">
        <f t="shared" si="194"/>
        <v>3954.9775026664979</v>
      </c>
      <c r="AG392" s="127">
        <f t="shared" si="194"/>
        <v>3954.9775026664979</v>
      </c>
      <c r="AH392" s="127">
        <f t="shared" si="194"/>
        <v>3954.9775026664979</v>
      </c>
      <c r="AI392" s="127">
        <f t="shared" si="194"/>
        <v>3954.9775026664979</v>
      </c>
      <c r="AJ392" s="127">
        <f t="shared" si="194"/>
        <v>3954.9775026664979</v>
      </c>
      <c r="AK392" s="127">
        <f t="shared" si="194"/>
        <v>3954.9775026664979</v>
      </c>
      <c r="AL392" s="127">
        <f t="shared" si="194"/>
        <v>3954.9775026664979</v>
      </c>
      <c r="AM392" s="127">
        <f t="shared" si="194"/>
        <v>3954.9775026664979</v>
      </c>
      <c r="AN392" s="127">
        <f t="shared" si="194"/>
        <v>3954.9775026664979</v>
      </c>
      <c r="AO392" s="127">
        <f t="shared" si="194"/>
        <v>3954.9775026664979</v>
      </c>
      <c r="AP392" s="127">
        <f t="shared" si="194"/>
        <v>3954.9775026664979</v>
      </c>
      <c r="AQ392" s="127">
        <f t="shared" si="194"/>
        <v>3954.9775026664979</v>
      </c>
      <c r="AR392" s="127">
        <f t="shared" si="194"/>
        <v>3954.9775026664979</v>
      </c>
      <c r="AS392" s="127">
        <f t="shared" si="194"/>
        <v>3954.9775026664979</v>
      </c>
      <c r="AT392" s="127">
        <f t="shared" si="194"/>
        <v>3954.9775026664979</v>
      </c>
      <c r="AU392" s="127">
        <f t="shared" si="194"/>
        <v>3954.9775026664979</v>
      </c>
      <c r="AV392" s="127">
        <f t="shared" si="194"/>
        <v>3954.9775026664979</v>
      </c>
      <c r="AW392" s="127">
        <f t="shared" si="194"/>
        <v>3954.9775026664979</v>
      </c>
      <c r="AX392" s="127">
        <f t="shared" si="194"/>
        <v>3954.9775026664979</v>
      </c>
      <c r="AY392" s="127"/>
      <c r="AZ392" s="127"/>
      <c r="BA392" s="127"/>
      <c r="BB392" s="127"/>
      <c r="BC392" s="127"/>
      <c r="BD392" s="127"/>
      <c r="BE392" s="127"/>
      <c r="BF392" s="127"/>
      <c r="BG392" s="127"/>
      <c r="BH392" s="127"/>
      <c r="BI392" s="127"/>
      <c r="BJ392" s="127"/>
      <c r="BK392" s="127"/>
      <c r="BL392" s="127"/>
    </row>
    <row r="393" spans="1:64" x14ac:dyDescent="0.25">
      <c r="A393" s="127"/>
      <c r="B393" s="127"/>
      <c r="C393" s="12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AH393" s="127"/>
      <c r="AI393" s="127"/>
      <c r="AJ393" s="127"/>
      <c r="AK393" s="127"/>
      <c r="AL393" s="127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27"/>
      <c r="AW393" s="127"/>
      <c r="AX393" s="127"/>
      <c r="AY393" s="127"/>
      <c r="AZ393" s="127"/>
      <c r="BA393" s="127"/>
      <c r="BB393" s="127"/>
      <c r="BC393" s="127"/>
      <c r="BD393" s="127"/>
      <c r="BE393" s="127"/>
      <c r="BF393" s="127"/>
      <c r="BG393" s="127"/>
      <c r="BH393" s="127"/>
      <c r="BI393" s="127"/>
      <c r="BJ393" s="127"/>
      <c r="BK393" s="127"/>
      <c r="BL393" s="127"/>
    </row>
    <row r="394" spans="1:64" x14ac:dyDescent="0.25">
      <c r="A394" s="127"/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AH394" s="127"/>
      <c r="AI394" s="127"/>
      <c r="AJ394" s="127"/>
      <c r="AK394" s="127"/>
      <c r="AL394" s="127"/>
      <c r="AM394" s="127"/>
      <c r="AN394" s="127"/>
      <c r="AO394" s="127"/>
      <c r="AP394" s="127"/>
      <c r="AQ394" s="127"/>
      <c r="AR394" s="127"/>
      <c r="AS394" s="127"/>
      <c r="AT394" s="127"/>
      <c r="AU394" s="127"/>
      <c r="AV394" s="127"/>
      <c r="AW394" s="127"/>
      <c r="AX394" s="127"/>
      <c r="AY394" s="127"/>
      <c r="AZ394" s="127"/>
      <c r="BA394" s="127"/>
      <c r="BB394" s="127"/>
      <c r="BC394" s="127"/>
      <c r="BD394" s="127"/>
      <c r="BE394" s="127"/>
      <c r="BF394" s="127"/>
      <c r="BG394" s="127"/>
      <c r="BH394" s="127"/>
      <c r="BI394" s="127"/>
      <c r="BJ394" s="127"/>
      <c r="BK394" s="127"/>
      <c r="BL394" s="127"/>
    </row>
    <row r="395" spans="1:64" x14ac:dyDescent="0.25">
      <c r="A395" s="127"/>
      <c r="B395" s="127"/>
      <c r="C395" s="12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AH395" s="127"/>
      <c r="AI395" s="127"/>
      <c r="AJ395" s="127"/>
      <c r="AK395" s="127"/>
      <c r="AL395" s="127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27"/>
      <c r="AW395" s="127"/>
      <c r="AX395" s="127"/>
      <c r="AY395" s="127"/>
      <c r="AZ395" s="127"/>
      <c r="BA395" s="127"/>
      <c r="BB395" s="127"/>
      <c r="BC395" s="127"/>
      <c r="BD395" s="127"/>
      <c r="BE395" s="127"/>
      <c r="BF395" s="127"/>
      <c r="BG395" s="127"/>
      <c r="BH395" s="127"/>
      <c r="BI395" s="127"/>
      <c r="BJ395" s="127"/>
      <c r="BK395" s="127"/>
      <c r="BL395" s="127"/>
    </row>
    <row r="396" spans="1:64" x14ac:dyDescent="0.25">
      <c r="A396" s="127"/>
      <c r="B396" s="127"/>
      <c r="C396" s="12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AH396" s="127"/>
      <c r="AI396" s="127"/>
      <c r="AJ396" s="127"/>
      <c r="AK396" s="127"/>
      <c r="AL396" s="127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27"/>
      <c r="AW396" s="127"/>
      <c r="AX396" s="127"/>
      <c r="AY396" s="127"/>
      <c r="AZ396" s="127"/>
      <c r="BA396" s="127"/>
      <c r="BB396" s="127"/>
      <c r="BC396" s="127"/>
      <c r="BD396" s="127"/>
      <c r="BE396" s="127"/>
      <c r="BF396" s="127"/>
      <c r="BG396" s="127"/>
      <c r="BH396" s="127"/>
      <c r="BI396" s="127"/>
      <c r="BJ396" s="127"/>
      <c r="BK396" s="127"/>
      <c r="BL396" s="127"/>
    </row>
    <row r="397" spans="1:64" x14ac:dyDescent="0.25">
      <c r="A397" s="127"/>
      <c r="B397" s="127"/>
      <c r="C397" s="12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AH397" s="127"/>
      <c r="AI397" s="127"/>
      <c r="AJ397" s="127"/>
      <c r="AK397" s="127"/>
      <c r="AL397" s="127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27"/>
      <c r="AW397" s="127"/>
      <c r="AX397" s="127"/>
      <c r="AY397" s="127"/>
      <c r="AZ397" s="127"/>
      <c r="BA397" s="127"/>
      <c r="BB397" s="127"/>
      <c r="BC397" s="127"/>
      <c r="BD397" s="127"/>
      <c r="BE397" s="127"/>
      <c r="BF397" s="127"/>
      <c r="BG397" s="127"/>
      <c r="BH397" s="127"/>
      <c r="BI397" s="127"/>
      <c r="BJ397" s="127"/>
      <c r="BK397" s="127"/>
      <c r="BL397" s="127"/>
    </row>
    <row r="398" spans="1:64" x14ac:dyDescent="0.25">
      <c r="A398" s="127"/>
      <c r="B398" s="127"/>
      <c r="C398" s="12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AH398" s="127"/>
      <c r="AI398" s="127"/>
      <c r="AJ398" s="127"/>
      <c r="AK398" s="127"/>
      <c r="AL398" s="127"/>
      <c r="AM398" s="127"/>
      <c r="AN398" s="127"/>
      <c r="AO398" s="127"/>
      <c r="AP398" s="127"/>
      <c r="AQ398" s="127"/>
      <c r="AR398" s="127"/>
      <c r="AS398" s="127"/>
      <c r="AT398" s="127"/>
      <c r="AU398" s="127"/>
      <c r="AV398" s="127"/>
      <c r="AW398" s="127"/>
      <c r="AX398" s="127"/>
      <c r="AY398" s="127"/>
      <c r="AZ398" s="127"/>
      <c r="BA398" s="127"/>
      <c r="BB398" s="127"/>
      <c r="BC398" s="127"/>
      <c r="BD398" s="127"/>
      <c r="BE398" s="127"/>
      <c r="BF398" s="127"/>
      <c r="BG398" s="127"/>
      <c r="BH398" s="127"/>
      <c r="BI398" s="127"/>
      <c r="BJ398" s="127"/>
      <c r="BK398" s="127"/>
      <c r="BL398" s="127"/>
    </row>
    <row r="399" spans="1:64" x14ac:dyDescent="0.25">
      <c r="A399" s="127"/>
      <c r="B399" s="127"/>
      <c r="C399" s="12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AH399" s="127"/>
      <c r="AI399" s="127"/>
      <c r="AJ399" s="127"/>
      <c r="AK399" s="127"/>
      <c r="AL399" s="127"/>
      <c r="AM399" s="127"/>
      <c r="AN399" s="127"/>
      <c r="AO399" s="127"/>
      <c r="AP399" s="127"/>
      <c r="AQ399" s="127"/>
      <c r="AR399" s="127"/>
      <c r="AS399" s="127"/>
      <c r="AT399" s="127"/>
      <c r="AU399" s="127"/>
      <c r="AV399" s="127"/>
      <c r="AW399" s="127"/>
      <c r="AX399" s="127"/>
      <c r="AY399" s="127"/>
      <c r="AZ399" s="127"/>
      <c r="BA399" s="127"/>
      <c r="BB399" s="127"/>
      <c r="BC399" s="127"/>
      <c r="BD399" s="127"/>
      <c r="BE399" s="127"/>
      <c r="BF399" s="127"/>
      <c r="BG399" s="127"/>
      <c r="BH399" s="127"/>
      <c r="BI399" s="127"/>
      <c r="BJ399" s="127"/>
      <c r="BK399" s="127"/>
      <c r="BL399" s="127"/>
    </row>
  </sheetData>
  <hyperlinks>
    <hyperlink ref="A1" location="View!A1" display="view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106"/>
  <sheetViews>
    <sheetView showGridLines="0" topLeftCell="A6" workbookViewId="0">
      <selection activeCell="A8" sqref="A8:XFD8"/>
    </sheetView>
  </sheetViews>
  <sheetFormatPr defaultRowHeight="15" x14ac:dyDescent="0.25"/>
  <cols>
    <col min="1" max="1" width="60.42578125" customWidth="1"/>
    <col min="2" max="2" width="12.28515625" bestFit="1" customWidth="1"/>
    <col min="3" max="12" width="11.5703125" bestFit="1" customWidth="1"/>
    <col min="13" max="13" width="13.28515625" bestFit="1" customWidth="1"/>
    <col min="14" max="24" width="11.5703125" bestFit="1" customWidth="1"/>
    <col min="25" max="25" width="13.28515625" bestFit="1" customWidth="1"/>
    <col min="26" max="36" width="11.5703125" bestFit="1" customWidth="1"/>
    <col min="37" max="37" width="13.28515625" bestFit="1" customWidth="1"/>
  </cols>
  <sheetData>
    <row r="1" spans="1:37" x14ac:dyDescent="0.25">
      <c r="A1" s="25" t="s">
        <v>204</v>
      </c>
    </row>
    <row r="3" spans="1:37" x14ac:dyDescent="0.25">
      <c r="A3" s="134" t="s">
        <v>635</v>
      </c>
      <c r="B3" s="169">
        <f>+View!C21</f>
        <v>3.9E-2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</row>
    <row r="4" spans="1:37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</row>
    <row r="5" spans="1:37" x14ac:dyDescent="0.25">
      <c r="A5" s="134" t="s">
        <v>610</v>
      </c>
      <c r="B5" s="170">
        <v>103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</row>
    <row r="6" spans="1:37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</row>
    <row r="7" spans="1:37" x14ac:dyDescent="0.25">
      <c r="A7" s="134"/>
      <c r="B7" s="171" t="s">
        <v>611</v>
      </c>
      <c r="C7" s="171" t="s">
        <v>612</v>
      </c>
      <c r="D7" s="171" t="s">
        <v>613</v>
      </c>
      <c r="E7" s="171" t="s">
        <v>614</v>
      </c>
      <c r="F7" s="171" t="s">
        <v>615</v>
      </c>
      <c r="G7" s="171" t="s">
        <v>616</v>
      </c>
      <c r="H7" s="171" t="s">
        <v>617</v>
      </c>
      <c r="I7" s="171" t="s">
        <v>618</v>
      </c>
      <c r="J7" s="171" t="s">
        <v>619</v>
      </c>
      <c r="K7" s="171" t="s">
        <v>620</v>
      </c>
      <c r="L7" s="171" t="s">
        <v>621</v>
      </c>
      <c r="M7" s="171" t="s">
        <v>622</v>
      </c>
      <c r="N7" s="171" t="s">
        <v>611</v>
      </c>
      <c r="O7" s="171" t="s">
        <v>612</v>
      </c>
      <c r="P7" s="171" t="s">
        <v>613</v>
      </c>
      <c r="Q7" s="171" t="s">
        <v>614</v>
      </c>
      <c r="R7" s="171" t="s">
        <v>615</v>
      </c>
      <c r="S7" s="171" t="s">
        <v>616</v>
      </c>
      <c r="T7" s="171" t="s">
        <v>617</v>
      </c>
      <c r="U7" s="171" t="s">
        <v>618</v>
      </c>
      <c r="V7" s="171" t="s">
        <v>619</v>
      </c>
      <c r="W7" s="171" t="s">
        <v>620</v>
      </c>
      <c r="X7" s="171" t="s">
        <v>621</v>
      </c>
      <c r="Y7" s="171" t="s">
        <v>622</v>
      </c>
      <c r="Z7" s="171" t="s">
        <v>611</v>
      </c>
      <c r="AA7" s="171" t="s">
        <v>612</v>
      </c>
      <c r="AB7" s="171" t="s">
        <v>613</v>
      </c>
      <c r="AC7" s="171" t="s">
        <v>614</v>
      </c>
      <c r="AD7" s="171" t="s">
        <v>615</v>
      </c>
      <c r="AE7" s="171" t="s">
        <v>616</v>
      </c>
      <c r="AF7" s="171" t="s">
        <v>617</v>
      </c>
      <c r="AG7" s="171" t="s">
        <v>618</v>
      </c>
      <c r="AH7" s="171" t="s">
        <v>619</v>
      </c>
      <c r="AI7" s="171" t="s">
        <v>620</v>
      </c>
      <c r="AJ7" s="171" t="s">
        <v>621</v>
      </c>
      <c r="AK7" s="171" t="s">
        <v>622</v>
      </c>
    </row>
    <row r="8" spans="1:37" s="202" customFormat="1" x14ac:dyDescent="0.25">
      <c r="B8" s="202">
        <f>+SPm!B2</f>
        <v>41456</v>
      </c>
      <c r="C8" s="202">
        <f>+'[3]In mat prime'!G4</f>
        <v>8.1288343558282208E-3</v>
      </c>
      <c r="D8" s="202">
        <f>+'[3]In mat prime'!H4</f>
        <v>8.1288343558282208E-3</v>
      </c>
      <c r="E8" s="202">
        <f>+'[3]In mat prime'!I4</f>
        <v>8.1288343558282208E-3</v>
      </c>
      <c r="F8" s="202">
        <f>+'[3]In mat prime'!J4</f>
        <v>8.1288343558282208E-3</v>
      </c>
      <c r="G8" s="202">
        <f>+'[3]In mat prime'!K4</f>
        <v>8.1288343558282208E-3</v>
      </c>
      <c r="H8" s="202">
        <f>+'[3]In mat prime'!L4</f>
        <v>8.1288343558282208E-3</v>
      </c>
      <c r="I8" s="202">
        <f>+'[3]In mat prime'!M4</f>
        <v>8.1288343558282208E-3</v>
      </c>
      <c r="J8" s="202">
        <f>+'[3]In mat prime'!N4</f>
        <v>8.1288343558282208E-3</v>
      </c>
      <c r="K8" s="202">
        <f>+'[3]In mat prime'!O4</f>
        <v>8.1288343558282208E-3</v>
      </c>
      <c r="L8" s="202">
        <f>+'[3]In mat prime'!P4</f>
        <v>8.1288343558282208E-3</v>
      </c>
      <c r="M8" s="202">
        <f>+'[3]In mat prime'!Q4</f>
        <v>8.1288343558282208E-3</v>
      </c>
      <c r="N8" s="202">
        <f>+'[3]In mat prime'!R4</f>
        <v>8.1288343558282208E-3</v>
      </c>
      <c r="O8" s="202">
        <f>+'[3]In mat prime'!S4</f>
        <v>8.1288343558282208E-3</v>
      </c>
      <c r="P8" s="202">
        <f>+'[3]In mat prime'!T4</f>
        <v>8.1288343558282208E-3</v>
      </c>
      <c r="Q8" s="202">
        <f>+'[3]In mat prime'!U4</f>
        <v>8.1288343558282208E-3</v>
      </c>
      <c r="R8" s="202">
        <f>+'[3]In mat prime'!V4</f>
        <v>8.1288343558282208E-3</v>
      </c>
      <c r="S8" s="202">
        <f>+'[3]In mat prime'!W4</f>
        <v>8.1288343558282208E-3</v>
      </c>
      <c r="T8" s="202">
        <f>+'[3]In mat prime'!X4</f>
        <v>8.1288343558282208E-3</v>
      </c>
      <c r="U8" s="202">
        <f>+'[3]In mat prime'!Y4</f>
        <v>8.1288343558282208E-3</v>
      </c>
      <c r="V8" s="202">
        <f>+'[3]In mat prime'!Z4</f>
        <v>8.1288343558282208E-3</v>
      </c>
      <c r="W8" s="202">
        <f>+'[3]In mat prime'!AA4</f>
        <v>8.1288343558282208E-3</v>
      </c>
      <c r="X8" s="202">
        <f>+'[3]In mat prime'!AB4</f>
        <v>8.1288343558282208E-3</v>
      </c>
      <c r="Y8" s="202">
        <f>+'[3]In mat prime'!AC4</f>
        <v>8.1288343558282208E-3</v>
      </c>
      <c r="Z8" s="202">
        <f>+'[3]In mat prime'!AD4</f>
        <v>8.1288343558282208E-3</v>
      </c>
      <c r="AA8" s="202">
        <f>+'[3]In mat prime'!AE4</f>
        <v>8.1288343558282208E-3</v>
      </c>
      <c r="AB8" s="202">
        <f>+'[3]In mat prime'!AF4</f>
        <v>8.1288343558282208E-3</v>
      </c>
      <c r="AC8" s="202">
        <f>+'[3]In mat prime'!AG4</f>
        <v>8.1288343558282208E-3</v>
      </c>
      <c r="AD8" s="202">
        <f>+'[3]In mat prime'!AH4</f>
        <v>8.1288343558282208E-3</v>
      </c>
      <c r="AE8" s="202">
        <f>+'[3]In mat prime'!AI4</f>
        <v>8.1288343558282208E-3</v>
      </c>
      <c r="AF8" s="202">
        <f>+'[3]In mat prime'!AJ4</f>
        <v>8.1288343558282208E-3</v>
      </c>
      <c r="AG8" s="202">
        <f>+'[3]In mat prime'!AK4</f>
        <v>8.1288343558282208E-3</v>
      </c>
      <c r="AH8" s="202">
        <f>+'[3]In mat prime'!AL4</f>
        <v>8.1288343558282208E-3</v>
      </c>
      <c r="AI8" s="202">
        <f>+'[3]In mat prime'!AM4</f>
        <v>8.1288343558282208E-3</v>
      </c>
      <c r="AJ8" s="202">
        <f>+'[3]In mat prime'!AN4</f>
        <v>8.1288343558282208E-3</v>
      </c>
      <c r="AK8" s="202">
        <f>+'[3]In mat prime'!AO4</f>
        <v>8.1288343558282208E-3</v>
      </c>
    </row>
    <row r="9" spans="1:37" x14ac:dyDescent="0.25">
      <c r="A9" s="13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37" x14ac:dyDescent="0.25">
      <c r="A10" s="134" t="s">
        <v>637</v>
      </c>
      <c r="B10" s="154">
        <f t="shared" ref="B10:AK10" si="0">SUM(B12:B16)</f>
        <v>39700</v>
      </c>
      <c r="C10" s="154">
        <f t="shared" si="0"/>
        <v>39700</v>
      </c>
      <c r="D10" s="154">
        <f t="shared" si="0"/>
        <v>39700</v>
      </c>
      <c r="E10" s="154">
        <f t="shared" si="0"/>
        <v>39700</v>
      </c>
      <c r="F10" s="154">
        <f t="shared" si="0"/>
        <v>39700</v>
      </c>
      <c r="G10" s="154">
        <f t="shared" si="0"/>
        <v>39700</v>
      </c>
      <c r="H10" s="154">
        <f t="shared" si="0"/>
        <v>39916</v>
      </c>
      <c r="I10" s="154">
        <f t="shared" si="0"/>
        <v>40142.5</v>
      </c>
      <c r="J10" s="154">
        <f t="shared" si="0"/>
        <v>40445.5</v>
      </c>
      <c r="K10" s="154">
        <f t="shared" si="0"/>
        <v>40445.5</v>
      </c>
      <c r="L10" s="154">
        <f t="shared" si="0"/>
        <v>40717.205000000002</v>
      </c>
      <c r="M10" s="154">
        <f t="shared" si="0"/>
        <v>40717.205000000002</v>
      </c>
      <c r="N10" s="154">
        <f t="shared" si="0"/>
        <v>40717.205000000002</v>
      </c>
      <c r="O10" s="154">
        <f t="shared" si="0"/>
        <v>45298.672500000008</v>
      </c>
      <c r="P10" s="154">
        <f t="shared" si="0"/>
        <v>45298.672500000008</v>
      </c>
      <c r="Q10" s="154">
        <f t="shared" si="0"/>
        <v>45298.672500000008</v>
      </c>
      <c r="R10" s="154">
        <f t="shared" si="0"/>
        <v>45298.672500000008</v>
      </c>
      <c r="S10" s="154">
        <f t="shared" si="0"/>
        <v>45298.672500000008</v>
      </c>
      <c r="T10" s="154">
        <f t="shared" si="0"/>
        <v>45298.672500000008</v>
      </c>
      <c r="U10" s="154">
        <f t="shared" si="0"/>
        <v>45298.672500000008</v>
      </c>
      <c r="V10" s="154">
        <f t="shared" si="0"/>
        <v>45298.672500000008</v>
      </c>
      <c r="W10" s="154">
        <f t="shared" si="0"/>
        <v>45298.672500000008</v>
      </c>
      <c r="X10" s="154">
        <f t="shared" si="0"/>
        <v>45298.672500000008</v>
      </c>
      <c r="Y10" s="154">
        <f t="shared" si="0"/>
        <v>45298.672500000008</v>
      </c>
      <c r="Z10" s="154">
        <f t="shared" si="0"/>
        <v>45298.672500000008</v>
      </c>
      <c r="AA10" s="154">
        <f t="shared" si="0"/>
        <v>49880.14</v>
      </c>
      <c r="AB10" s="154">
        <f t="shared" si="0"/>
        <v>49880.14</v>
      </c>
      <c r="AC10" s="154">
        <f t="shared" si="0"/>
        <v>49880.14</v>
      </c>
      <c r="AD10" s="154">
        <f t="shared" si="0"/>
        <v>49880.14</v>
      </c>
      <c r="AE10" s="154">
        <f t="shared" si="0"/>
        <v>49880.14</v>
      </c>
      <c r="AF10" s="154">
        <f t="shared" si="0"/>
        <v>49880.14</v>
      </c>
      <c r="AG10" s="154">
        <f t="shared" si="0"/>
        <v>49880.14</v>
      </c>
      <c r="AH10" s="154">
        <f t="shared" si="0"/>
        <v>49880.14</v>
      </c>
      <c r="AI10" s="154">
        <f t="shared" si="0"/>
        <v>49880.14</v>
      </c>
      <c r="AJ10" s="154">
        <f t="shared" si="0"/>
        <v>49880.14</v>
      </c>
      <c r="AK10" s="154">
        <f t="shared" si="0"/>
        <v>49880.14</v>
      </c>
    </row>
    <row r="11" spans="1:37" x14ac:dyDescent="0.25">
      <c r="A11" s="134"/>
      <c r="B11" s="15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</row>
    <row r="12" spans="1:37" x14ac:dyDescent="0.25">
      <c r="A12" s="172" t="s">
        <v>638</v>
      </c>
      <c r="B12" s="154">
        <f>+CEm!B3</f>
        <v>39700</v>
      </c>
      <c r="C12" s="154">
        <f>+CEm!C3</f>
        <v>39700</v>
      </c>
      <c r="D12" s="154">
        <f>+CEm!D3</f>
        <v>39700</v>
      </c>
      <c r="E12" s="154">
        <f>+CEm!E3</f>
        <v>39700</v>
      </c>
      <c r="F12" s="154">
        <f>+CEm!F3</f>
        <v>39700</v>
      </c>
      <c r="G12" s="154">
        <f>+CEm!G3</f>
        <v>39700</v>
      </c>
      <c r="H12" s="154">
        <f>+CEm!H3</f>
        <v>39916</v>
      </c>
      <c r="I12" s="154">
        <f>+CEm!I3</f>
        <v>40142.5</v>
      </c>
      <c r="J12" s="154">
        <f>+CEm!J3</f>
        <v>40445.5</v>
      </c>
      <c r="K12" s="154">
        <f>+CEm!K3</f>
        <v>40445.5</v>
      </c>
      <c r="L12" s="154">
        <f>+CEm!L3</f>
        <v>40717.205000000002</v>
      </c>
      <c r="M12" s="154">
        <f>+CEm!M3</f>
        <v>40717.205000000002</v>
      </c>
      <c r="N12" s="154">
        <f>+CEm!N3</f>
        <v>40717.205000000002</v>
      </c>
      <c r="O12" s="154">
        <f>+CEm!O3</f>
        <v>45298.672500000008</v>
      </c>
      <c r="P12" s="154">
        <f>+CEm!P3</f>
        <v>45298.672500000008</v>
      </c>
      <c r="Q12" s="154">
        <f>+CEm!Q3</f>
        <v>45298.672500000008</v>
      </c>
      <c r="R12" s="154">
        <f>+CEm!R3</f>
        <v>45298.672500000008</v>
      </c>
      <c r="S12" s="154">
        <f>+CEm!S3</f>
        <v>45298.672500000008</v>
      </c>
      <c r="T12" s="154">
        <f>+CEm!T3</f>
        <v>45298.672500000008</v>
      </c>
      <c r="U12" s="154">
        <f>+CEm!U3</f>
        <v>45298.672500000008</v>
      </c>
      <c r="V12" s="154">
        <f>+CEm!V3</f>
        <v>45298.672500000008</v>
      </c>
      <c r="W12" s="154">
        <f>+CEm!W3</f>
        <v>45298.672500000008</v>
      </c>
      <c r="X12" s="154">
        <f>+CEm!X3</f>
        <v>45298.672500000008</v>
      </c>
      <c r="Y12" s="154">
        <f>+CEm!Y3</f>
        <v>45298.672500000008</v>
      </c>
      <c r="Z12" s="154">
        <f>+CEm!Z3</f>
        <v>45298.672500000008</v>
      </c>
      <c r="AA12" s="154">
        <f>+CEm!AA3</f>
        <v>49880.14</v>
      </c>
      <c r="AB12" s="154">
        <f>+CEm!AB3</f>
        <v>49880.14</v>
      </c>
      <c r="AC12" s="154">
        <f>+CEm!AC3</f>
        <v>49880.14</v>
      </c>
      <c r="AD12" s="154">
        <f>+CEm!AD3</f>
        <v>49880.14</v>
      </c>
      <c r="AE12" s="154">
        <f>+CEm!AE3</f>
        <v>49880.14</v>
      </c>
      <c r="AF12" s="154">
        <f>+CEm!AF3</f>
        <v>49880.14</v>
      </c>
      <c r="AG12" s="154">
        <f>+CEm!AG3</f>
        <v>49880.14</v>
      </c>
      <c r="AH12" s="154">
        <f>+CEm!AH3</f>
        <v>49880.14</v>
      </c>
      <c r="AI12" s="154">
        <f>+CEm!AI3</f>
        <v>49880.14</v>
      </c>
      <c r="AJ12" s="154">
        <f>+CEm!AJ3</f>
        <v>49880.14</v>
      </c>
      <c r="AK12" s="154">
        <f>+CEm!AK3</f>
        <v>49880.14</v>
      </c>
    </row>
    <row r="13" spans="1:37" ht="26.25" customHeight="1" x14ac:dyDescent="0.25">
      <c r="A13" s="172" t="s">
        <v>639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</row>
    <row r="14" spans="1:37" ht="15" customHeight="1" x14ac:dyDescent="0.25">
      <c r="A14" s="172" t="s">
        <v>640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</row>
    <row r="15" spans="1:37" x14ac:dyDescent="0.25">
      <c r="A15" s="172" t="s">
        <v>641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7" ht="30" x14ac:dyDescent="0.25">
      <c r="A16" s="172" t="s">
        <v>642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</row>
    <row r="17" spans="1:37" x14ac:dyDescent="0.25">
      <c r="A17" s="134"/>
      <c r="B17" s="15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</row>
    <row r="18" spans="1:37" x14ac:dyDescent="0.25">
      <c r="A18" s="134"/>
      <c r="B18" s="15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</row>
    <row r="19" spans="1:37" x14ac:dyDescent="0.25">
      <c r="A19" s="134" t="s">
        <v>643</v>
      </c>
      <c r="B19" s="154">
        <f>SUM(B21:B27)</f>
        <v>169110.76666666669</v>
      </c>
      <c r="C19" s="154">
        <f t="shared" ref="C19:AK19" si="1">SUM(C21:C27)</f>
        <v>51619.433333333269</v>
      </c>
      <c r="D19" s="154">
        <f t="shared" si="1"/>
        <v>41627.433333333393</v>
      </c>
      <c r="E19" s="154">
        <f t="shared" si="1"/>
        <v>14581.264416933336</v>
      </c>
      <c r="F19" s="154">
        <f t="shared" si="1"/>
        <v>44055.59325079988</v>
      </c>
      <c r="G19" s="154">
        <f t="shared" si="1"/>
        <v>43756.171001066614</v>
      </c>
      <c r="H19" s="154">
        <f t="shared" si="1"/>
        <v>44526.771001066591</v>
      </c>
      <c r="I19" s="154">
        <f t="shared" si="1"/>
        <v>44754.175417999897</v>
      </c>
      <c r="J19" s="154">
        <f t="shared" si="1"/>
        <v>43810.835417999871</v>
      </c>
      <c r="K19" s="154">
        <f t="shared" si="1"/>
        <v>44907.475418000002</v>
      </c>
      <c r="L19" s="154">
        <f t="shared" si="1"/>
        <v>43030.781417999926</v>
      </c>
      <c r="M19" s="154">
        <f t="shared" si="1"/>
        <v>45606.005834933123</v>
      </c>
      <c r="N19" s="154">
        <f t="shared" si="1"/>
        <v>46998.204251866671</v>
      </c>
      <c r="O19" s="154">
        <f t="shared" si="1"/>
        <v>48056.876468799877</v>
      </c>
      <c r="P19" s="154">
        <f t="shared" si="1"/>
        <v>48056.876468799717</v>
      </c>
      <c r="Q19" s="154">
        <f t="shared" si="1"/>
        <v>48056.87646879995</v>
      </c>
      <c r="R19" s="154">
        <f t="shared" si="1"/>
        <v>48056.876468799775</v>
      </c>
      <c r="S19" s="154">
        <f t="shared" si="1"/>
        <v>48056.876468799892</v>
      </c>
      <c r="T19" s="154">
        <f t="shared" si="1"/>
        <v>48494.040885733091</v>
      </c>
      <c r="U19" s="154">
        <f t="shared" si="1"/>
        <v>48494.040885733208</v>
      </c>
      <c r="V19" s="154">
        <f t="shared" si="1"/>
        <v>48494.040885733135</v>
      </c>
      <c r="W19" s="154">
        <f t="shared" si="1"/>
        <v>48494.040885733222</v>
      </c>
      <c r="X19" s="154">
        <f t="shared" si="1"/>
        <v>48494.040885733091</v>
      </c>
      <c r="Y19" s="154">
        <f t="shared" si="1"/>
        <v>48931.205302666407</v>
      </c>
      <c r="Z19" s="154">
        <f t="shared" si="1"/>
        <v>46547.068102666526</v>
      </c>
      <c r="AA19" s="154">
        <f t="shared" si="1"/>
        <v>46989.903902666512</v>
      </c>
      <c r="AB19" s="154">
        <f t="shared" si="1"/>
        <v>46989.903902666571</v>
      </c>
      <c r="AC19" s="154">
        <f t="shared" si="1"/>
        <v>46989.903902666745</v>
      </c>
      <c r="AD19" s="154">
        <f t="shared" si="1"/>
        <v>46989.903902666418</v>
      </c>
      <c r="AE19" s="154">
        <f t="shared" si="1"/>
        <v>46989.903902666512</v>
      </c>
      <c r="AF19" s="154">
        <f t="shared" si="1"/>
        <v>36123.237235999666</v>
      </c>
      <c r="AG19" s="154">
        <f t="shared" si="1"/>
        <v>36123.237235999783</v>
      </c>
      <c r="AH19" s="154">
        <f t="shared" si="1"/>
        <v>36123.237235999899</v>
      </c>
      <c r="AI19" s="154">
        <f t="shared" si="1"/>
        <v>36123.237235999826</v>
      </c>
      <c r="AJ19" s="154">
        <f t="shared" si="1"/>
        <v>36123.237235999884</v>
      </c>
      <c r="AK19" s="154">
        <f t="shared" si="1"/>
        <v>36123.237235999797</v>
      </c>
    </row>
    <row r="20" spans="1:37" x14ac:dyDescent="0.25">
      <c r="A20" s="134"/>
      <c r="B20" s="15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</row>
    <row r="21" spans="1:37" x14ac:dyDescent="0.25">
      <c r="A21" s="172" t="s">
        <v>644</v>
      </c>
      <c r="B21" s="154">
        <f>+CEm!B8</f>
        <v>176900</v>
      </c>
      <c r="C21" s="154">
        <f>+CEm!C8</f>
        <v>0</v>
      </c>
      <c r="D21" s="154">
        <f>+CEm!D8</f>
        <v>0</v>
      </c>
      <c r="E21" s="154">
        <f>+CEm!E8</f>
        <v>39200</v>
      </c>
      <c r="F21" s="154">
        <f>+CEm!F8</f>
        <v>33000</v>
      </c>
      <c r="G21" s="154">
        <f>+CEm!G8</f>
        <v>51300</v>
      </c>
      <c r="H21" s="154">
        <f>+CEm!H8</f>
        <v>45532</v>
      </c>
      <c r="I21" s="154">
        <f>+CEm!I8</f>
        <v>30400</v>
      </c>
      <c r="J21" s="154">
        <f>+CEm!J8</f>
        <v>42260</v>
      </c>
      <c r="K21" s="154">
        <f>+CEm!K8</f>
        <v>23520</v>
      </c>
      <c r="L21" s="154">
        <f>+CEm!L8</f>
        <v>58446</v>
      </c>
      <c r="M21" s="154">
        <f>+CEm!M8</f>
        <v>10200</v>
      </c>
      <c r="N21" s="154">
        <f>+CEm!N8</f>
        <v>35556</v>
      </c>
      <c r="O21" s="154">
        <f>+CEm!O8</f>
        <v>69616.2</v>
      </c>
      <c r="P21" s="154">
        <f>+CEm!P8</f>
        <v>10210</v>
      </c>
      <c r="Q21" s="154">
        <f>+CEm!Q8</f>
        <v>67911</v>
      </c>
      <c r="R21" s="154">
        <f>+CEm!R8</f>
        <v>16932</v>
      </c>
      <c r="S21" s="154">
        <f>+CEm!S8</f>
        <v>54062</v>
      </c>
      <c r="T21" s="154">
        <f>+CEm!T8</f>
        <v>33456</v>
      </c>
      <c r="U21" s="154">
        <f>+CEm!U8</f>
        <v>2100</v>
      </c>
      <c r="V21" s="154">
        <f>+CEm!V8</f>
        <v>51031.200000000004</v>
      </c>
      <c r="W21" s="154">
        <f>+CEm!W8</f>
        <v>78592</v>
      </c>
      <c r="X21" s="154">
        <f>+CEm!X8</f>
        <v>21684</v>
      </c>
      <c r="Y21" s="154">
        <f>+CEm!Y8</f>
        <v>0</v>
      </c>
      <c r="Z21" s="154">
        <f>+CEm!Z8</f>
        <v>47778</v>
      </c>
      <c r="AA21" s="154">
        <f>+CEm!AA8</f>
        <v>73829</v>
      </c>
      <c r="AB21" s="154">
        <f>+CEm!AB8</f>
        <v>44644.2</v>
      </c>
      <c r="AC21" s="154">
        <f>+CEm!AC8</f>
        <v>37782</v>
      </c>
      <c r="AD21" s="154">
        <f>+CEm!AD8</f>
        <v>10210</v>
      </c>
      <c r="AE21" s="154">
        <f>+CEm!AE8</f>
        <v>4284</v>
      </c>
      <c r="AF21" s="154">
        <f>+CEm!AF8</f>
        <v>92148</v>
      </c>
      <c r="AG21" s="154">
        <f>+CEm!AG8</f>
        <v>35577</v>
      </c>
      <c r="AH21" s="154">
        <f>+CEm!AH8</f>
        <v>14892</v>
      </c>
      <c r="AI21" s="154">
        <f>+CEm!AI8</f>
        <v>13024.2</v>
      </c>
      <c r="AJ21" s="154">
        <f>+CEm!AJ8</f>
        <v>38762</v>
      </c>
      <c r="AK21" s="154">
        <f>+CEm!AK8</f>
        <v>55174</v>
      </c>
    </row>
    <row r="22" spans="1:37" x14ac:dyDescent="0.25">
      <c r="A22" s="172" t="s">
        <v>645</v>
      </c>
      <c r="B22" s="154">
        <f>+CEm!B14+CEm!B24+CEm!B41+CEm!B49-B23</f>
        <v>30266.166666666679</v>
      </c>
      <c r="C22" s="154">
        <f>+CEm!C14+CEm!C24+CEm!C41+CEm!C49-C23</f>
        <v>31635.944444444423</v>
      </c>
      <c r="D22" s="154">
        <f>+CEm!D14+CEm!D24+CEm!D41+CEm!D49-D23</f>
        <v>22610.611111111124</v>
      </c>
      <c r="E22" s="154">
        <f>+CEm!E14+CEm!E24+CEm!E41+CEm!E49-E23</f>
        <v>23118.944444444467</v>
      </c>
      <c r="F22" s="154">
        <f>+CEm!F14+CEm!F24+CEm!F41+CEm!F49-F23</f>
        <v>22668.944444444405</v>
      </c>
      <c r="G22" s="154">
        <f>+CEm!G14+CEm!G24+CEm!G41+CEm!G49-G23</f>
        <v>22710.61111111112</v>
      </c>
      <c r="H22" s="154">
        <f>+CEm!H14+CEm!H24+CEm!H41+CEm!H49-H23</f>
        <v>22710.61111111112</v>
      </c>
      <c r="I22" s="154">
        <f>+CEm!I14+CEm!I24+CEm!I41+CEm!I49-I23</f>
        <v>22710.611111111091</v>
      </c>
      <c r="J22" s="154">
        <f>+CEm!J14+CEm!J24+CEm!J41+CEm!J49-J23</f>
        <v>22810.611111111095</v>
      </c>
      <c r="K22" s="154">
        <f>+CEm!K14+CEm!K24+CEm!K41+CEm!K49-K23</f>
        <v>22810.611111111146</v>
      </c>
      <c r="L22" s="154">
        <f>+CEm!L14+CEm!L24+CEm!L41+CEm!L49-L23</f>
        <v>22810.611111111095</v>
      </c>
      <c r="M22" s="154">
        <f>+CEm!M14+CEm!M24+CEm!M41+CEm!M49-M23</f>
        <v>22925.928284169277</v>
      </c>
      <c r="N22" s="154">
        <f>+CEm!N14+CEm!N24+CEm!N41+CEm!N49-N23</f>
        <v>23132.94893216249</v>
      </c>
      <c r="O22" s="154">
        <f>+CEm!O14+CEm!O24+CEm!O41+CEm!O49-O23</f>
        <v>23130.915026032795</v>
      </c>
      <c r="P22" s="154">
        <f>+CEm!P14+CEm!P24+CEm!P41+CEm!P49-P23</f>
        <v>23128.86646088407</v>
      </c>
      <c r="Q22" s="154">
        <f>+CEm!Q14+CEm!Q24+CEm!Q41+CEm!Q49-Q23</f>
        <v>23126.803131064058</v>
      </c>
      <c r="R22" s="154">
        <f>+CEm!R14+CEm!R24+CEm!R41+CEm!R49-R23</f>
        <v>23124.724930158794</v>
      </c>
      <c r="S22" s="154">
        <f>+CEm!S14+CEm!S24+CEm!S41+CEm!S49-S23</f>
        <v>23122.631750987763</v>
      </c>
      <c r="T22" s="154">
        <f>+CEm!T14+CEm!T24+CEm!T41+CEm!T49-T23</f>
        <v>23120.523485597736</v>
      </c>
      <c r="U22" s="154">
        <f>+CEm!U14+CEm!U24+CEm!U41+CEm!U49-U23</f>
        <v>23118.400025257288</v>
      </c>
      <c r="V22" s="154">
        <f>+CEm!V14+CEm!V24+CEm!V41+CEm!V49-V23</f>
        <v>23116.261260451676</v>
      </c>
      <c r="W22" s="154">
        <f>+CEm!W14+CEm!W24+CEm!W41+CEm!W49-W23</f>
        <v>23114.107080876627</v>
      </c>
      <c r="X22" s="154">
        <f>+CEm!X14+CEm!X24+CEm!X41+CEm!X49-X23</f>
        <v>23111.937375432884</v>
      </c>
      <c r="Y22" s="154">
        <f>+CEm!Y14+CEm!Y24+CEm!Y41+CEm!Y49-Y23</f>
        <v>23109.752032220575</v>
      </c>
      <c r="Z22" s="154">
        <f>+CEm!Z14+CEm!Z24+CEm!Z41+CEm!Z49-Z23</f>
        <v>21673.271738533065</v>
      </c>
      <c r="AA22" s="154">
        <f>+CEm!AA14+CEm!AA24+CEm!AA41+CEm!AA49-AA23</f>
        <v>21671.054780851737</v>
      </c>
      <c r="AB22" s="154">
        <f>+CEm!AB14+CEm!AB24+CEm!AB41+CEm!AB49-AB23</f>
        <v>21668.821844839709</v>
      </c>
      <c r="AC22" s="154">
        <f>+CEm!AC14+CEm!AC24+CEm!AC41+CEm!AC49-AC23</f>
        <v>21666.57281533581</v>
      </c>
      <c r="AD22" s="154">
        <f>+CEm!AD14+CEm!AD24+CEm!AD41+CEm!AD49-AD23</f>
        <v>21664.3075763491</v>
      </c>
      <c r="AE22" s="154">
        <f>+CEm!AE14+CEm!AE24+CEm!AE41+CEm!AE49-AE23</f>
        <v>21662.026011052654</v>
      </c>
      <c r="AF22" s="154">
        <f>+CEm!AF14+CEm!AF24+CEm!AF41+CEm!AF49-AF23</f>
        <v>16226.394668444158</v>
      </c>
      <c r="AG22" s="154">
        <f>+CEm!AG14+CEm!AG24+CEm!AG41+CEm!AG49-AG23</f>
        <v>16224.080096673129</v>
      </c>
      <c r="AH22" s="154">
        <f>+CEm!AH14+CEm!AH24+CEm!AH41+CEm!AH49-AH23</f>
        <v>16221.748843035024</v>
      </c>
      <c r="AI22" s="154">
        <f>+CEm!AI14+CEm!AI24+CEm!AI41+CEm!AI49-AI23</f>
        <v>16219.400787298204</v>
      </c>
      <c r="AJ22" s="154">
        <f>+CEm!AJ14+CEm!AJ24+CEm!AJ41+CEm!AJ49-AJ23</f>
        <v>16217.03580836453</v>
      </c>
      <c r="AK22" s="154">
        <f>+CEm!AK14+CEm!AK24+CEm!AK41+CEm!AK49-AK23</f>
        <v>16214.653784263061</v>
      </c>
    </row>
    <row r="23" spans="1:37" x14ac:dyDescent="0.25">
      <c r="A23" s="172" t="s">
        <v>646</v>
      </c>
      <c r="B23" s="154">
        <f>+CEm!B36-E_Leasing!C23+CEm!B47</f>
        <v>1500</v>
      </c>
      <c r="C23" s="154">
        <f>+CEm!C36-E_Leasing!D23+CEm!C47</f>
        <v>1500</v>
      </c>
      <c r="D23" s="154">
        <f>+CEm!D36-E_Leasing!E23+CEm!D47</f>
        <v>1500</v>
      </c>
      <c r="E23" s="154">
        <f>+CEm!E36-E_Leasing!F23+CEm!E47</f>
        <v>1937.1644169333165</v>
      </c>
      <c r="F23" s="154">
        <f>+CEm!F36-E_Leasing!G23+CEm!F47</f>
        <v>2811.4932507999497</v>
      </c>
      <c r="G23" s="154">
        <f>+CEm!G36-E_Leasing!H23+CEm!G47</f>
        <v>3248.657667733266</v>
      </c>
      <c r="H23" s="154">
        <f>+CEm!H36-E_Leasing!I23+CEm!H47</f>
        <v>3248.657667733266</v>
      </c>
      <c r="I23" s="154">
        <f>+CEm!I36-E_Leasing!J23+CEm!I47</f>
        <v>3685.8220846665827</v>
      </c>
      <c r="J23" s="154">
        <f>+CEm!J36-E_Leasing!K23+CEm!J47</f>
        <v>3685.8220846665827</v>
      </c>
      <c r="K23" s="154">
        <f>+CEm!K36-E_Leasing!L23+CEm!K47</f>
        <v>3685.8220846665827</v>
      </c>
      <c r="L23" s="154">
        <f>+CEm!L36-E_Leasing!M23+CEm!L47</f>
        <v>3685.8220846665827</v>
      </c>
      <c r="M23" s="154">
        <f>+CEm!M36-E_Leasing!N23+CEm!M47</f>
        <v>4007.6693285417114</v>
      </c>
      <c r="N23" s="154">
        <f>+CEm!N36-E_Leasing!O23+CEm!N47</f>
        <v>4446.8530974818714</v>
      </c>
      <c r="O23" s="154">
        <f>+CEm!O36-E_Leasing!P23+CEm!O47</f>
        <v>4886.0514205448326</v>
      </c>
      <c r="P23" s="154">
        <f>+CEm!P36-E_Leasing!Q23+CEm!P47</f>
        <v>4888.0999856935505</v>
      </c>
      <c r="Q23" s="154">
        <f>+CEm!Q36-E_Leasing!R23+CEm!Q47</f>
        <v>4890.1633155136278</v>
      </c>
      <c r="R23" s="154">
        <f>+CEm!R36-E_Leasing!S23+CEm!R47</f>
        <v>4892.241516418826</v>
      </c>
      <c r="S23" s="154">
        <f>+CEm!S36-E_Leasing!T23+CEm!S47</f>
        <v>4894.3346955898651</v>
      </c>
      <c r="T23" s="154">
        <f>+CEm!T36-E_Leasing!U23+CEm!T47</f>
        <v>5333.6073779132639</v>
      </c>
      <c r="U23" s="154">
        <f>+CEm!U36-E_Leasing!V23+CEm!U47</f>
        <v>5335.7308382536485</v>
      </c>
      <c r="V23" s="154">
        <f>+CEm!V36-E_Leasing!W23+CEm!V47</f>
        <v>5337.8696030592564</v>
      </c>
      <c r="W23" s="154">
        <f>+CEm!W36-E_Leasing!X23+CEm!W47</f>
        <v>5340.0237826343146</v>
      </c>
      <c r="X23" s="154">
        <f>+CEm!X36-E_Leasing!Y23+CEm!X47</f>
        <v>5342.1934880780518</v>
      </c>
      <c r="Y23" s="154">
        <f>+CEm!Y36-E_Leasing!Z23+CEm!Y47</f>
        <v>5781.5432482237384</v>
      </c>
      <c r="Z23" s="154">
        <f>+CEm!Z36-E_Leasing!AA23+CEm!Z47</f>
        <v>5783.7443419111978</v>
      </c>
      <c r="AA23" s="154">
        <f>+CEm!AA36-E_Leasing!AB23+CEm!AA47</f>
        <v>5785.9612995925118</v>
      </c>
      <c r="AB23" s="154">
        <f>+CEm!AB36-E_Leasing!AC23+CEm!AB47</f>
        <v>5788.1942356046129</v>
      </c>
      <c r="AC23" s="154">
        <f>+CEm!AC36-E_Leasing!AD23+CEm!AC47</f>
        <v>5790.4432651084971</v>
      </c>
      <c r="AD23" s="154">
        <f>+CEm!AD36-E_Leasing!AE23+CEm!AD47</f>
        <v>5792.7085040951642</v>
      </c>
      <c r="AE23" s="154">
        <f>+CEm!AE36-E_Leasing!AF23+CEm!AE47</f>
        <v>5794.9900693915961</v>
      </c>
      <c r="AF23" s="154">
        <f>+CEm!AF36-E_Leasing!AG23+CEm!AF47</f>
        <v>5797.2880786667856</v>
      </c>
      <c r="AG23" s="154">
        <f>+CEm!AG36-E_Leasing!AH23+CEm!AG47</f>
        <v>5799.602650437806</v>
      </c>
      <c r="AH23" s="154">
        <f>+CEm!AH36-E_Leasing!AI23+CEm!AH47</f>
        <v>5801.9339040759178</v>
      </c>
      <c r="AI23" s="154">
        <f>+CEm!AI36-E_Leasing!AJ23+CEm!AI47</f>
        <v>5804.2819598127317</v>
      </c>
      <c r="AJ23" s="154">
        <f>+CEm!AJ36-E_Leasing!AK23+CEm!AJ47</f>
        <v>5806.6469387464049</v>
      </c>
      <c r="AK23" s="154">
        <f>+CEm!AK36-E_Leasing!AL23+CEm!AK47</f>
        <v>5809.0289628478886</v>
      </c>
    </row>
    <row r="24" spans="1:37" x14ac:dyDescent="0.25">
      <c r="A24" s="172" t="s">
        <v>647</v>
      </c>
      <c r="B24" s="154">
        <f>+CEm!B51</f>
        <v>416.66666666666697</v>
      </c>
      <c r="C24" s="154">
        <f>+CEm!C51</f>
        <v>555.55555555555475</v>
      </c>
      <c r="D24" s="154">
        <f>+CEm!D51</f>
        <v>588.8888888888896</v>
      </c>
      <c r="E24" s="154">
        <f>+CEm!E51</f>
        <v>588.88888888888869</v>
      </c>
      <c r="F24" s="154">
        <f>+CEm!F51</f>
        <v>588.88888888888869</v>
      </c>
      <c r="G24" s="154">
        <f>+CEm!G51</f>
        <v>588.88888888888869</v>
      </c>
      <c r="H24" s="154">
        <f>+CEm!H51</f>
        <v>588.88888888888869</v>
      </c>
      <c r="I24" s="154">
        <f>+CEm!I51</f>
        <v>588.88888888888869</v>
      </c>
      <c r="J24" s="154">
        <f>+CEm!J51</f>
        <v>638.88888888889051</v>
      </c>
      <c r="K24" s="154">
        <f>+CEm!K51</f>
        <v>638.88888888888687</v>
      </c>
      <c r="L24" s="154">
        <f>+CEm!L51</f>
        <v>638.88888888889051</v>
      </c>
      <c r="M24" s="154">
        <f>+CEm!M51</f>
        <v>638.88888888888869</v>
      </c>
      <c r="N24" s="154">
        <f>+CEm!N51</f>
        <v>638.88888888888869</v>
      </c>
      <c r="O24" s="154">
        <f>+CEm!O51</f>
        <v>638.88888888889051</v>
      </c>
      <c r="P24" s="154">
        <f>+CEm!P51</f>
        <v>638.88888888888687</v>
      </c>
      <c r="Q24" s="154">
        <f>+CEm!Q51</f>
        <v>638.88888888889051</v>
      </c>
      <c r="R24" s="154">
        <f>+CEm!R51</f>
        <v>638.88888888888687</v>
      </c>
      <c r="S24" s="154">
        <f>+CEm!S51</f>
        <v>638.88888888889051</v>
      </c>
      <c r="T24" s="154">
        <f>+CEm!T51</f>
        <v>638.88888888889051</v>
      </c>
      <c r="U24" s="154">
        <f>+CEm!U51</f>
        <v>638.88888888888687</v>
      </c>
      <c r="V24" s="154">
        <f>+CEm!V51</f>
        <v>638.88888888888687</v>
      </c>
      <c r="W24" s="154">
        <f>+CEm!W51</f>
        <v>638.88888888889051</v>
      </c>
      <c r="X24" s="154">
        <f>+CEm!X51</f>
        <v>638.88888888888687</v>
      </c>
      <c r="Y24" s="154">
        <f>+CEm!Y51</f>
        <v>638.88888888888687</v>
      </c>
      <c r="Z24" s="154">
        <f>+CEm!Z51</f>
        <v>638.88888888889051</v>
      </c>
      <c r="AA24" s="154">
        <f>+CEm!AA51</f>
        <v>638.88888888888687</v>
      </c>
      <c r="AB24" s="154">
        <f>+CEm!AB51</f>
        <v>638.88888888889051</v>
      </c>
      <c r="AC24" s="154">
        <f>+CEm!AC51</f>
        <v>638.88888888888687</v>
      </c>
      <c r="AD24" s="154">
        <f>+CEm!AD51</f>
        <v>638.88888888889051</v>
      </c>
      <c r="AE24" s="154">
        <f>+CEm!AE51</f>
        <v>638.88888888888687</v>
      </c>
      <c r="AF24" s="154">
        <f>+CEm!AF51</f>
        <v>638.88888888889051</v>
      </c>
      <c r="AG24" s="154">
        <f>+CEm!AG51</f>
        <v>638.88888888888687</v>
      </c>
      <c r="AH24" s="154">
        <f>+CEm!AH51</f>
        <v>638.88888888889051</v>
      </c>
      <c r="AI24" s="154">
        <f>+CEm!AI51</f>
        <v>638.88888888888687</v>
      </c>
      <c r="AJ24" s="154">
        <f>+CEm!AJ51</f>
        <v>638.88888888888687</v>
      </c>
      <c r="AK24" s="154">
        <f>+CEm!AK51</f>
        <v>638.88888888889414</v>
      </c>
    </row>
    <row r="25" spans="1:37" x14ac:dyDescent="0.25">
      <c r="A25" s="172" t="s">
        <v>648</v>
      </c>
      <c r="B25" s="154">
        <f>+CEm!B26</f>
        <v>8080.833333333343</v>
      </c>
      <c r="C25" s="154">
        <f>+CEm!C26</f>
        <v>8080.8333333333139</v>
      </c>
      <c r="D25" s="154">
        <f>+CEm!D26</f>
        <v>8080.833333333343</v>
      </c>
      <c r="E25" s="154">
        <f>+CEm!E26</f>
        <v>8089.1666666666861</v>
      </c>
      <c r="F25" s="154">
        <f>+CEm!F26</f>
        <v>8139.1666666666279</v>
      </c>
      <c r="G25" s="154">
        <f>+CEm!G26</f>
        <v>8180.833333333343</v>
      </c>
      <c r="H25" s="154">
        <f>+CEm!H26</f>
        <v>8180.833333333343</v>
      </c>
      <c r="I25" s="154">
        <f>+CEm!I26</f>
        <v>8180.8333333333139</v>
      </c>
      <c r="J25" s="154">
        <f>+CEm!J26</f>
        <v>8180.8333333333139</v>
      </c>
      <c r="K25" s="154">
        <f>+CEm!K26</f>
        <v>8180.8333333333721</v>
      </c>
      <c r="L25" s="154">
        <f>+CEm!L26</f>
        <v>8180.8333333333139</v>
      </c>
      <c r="M25" s="154">
        <f>+CEm!M26</f>
        <v>8180.8333333333139</v>
      </c>
      <c r="N25" s="154">
        <f>+CEm!N26</f>
        <v>8180.8333333333721</v>
      </c>
      <c r="O25" s="154">
        <f>+CEm!O26</f>
        <v>8180.8333333333139</v>
      </c>
      <c r="P25" s="154">
        <f>+CEm!P26</f>
        <v>8180.8333333333139</v>
      </c>
      <c r="Q25" s="154">
        <f>+CEm!Q26</f>
        <v>8180.8333333333721</v>
      </c>
      <c r="R25" s="154">
        <f>+CEm!R26</f>
        <v>8180.8333333333139</v>
      </c>
      <c r="S25" s="154">
        <f>+CEm!S26</f>
        <v>8180.8333333333139</v>
      </c>
      <c r="T25" s="154">
        <f>+CEm!T26</f>
        <v>8180.8333333333721</v>
      </c>
      <c r="U25" s="154">
        <f>+CEm!U26</f>
        <v>8180.8333333333139</v>
      </c>
      <c r="V25" s="154">
        <f>+CEm!V26</f>
        <v>8180.8333333333139</v>
      </c>
      <c r="W25" s="154">
        <f>+CEm!W26</f>
        <v>8180.8333333333139</v>
      </c>
      <c r="X25" s="154">
        <f>+CEm!X26</f>
        <v>8180.8333333333139</v>
      </c>
      <c r="Y25" s="154">
        <f>+CEm!Y26</f>
        <v>8180.8333333333721</v>
      </c>
      <c r="Z25" s="154">
        <f>+CEm!Z26</f>
        <v>6533.3333333333139</v>
      </c>
      <c r="AA25" s="154">
        <f>+CEm!AA26</f>
        <v>6533.3333333333139</v>
      </c>
      <c r="AB25" s="154">
        <f>+CEm!AB26</f>
        <v>6533.3333333333721</v>
      </c>
      <c r="AC25" s="154">
        <f>+CEm!AC26</f>
        <v>6533.3333333333721</v>
      </c>
      <c r="AD25" s="154">
        <f>+CEm!AD26</f>
        <v>6533.3333333333139</v>
      </c>
      <c r="AE25" s="154">
        <f>+CEm!AE26</f>
        <v>6533.3333333333139</v>
      </c>
      <c r="AF25" s="154">
        <f>+CEm!AF26</f>
        <v>1100</v>
      </c>
      <c r="AG25" s="154">
        <f>+CEm!AG26</f>
        <v>1100</v>
      </c>
      <c r="AH25" s="154">
        <f>+CEm!AH26</f>
        <v>1100</v>
      </c>
      <c r="AI25" s="154">
        <f>+CEm!AI26</f>
        <v>1100</v>
      </c>
      <c r="AJ25" s="154">
        <f>+CEm!AJ26</f>
        <v>1100</v>
      </c>
      <c r="AK25" s="154">
        <f>+CEm!AK26</f>
        <v>1100</v>
      </c>
    </row>
    <row r="26" spans="1:37" ht="30" x14ac:dyDescent="0.25">
      <c r="A26" s="172" t="s">
        <v>649</v>
      </c>
      <c r="B26" s="154">
        <f>+CEm!B7-CEm!B9</f>
        <v>-48052.899999999994</v>
      </c>
      <c r="C26" s="154">
        <f>+CEm!C7-CEm!C9</f>
        <v>9847.0999999999767</v>
      </c>
      <c r="D26" s="154">
        <f>+CEm!D7-CEm!D9</f>
        <v>8847.1000000000349</v>
      </c>
      <c r="E26" s="154">
        <f>+CEm!E7-CEm!E9</f>
        <v>-58352.900000000023</v>
      </c>
      <c r="F26" s="154">
        <f>+CEm!F7-CEm!F9</f>
        <v>-23152.899999999994</v>
      </c>
      <c r="G26" s="154">
        <f>+CEm!G7-CEm!G9</f>
        <v>-42272.820000000007</v>
      </c>
      <c r="H26" s="154">
        <f>+CEm!H7-CEm!H9</f>
        <v>-35734.22000000003</v>
      </c>
      <c r="I26" s="154">
        <f>+CEm!I7-CEm!I9</f>
        <v>-20811.979999999981</v>
      </c>
      <c r="J26" s="154">
        <f>+CEm!J7-CEm!J9</f>
        <v>-33765.320000000007</v>
      </c>
      <c r="K26" s="154">
        <f>+CEm!K7-CEm!K9</f>
        <v>-13928.679999999993</v>
      </c>
      <c r="L26" s="154">
        <f>+CEm!L7-CEm!L9</f>
        <v>-50731.373999999953</v>
      </c>
      <c r="M26" s="154">
        <f>+CEm!M7-CEm!M9</f>
        <v>-347.31400000007125</v>
      </c>
      <c r="N26" s="154">
        <f>+CEm!N7-CEm!N9</f>
        <v>-24957.319999999949</v>
      </c>
      <c r="O26" s="154">
        <f>+CEm!O7-CEm!O9</f>
        <v>-58396.012199999939</v>
      </c>
      <c r="P26" s="154">
        <f>+CEm!P7-CEm!P9</f>
        <v>1010.1877999998978</v>
      </c>
      <c r="Q26" s="154">
        <f>+CEm!Q7-CEm!Q9</f>
        <v>-56690.812199999986</v>
      </c>
      <c r="R26" s="154">
        <f>+CEm!R7-CEm!R9</f>
        <v>-5711.812200000044</v>
      </c>
      <c r="S26" s="154">
        <f>+CEm!S7-CEm!S9</f>
        <v>-42841.812199999928</v>
      </c>
      <c r="T26" s="154">
        <f>+CEm!T7-CEm!T9</f>
        <v>-22235.81220000016</v>
      </c>
      <c r="U26" s="154">
        <f>+CEm!U7-CEm!U9</f>
        <v>9120.1878000000725</v>
      </c>
      <c r="V26" s="154">
        <f>+CEm!V7-CEm!V9</f>
        <v>-39811.012199999997</v>
      </c>
      <c r="W26" s="154">
        <f>+CEm!W7-CEm!W9</f>
        <v>-67371.812199999928</v>
      </c>
      <c r="X26" s="154">
        <f>+CEm!X7-CEm!X9</f>
        <v>-10463.812200000044</v>
      </c>
      <c r="Y26" s="154">
        <f>+CEm!Y7-CEm!Y9</f>
        <v>11220.18779999984</v>
      </c>
      <c r="Z26" s="154">
        <f>+CEm!Z7-CEm!Z9</f>
        <v>-35860.170199999935</v>
      </c>
      <c r="AA26" s="154">
        <f>+CEm!AA7-CEm!AA9</f>
        <v>-61468.334399999934</v>
      </c>
      <c r="AB26" s="154">
        <f>+CEm!AB7-CEm!AB9</f>
        <v>-32283.534400000004</v>
      </c>
      <c r="AC26" s="154">
        <f>+CEm!AC7-CEm!AC9</f>
        <v>-25421.334399999818</v>
      </c>
      <c r="AD26" s="154">
        <f>+CEm!AD7-CEm!AD9</f>
        <v>2150.6655999999493</v>
      </c>
      <c r="AE26" s="154">
        <f>+CEm!AE7-CEm!AE9</f>
        <v>8076.6656000000658</v>
      </c>
      <c r="AF26" s="154">
        <f>+CEm!AF7-CEm!AF9</f>
        <v>-79787.334400000167</v>
      </c>
      <c r="AG26" s="154">
        <f>+CEm!AG7-CEm!AG9</f>
        <v>-23216.334400000051</v>
      </c>
      <c r="AH26" s="154">
        <f>+CEm!AH7-CEm!AH9</f>
        <v>-2531.3343999999342</v>
      </c>
      <c r="AI26" s="154">
        <f>+CEm!AI7-CEm!AI9</f>
        <v>-663.5344000000041</v>
      </c>
      <c r="AJ26" s="154">
        <f>+CEm!AJ7-CEm!AJ9</f>
        <v>-26401.334399999934</v>
      </c>
      <c r="AK26" s="154">
        <f>+CEm!AK7-CEm!AK9</f>
        <v>-42813.334400000051</v>
      </c>
    </row>
    <row r="27" spans="1:37" x14ac:dyDescent="0.25">
      <c r="A27" s="172" t="s">
        <v>650</v>
      </c>
      <c r="B27" s="154">
        <f>+CEm!B59+CEm!B66</f>
        <v>0</v>
      </c>
      <c r="C27" s="154">
        <f>+CEm!C59+CEm!C66</f>
        <v>0</v>
      </c>
      <c r="D27" s="154">
        <f>+CEm!D59+CEm!D66</f>
        <v>0</v>
      </c>
      <c r="E27" s="154">
        <f>+CEm!E59+CEm!E66</f>
        <v>0</v>
      </c>
      <c r="F27" s="154">
        <f>+CEm!F59+CEm!F66</f>
        <v>0</v>
      </c>
      <c r="G27" s="154">
        <f>+CEm!G59+CEm!G66</f>
        <v>0</v>
      </c>
      <c r="H27" s="154">
        <f>+CEm!H59+CEm!H66</f>
        <v>0</v>
      </c>
      <c r="I27" s="154">
        <f>+CEm!I59+CEm!I66</f>
        <v>0</v>
      </c>
      <c r="J27" s="154">
        <f>+CEm!J59+CEm!J66</f>
        <v>0</v>
      </c>
      <c r="K27" s="154">
        <f>+CEm!K59+CEm!K66</f>
        <v>0</v>
      </c>
      <c r="L27" s="154">
        <f>+CEm!L59+CEm!L66</f>
        <v>0</v>
      </c>
      <c r="M27" s="154">
        <f>+CEm!M59+CEm!M66</f>
        <v>0</v>
      </c>
      <c r="N27" s="154">
        <f>+CEm!N59+CEm!N66</f>
        <v>0</v>
      </c>
      <c r="O27" s="154">
        <f>+CEm!O59+CEm!O66</f>
        <v>0</v>
      </c>
      <c r="P27" s="154">
        <f>+CEm!P59+CEm!P66</f>
        <v>0</v>
      </c>
      <c r="Q27" s="154">
        <f>+CEm!Q59+CEm!Q66</f>
        <v>0</v>
      </c>
      <c r="R27" s="154">
        <f>+CEm!R59+CEm!R66</f>
        <v>0</v>
      </c>
      <c r="S27" s="154">
        <f>+CEm!S59+CEm!S66</f>
        <v>0</v>
      </c>
      <c r="T27" s="154">
        <f>+CEm!T59+CEm!T66</f>
        <v>0</v>
      </c>
      <c r="U27" s="154">
        <f>+CEm!U59+CEm!U66</f>
        <v>0</v>
      </c>
      <c r="V27" s="154">
        <f>+CEm!V59+CEm!V66</f>
        <v>0</v>
      </c>
      <c r="W27" s="154">
        <f>+CEm!W59+CEm!W66</f>
        <v>0</v>
      </c>
      <c r="X27" s="154">
        <f>+CEm!X59+CEm!X66</f>
        <v>0</v>
      </c>
      <c r="Y27" s="154">
        <f>+CEm!Y59+CEm!Y66</f>
        <v>0</v>
      </c>
      <c r="Z27" s="154">
        <f>+CEm!Z59+CEm!Z66</f>
        <v>0</v>
      </c>
      <c r="AA27" s="154">
        <f>+CEm!AA59+CEm!AA66</f>
        <v>0</v>
      </c>
      <c r="AB27" s="154">
        <f>+CEm!AB59+CEm!AB66</f>
        <v>0</v>
      </c>
      <c r="AC27" s="154">
        <f>+CEm!AC59+CEm!AC66</f>
        <v>0</v>
      </c>
      <c r="AD27" s="154">
        <f>+CEm!AD59+CEm!AD66</f>
        <v>0</v>
      </c>
      <c r="AE27" s="154">
        <f>+CEm!AE59+CEm!AE66</f>
        <v>0</v>
      </c>
      <c r="AF27" s="154">
        <f>+CEm!AF59+CEm!AF66</f>
        <v>0</v>
      </c>
      <c r="AG27" s="154">
        <f>+CEm!AG59+CEm!AG66</f>
        <v>0</v>
      </c>
      <c r="AH27" s="154">
        <f>+CEm!AH59+CEm!AH66</f>
        <v>0</v>
      </c>
      <c r="AI27" s="154">
        <f>+CEm!AI59+CEm!AI66</f>
        <v>0</v>
      </c>
      <c r="AJ27" s="154">
        <f>+CEm!AJ59+CEm!AJ66</f>
        <v>0</v>
      </c>
      <c r="AK27" s="154">
        <f>+CEm!AK59+CEm!AK66</f>
        <v>0</v>
      </c>
    </row>
    <row r="28" spans="1:37" x14ac:dyDescent="0.25">
      <c r="A28" s="134"/>
      <c r="B28" s="15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</row>
    <row r="29" spans="1:37" x14ac:dyDescent="0.25">
      <c r="A29" s="134"/>
      <c r="B29" s="15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</row>
    <row r="30" spans="1:37" x14ac:dyDescent="0.25">
      <c r="A30" s="173" t="s">
        <v>651</v>
      </c>
      <c r="B30" s="174">
        <f>+B10-B19</f>
        <v>-129410.76666666669</v>
      </c>
      <c r="C30" s="174">
        <f t="shared" ref="C30:AK30" si="2">+C10-C19</f>
        <v>-11919.433333333269</v>
      </c>
      <c r="D30" s="174">
        <f t="shared" si="2"/>
        <v>-1927.4333333333925</v>
      </c>
      <c r="E30" s="174">
        <f t="shared" si="2"/>
        <v>25118.735583066664</v>
      </c>
      <c r="F30" s="174">
        <f t="shared" si="2"/>
        <v>-4355.5932507998805</v>
      </c>
      <c r="G30" s="174">
        <f t="shared" si="2"/>
        <v>-4056.1710010666138</v>
      </c>
      <c r="H30" s="174">
        <f t="shared" si="2"/>
        <v>-4610.7710010665905</v>
      </c>
      <c r="I30" s="174">
        <f t="shared" si="2"/>
        <v>-4611.675417999897</v>
      </c>
      <c r="J30" s="174">
        <f t="shared" si="2"/>
        <v>-3365.3354179998714</v>
      </c>
      <c r="K30" s="174">
        <f t="shared" si="2"/>
        <v>-4461.9754180000018</v>
      </c>
      <c r="L30" s="174">
        <f t="shared" si="2"/>
        <v>-2313.5764179999242</v>
      </c>
      <c r="M30" s="174">
        <f t="shared" si="2"/>
        <v>-4888.8008349331212</v>
      </c>
      <c r="N30" s="174">
        <f t="shared" si="2"/>
        <v>-6280.9992518666695</v>
      </c>
      <c r="O30" s="174">
        <f t="shared" si="2"/>
        <v>-2758.2039687998695</v>
      </c>
      <c r="P30" s="174">
        <f t="shared" si="2"/>
        <v>-2758.2039687997094</v>
      </c>
      <c r="Q30" s="174">
        <f t="shared" si="2"/>
        <v>-2758.2039687999422</v>
      </c>
      <c r="R30" s="174">
        <f t="shared" si="2"/>
        <v>-2758.2039687997676</v>
      </c>
      <c r="S30" s="174">
        <f t="shared" si="2"/>
        <v>-2758.203968799884</v>
      </c>
      <c r="T30" s="174">
        <f t="shared" si="2"/>
        <v>-3195.3683857330834</v>
      </c>
      <c r="U30" s="174">
        <f t="shared" si="2"/>
        <v>-3195.3683857331998</v>
      </c>
      <c r="V30" s="174">
        <f t="shared" si="2"/>
        <v>-3195.3683857331271</v>
      </c>
      <c r="W30" s="174">
        <f t="shared" si="2"/>
        <v>-3195.3683857332144</v>
      </c>
      <c r="X30" s="174">
        <f t="shared" si="2"/>
        <v>-3195.3683857330834</v>
      </c>
      <c r="Y30" s="174">
        <f t="shared" si="2"/>
        <v>-3632.5328026663992</v>
      </c>
      <c r="Z30" s="174">
        <f t="shared" si="2"/>
        <v>-1248.3956026665182</v>
      </c>
      <c r="AA30" s="174">
        <f t="shared" si="2"/>
        <v>2890.2360973334871</v>
      </c>
      <c r="AB30" s="174">
        <f t="shared" si="2"/>
        <v>2890.2360973334289</v>
      </c>
      <c r="AC30" s="174">
        <f t="shared" si="2"/>
        <v>2890.2360973332543</v>
      </c>
      <c r="AD30" s="174">
        <f t="shared" si="2"/>
        <v>2890.2360973335817</v>
      </c>
      <c r="AE30" s="174">
        <f t="shared" si="2"/>
        <v>2890.2360973334871</v>
      </c>
      <c r="AF30" s="174">
        <f t="shared" si="2"/>
        <v>13756.902764000333</v>
      </c>
      <c r="AG30" s="174">
        <f t="shared" si="2"/>
        <v>13756.902764000217</v>
      </c>
      <c r="AH30" s="174">
        <f t="shared" si="2"/>
        <v>13756.9027640001</v>
      </c>
      <c r="AI30" s="174">
        <f t="shared" si="2"/>
        <v>13756.902764000173</v>
      </c>
      <c r="AJ30" s="174">
        <f t="shared" si="2"/>
        <v>13756.902764000115</v>
      </c>
      <c r="AK30" s="174">
        <f t="shared" si="2"/>
        <v>13756.902764000202</v>
      </c>
    </row>
    <row r="31" spans="1:37" x14ac:dyDescent="0.25">
      <c r="A31" s="173" t="s">
        <v>624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74">
        <f>+IF(SUM(B30:M30)&lt;0,0,SUM(B30:M30))</f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74">
        <f>+IF(SUM(N30:Y30)&lt;0,0,SUM(N30:Y30))</f>
        <v>0</v>
      </c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74">
        <f>+IF(SUM(Z30:AK30)&lt;0,0,SUM(Z30:AK30))</f>
        <v>95744.201468001862</v>
      </c>
    </row>
    <row r="32" spans="1:37" x14ac:dyDescent="0.25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</row>
    <row r="33" spans="1:37" x14ac:dyDescent="0.25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</row>
    <row r="34" spans="1:37" x14ac:dyDescent="0.25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</row>
    <row r="35" spans="1:37" x14ac:dyDescent="0.25">
      <c r="A35" s="173" t="s">
        <v>652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>
        <f>+M31*$B$3</f>
        <v>0</v>
      </c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>
        <f>+Y31*$B$3</f>
        <v>0</v>
      </c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>
        <f>+AK31*$B$3</f>
        <v>3734.0238572520725</v>
      </c>
    </row>
    <row r="36" spans="1:37" x14ac:dyDescent="0.25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</row>
    <row r="37" spans="1:37" x14ac:dyDescent="0.25">
      <c r="A37" s="134" t="s">
        <v>627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54">
        <f>+IF(M35&gt;0,M35-G38-L39,0)</f>
        <v>0</v>
      </c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54">
        <f>+IF(Y35&gt;0,Y35-S38-X39,0)</f>
        <v>0</v>
      </c>
      <c r="AF37" s="134"/>
      <c r="AG37" s="134"/>
      <c r="AH37" s="134"/>
      <c r="AI37" s="134"/>
      <c r="AJ37" s="134"/>
      <c r="AK37" s="134"/>
    </row>
    <row r="38" spans="1:37" x14ac:dyDescent="0.25">
      <c r="A38" s="134" t="s">
        <v>628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54">
        <f>+IF(M35&gt;$C$4,M35*0.4,IF(M35&lt;0,0,M35))</f>
        <v>0</v>
      </c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54">
        <f>+IF(Y35&gt;$C$4,Y35*0.4,IF(Y35&lt;0,0,Y35))</f>
        <v>0</v>
      </c>
      <c r="AF38" s="134"/>
      <c r="AG38" s="134"/>
      <c r="AH38" s="134"/>
      <c r="AI38" s="134"/>
      <c r="AJ38" s="134"/>
      <c r="AK38" s="134"/>
    </row>
    <row r="39" spans="1:37" x14ac:dyDescent="0.25">
      <c r="A39" s="134" t="s">
        <v>629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54">
        <f>+IF(M35&gt;$C$4,M35*0.6,0)</f>
        <v>0</v>
      </c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54">
        <f>+IF(Y35&gt;$C$4,Y35*0.6,0)</f>
        <v>0</v>
      </c>
      <c r="AK39" s="134"/>
    </row>
    <row r="40" spans="1:37" x14ac:dyDescent="0.25">
      <c r="A40" s="173" t="s">
        <v>630</v>
      </c>
      <c r="B40" s="174">
        <f>SUM(B37:B39)</f>
        <v>0</v>
      </c>
      <c r="C40" s="174">
        <f t="shared" ref="C40:AK40" si="3">SUM(C37:C39)</f>
        <v>0</v>
      </c>
      <c r="D40" s="174">
        <f t="shared" si="3"/>
        <v>0</v>
      </c>
      <c r="E40" s="174">
        <f t="shared" si="3"/>
        <v>0</v>
      </c>
      <c r="F40" s="174">
        <f t="shared" si="3"/>
        <v>0</v>
      </c>
      <c r="G40" s="174">
        <f t="shared" si="3"/>
        <v>0</v>
      </c>
      <c r="H40" s="174">
        <f t="shared" si="3"/>
        <v>0</v>
      </c>
      <c r="I40" s="174">
        <f t="shared" si="3"/>
        <v>0</v>
      </c>
      <c r="J40" s="174">
        <f t="shared" si="3"/>
        <v>0</v>
      </c>
      <c r="K40" s="174">
        <f t="shared" si="3"/>
        <v>0</v>
      </c>
      <c r="L40" s="174">
        <f t="shared" si="3"/>
        <v>0</v>
      </c>
      <c r="M40" s="174">
        <f t="shared" si="3"/>
        <v>0</v>
      </c>
      <c r="N40" s="174">
        <f t="shared" si="3"/>
        <v>0</v>
      </c>
      <c r="O40" s="174">
        <f t="shared" si="3"/>
        <v>0</v>
      </c>
      <c r="P40" s="174">
        <f t="shared" si="3"/>
        <v>0</v>
      </c>
      <c r="Q40" s="174">
        <f t="shared" si="3"/>
        <v>0</v>
      </c>
      <c r="R40" s="174">
        <f t="shared" si="3"/>
        <v>0</v>
      </c>
      <c r="S40" s="174">
        <f t="shared" si="3"/>
        <v>0</v>
      </c>
      <c r="T40" s="174">
        <f t="shared" si="3"/>
        <v>0</v>
      </c>
      <c r="U40" s="174">
        <f t="shared" si="3"/>
        <v>0</v>
      </c>
      <c r="V40" s="174">
        <f t="shared" si="3"/>
        <v>0</v>
      </c>
      <c r="W40" s="174">
        <f t="shared" si="3"/>
        <v>0</v>
      </c>
      <c r="X40" s="174">
        <f t="shared" si="3"/>
        <v>0</v>
      </c>
      <c r="Y40" s="174">
        <f t="shared" si="3"/>
        <v>0</v>
      </c>
      <c r="Z40" s="174">
        <f t="shared" si="3"/>
        <v>0</v>
      </c>
      <c r="AA40" s="174">
        <f t="shared" si="3"/>
        <v>0</v>
      </c>
      <c r="AB40" s="174">
        <f t="shared" si="3"/>
        <v>0</v>
      </c>
      <c r="AC40" s="174">
        <f t="shared" si="3"/>
        <v>0</v>
      </c>
      <c r="AD40" s="174">
        <f t="shared" si="3"/>
        <v>0</v>
      </c>
      <c r="AE40" s="174">
        <f t="shared" si="3"/>
        <v>0</v>
      </c>
      <c r="AF40" s="174">
        <f t="shared" si="3"/>
        <v>0</v>
      </c>
      <c r="AG40" s="174">
        <f t="shared" si="3"/>
        <v>0</v>
      </c>
      <c r="AH40" s="174">
        <f t="shared" si="3"/>
        <v>0</v>
      </c>
      <c r="AI40" s="174">
        <f t="shared" si="3"/>
        <v>0</v>
      </c>
      <c r="AJ40" s="174">
        <f t="shared" si="3"/>
        <v>0</v>
      </c>
      <c r="AK40" s="174">
        <f t="shared" si="3"/>
        <v>0</v>
      </c>
    </row>
    <row r="41" spans="1:37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</row>
    <row r="42" spans="1:37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</row>
    <row r="43" spans="1:37" x14ac:dyDescent="0.25">
      <c r="A43" s="175" t="s">
        <v>631</v>
      </c>
      <c r="B43" s="174">
        <f>+IF(SUM(B35)&gt;SUM(B40),(SUM(B35)-SUM(B40)),0)</f>
        <v>0</v>
      </c>
      <c r="C43" s="174">
        <f>+IF(SUM($C35:C35)&gt;SUM($C40:C40),(SUM($C35:C35)-SUM($C40:C40)),0)</f>
        <v>0</v>
      </c>
      <c r="D43" s="174">
        <f>+IF(SUM($C35:D35)&gt;SUM($C40:D40),(SUM($C35:D35)-SUM($C40:D40)),0)</f>
        <v>0</v>
      </c>
      <c r="E43" s="174">
        <f>+IF(SUM($C35:E35)&gt;SUM($C40:E40),(SUM($C35:E35)-SUM($C40:E40)),0)</f>
        <v>0</v>
      </c>
      <c r="F43" s="174">
        <f>+IF(SUM($C35:F35)&gt;SUM($C40:F40),(SUM($C35:F35)-SUM($C40:F40)),0)</f>
        <v>0</v>
      </c>
      <c r="G43" s="174">
        <f>+IF(SUM($C35:G35)&gt;SUM($C40:G40),(SUM($C35:G35)-SUM($C40:G40)),0)</f>
        <v>0</v>
      </c>
      <c r="H43" s="174">
        <f>+IF(SUM($C35:H35)&gt;SUM($C40:H40),(SUM($C35:H35)-SUM($C40:H40)),0)</f>
        <v>0</v>
      </c>
      <c r="I43" s="174">
        <f>+IF(SUM($C35:I35)&gt;SUM($C40:I40),(SUM($C35:I35)-SUM($C40:I40)),0)</f>
        <v>0</v>
      </c>
      <c r="J43" s="174">
        <f>+IF(SUM($C35:J35)&gt;SUM($C40:J40),(SUM($C35:J35)-SUM($C40:J40)),0)</f>
        <v>0</v>
      </c>
      <c r="K43" s="174">
        <f>+IF(SUM($C35:K35)&gt;SUM($C40:K40),(SUM($C35:K35)-SUM($C40:K40)),0)</f>
        <v>0</v>
      </c>
      <c r="L43" s="174">
        <f>+IF(SUM($C35:L35)&gt;SUM($C40:L40),(SUM($C35:L35)-SUM($C40:L40)),0)</f>
        <v>0</v>
      </c>
      <c r="M43" s="174">
        <f>+IF(SUM($C35:M35)&gt;SUM($C40:M40),(SUM($C35:M35)-SUM($C40:M40)),0)</f>
        <v>0</v>
      </c>
      <c r="N43" s="174">
        <f>+IF(SUM($C35:N35)&gt;SUM($C40:N40),(SUM($C35:N35)-SUM($C40:N40)),0)</f>
        <v>0</v>
      </c>
      <c r="O43" s="174">
        <f>+IF(SUM($C35:O35)&gt;SUM($C40:O40),(SUM($C35:O35)-SUM($C40:O40)),0)</f>
        <v>0</v>
      </c>
      <c r="P43" s="174">
        <f>+IF(SUM($C35:P35)&gt;SUM($C40:P40),(SUM($C35:P35)-SUM($C40:P40)),0)</f>
        <v>0</v>
      </c>
      <c r="Q43" s="174">
        <f>+IF(SUM($C35:Q35)&gt;SUM($C40:Q40),(SUM($C35:Q35)-SUM($C40:Q40)),0)</f>
        <v>0</v>
      </c>
      <c r="R43" s="174">
        <f>+IF(SUM($C35:R35)&gt;SUM($C40:R40),(SUM($C35:R35)-SUM($C40:R40)),0)</f>
        <v>0</v>
      </c>
      <c r="S43" s="174">
        <f>+IF(SUM($C35:S35)&gt;SUM($C40:S40),(SUM($C35:S35)-SUM($C40:S40)),0)</f>
        <v>0</v>
      </c>
      <c r="T43" s="174">
        <f>+IF(SUM($C35:T35)&gt;SUM($C40:T40),(SUM($C35:T35)-SUM($C40:T40)),0)</f>
        <v>0</v>
      </c>
      <c r="U43" s="174">
        <f>+IF(SUM($C35:U35)&gt;SUM($C40:U40),(SUM($C35:U35)-SUM($C40:U40)),0)</f>
        <v>0</v>
      </c>
      <c r="V43" s="174">
        <f>+IF(SUM($C35:V35)&gt;SUM($C40:V40),(SUM($C35:V35)-SUM($C40:V40)),0)</f>
        <v>0</v>
      </c>
      <c r="W43" s="174">
        <f>+IF(SUM($C35:W35)&gt;SUM($C40:W40),(SUM($C35:W35)-SUM($C40:W40)),0)</f>
        <v>0</v>
      </c>
      <c r="X43" s="174">
        <f>+IF(SUM($C35:X35)&gt;SUM($C40:X40),(SUM($C35:X35)-SUM($C40:X40)),0)</f>
        <v>0</v>
      </c>
      <c r="Y43" s="174">
        <f>+IF(SUM($C35:Y35)&gt;SUM($C40:Y40),(SUM($C35:Y35)-SUM($C40:Y40)),0)</f>
        <v>0</v>
      </c>
      <c r="Z43" s="174">
        <f>+IF(SUM($C35:Z35)&gt;SUM($C40:Z40),(SUM($C35:Z35)-SUM($C40:Z40)),0)</f>
        <v>0</v>
      </c>
      <c r="AA43" s="174">
        <f>+IF(SUM($C35:AA35)&gt;SUM($C40:AA40),(SUM($C35:AA35)-SUM($C40:AA40)),0)</f>
        <v>0</v>
      </c>
      <c r="AB43" s="174">
        <f>+IF(SUM($C35:AB35)&gt;SUM($C40:AB40),(SUM($C35:AB35)-SUM($C40:AB40)),0)</f>
        <v>0</v>
      </c>
      <c r="AC43" s="174">
        <f>+IF(SUM($C35:AC35)&gt;SUM($C40:AC40),(SUM($C35:AC35)-SUM($C40:AC40)),0)</f>
        <v>0</v>
      </c>
      <c r="AD43" s="174">
        <f>+IF(SUM($C35:AD35)&gt;SUM($C40:AD40),(SUM($C35:AD35)-SUM($C40:AD40)),0)</f>
        <v>0</v>
      </c>
      <c r="AE43" s="174">
        <f>+IF(SUM($C35:AE35)&gt;SUM($C40:AE40),(SUM($C35:AE35)-SUM($C40:AE40)),0)</f>
        <v>0</v>
      </c>
      <c r="AF43" s="174">
        <f>+IF(SUM($C35:AF35)&gt;SUM($C40:AF40),(SUM($C35:AF35)-SUM($C40:AF40)),0)</f>
        <v>0</v>
      </c>
      <c r="AG43" s="174">
        <f>+IF(SUM($C35:AG35)&gt;SUM($C40:AG40),(SUM($C35:AG35)-SUM($C40:AG40)),0)</f>
        <v>0</v>
      </c>
      <c r="AH43" s="174">
        <f>+IF(SUM($C35:AH35)&gt;SUM($C40:AH40),(SUM($C35:AH35)-SUM($C40:AH40)),0)</f>
        <v>0</v>
      </c>
      <c r="AI43" s="174">
        <f>+IF(SUM($C35:AI35)&gt;SUM($C40:AI40),(SUM($C35:AI35)-SUM($C40:AI40)),0)</f>
        <v>0</v>
      </c>
      <c r="AJ43" s="174">
        <f>+IF(SUM($C35:AJ35)&gt;SUM($C40:AJ40),(SUM($C35:AJ35)-SUM($C40:AJ40)),0)</f>
        <v>0</v>
      </c>
      <c r="AK43" s="174">
        <f>+IF(SUM($C35:AK35)&gt;SUM($C40:AK40),(SUM($C35:AK35)-SUM($C40:AK40)),0)</f>
        <v>3734.0238572520725</v>
      </c>
    </row>
    <row r="44" spans="1:37" x14ac:dyDescent="0.25">
      <c r="A44" s="175" t="s">
        <v>632</v>
      </c>
      <c r="B44" s="174">
        <f>+IF(SUM(B35)&lt;SUM(B40),-(SUM(B35)-SUM(B40)),0)</f>
        <v>0</v>
      </c>
      <c r="C44" s="174">
        <f>+IF(SUM($C35:C35)&lt;SUM($C40:C40),-(SUM($C35:C35)-SUM($C40:C40)),0)</f>
        <v>0</v>
      </c>
      <c r="D44" s="174">
        <f>+IF(SUM($C35:D35)&lt;SUM($C40:D40),-(SUM($C35:D35)-SUM($C40:D40)),0)</f>
        <v>0</v>
      </c>
      <c r="E44" s="174">
        <f>+IF(SUM($C35:E35)&lt;SUM($C40:E40),-(SUM($C35:E35)-SUM($C40:E40)),0)</f>
        <v>0</v>
      </c>
      <c r="F44" s="174">
        <f>+IF(SUM($C35:F35)&lt;SUM($C40:F40),-(SUM($C35:F35)-SUM($C40:F40)),0)</f>
        <v>0</v>
      </c>
      <c r="G44" s="174">
        <f>+IF(SUM($C35:G35)&lt;SUM($C40:G40),-(SUM($C35:G35)-SUM($C40:G40)),0)</f>
        <v>0</v>
      </c>
      <c r="H44" s="174">
        <f>+IF(SUM($C35:H35)&lt;SUM($C40:H40),-(SUM($C35:H35)-SUM($C40:H40)),0)</f>
        <v>0</v>
      </c>
      <c r="I44" s="174">
        <f>+IF(SUM($C35:I35)&lt;SUM($C40:I40),-(SUM($C35:I35)-SUM($C40:I40)),0)</f>
        <v>0</v>
      </c>
      <c r="J44" s="174">
        <f>+IF(SUM($C35:J35)&lt;SUM($C40:J40),-(SUM($C35:J35)-SUM($C40:J40)),0)</f>
        <v>0</v>
      </c>
      <c r="K44" s="174">
        <f>+IF(SUM($C35:K35)&lt;SUM($C40:K40),-(SUM($C35:K35)-SUM($C40:K40)),0)</f>
        <v>0</v>
      </c>
      <c r="L44" s="174">
        <f>+IF(SUM($C35:L35)&lt;SUM($C40:L40),-(SUM($C35:L35)-SUM($C40:L40)),0)</f>
        <v>0</v>
      </c>
      <c r="M44" s="174">
        <f>+IF(SUM($C35:M35)&lt;SUM($C40:M40),-(SUM($C35:M35)-SUM($C40:M40)),0)</f>
        <v>0</v>
      </c>
      <c r="N44" s="174">
        <f>+IF(SUM($C35:N35)&lt;SUM($C40:N40),-(SUM($C35:N35)-SUM($C40:N40)),0)</f>
        <v>0</v>
      </c>
      <c r="O44" s="174">
        <f>+IF(SUM($C35:O35)&lt;SUM($C40:O40),-(SUM($C35:O35)-SUM($C40:O40)),0)</f>
        <v>0</v>
      </c>
      <c r="P44" s="174">
        <f>+IF(SUM($C35:P35)&lt;SUM($C40:P40),-(SUM($C35:P35)-SUM($C40:P40)),0)</f>
        <v>0</v>
      </c>
      <c r="Q44" s="174">
        <f>+IF(SUM($C35:Q35)&lt;SUM($C40:Q40),-(SUM($C35:Q35)-SUM($C40:Q40)),0)</f>
        <v>0</v>
      </c>
      <c r="R44" s="174">
        <f>+IF(SUM($C35:R35)&lt;SUM($C40:R40),-(SUM($C35:R35)-SUM($C40:R40)),0)</f>
        <v>0</v>
      </c>
      <c r="S44" s="174">
        <f>+IF(SUM($C35:S35)&lt;SUM($C40:S40),-(SUM($C35:S35)-SUM($C40:S40)),0)</f>
        <v>0</v>
      </c>
      <c r="T44" s="174">
        <f>+IF(SUM($C35:T35)&lt;SUM($C40:T40),-(SUM($C35:T35)-SUM($C40:T40)),0)</f>
        <v>0</v>
      </c>
      <c r="U44" s="174">
        <f>+IF(SUM($C35:U35)&lt;SUM($C40:U40),-(SUM($C35:U35)-SUM($C40:U40)),0)</f>
        <v>0</v>
      </c>
      <c r="V44" s="174">
        <f>+IF(SUM($C35:V35)&lt;SUM($C40:V40),-(SUM($C35:V35)-SUM($C40:V40)),0)</f>
        <v>0</v>
      </c>
      <c r="W44" s="174">
        <f>+IF(SUM($C35:W35)&lt;SUM($C40:W40),-(SUM($C35:W35)-SUM($C40:W40)),0)</f>
        <v>0</v>
      </c>
      <c r="X44" s="174">
        <f>+IF(SUM($C35:X35)&lt;SUM($C40:X40),-(SUM($C35:X35)-SUM($C40:X40)),0)</f>
        <v>0</v>
      </c>
      <c r="Y44" s="174">
        <f>+IF(SUM($C35:Y35)&lt;SUM($C40:Y40),-(SUM($C35:Y35)-SUM($C40:Y40)),0)</f>
        <v>0</v>
      </c>
      <c r="Z44" s="174">
        <f>+IF(SUM($C35:Z35)&lt;SUM($C40:Z40),-(SUM($C35:Z35)-SUM($C40:Z40)),0)</f>
        <v>0</v>
      </c>
      <c r="AA44" s="174">
        <f>+IF(SUM($C35:AA35)&lt;SUM($C40:AA40),-(SUM($C35:AA35)-SUM($C40:AA40)),0)</f>
        <v>0</v>
      </c>
      <c r="AB44" s="174">
        <f>+IF(SUM($C35:AB35)&lt;SUM($C40:AB40),-(SUM($C35:AB35)-SUM($C40:AB40)),0)</f>
        <v>0</v>
      </c>
      <c r="AC44" s="174">
        <f>+IF(SUM($C35:AC35)&lt;SUM($C40:AC40),-(SUM($C35:AC35)-SUM($C40:AC40)),0)</f>
        <v>0</v>
      </c>
      <c r="AD44" s="174">
        <f>+IF(SUM($C35:AD35)&lt;SUM($C40:AD40),-(SUM($C35:AD35)-SUM($C40:AD40)),0)</f>
        <v>0</v>
      </c>
      <c r="AE44" s="174">
        <f>+IF(SUM($C35:AE35)&lt;SUM($C40:AE40),-(SUM($C35:AE35)-SUM($C40:AE40)),0)</f>
        <v>0</v>
      </c>
      <c r="AF44" s="174">
        <f>+IF(SUM($C35:AF35)&lt;SUM($C40:AF40),-(SUM($C35:AF35)-SUM($C40:AF40)),0)</f>
        <v>0</v>
      </c>
      <c r="AG44" s="174">
        <f>+IF(SUM($C35:AG35)&lt;SUM($C40:AG40),-(SUM($C35:AG35)-SUM($C40:AG40)),0)</f>
        <v>0</v>
      </c>
      <c r="AH44" s="174">
        <f>+IF(SUM($C35:AH35)&lt;SUM($C40:AH40),-(SUM($C35:AH35)-SUM($C40:AH40)),0)</f>
        <v>0</v>
      </c>
      <c r="AI44" s="174">
        <f>+IF(SUM($C35:AI35)&lt;SUM($C40:AI40),-(SUM($C35:AI35)-SUM($C40:AI40)),0)</f>
        <v>0</v>
      </c>
      <c r="AJ44" s="174">
        <f>+IF(SUM($C35:AJ35)&lt;SUM($C40:AJ40),-(SUM($C35:AJ35)-SUM($C40:AJ40)),0)</f>
        <v>0</v>
      </c>
      <c r="AK44" s="174">
        <f>+IF(SUM($C35:AK35)&lt;SUM($C40:AK40),-(SUM($C35:AK35)-SUM($C40:AK40)),0)</f>
        <v>0</v>
      </c>
    </row>
    <row r="45" spans="1:37" x14ac:dyDescent="0.25">
      <c r="A45" s="175" t="s">
        <v>653</v>
      </c>
      <c r="B45" s="154">
        <f>+B40</f>
        <v>0</v>
      </c>
      <c r="C45" s="154">
        <f>+C40+B45</f>
        <v>0</v>
      </c>
      <c r="D45" s="154">
        <f t="shared" ref="D45:AK45" si="4">+D40+C45</f>
        <v>0</v>
      </c>
      <c r="E45" s="154">
        <f t="shared" si="4"/>
        <v>0</v>
      </c>
      <c r="F45" s="154">
        <f t="shared" si="4"/>
        <v>0</v>
      </c>
      <c r="G45" s="154">
        <f t="shared" si="4"/>
        <v>0</v>
      </c>
      <c r="H45" s="154">
        <f t="shared" si="4"/>
        <v>0</v>
      </c>
      <c r="I45" s="154">
        <f t="shared" si="4"/>
        <v>0</v>
      </c>
      <c r="J45" s="154">
        <f t="shared" si="4"/>
        <v>0</v>
      </c>
      <c r="K45" s="154">
        <f t="shared" si="4"/>
        <v>0</v>
      </c>
      <c r="L45" s="154">
        <f t="shared" si="4"/>
        <v>0</v>
      </c>
      <c r="M45" s="154">
        <f t="shared" si="4"/>
        <v>0</v>
      </c>
      <c r="N45" s="154">
        <f t="shared" si="4"/>
        <v>0</v>
      </c>
      <c r="O45" s="154">
        <f t="shared" si="4"/>
        <v>0</v>
      </c>
      <c r="P45" s="154">
        <f t="shared" si="4"/>
        <v>0</v>
      </c>
      <c r="Q45" s="154">
        <f t="shared" si="4"/>
        <v>0</v>
      </c>
      <c r="R45" s="154">
        <f t="shared" si="4"/>
        <v>0</v>
      </c>
      <c r="S45" s="154">
        <f t="shared" si="4"/>
        <v>0</v>
      </c>
      <c r="T45" s="154">
        <f t="shared" si="4"/>
        <v>0</v>
      </c>
      <c r="U45" s="154">
        <f t="shared" si="4"/>
        <v>0</v>
      </c>
      <c r="V45" s="154">
        <f t="shared" si="4"/>
        <v>0</v>
      </c>
      <c r="W45" s="154">
        <f t="shared" si="4"/>
        <v>0</v>
      </c>
      <c r="X45" s="154">
        <f t="shared" si="4"/>
        <v>0</v>
      </c>
      <c r="Y45" s="154">
        <f t="shared" si="4"/>
        <v>0</v>
      </c>
      <c r="Z45" s="154">
        <f t="shared" si="4"/>
        <v>0</v>
      </c>
      <c r="AA45" s="154">
        <f t="shared" si="4"/>
        <v>0</v>
      </c>
      <c r="AB45" s="154">
        <f t="shared" si="4"/>
        <v>0</v>
      </c>
      <c r="AC45" s="154">
        <f t="shared" si="4"/>
        <v>0</v>
      </c>
      <c r="AD45" s="154">
        <f t="shared" si="4"/>
        <v>0</v>
      </c>
      <c r="AE45" s="154">
        <f t="shared" si="4"/>
        <v>0</v>
      </c>
      <c r="AF45" s="154">
        <f t="shared" si="4"/>
        <v>0</v>
      </c>
      <c r="AG45" s="154">
        <f t="shared" si="4"/>
        <v>0</v>
      </c>
      <c r="AH45" s="154">
        <f t="shared" si="4"/>
        <v>0</v>
      </c>
      <c r="AI45" s="154">
        <f t="shared" si="4"/>
        <v>0</v>
      </c>
      <c r="AJ45" s="154">
        <f t="shared" si="4"/>
        <v>0</v>
      </c>
      <c r="AK45" s="154">
        <f t="shared" si="4"/>
        <v>0</v>
      </c>
    </row>
    <row r="46" spans="1:37" x14ac:dyDescent="0.25">
      <c r="A46" s="175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</row>
    <row r="47" spans="1:37" x14ac:dyDescent="0.25">
      <c r="A47" s="175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</row>
    <row r="48" spans="1:37" x14ac:dyDescent="0.25">
      <c r="A48" s="175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</row>
    <row r="49" spans="1:37" x14ac:dyDescent="0.25">
      <c r="A49" s="175" t="s">
        <v>654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</row>
    <row r="50" spans="1:37" x14ac:dyDescent="0.25">
      <c r="A50" s="175" t="s">
        <v>655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>
        <v>4903.7788800000008</v>
      </c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>
        <v>5456.5684992000024</v>
      </c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>
        <v>6957.1248364800076</v>
      </c>
    </row>
    <row r="51" spans="1:37" x14ac:dyDescent="0.25">
      <c r="A51" s="175" t="s">
        <v>656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>
        <v>4564.7248066884313</v>
      </c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>
        <v>5535.7292099506831</v>
      </c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>
        <v>5453.3748124603671</v>
      </c>
    </row>
    <row r="52" spans="1:37" x14ac:dyDescent="0.25">
      <c r="A52" s="175" t="s">
        <v>657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>
        <f>SUM(M49:M51)</f>
        <v>9468.5036866884329</v>
      </c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>
        <f>SUM(Y50:Y51)</f>
        <v>10992.297709150685</v>
      </c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>
        <f>SUM(AK50:AK51)</f>
        <v>12410.499648940375</v>
      </c>
    </row>
    <row r="53" spans="1:37" x14ac:dyDescent="0.25">
      <c r="A53" s="175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</row>
    <row r="54" spans="1:37" x14ac:dyDescent="0.25">
      <c r="A54" s="175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</row>
    <row r="55" spans="1:37" x14ac:dyDescent="0.25">
      <c r="A55" s="175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</row>
    <row r="56" spans="1:37" x14ac:dyDescent="0.25">
      <c r="A56" s="175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</row>
    <row r="57" spans="1:37" x14ac:dyDescent="0.25">
      <c r="A57" s="175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</row>
    <row r="58" spans="1:37" x14ac:dyDescent="0.25">
      <c r="A58" s="175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</row>
    <row r="59" spans="1:37" x14ac:dyDescent="0.25">
      <c r="A59" s="175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</row>
    <row r="60" spans="1:37" x14ac:dyDescent="0.25">
      <c r="A60" s="175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</row>
    <row r="61" spans="1:37" x14ac:dyDescent="0.25">
      <c r="A61" s="175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</row>
    <row r="62" spans="1:37" x14ac:dyDescent="0.25">
      <c r="A62" s="175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</row>
    <row r="63" spans="1:37" x14ac:dyDescent="0.25">
      <c r="A63" s="175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</row>
    <row r="64" spans="1:37" x14ac:dyDescent="0.25">
      <c r="A64" s="175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</row>
    <row r="65" spans="1:37" x14ac:dyDescent="0.25">
      <c r="A65" s="175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</row>
    <row r="66" spans="1:37" x14ac:dyDescent="0.25">
      <c r="A66" s="175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</row>
    <row r="67" spans="1:37" x14ac:dyDescent="0.25">
      <c r="A67" s="175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</row>
    <row r="68" spans="1:37" x14ac:dyDescent="0.25">
      <c r="A68" s="175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</row>
    <row r="69" spans="1:37" x14ac:dyDescent="0.25">
      <c r="A69" s="175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</row>
    <row r="70" spans="1:37" x14ac:dyDescent="0.25">
      <c r="A70" s="175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</row>
    <row r="71" spans="1:37" x14ac:dyDescent="0.25">
      <c r="A71" s="175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</row>
    <row r="72" spans="1:37" x14ac:dyDescent="0.25">
      <c r="A72" s="175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</row>
    <row r="73" spans="1:37" x14ac:dyDescent="0.25">
      <c r="A73" s="175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</row>
    <row r="74" spans="1:37" x14ac:dyDescent="0.25">
      <c r="A74" s="175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</row>
    <row r="75" spans="1:37" x14ac:dyDescent="0.25">
      <c r="A75" s="175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</row>
    <row r="76" spans="1:37" x14ac:dyDescent="0.25">
      <c r="A76" s="175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</row>
    <row r="77" spans="1:37" x14ac:dyDescent="0.25">
      <c r="A77" s="175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</row>
    <row r="78" spans="1:37" x14ac:dyDescent="0.25">
      <c r="A78" s="175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</row>
    <row r="79" spans="1:37" x14ac:dyDescent="0.25">
      <c r="A79" s="175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</row>
    <row r="80" spans="1:37" x14ac:dyDescent="0.25">
      <c r="A80" s="175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</row>
    <row r="81" spans="1:37" x14ac:dyDescent="0.25">
      <c r="A81" s="175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</row>
    <row r="82" spans="1:37" x14ac:dyDescent="0.25">
      <c r="A82" s="175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</row>
    <row r="83" spans="1:37" x14ac:dyDescent="0.25">
      <c r="A83" s="175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</row>
    <row r="84" spans="1:37" x14ac:dyDescent="0.25">
      <c r="A84" s="175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</row>
    <row r="85" spans="1:37" x14ac:dyDescent="0.25">
      <c r="A85" s="175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</row>
    <row r="86" spans="1:37" x14ac:dyDescent="0.25">
      <c r="A86" s="175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</row>
    <row r="87" spans="1:37" x14ac:dyDescent="0.25">
      <c r="A87" s="175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</row>
    <row r="88" spans="1:37" x14ac:dyDescent="0.25">
      <c r="A88" s="175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</row>
    <row r="89" spans="1:37" x14ac:dyDescent="0.25">
      <c r="A89" s="175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</row>
    <row r="90" spans="1:37" x14ac:dyDescent="0.25">
      <c r="A90" s="175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</row>
    <row r="91" spans="1:37" x14ac:dyDescent="0.25">
      <c r="A91" s="175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</row>
    <row r="92" spans="1:37" x14ac:dyDescent="0.25">
      <c r="A92" s="175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</row>
    <row r="93" spans="1:37" x14ac:dyDescent="0.25">
      <c r="A93" s="175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</row>
    <row r="94" spans="1:37" x14ac:dyDescent="0.25">
      <c r="A94" s="175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</row>
    <row r="95" spans="1:37" x14ac:dyDescent="0.25">
      <c r="A95" s="175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</row>
    <row r="96" spans="1:37" x14ac:dyDescent="0.25">
      <c r="A96" s="175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</row>
    <row r="97" spans="1:37" x14ac:dyDescent="0.25">
      <c r="A97" s="175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</row>
    <row r="98" spans="1:37" x14ac:dyDescent="0.25">
      <c r="A98" s="175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</row>
    <row r="99" spans="1:37" x14ac:dyDescent="0.25">
      <c r="A99" s="175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</row>
    <row r="100" spans="1:37" x14ac:dyDescent="0.25">
      <c r="A100" s="175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</row>
    <row r="101" spans="1:37" x14ac:dyDescent="0.25">
      <c r="A101" s="175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</row>
    <row r="102" spans="1:37" x14ac:dyDescent="0.25">
      <c r="A102" s="175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</row>
    <row r="103" spans="1:37" x14ac:dyDescent="0.25">
      <c r="A103" s="175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</row>
    <row r="104" spans="1:37" x14ac:dyDescent="0.25">
      <c r="A104" s="175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</row>
    <row r="105" spans="1:37" x14ac:dyDescent="0.25">
      <c r="A105" s="175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</row>
    <row r="106" spans="1:37" x14ac:dyDescent="0.25">
      <c r="A106" s="175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</row>
  </sheetData>
  <hyperlinks>
    <hyperlink ref="A1" location="View!A1" display="view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K126"/>
  <sheetViews>
    <sheetView showGridLines="0" topLeftCell="A3" workbookViewId="0">
      <selection activeCell="B8" sqref="B8"/>
    </sheetView>
  </sheetViews>
  <sheetFormatPr defaultRowHeight="15" x14ac:dyDescent="0.25"/>
  <cols>
    <col min="1" max="1" width="49.5703125" bestFit="1" customWidth="1"/>
    <col min="2" max="2" width="10" bestFit="1" customWidth="1"/>
    <col min="13" max="13" width="11.28515625" bestFit="1" customWidth="1"/>
    <col min="19" max="19" width="11.28515625" bestFit="1" customWidth="1"/>
    <col min="24" max="25" width="11.28515625" bestFit="1" customWidth="1"/>
    <col min="37" max="37" width="10" bestFit="1" customWidth="1"/>
  </cols>
  <sheetData>
    <row r="1" spans="1:37" x14ac:dyDescent="0.25">
      <c r="A1" s="25" t="s">
        <v>204</v>
      </c>
    </row>
    <row r="3" spans="1:37" x14ac:dyDescent="0.25">
      <c r="A3" s="9" t="s">
        <v>609</v>
      </c>
      <c r="B3" s="159">
        <f>+View!C20</f>
        <v>0.27500000000000002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x14ac:dyDescent="0.25">
      <c r="A5" s="8" t="s">
        <v>610</v>
      </c>
      <c r="B5" s="160">
        <v>103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x14ac:dyDescent="0.25">
      <c r="A7" s="8"/>
      <c r="B7" s="10" t="s">
        <v>611</v>
      </c>
      <c r="C7" s="10" t="s">
        <v>612</v>
      </c>
      <c r="D7" s="10" t="s">
        <v>613</v>
      </c>
      <c r="E7" s="10" t="s">
        <v>614</v>
      </c>
      <c r="F7" s="10" t="s">
        <v>615</v>
      </c>
      <c r="G7" s="10" t="s">
        <v>616</v>
      </c>
      <c r="H7" s="10" t="s">
        <v>617</v>
      </c>
      <c r="I7" s="10" t="s">
        <v>618</v>
      </c>
      <c r="J7" s="10" t="s">
        <v>619</v>
      </c>
      <c r="K7" s="10" t="s">
        <v>620</v>
      </c>
      <c r="L7" s="10" t="s">
        <v>621</v>
      </c>
      <c r="M7" s="10" t="s">
        <v>622</v>
      </c>
      <c r="N7" s="10" t="s">
        <v>611</v>
      </c>
      <c r="O7" s="10" t="s">
        <v>612</v>
      </c>
      <c r="P7" s="10" t="s">
        <v>613</v>
      </c>
      <c r="Q7" s="10" t="s">
        <v>614</v>
      </c>
      <c r="R7" s="10" t="s">
        <v>615</v>
      </c>
      <c r="S7" s="10" t="s">
        <v>616</v>
      </c>
      <c r="T7" s="10" t="s">
        <v>617</v>
      </c>
      <c r="U7" s="10" t="s">
        <v>618</v>
      </c>
      <c r="V7" s="10" t="s">
        <v>619</v>
      </c>
      <c r="W7" s="10" t="s">
        <v>620</v>
      </c>
      <c r="X7" s="10" t="s">
        <v>621</v>
      </c>
      <c r="Y7" s="10" t="s">
        <v>622</v>
      </c>
      <c r="Z7" s="10" t="s">
        <v>611</v>
      </c>
      <c r="AA7" s="10" t="s">
        <v>612</v>
      </c>
      <c r="AB7" s="10" t="s">
        <v>613</v>
      </c>
      <c r="AC7" s="10" t="s">
        <v>614</v>
      </c>
      <c r="AD7" s="10" t="s">
        <v>615</v>
      </c>
      <c r="AE7" s="10" t="s">
        <v>616</v>
      </c>
      <c r="AF7" s="10" t="s">
        <v>617</v>
      </c>
      <c r="AG7" s="10" t="s">
        <v>618</v>
      </c>
      <c r="AH7" s="10" t="s">
        <v>619</v>
      </c>
      <c r="AI7" s="10" t="s">
        <v>620</v>
      </c>
      <c r="AJ7" s="10" t="s">
        <v>621</v>
      </c>
      <c r="AK7" s="10" t="s">
        <v>622</v>
      </c>
    </row>
    <row r="8" spans="1:37" s="202" customFormat="1" x14ac:dyDescent="0.25">
      <c r="B8" s="202">
        <f>+SPm!B2</f>
        <v>41456</v>
      </c>
      <c r="C8" s="202">
        <f>+SPm!C2</f>
        <v>41517</v>
      </c>
      <c r="D8" s="202">
        <f>+SPm!D2</f>
        <v>41547</v>
      </c>
      <c r="E8" s="202">
        <f>+SPm!E2</f>
        <v>41578</v>
      </c>
      <c r="F8" s="202">
        <f>+SPm!F2</f>
        <v>41608</v>
      </c>
      <c r="G8" s="202">
        <f>+SPm!G2</f>
        <v>41639</v>
      </c>
      <c r="H8" s="202">
        <f>+SPm!H2</f>
        <v>41670</v>
      </c>
      <c r="I8" s="202">
        <f>+SPm!I2</f>
        <v>41698</v>
      </c>
      <c r="J8" s="202">
        <f>+SPm!J2</f>
        <v>41729</v>
      </c>
      <c r="K8" s="202">
        <f>+SPm!K2</f>
        <v>41759</v>
      </c>
      <c r="L8" s="202">
        <f>+SPm!L2</f>
        <v>41790</v>
      </c>
      <c r="M8" s="202">
        <f>+SPm!M2</f>
        <v>41820</v>
      </c>
      <c r="N8" s="202">
        <f>+SPm!N2</f>
        <v>41851</v>
      </c>
      <c r="O8" s="202">
        <f>+SPm!O2</f>
        <v>41882</v>
      </c>
      <c r="P8" s="202">
        <f>+SPm!P2</f>
        <v>41912</v>
      </c>
      <c r="Q8" s="202">
        <f>+SPm!Q2</f>
        <v>41943</v>
      </c>
      <c r="R8" s="202">
        <f>+SPm!R2</f>
        <v>41973</v>
      </c>
      <c r="S8" s="202">
        <f>+SPm!S2</f>
        <v>42004</v>
      </c>
      <c r="T8" s="202">
        <f>+SPm!T2</f>
        <v>42035</v>
      </c>
      <c r="U8" s="202">
        <f>+SPm!U2</f>
        <v>42063</v>
      </c>
      <c r="V8" s="202">
        <f>+SPm!V2</f>
        <v>42094</v>
      </c>
      <c r="W8" s="202">
        <f>+SPm!W2</f>
        <v>42124</v>
      </c>
      <c r="X8" s="202">
        <f>+SPm!X2</f>
        <v>42155</v>
      </c>
      <c r="Y8" s="202">
        <f>+SPm!Y2</f>
        <v>42185</v>
      </c>
      <c r="Z8" s="202">
        <f>+SPm!Z2</f>
        <v>42216</v>
      </c>
      <c r="AA8" s="202">
        <f>+SPm!AA2</f>
        <v>42247</v>
      </c>
      <c r="AB8" s="202">
        <f>+SPm!AB2</f>
        <v>42277</v>
      </c>
      <c r="AC8" s="202">
        <f>+SPm!AC2</f>
        <v>42308</v>
      </c>
      <c r="AD8" s="202">
        <f>+SPm!AD2</f>
        <v>42338</v>
      </c>
      <c r="AE8" s="202">
        <f>+SPm!AE2</f>
        <v>42369</v>
      </c>
      <c r="AF8" s="202">
        <f>+SPm!AF2</f>
        <v>42400</v>
      </c>
      <c r="AG8" s="202">
        <f>+SPm!AG2</f>
        <v>42429</v>
      </c>
      <c r="AH8" s="202">
        <f>+SPm!AH2</f>
        <v>42460</v>
      </c>
      <c r="AI8" s="202">
        <f>+SPm!AI2</f>
        <v>42490</v>
      </c>
      <c r="AJ8" s="202">
        <f>+SPm!AJ2</f>
        <v>42521</v>
      </c>
      <c r="AK8" s="202">
        <f>+SPm!AK2</f>
        <v>42551</v>
      </c>
    </row>
    <row r="9" spans="1:37" x14ac:dyDescent="0.25">
      <c r="A9" s="8" t="s">
        <v>623</v>
      </c>
      <c r="B9" s="164">
        <f>+CEm!B68</f>
        <v>-109715.78866485541</v>
      </c>
      <c r="C9" s="164">
        <f>+CEm!C68</f>
        <v>8610.6579967173711</v>
      </c>
      <c r="D9" s="164">
        <f>+CEm!D68</f>
        <v>14134.706396281288</v>
      </c>
      <c r="E9" s="164">
        <f>+CEm!E68</f>
        <v>41100.128506723995</v>
      </c>
      <c r="F9" s="164">
        <f>+CEm!F68</f>
        <v>11587.909195776074</v>
      </c>
      <c r="G9" s="164">
        <f>+CEm!G68</f>
        <v>11817.157727974878</v>
      </c>
      <c r="H9" s="164">
        <f>+CEm!H68</f>
        <v>11152.159101603675</v>
      </c>
      <c r="I9" s="164">
        <f>+CEm!I68</f>
        <v>11017.156121457831</v>
      </c>
      <c r="J9" s="164">
        <f>+CEm!J68</f>
        <v>12231.078607735129</v>
      </c>
      <c r="K9" s="164">
        <f>+CEm!K68</f>
        <v>11003.685695591264</v>
      </c>
      <c r="L9" s="164">
        <f>+CEm!L68</f>
        <v>13022.980491301421</v>
      </c>
      <c r="M9" s="164">
        <f>+CEm!M68</f>
        <v>10320.285217285891</v>
      </c>
      <c r="N9" s="164">
        <f>+CEm!N68</f>
        <v>9057.5168070412274</v>
      </c>
      <c r="O9" s="164">
        <f>+CEm!O68</f>
        <v>12605.336003243045</v>
      </c>
      <c r="P9" s="164">
        <f>+CEm!P68</f>
        <v>12630.474349309136</v>
      </c>
      <c r="Q9" s="164">
        <f>+CEm!Q68</f>
        <v>12655.727657248874</v>
      </c>
      <c r="R9" s="164">
        <f>+CEm!R68</f>
        <v>12681.096458476322</v>
      </c>
      <c r="S9" s="164">
        <f>+CEm!S68</f>
        <v>12706.581286886214</v>
      </c>
      <c r="T9" s="164">
        <f>+CEm!T68</f>
        <v>11892.985290827721</v>
      </c>
      <c r="U9" s="164">
        <f>+CEm!U68</f>
        <v>11923.352039967338</v>
      </c>
      <c r="V9" s="164">
        <f>+CEm!V68</f>
        <v>11953.859792379835</v>
      </c>
      <c r="W9" s="164">
        <f>+CEm!W68</f>
        <v>11984.509209395619</v>
      </c>
      <c r="X9" s="164">
        <f>+CEm!X68</f>
        <v>12015.300955476985</v>
      </c>
      <c r="Y9" s="164">
        <f>+CEm!Y68</f>
        <v>11609.071281297958</v>
      </c>
      <c r="Z9" s="164">
        <f>+CEm!Z68</f>
        <v>12483.397291493511</v>
      </c>
      <c r="AA9" s="164">
        <f>+CEm!AA68</f>
        <v>16640.754298691249</v>
      </c>
      <c r="AB9" s="164">
        <f>+CEm!AB68</f>
        <v>16659.573708275133</v>
      </c>
      <c r="AC9" s="164">
        <f>+CEm!AC68</f>
        <v>16678.487693148112</v>
      </c>
      <c r="AD9" s="164">
        <f>+CEm!AD68</f>
        <v>16697.496728590773</v>
      </c>
      <c r="AE9" s="164">
        <f>+CEm!AE68</f>
        <v>16716.601292270505</v>
      </c>
      <c r="AF9" s="164">
        <f>+CEm!AF68</f>
        <v>22169.135197590109</v>
      </c>
      <c r="AG9" s="164">
        <f>+CEm!AG68</f>
        <v>22188.432260363588</v>
      </c>
      <c r="AH9" s="164">
        <f>+CEm!AH68</f>
        <v>22207.826298830569</v>
      </c>
      <c r="AI9" s="164">
        <f>+CEm!AI68</f>
        <v>22227.317800334124</v>
      </c>
      <c r="AJ9" s="164">
        <f>+CEm!AJ68</f>
        <v>22246.907254665701</v>
      </c>
      <c r="AK9" s="164">
        <f>+CEm!AK68</f>
        <v>22266.595154079092</v>
      </c>
    </row>
    <row r="10" spans="1:37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x14ac:dyDescent="0.25">
      <c r="A11" s="162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</row>
    <row r="12" spans="1:37" x14ac:dyDescent="0.25">
      <c r="A12" s="9" t="s">
        <v>633</v>
      </c>
      <c r="B12" s="165">
        <f>+B9</f>
        <v>-109715.78866485541</v>
      </c>
      <c r="C12" s="165">
        <f t="shared" ref="C12:AK12" si="0">+C9</f>
        <v>8610.6579967173711</v>
      </c>
      <c r="D12" s="165">
        <f t="shared" si="0"/>
        <v>14134.706396281288</v>
      </c>
      <c r="E12" s="165">
        <f t="shared" si="0"/>
        <v>41100.128506723995</v>
      </c>
      <c r="F12" s="165">
        <f t="shared" si="0"/>
        <v>11587.909195776074</v>
      </c>
      <c r="G12" s="165">
        <f t="shared" si="0"/>
        <v>11817.157727974878</v>
      </c>
      <c r="H12" s="165">
        <f t="shared" si="0"/>
        <v>11152.159101603675</v>
      </c>
      <c r="I12" s="165">
        <f t="shared" si="0"/>
        <v>11017.156121457831</v>
      </c>
      <c r="J12" s="165">
        <f t="shared" si="0"/>
        <v>12231.078607735129</v>
      </c>
      <c r="K12" s="165">
        <f t="shared" si="0"/>
        <v>11003.685695591264</v>
      </c>
      <c r="L12" s="165">
        <f t="shared" si="0"/>
        <v>13022.980491301421</v>
      </c>
      <c r="M12" s="165">
        <f t="shared" si="0"/>
        <v>10320.285217285891</v>
      </c>
      <c r="N12" s="165">
        <f t="shared" si="0"/>
        <v>9057.5168070412274</v>
      </c>
      <c r="O12" s="165">
        <f t="shared" si="0"/>
        <v>12605.336003243045</v>
      </c>
      <c r="P12" s="165">
        <f t="shared" si="0"/>
        <v>12630.474349309136</v>
      </c>
      <c r="Q12" s="165">
        <f t="shared" si="0"/>
        <v>12655.727657248874</v>
      </c>
      <c r="R12" s="165">
        <f t="shared" si="0"/>
        <v>12681.096458476322</v>
      </c>
      <c r="S12" s="165">
        <f t="shared" si="0"/>
        <v>12706.581286886214</v>
      </c>
      <c r="T12" s="165">
        <f t="shared" si="0"/>
        <v>11892.985290827721</v>
      </c>
      <c r="U12" s="165">
        <f t="shared" si="0"/>
        <v>11923.352039967338</v>
      </c>
      <c r="V12" s="165">
        <f t="shared" si="0"/>
        <v>11953.859792379835</v>
      </c>
      <c r="W12" s="165">
        <f t="shared" si="0"/>
        <v>11984.509209395619</v>
      </c>
      <c r="X12" s="165">
        <f t="shared" si="0"/>
        <v>12015.300955476985</v>
      </c>
      <c r="Y12" s="165">
        <f t="shared" si="0"/>
        <v>11609.071281297958</v>
      </c>
      <c r="Z12" s="165">
        <f t="shared" si="0"/>
        <v>12483.397291493511</v>
      </c>
      <c r="AA12" s="165">
        <f t="shared" si="0"/>
        <v>16640.754298691249</v>
      </c>
      <c r="AB12" s="165">
        <f t="shared" si="0"/>
        <v>16659.573708275133</v>
      </c>
      <c r="AC12" s="165">
        <f t="shared" si="0"/>
        <v>16678.487693148112</v>
      </c>
      <c r="AD12" s="165">
        <f t="shared" si="0"/>
        <v>16697.496728590773</v>
      </c>
      <c r="AE12" s="165">
        <f t="shared" si="0"/>
        <v>16716.601292270505</v>
      </c>
      <c r="AF12" s="165">
        <f t="shared" si="0"/>
        <v>22169.135197590109</v>
      </c>
      <c r="AG12" s="165">
        <f t="shared" si="0"/>
        <v>22188.432260363588</v>
      </c>
      <c r="AH12" s="165">
        <f t="shared" si="0"/>
        <v>22207.826298830569</v>
      </c>
      <c r="AI12" s="165">
        <f t="shared" si="0"/>
        <v>22227.317800334124</v>
      </c>
      <c r="AJ12" s="165">
        <f t="shared" si="0"/>
        <v>22246.907254665701</v>
      </c>
      <c r="AK12" s="165">
        <f t="shared" si="0"/>
        <v>22266.595154079092</v>
      </c>
    </row>
    <row r="13" spans="1:37" x14ac:dyDescent="0.25">
      <c r="A13" s="9" t="s">
        <v>624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1">
        <f>+IF(SUM(B12:M12)&lt;0,0,SUM(B12:M12))</f>
        <v>46282.116393593409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11">
        <f>+IF(SUM(N12:Y12)+M14&lt;0,0,SUM(N12:Y12)+M14)</f>
        <v>143715.81113155029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1">
        <f>+IF(SUM(Z12:AK12)+Y14&lt;0,0,SUM(Z12:AK12)+(Y14))</f>
        <v>229182.52497833248</v>
      </c>
    </row>
    <row r="14" spans="1:37" x14ac:dyDescent="0.25">
      <c r="A14" s="9" t="s">
        <v>625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f>+SUM(B12:M12)-SUM(B13:M13)</f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>
        <f>+SUM(B12:Y12)-SUM(B13:Y13)</f>
        <v>0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f>+SUM(B12:AK12)-SUM(B13:AK13)</f>
        <v>0</v>
      </c>
    </row>
    <row r="15" spans="1:37" x14ac:dyDescent="0.25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x14ac:dyDescent="0.25">
      <c r="A16" s="163" t="s">
        <v>425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x14ac:dyDescent="0.25">
      <c r="A17" s="9" t="s">
        <v>626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f>+M13*$B$3</f>
        <v>12727.582008238189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>
        <f>+Y13*$B$3</f>
        <v>39521.84806117633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f>+AK13*$B$3</f>
        <v>63025.194369041441</v>
      </c>
    </row>
    <row r="18" spans="1:37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x14ac:dyDescent="0.25">
      <c r="A19" s="8" t="s">
        <v>627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61">
        <f>+IF(M17&gt;0,M17-G20-L21,0)</f>
        <v>12727.582008238189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61">
        <f>+IF(Y17&gt;0,Y17-S20-X21,0)</f>
        <v>26794.266052938143</v>
      </c>
      <c r="AF19" s="8"/>
      <c r="AG19" s="8"/>
      <c r="AH19" s="8"/>
      <c r="AI19" s="8"/>
      <c r="AJ19" s="8"/>
      <c r="AK19" s="8"/>
    </row>
    <row r="20" spans="1:37" x14ac:dyDescent="0.25">
      <c r="A20" s="8" t="s">
        <v>628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61">
        <f>+IF(M17&gt;$B$6,M17*0.4,IF(M17&lt;0,0,M17))</f>
        <v>5091.0328032952757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61">
        <f>+IF(Y17&gt;$B$6,Y17*0.4,IF(Y17&lt;0,0,Y17))</f>
        <v>15808.739224470533</v>
      </c>
      <c r="AF20" s="8"/>
      <c r="AG20" s="8"/>
      <c r="AH20" s="8"/>
      <c r="AI20" s="8"/>
      <c r="AJ20" s="8"/>
      <c r="AK20" s="8"/>
    </row>
    <row r="21" spans="1:37" x14ac:dyDescent="0.25">
      <c r="A21" s="8" t="s">
        <v>629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161">
        <f>+IF(M17&gt;$B$6,M17*0.6,0)</f>
        <v>7636.5492049429131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161">
        <f>+IF(Y17&gt;$B$6,Y17*0.6,0)</f>
        <v>23713.108836705796</v>
      </c>
      <c r="AK21" s="8"/>
    </row>
    <row r="22" spans="1:37" x14ac:dyDescent="0.25">
      <c r="A22" s="9" t="s">
        <v>630</v>
      </c>
      <c r="B22" s="11">
        <f>SUM(B19:B21)</f>
        <v>0</v>
      </c>
      <c r="C22" s="11">
        <f t="shared" ref="C22:AK22" si="1">SUM(C19:C21)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  <c r="S22" s="11">
        <f t="shared" si="1"/>
        <v>17818.614811533465</v>
      </c>
      <c r="T22" s="11">
        <f t="shared" si="1"/>
        <v>0</v>
      </c>
      <c r="U22" s="11">
        <f t="shared" si="1"/>
        <v>0</v>
      </c>
      <c r="V22" s="11">
        <f t="shared" si="1"/>
        <v>0</v>
      </c>
      <c r="W22" s="11">
        <f t="shared" si="1"/>
        <v>0</v>
      </c>
      <c r="X22" s="11">
        <f t="shared" si="1"/>
        <v>7636.5492049429131</v>
      </c>
      <c r="Y22" s="11">
        <f t="shared" si="1"/>
        <v>0</v>
      </c>
      <c r="Z22" s="11">
        <f t="shared" si="1"/>
        <v>0</v>
      </c>
      <c r="AA22" s="11">
        <f t="shared" si="1"/>
        <v>0</v>
      </c>
      <c r="AB22" s="11">
        <f t="shared" si="1"/>
        <v>0</v>
      </c>
      <c r="AC22" s="11">
        <f t="shared" si="1"/>
        <v>0</v>
      </c>
      <c r="AD22" s="11">
        <f t="shared" si="1"/>
        <v>0</v>
      </c>
      <c r="AE22" s="11">
        <f t="shared" si="1"/>
        <v>42603.00527740868</v>
      </c>
      <c r="AF22" s="11">
        <f t="shared" si="1"/>
        <v>0</v>
      </c>
      <c r="AG22" s="11">
        <f t="shared" si="1"/>
        <v>0</v>
      </c>
      <c r="AH22" s="11">
        <f t="shared" si="1"/>
        <v>0</v>
      </c>
      <c r="AI22" s="11">
        <f t="shared" si="1"/>
        <v>0</v>
      </c>
      <c r="AJ22" s="11">
        <f t="shared" si="1"/>
        <v>23713.108836705796</v>
      </c>
      <c r="AK22" s="11">
        <f t="shared" si="1"/>
        <v>0</v>
      </c>
    </row>
    <row r="23" spans="1:37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x14ac:dyDescent="0.25">
      <c r="A24" s="163" t="s">
        <v>334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x14ac:dyDescent="0.25">
      <c r="A25" s="119" t="s">
        <v>631</v>
      </c>
      <c r="B25" s="11">
        <f>+IF(SUM(B17)&gt;SUM(B22),(SUM(B17)-SUM(B22)),0)</f>
        <v>0</v>
      </c>
      <c r="C25" s="11">
        <f>+IF(SUM($B17:C17)&gt;SUM($B22:C22),(SUM($B17:C17)-SUM($B22:C22)),0)</f>
        <v>0</v>
      </c>
      <c r="D25" s="11">
        <f>+IF(SUM($B17:D17)&gt;SUM($B22:D22),(SUM($B17:D17)-SUM($B22:D22)),0)</f>
        <v>0</v>
      </c>
      <c r="E25" s="11">
        <f>+IF(SUM($B17:E17)&gt;SUM($B22:E22),(SUM($B17:E17)-SUM($B22:E22)),0)</f>
        <v>0</v>
      </c>
      <c r="F25" s="11">
        <f>+IF(SUM($B17:F17)&gt;SUM($B22:F22),(SUM($B17:F17)-SUM($B22:F22)),0)</f>
        <v>0</v>
      </c>
      <c r="G25" s="11">
        <f>+IF(SUM($B17:G17)&gt;SUM($B22:G22),(SUM($B17:G17)-SUM($B22:G22)),0)</f>
        <v>0</v>
      </c>
      <c r="H25" s="11">
        <f>+IF(SUM($B17:H17)&gt;SUM($B22:H22),(SUM($B17:H17)-SUM($B22:H22)),0)</f>
        <v>0</v>
      </c>
      <c r="I25" s="11">
        <f>+IF(SUM($B17:I17)&gt;SUM($B22:I22),(SUM($B17:I17)-SUM($B22:I22)),0)</f>
        <v>0</v>
      </c>
      <c r="J25" s="11">
        <f>+IF(SUM($B17:J17)&gt;SUM($B22:J22),(SUM($B17:J17)-SUM($B22:J22)),0)</f>
        <v>0</v>
      </c>
      <c r="K25" s="11">
        <f>+IF(SUM($B17:K17)&gt;SUM($B22:K22),(SUM($B17:K17)-SUM($B22:K22)),0)</f>
        <v>0</v>
      </c>
      <c r="L25" s="11">
        <f>+IF(SUM($B17:L17)&gt;SUM($B22:L22),(SUM($B17:L17)-SUM($B22:L22)),0)</f>
        <v>0</v>
      </c>
      <c r="M25" s="11">
        <f>+IF(SUM($B17:M17)&gt;SUM($B22:M22),(SUM($B17:M17)-SUM($B22:M22)),0)</f>
        <v>12727.582008238189</v>
      </c>
      <c r="N25" s="11">
        <f>+IF(SUM($B17:N17)&gt;SUM($B22:N22),(SUM($B17:N17)-SUM($B22:N22)),0)</f>
        <v>12727.582008238189</v>
      </c>
      <c r="O25" s="11">
        <f>+IF(SUM($B17:O17)&gt;SUM($B22:O22),(SUM($B17:O17)-SUM($B22:O22)),0)</f>
        <v>12727.582008238189</v>
      </c>
      <c r="P25" s="11">
        <f>+IF(SUM($B17:P17)&gt;SUM($B22:P22),(SUM($B17:P17)-SUM($B22:P22)),0)</f>
        <v>12727.582008238189</v>
      </c>
      <c r="Q25" s="11">
        <f>+IF(SUM($B17:Q17)&gt;SUM($B22:Q22),(SUM($B17:Q17)-SUM($B22:Q22)),0)</f>
        <v>12727.582008238189</v>
      </c>
      <c r="R25" s="11">
        <f>+IF(SUM($B17:R17)&gt;SUM($B22:R22),(SUM($B17:R17)-SUM($B22:R22)),0)</f>
        <v>12727.582008238189</v>
      </c>
      <c r="S25" s="11">
        <f>+IF(SUM($B17:S17)&gt;SUM($B22:S22),(SUM($B17:S17)-SUM($B22:S22)),0)</f>
        <v>0</v>
      </c>
      <c r="T25" s="11">
        <f>+IF(SUM($B17:T17)&gt;SUM($B22:T22),(SUM($B17:T17)-SUM($B22:T22)),0)</f>
        <v>0</v>
      </c>
      <c r="U25" s="11">
        <f>+IF(SUM($B17:U17)&gt;SUM($B22:U22),(SUM($B17:U17)-SUM($B22:U22)),0)</f>
        <v>0</v>
      </c>
      <c r="V25" s="11">
        <f>+IF(SUM($B17:V17)&gt;SUM($B22:V22),(SUM($B17:V17)-SUM($B22:V22)),0)</f>
        <v>0</v>
      </c>
      <c r="W25" s="11">
        <f>+IF(SUM($B17:W17)&gt;SUM($B22:W22),(SUM($B17:W17)-SUM($B22:W22)),0)</f>
        <v>0</v>
      </c>
      <c r="X25" s="11">
        <f>+IF(SUM($B17:X17)&gt;SUM($B22:X22),(SUM($B17:X17)-SUM($B22:X22)),0)</f>
        <v>0</v>
      </c>
      <c r="Y25" s="11">
        <f>+IF(SUM($B17:Y17)&gt;SUM($B22:Y22),(SUM($B17:Y17)-SUM($B22:Y22)),0)</f>
        <v>26794.266052938143</v>
      </c>
      <c r="Z25" s="11">
        <f>+IF(SUM($B17:Z17)&gt;SUM($B22:Z22),(SUM($B17:Z17)-SUM($B22:Z22)),0)</f>
        <v>26794.266052938143</v>
      </c>
      <c r="AA25" s="11">
        <f>+IF(SUM($B17:AA17)&gt;SUM($B22:AA22),(SUM($B17:AA17)-SUM($B22:AA22)),0)</f>
        <v>26794.266052938143</v>
      </c>
      <c r="AB25" s="11">
        <f>+IF(SUM($B17:AB17)&gt;SUM($B22:AB22),(SUM($B17:AB17)-SUM($B22:AB22)),0)</f>
        <v>26794.266052938143</v>
      </c>
      <c r="AC25" s="11">
        <f>+IF(SUM($B17:AC17)&gt;SUM($B22:AC22),(SUM($B17:AC17)-SUM($B22:AC22)),0)</f>
        <v>26794.266052938143</v>
      </c>
      <c r="AD25" s="11">
        <f>+IF(SUM($B17:AD17)&gt;SUM($B22:AD22),(SUM($B17:AD17)-SUM($B22:AD22)),0)</f>
        <v>26794.266052938143</v>
      </c>
      <c r="AE25" s="11">
        <f>+IF(SUM($B17:AE17)&gt;SUM($B22:AE22),(SUM($B17:AE17)-SUM($B22:AE22)),0)</f>
        <v>0</v>
      </c>
      <c r="AF25" s="11">
        <f>+IF(SUM($B17:AF17)&gt;SUM($B22:AF22),(SUM($B17:AF17)-SUM($B22:AF22)),0)</f>
        <v>0</v>
      </c>
      <c r="AG25" s="11">
        <f>+IF(SUM($B17:AG17)&gt;SUM($B22:AG22),(SUM($B17:AG17)-SUM($B22:AG22)),0)</f>
        <v>0</v>
      </c>
      <c r="AH25" s="11">
        <f>+IF(SUM($B17:AH17)&gt;SUM($B22:AH22),(SUM($B17:AH17)-SUM($B22:AH22)),0)</f>
        <v>0</v>
      </c>
      <c r="AI25" s="11">
        <f>+IF(SUM($B17:AI17)&gt;SUM($B22:AI22),(SUM($B17:AI17)-SUM($B22:AI22)),0)</f>
        <v>0</v>
      </c>
      <c r="AJ25" s="11">
        <f>+IF(SUM($B17:AJ17)&gt;SUM($B22:AJ22),(SUM($B17:AJ17)-SUM($B22:AJ22)),0)</f>
        <v>0</v>
      </c>
      <c r="AK25" s="11">
        <f>+IF(SUM($B17:AK17)&gt;SUM($B22:AK22),(SUM($B17:AK17)-SUM($B22:AK22)),0)</f>
        <v>23503.346307865111</v>
      </c>
    </row>
    <row r="26" spans="1:37" x14ac:dyDescent="0.25">
      <c r="A26" s="119" t="s">
        <v>632</v>
      </c>
      <c r="B26" s="11">
        <f>+IF(SUM(B17)&lt;SUM(B22),-(SUM(B17)-SUM(B22)),0)</f>
        <v>0</v>
      </c>
      <c r="C26" s="11">
        <f>+IF(SUM($B17:C17)&lt;SUM($B22:C22),-(SUM($B17:C17)-SUM($B22:C22)),0)</f>
        <v>0</v>
      </c>
      <c r="D26" s="11">
        <f>+IF(SUM($B17:D17)&lt;SUM($B22:D22),-(SUM($B17:D17)-SUM($B22:D22)),0)</f>
        <v>0</v>
      </c>
      <c r="E26" s="11">
        <f>+IF(SUM($B17:E17)&lt;SUM($B22:E22),-(SUM($B17:E17)-SUM($B22:E22)),0)</f>
        <v>0</v>
      </c>
      <c r="F26" s="11">
        <f>+IF(SUM($B17:F17)&lt;SUM($B22:F22),-(SUM($B17:F17)-SUM($B22:F22)),0)</f>
        <v>0</v>
      </c>
      <c r="G26" s="11">
        <f>+IF(SUM($B17:G17)&lt;SUM($B22:G22),-(SUM($B17:G17)-SUM($B22:G22)),0)</f>
        <v>0</v>
      </c>
      <c r="H26" s="11">
        <f>+IF(SUM($B17:H17)&lt;SUM($B22:H22),-(SUM($B17:H17)-SUM($B22:H22)),0)</f>
        <v>0</v>
      </c>
      <c r="I26" s="11">
        <f>+IF(SUM($B17:I17)&lt;SUM($B22:I22),-(SUM($B17:I17)-SUM($B22:I22)),0)</f>
        <v>0</v>
      </c>
      <c r="J26" s="11">
        <f>+IF(SUM($B17:J17)&lt;SUM($B22:J22),-(SUM($B17:J17)-SUM($B22:J22)),0)</f>
        <v>0</v>
      </c>
      <c r="K26" s="11">
        <f>+IF(SUM($B17:K17)&lt;SUM($B22:K22),-(SUM($B17:K17)-SUM($B22:K22)),0)</f>
        <v>0</v>
      </c>
      <c r="L26" s="11">
        <f>+IF(SUM($B17:L17)&lt;SUM($B22:L22),-(SUM($B17:L17)-SUM($B22:L22)),0)</f>
        <v>0</v>
      </c>
      <c r="M26" s="11">
        <f>+IF(SUM($B17:M17)&lt;SUM($B22:M22),-(SUM($B17:M17)-SUM($B22:M22)),0)</f>
        <v>0</v>
      </c>
      <c r="N26" s="11">
        <f>+IF(SUM($B17:N17)&lt;SUM($B22:N22),-(SUM($B17:N17)-SUM($B22:N22)),0)</f>
        <v>0</v>
      </c>
      <c r="O26" s="11">
        <f>+IF(SUM($B17:O17)&lt;SUM($B22:O22),-(SUM($B17:O17)-SUM($B22:O22)),0)</f>
        <v>0</v>
      </c>
      <c r="P26" s="11">
        <f>+IF(SUM($B17:P17)&lt;SUM($B22:P22),-(SUM($B17:P17)-SUM($B22:P22)),0)</f>
        <v>0</v>
      </c>
      <c r="Q26" s="11">
        <f>+IF(SUM($B17:Q17)&lt;SUM($B22:Q22),-(SUM($B17:Q17)-SUM($B22:Q22)),0)</f>
        <v>0</v>
      </c>
      <c r="R26" s="11">
        <f>+IF(SUM($B17:R17)&lt;SUM($B22:R22),-(SUM($B17:R17)-SUM($B22:R22)),0)</f>
        <v>0</v>
      </c>
      <c r="S26" s="11">
        <f>+IF(SUM($B17:S17)&lt;SUM($B22:S22),-(SUM($B17:S17)-SUM($B22:S22)),0)</f>
        <v>5091.0328032952766</v>
      </c>
      <c r="T26" s="11">
        <f>+IF(SUM($B17:T17)&lt;SUM($B22:T22),-(SUM($B17:T17)-SUM($B22:T22)),0)</f>
        <v>5091.0328032952766</v>
      </c>
      <c r="U26" s="11">
        <f>+IF(SUM($B17:U17)&lt;SUM($B22:U22),-(SUM($B17:U17)-SUM($B22:U22)),0)</f>
        <v>5091.0328032952766</v>
      </c>
      <c r="V26" s="11">
        <f>+IF(SUM($B17:V17)&lt;SUM($B22:V22),-(SUM($B17:V17)-SUM($B22:V22)),0)</f>
        <v>5091.0328032952766</v>
      </c>
      <c r="W26" s="11">
        <f>+IF(SUM($B17:W17)&lt;SUM($B22:W22),-(SUM($B17:W17)-SUM($B22:W22)),0)</f>
        <v>5091.0328032952766</v>
      </c>
      <c r="X26" s="11">
        <f>+IF(SUM($B17:X17)&lt;SUM($B22:X22),-(SUM($B17:X17)-SUM($B22:X22)),0)</f>
        <v>12727.582008238189</v>
      </c>
      <c r="Y26" s="11">
        <f>+IF(SUM($B17:Y17)&lt;SUM($B22:Y22),-(SUM($B17:Y17)-SUM($B22:Y22)),0)</f>
        <v>0</v>
      </c>
      <c r="Z26" s="11">
        <f>+IF(SUM($B17:Z17)&lt;SUM($B22:Z22),-(SUM($B17:Z17)-SUM($B22:Z22)),0)</f>
        <v>0</v>
      </c>
      <c r="AA26" s="11">
        <f>+IF(SUM($B17:AA17)&lt;SUM($B22:AA22),-(SUM($B17:AA17)-SUM($B22:AA22)),0)</f>
        <v>0</v>
      </c>
      <c r="AB26" s="11">
        <f>+IF(SUM($B17:AB17)&lt;SUM($B22:AB22),-(SUM($B17:AB17)-SUM($B22:AB22)),0)</f>
        <v>0</v>
      </c>
      <c r="AC26" s="11">
        <f>+IF(SUM($B17:AC17)&lt;SUM($B22:AC22),-(SUM($B17:AC17)-SUM($B22:AC22)),0)</f>
        <v>0</v>
      </c>
      <c r="AD26" s="11">
        <f>+IF(SUM($B17:AD17)&lt;SUM($B22:AD22),-(SUM($B17:AD17)-SUM($B22:AD22)),0)</f>
        <v>0</v>
      </c>
      <c r="AE26" s="11">
        <f>+IF(SUM($B17:AE17)&lt;SUM($B22:AE22),-(SUM($B17:AE17)-SUM($B22:AE22)),0)</f>
        <v>15808.739224470541</v>
      </c>
      <c r="AF26" s="11">
        <f>+IF(SUM($B17:AF17)&lt;SUM($B22:AF22),-(SUM($B17:AF17)-SUM($B22:AF22)),0)</f>
        <v>15808.739224470541</v>
      </c>
      <c r="AG26" s="11">
        <f>+IF(SUM($B17:AG17)&lt;SUM($B22:AG22),-(SUM($B17:AG17)-SUM($B22:AG22)),0)</f>
        <v>15808.739224470541</v>
      </c>
      <c r="AH26" s="11">
        <f>+IF(SUM($B17:AH17)&lt;SUM($B22:AH22),-(SUM($B17:AH17)-SUM($B22:AH22)),0)</f>
        <v>15808.739224470541</v>
      </c>
      <c r="AI26" s="11">
        <f>+IF(SUM($B17:AI17)&lt;SUM($B22:AI22),-(SUM($B17:AI17)-SUM($B22:AI22)),0)</f>
        <v>15808.739224470541</v>
      </c>
      <c r="AJ26" s="11">
        <f>+IF(SUM($B17:AJ17)&lt;SUM($B22:AJ22),-(SUM($B17:AJ17)-SUM($B22:AJ22)),0)</f>
        <v>39521.848061176337</v>
      </c>
      <c r="AK26" s="11">
        <f>+IF(SUM($B17:AK17)&lt;SUM($B22:AK22),-(SUM($B17:AK17)-SUM($B22:AK22)),0)</f>
        <v>0</v>
      </c>
    </row>
    <row r="27" spans="1:37" x14ac:dyDescent="0.25">
      <c r="A27" s="119" t="s">
        <v>336</v>
      </c>
      <c r="B27" s="161">
        <f>+B22</f>
        <v>0</v>
      </c>
      <c r="C27" s="161">
        <f>+C22+B27</f>
        <v>0</v>
      </c>
      <c r="D27" s="161">
        <f t="shared" ref="D27:AK27" si="2">+D22+C27</f>
        <v>0</v>
      </c>
      <c r="E27" s="161">
        <f t="shared" si="2"/>
        <v>0</v>
      </c>
      <c r="F27" s="161">
        <f t="shared" si="2"/>
        <v>0</v>
      </c>
      <c r="G27" s="161">
        <f t="shared" si="2"/>
        <v>0</v>
      </c>
      <c r="H27" s="161">
        <f t="shared" si="2"/>
        <v>0</v>
      </c>
      <c r="I27" s="161">
        <f t="shared" si="2"/>
        <v>0</v>
      </c>
      <c r="J27" s="161">
        <f t="shared" si="2"/>
        <v>0</v>
      </c>
      <c r="K27" s="161">
        <f t="shared" si="2"/>
        <v>0</v>
      </c>
      <c r="L27" s="161">
        <f t="shared" si="2"/>
        <v>0</v>
      </c>
      <c r="M27" s="161">
        <f t="shared" si="2"/>
        <v>0</v>
      </c>
      <c r="N27" s="161">
        <f>+N22+M27</f>
        <v>0</v>
      </c>
      <c r="O27" s="161">
        <f t="shared" si="2"/>
        <v>0</v>
      </c>
      <c r="P27" s="161">
        <f t="shared" si="2"/>
        <v>0</v>
      </c>
      <c r="Q27" s="161">
        <f t="shared" si="2"/>
        <v>0</v>
      </c>
      <c r="R27" s="161">
        <f t="shared" si="2"/>
        <v>0</v>
      </c>
      <c r="S27" s="161">
        <f t="shared" si="2"/>
        <v>17818.614811533465</v>
      </c>
      <c r="T27" s="161">
        <f t="shared" si="2"/>
        <v>17818.614811533465</v>
      </c>
      <c r="U27" s="161">
        <f t="shared" si="2"/>
        <v>17818.614811533465</v>
      </c>
      <c r="V27" s="161">
        <f t="shared" si="2"/>
        <v>17818.614811533465</v>
      </c>
      <c r="W27" s="161">
        <f t="shared" si="2"/>
        <v>17818.614811533465</v>
      </c>
      <c r="X27" s="161">
        <f t="shared" si="2"/>
        <v>25455.164016476378</v>
      </c>
      <c r="Y27" s="161">
        <f t="shared" si="2"/>
        <v>25455.164016476378</v>
      </c>
      <c r="Z27" s="161">
        <f>+Z22+Y27</f>
        <v>25455.164016476378</v>
      </c>
      <c r="AA27" s="161">
        <f t="shared" si="2"/>
        <v>25455.164016476378</v>
      </c>
      <c r="AB27" s="161">
        <f t="shared" si="2"/>
        <v>25455.164016476378</v>
      </c>
      <c r="AC27" s="161">
        <f t="shared" si="2"/>
        <v>25455.164016476378</v>
      </c>
      <c r="AD27" s="161">
        <f t="shared" si="2"/>
        <v>25455.164016476378</v>
      </c>
      <c r="AE27" s="161">
        <f t="shared" si="2"/>
        <v>68058.169293885061</v>
      </c>
      <c r="AF27" s="161">
        <f t="shared" si="2"/>
        <v>68058.169293885061</v>
      </c>
      <c r="AG27" s="161">
        <f t="shared" si="2"/>
        <v>68058.169293885061</v>
      </c>
      <c r="AH27" s="161">
        <f t="shared" si="2"/>
        <v>68058.169293885061</v>
      </c>
      <c r="AI27" s="161">
        <f t="shared" si="2"/>
        <v>68058.169293885061</v>
      </c>
      <c r="AJ27" s="161">
        <f t="shared" si="2"/>
        <v>91771.278130590857</v>
      </c>
      <c r="AK27" s="161">
        <f t="shared" si="2"/>
        <v>91771.278130590857</v>
      </c>
    </row>
    <row r="28" spans="1:37" x14ac:dyDescent="0.25">
      <c r="A28" s="119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</row>
    <row r="29" spans="1:37" x14ac:dyDescent="0.25">
      <c r="A29" s="119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</row>
    <row r="30" spans="1:37" ht="14.25" customHeight="1" x14ac:dyDescent="0.25">
      <c r="A30" s="119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</row>
    <row r="31" spans="1:37" x14ac:dyDescent="0.25">
      <c r="A31" s="119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</row>
    <row r="32" spans="1:37" x14ac:dyDescent="0.25">
      <c r="A32" s="119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</row>
    <row r="33" spans="1:37" x14ac:dyDescent="0.25">
      <c r="A33" s="119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</row>
    <row r="34" spans="1:37" x14ac:dyDescent="0.25">
      <c r="A34" s="119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</row>
    <row r="35" spans="1:37" x14ac:dyDescent="0.25">
      <c r="A35" s="119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</row>
    <row r="36" spans="1:37" x14ac:dyDescent="0.25">
      <c r="A36" s="119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</row>
    <row r="37" spans="1:37" x14ac:dyDescent="0.25">
      <c r="A37" s="119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</row>
    <row r="38" spans="1:37" x14ac:dyDescent="0.25">
      <c r="A38" s="119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</row>
    <row r="39" spans="1:37" x14ac:dyDescent="0.25">
      <c r="A39" s="119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</row>
    <row r="40" spans="1:37" x14ac:dyDescent="0.25">
      <c r="A40" s="119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</row>
    <row r="41" spans="1:37" x14ac:dyDescent="0.25">
      <c r="A41" s="119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</row>
    <row r="42" spans="1:37" x14ac:dyDescent="0.25">
      <c r="A42" s="119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</row>
    <row r="43" spans="1:37" x14ac:dyDescent="0.25">
      <c r="A43" s="119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</row>
    <row r="44" spans="1:37" x14ac:dyDescent="0.25">
      <c r="A44" s="119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</row>
    <row r="45" spans="1:37" x14ac:dyDescent="0.25">
      <c r="A45" s="119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</row>
    <row r="46" spans="1:37" x14ac:dyDescent="0.25">
      <c r="A46" s="119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</row>
    <row r="47" spans="1:37" x14ac:dyDescent="0.25">
      <c r="A47" s="119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</row>
    <row r="48" spans="1:37" x14ac:dyDescent="0.25">
      <c r="A48" s="119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</row>
    <row r="49" spans="1:37" x14ac:dyDescent="0.25">
      <c r="A49" s="119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</row>
    <row r="50" spans="1:37" x14ac:dyDescent="0.25">
      <c r="A50" s="119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</row>
    <row r="51" spans="1:37" x14ac:dyDescent="0.25">
      <c r="A51" s="119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</row>
    <row r="52" spans="1:37" x14ac:dyDescent="0.25">
      <c r="A52" s="119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</row>
    <row r="53" spans="1:37" x14ac:dyDescent="0.25">
      <c r="A53" s="119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</row>
    <row r="54" spans="1:37" x14ac:dyDescent="0.25">
      <c r="A54" s="119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</row>
    <row r="55" spans="1:37" x14ac:dyDescent="0.25">
      <c r="A55" s="119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</row>
    <row r="56" spans="1:37" x14ac:dyDescent="0.25">
      <c r="A56" s="119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</row>
    <row r="57" spans="1:37" x14ac:dyDescent="0.25">
      <c r="A57" s="119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</row>
    <row r="58" spans="1:37" x14ac:dyDescent="0.25">
      <c r="A58" s="119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</row>
    <row r="59" spans="1:37" x14ac:dyDescent="0.25">
      <c r="A59" s="119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</row>
    <row r="60" spans="1:37" x14ac:dyDescent="0.25">
      <c r="A60" s="119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</row>
    <row r="61" spans="1:37" x14ac:dyDescent="0.25">
      <c r="A61" s="119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</row>
    <row r="62" spans="1:37" x14ac:dyDescent="0.25">
      <c r="A62" s="119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</row>
    <row r="63" spans="1:37" x14ac:dyDescent="0.25">
      <c r="A63" s="119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</row>
    <row r="64" spans="1:37" x14ac:dyDescent="0.25">
      <c r="A64" s="119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</row>
    <row r="65" spans="1:37" x14ac:dyDescent="0.25">
      <c r="A65" s="119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</row>
    <row r="66" spans="1:37" x14ac:dyDescent="0.25">
      <c r="A66" s="119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</row>
    <row r="67" spans="1:37" x14ac:dyDescent="0.25">
      <c r="A67" s="119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</row>
    <row r="68" spans="1:37" x14ac:dyDescent="0.25">
      <c r="A68" s="119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</row>
    <row r="69" spans="1:37" x14ac:dyDescent="0.25">
      <c r="A69" s="119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</row>
    <row r="70" spans="1:37" x14ac:dyDescent="0.25">
      <c r="A70" s="119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</row>
    <row r="71" spans="1:37" x14ac:dyDescent="0.25">
      <c r="A71" s="119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</row>
    <row r="72" spans="1:37" x14ac:dyDescent="0.25">
      <c r="A72" s="119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</row>
    <row r="73" spans="1:37" x14ac:dyDescent="0.25">
      <c r="A73" s="119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</row>
    <row r="74" spans="1:37" x14ac:dyDescent="0.25">
      <c r="A74" s="119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</row>
    <row r="75" spans="1:37" x14ac:dyDescent="0.25">
      <c r="A75" s="119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</row>
    <row r="76" spans="1:37" x14ac:dyDescent="0.25">
      <c r="A76" s="119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</row>
    <row r="77" spans="1:37" x14ac:dyDescent="0.25">
      <c r="A77" s="119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</row>
    <row r="78" spans="1:37" x14ac:dyDescent="0.25">
      <c r="A78" s="119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</row>
    <row r="79" spans="1:37" x14ac:dyDescent="0.25">
      <c r="A79" s="119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</row>
    <row r="80" spans="1:37" x14ac:dyDescent="0.25">
      <c r="A80" s="119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</row>
    <row r="81" spans="1:37" x14ac:dyDescent="0.25">
      <c r="A81" s="119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</row>
    <row r="82" spans="1:37" x14ac:dyDescent="0.25">
      <c r="A82" s="119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</row>
    <row r="83" spans="1:37" x14ac:dyDescent="0.25">
      <c r="A83" s="119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</row>
    <row r="84" spans="1:37" x14ac:dyDescent="0.25">
      <c r="A84" s="119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</row>
    <row r="85" spans="1:37" x14ac:dyDescent="0.25">
      <c r="A85" s="119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</row>
    <row r="86" spans="1:37" x14ac:dyDescent="0.25">
      <c r="A86" s="119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</row>
    <row r="87" spans="1:37" x14ac:dyDescent="0.25">
      <c r="A87" s="119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</row>
    <row r="88" spans="1:37" x14ac:dyDescent="0.25">
      <c r="A88" s="119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</row>
    <row r="89" spans="1:37" x14ac:dyDescent="0.25">
      <c r="A89" s="119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</row>
    <row r="90" spans="1:37" x14ac:dyDescent="0.25">
      <c r="A90" s="119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</row>
    <row r="91" spans="1:37" x14ac:dyDescent="0.25">
      <c r="A91" s="119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</row>
    <row r="92" spans="1:37" x14ac:dyDescent="0.25">
      <c r="A92" s="119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</row>
    <row r="93" spans="1:37" x14ac:dyDescent="0.25">
      <c r="A93" s="119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</row>
    <row r="94" spans="1:37" x14ac:dyDescent="0.25">
      <c r="A94" s="119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</row>
    <row r="95" spans="1:37" x14ac:dyDescent="0.25">
      <c r="A95" s="119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</row>
    <row r="96" spans="1:37" x14ac:dyDescent="0.25">
      <c r="A96" s="119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</row>
    <row r="97" spans="1:37" x14ac:dyDescent="0.25">
      <c r="A97" s="119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</row>
    <row r="98" spans="1:37" x14ac:dyDescent="0.25">
      <c r="A98" s="119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1"/>
      <c r="AK98" s="161"/>
    </row>
    <row r="99" spans="1:37" x14ac:dyDescent="0.25">
      <c r="A99" s="119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</row>
    <row r="100" spans="1:37" x14ac:dyDescent="0.25">
      <c r="A100" s="119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  <c r="AK100" s="161"/>
    </row>
    <row r="101" spans="1:37" x14ac:dyDescent="0.25">
      <c r="A101" s="119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</row>
    <row r="102" spans="1:37" x14ac:dyDescent="0.25">
      <c r="A102" s="119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1"/>
      <c r="AK102" s="161"/>
    </row>
    <row r="103" spans="1:37" x14ac:dyDescent="0.25">
      <c r="A103" s="119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</row>
    <row r="104" spans="1:37" x14ac:dyDescent="0.25">
      <c r="A104" s="119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</row>
    <row r="105" spans="1:37" x14ac:dyDescent="0.25">
      <c r="A105" s="119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</row>
    <row r="106" spans="1:37" x14ac:dyDescent="0.25">
      <c r="A106" s="119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</row>
    <row r="107" spans="1:37" x14ac:dyDescent="0.25">
      <c r="A107" s="119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</row>
    <row r="108" spans="1:37" x14ac:dyDescent="0.25">
      <c r="A108" s="119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</row>
    <row r="109" spans="1:37" x14ac:dyDescent="0.25">
      <c r="A109" s="119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1"/>
      <c r="AK109" s="161"/>
    </row>
    <row r="110" spans="1:37" x14ac:dyDescent="0.25">
      <c r="A110" s="119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1"/>
      <c r="AK110" s="161"/>
    </row>
    <row r="111" spans="1:37" x14ac:dyDescent="0.25">
      <c r="A111" s="119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1"/>
      <c r="AK111" s="161"/>
    </row>
    <row r="112" spans="1:37" x14ac:dyDescent="0.25">
      <c r="A112" s="119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1"/>
      <c r="AK112" s="161"/>
    </row>
    <row r="113" spans="1:37" x14ac:dyDescent="0.25">
      <c r="A113" s="119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</row>
    <row r="114" spans="1:37" x14ac:dyDescent="0.25">
      <c r="A114" s="119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1"/>
      <c r="AK114" s="161"/>
    </row>
    <row r="115" spans="1:37" x14ac:dyDescent="0.25">
      <c r="A115" s="119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</row>
    <row r="116" spans="1:37" x14ac:dyDescent="0.25">
      <c r="A116" s="119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1"/>
      <c r="AK116" s="161"/>
    </row>
    <row r="117" spans="1:37" x14ac:dyDescent="0.25">
      <c r="A117" s="119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</row>
    <row r="118" spans="1:37" x14ac:dyDescent="0.25">
      <c r="A118" s="119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</row>
    <row r="119" spans="1:37" x14ac:dyDescent="0.25">
      <c r="A119" s="119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</row>
    <row r="120" spans="1:37" x14ac:dyDescent="0.25">
      <c r="A120" s="119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</row>
    <row r="121" spans="1:37" x14ac:dyDescent="0.25">
      <c r="A121" s="119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</row>
    <row r="122" spans="1:37" x14ac:dyDescent="0.25">
      <c r="A122" s="119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</row>
    <row r="123" spans="1:37" x14ac:dyDescent="0.25">
      <c r="A123" s="119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</row>
    <row r="124" spans="1:37" x14ac:dyDescent="0.25">
      <c r="A124" s="119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</row>
    <row r="125" spans="1:37" x14ac:dyDescent="0.25">
      <c r="A125" s="119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</row>
    <row r="126" spans="1:37" x14ac:dyDescent="0.25">
      <c r="A126" s="119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</row>
  </sheetData>
  <hyperlinks>
    <hyperlink ref="A1" location="View!A1" display="vie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76"/>
  <sheetViews>
    <sheetView showGridLines="0" workbookViewId="0">
      <selection activeCell="C35" sqref="C35"/>
    </sheetView>
  </sheetViews>
  <sheetFormatPr defaultRowHeight="15" x14ac:dyDescent="0.25"/>
  <cols>
    <col min="1" max="1" width="55.7109375" bestFit="1" customWidth="1"/>
    <col min="2" max="2" width="10.140625" bestFit="1" customWidth="1"/>
    <col min="3" max="3" width="11.5703125" bestFit="1" customWidth="1"/>
    <col min="4" max="6" width="10" bestFit="1" customWidth="1"/>
    <col min="7" max="7" width="9.7109375" bestFit="1" customWidth="1"/>
    <col min="8" max="26" width="10" bestFit="1" customWidth="1"/>
  </cols>
  <sheetData>
    <row r="1" spans="1:32" x14ac:dyDescent="0.25">
      <c r="A1" s="9" t="s">
        <v>116</v>
      </c>
      <c r="B1" s="187">
        <v>41455</v>
      </c>
      <c r="C1" s="187">
        <f>EOMONTH(B1,1)</f>
        <v>41486</v>
      </c>
      <c r="D1" s="187">
        <f>EOMONTH(C1,1)</f>
        <v>41517</v>
      </c>
      <c r="E1" s="187">
        <f>EOMONTH(D1,1)</f>
        <v>41547</v>
      </c>
      <c r="F1" s="187">
        <f t="shared" ref="F1:AF1" si="0">EOMONTH(E1,1)</f>
        <v>41578</v>
      </c>
      <c r="G1" s="187">
        <f t="shared" si="0"/>
        <v>41608</v>
      </c>
      <c r="H1" s="187">
        <f t="shared" si="0"/>
        <v>41639</v>
      </c>
      <c r="I1" s="187">
        <f t="shared" si="0"/>
        <v>41670</v>
      </c>
      <c r="J1" s="187">
        <f t="shared" si="0"/>
        <v>41698</v>
      </c>
      <c r="K1" s="187">
        <f t="shared" si="0"/>
        <v>41729</v>
      </c>
      <c r="L1" s="187">
        <f t="shared" si="0"/>
        <v>41759</v>
      </c>
      <c r="M1" s="187">
        <f t="shared" si="0"/>
        <v>41790</v>
      </c>
      <c r="N1" s="187">
        <f t="shared" si="0"/>
        <v>41820</v>
      </c>
      <c r="O1" s="187">
        <f t="shared" si="0"/>
        <v>41851</v>
      </c>
      <c r="P1" s="187">
        <f t="shared" si="0"/>
        <v>41882</v>
      </c>
      <c r="Q1" s="187">
        <f t="shared" si="0"/>
        <v>41912</v>
      </c>
      <c r="R1" s="187">
        <f t="shared" si="0"/>
        <v>41943</v>
      </c>
      <c r="S1" s="187">
        <f t="shared" si="0"/>
        <v>41973</v>
      </c>
      <c r="T1" s="187">
        <f t="shared" si="0"/>
        <v>42004</v>
      </c>
      <c r="U1" s="187">
        <f t="shared" si="0"/>
        <v>42035</v>
      </c>
      <c r="V1" s="187">
        <f t="shared" si="0"/>
        <v>42063</v>
      </c>
      <c r="W1" s="187">
        <f t="shared" si="0"/>
        <v>42094</v>
      </c>
      <c r="X1" s="187">
        <f t="shared" si="0"/>
        <v>42124</v>
      </c>
      <c r="Y1" s="187">
        <f t="shared" si="0"/>
        <v>42155</v>
      </c>
      <c r="Z1" s="187">
        <f t="shared" si="0"/>
        <v>42185</v>
      </c>
      <c r="AA1" s="187">
        <f t="shared" si="0"/>
        <v>42216</v>
      </c>
      <c r="AB1" s="187">
        <f t="shared" si="0"/>
        <v>42247</v>
      </c>
      <c r="AC1" s="187">
        <f t="shared" si="0"/>
        <v>42277</v>
      </c>
      <c r="AD1" s="187">
        <f t="shared" si="0"/>
        <v>42308</v>
      </c>
      <c r="AE1" s="187">
        <f t="shared" si="0"/>
        <v>42338</v>
      </c>
      <c r="AF1" s="187">
        <f t="shared" si="0"/>
        <v>42369</v>
      </c>
    </row>
    <row r="2" spans="1:32" x14ac:dyDescent="0.25">
      <c r="A2" s="9" t="s">
        <v>0</v>
      </c>
      <c r="B2" s="9"/>
    </row>
    <row r="3" spans="1:32" x14ac:dyDescent="0.25">
      <c r="A3" s="9"/>
      <c r="B3" s="9"/>
    </row>
    <row r="4" spans="1:32" x14ac:dyDescent="0.25">
      <c r="A4" s="9" t="s">
        <v>1</v>
      </c>
      <c r="B4" s="20">
        <f>15745+2500</f>
        <v>18245</v>
      </c>
      <c r="C4" s="71">
        <f>+B4+'Var Fin'!D8</f>
        <v>228245</v>
      </c>
      <c r="D4" s="71">
        <f>+C4+'Var Fin'!E8</f>
        <v>418245</v>
      </c>
      <c r="E4" s="71">
        <f>+D4+'Var Fin'!F8</f>
        <v>508245</v>
      </c>
      <c r="F4" s="71">
        <f>+E4+'Var Fin'!G8</f>
        <v>508245</v>
      </c>
      <c r="G4" s="71">
        <f>+F4+'Var Fin'!H8</f>
        <v>508245</v>
      </c>
      <c r="H4" s="71">
        <f>+G4+'Var Fin'!I8</f>
        <v>508245</v>
      </c>
      <c r="I4" s="71">
        <f>+H4+'Var Fin'!J8</f>
        <v>508245</v>
      </c>
      <c r="J4" s="71">
        <f>+I4+'Var Fin'!K8</f>
        <v>508245</v>
      </c>
      <c r="K4" s="71">
        <f>+J4+'Var Fin'!L8</f>
        <v>508245</v>
      </c>
      <c r="L4" s="71">
        <f>+K4+'Var Fin'!M8</f>
        <v>508245</v>
      </c>
      <c r="M4" s="71">
        <f>+L4+'Var Fin'!N8</f>
        <v>508245</v>
      </c>
      <c r="N4" s="71">
        <f>+M4+'Var Fin'!O8</f>
        <v>508245</v>
      </c>
      <c r="O4" s="71">
        <f>+N4+'Var Fin'!P8</f>
        <v>508245</v>
      </c>
      <c r="P4" s="71">
        <f>+O4+'Var Fin'!Q8</f>
        <v>508245</v>
      </c>
      <c r="Q4" s="71">
        <f>+P4+'Var Fin'!R8</f>
        <v>508245</v>
      </c>
      <c r="R4" s="71">
        <f>+Q4+'Var Fin'!S8</f>
        <v>508245</v>
      </c>
      <c r="S4" s="71">
        <f>+R4+'Var Fin'!T8</f>
        <v>508245</v>
      </c>
      <c r="T4" s="71">
        <f>+S4+'Var Fin'!U8</f>
        <v>508245</v>
      </c>
      <c r="U4" s="71">
        <f>+T4+'Var Fin'!V8</f>
        <v>508245</v>
      </c>
      <c r="V4" s="71">
        <f>+U4+'Var Fin'!W8</f>
        <v>508245</v>
      </c>
      <c r="W4" s="71">
        <f>+V4+'Var Fin'!X8</f>
        <v>508245</v>
      </c>
      <c r="X4" s="71">
        <f>+W4+'Var Fin'!Y8</f>
        <v>508245</v>
      </c>
      <c r="Y4" s="71">
        <f>+X4+'Var Fin'!Z8</f>
        <v>508245</v>
      </c>
      <c r="Z4" s="71">
        <f>+Y4+'Var Fin'!AA8</f>
        <v>508245</v>
      </c>
      <c r="AA4" s="71">
        <f>+Z4+'Var Fin'!AB8</f>
        <v>508245</v>
      </c>
      <c r="AB4" s="71">
        <f>+AA4+'Var Fin'!AC8</f>
        <v>508245</v>
      </c>
      <c r="AC4" s="71">
        <f>+AB4+'Var Fin'!AD8</f>
        <v>508245</v>
      </c>
      <c r="AD4" s="71">
        <f>+AC4+'Var Fin'!AE8</f>
        <v>508245</v>
      </c>
      <c r="AE4" s="71">
        <f>+AD4+'Var Fin'!AF8</f>
        <v>508245</v>
      </c>
      <c r="AF4" s="71">
        <f>+AE4+'Var Fin'!AG8</f>
        <v>508245</v>
      </c>
    </row>
    <row r="5" spans="1:32" x14ac:dyDescent="0.25">
      <c r="A5" s="9"/>
      <c r="B5" s="21"/>
    </row>
    <row r="6" spans="1:32" x14ac:dyDescent="0.25">
      <c r="A6" s="8"/>
      <c r="B6" s="20"/>
    </row>
    <row r="7" spans="1:32" x14ac:dyDescent="0.25">
      <c r="A7" s="9" t="s">
        <v>2</v>
      </c>
      <c r="B7" s="21">
        <f>SUM(B8:B12)</f>
        <v>551546</v>
      </c>
      <c r="C7" s="21">
        <f>SUM(C8:C12)</f>
        <v>337546</v>
      </c>
      <c r="D7" s="21">
        <f t="shared" ref="D7:AF7" si="1">SUM(D8:D12)</f>
        <v>143000</v>
      </c>
      <c r="E7" s="21">
        <f t="shared" si="1"/>
        <v>0</v>
      </c>
      <c r="F7" s="21">
        <f t="shared" si="1"/>
        <v>0</v>
      </c>
      <c r="G7" s="21">
        <f t="shared" si="1"/>
        <v>0</v>
      </c>
      <c r="H7" s="21">
        <f t="shared" si="1"/>
        <v>0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>
        <f t="shared" si="1"/>
        <v>0</v>
      </c>
      <c r="V7" s="21">
        <f t="shared" si="1"/>
        <v>0</v>
      </c>
      <c r="W7" s="21">
        <f t="shared" si="1"/>
        <v>0</v>
      </c>
      <c r="X7" s="21">
        <f t="shared" si="1"/>
        <v>0</v>
      </c>
      <c r="Y7" s="21">
        <f t="shared" si="1"/>
        <v>0</v>
      </c>
      <c r="Z7" s="21">
        <f t="shared" si="1"/>
        <v>0</v>
      </c>
      <c r="AA7" s="21">
        <f t="shared" si="1"/>
        <v>0</v>
      </c>
      <c r="AB7" s="21">
        <f t="shared" si="1"/>
        <v>0</v>
      </c>
      <c r="AC7" s="21">
        <f t="shared" si="1"/>
        <v>0</v>
      </c>
      <c r="AD7" s="21">
        <f t="shared" si="1"/>
        <v>0</v>
      </c>
      <c r="AE7" s="21">
        <f t="shared" si="1"/>
        <v>0</v>
      </c>
      <c r="AF7" s="21">
        <f t="shared" si="1"/>
        <v>0</v>
      </c>
    </row>
    <row r="8" spans="1:32" x14ac:dyDescent="0.25">
      <c r="A8" s="8" t="s">
        <v>3</v>
      </c>
      <c r="B8" s="20">
        <v>523000</v>
      </c>
      <c r="C8" s="71">
        <f>+B8-'Var Fin'!D3</f>
        <v>323000</v>
      </c>
      <c r="D8" s="71">
        <f>+C8-'Var Fin'!E3</f>
        <v>143000</v>
      </c>
      <c r="E8" s="71">
        <f>+D8-'Var Fin'!F3-E35</f>
        <v>0</v>
      </c>
      <c r="F8" s="71">
        <f>+E8-'Var Fin'!G3</f>
        <v>0</v>
      </c>
      <c r="G8" s="71">
        <f>+F8-'Var Fin'!H3</f>
        <v>0</v>
      </c>
      <c r="H8" s="71">
        <f>+G8-'Var Fin'!I3</f>
        <v>0</v>
      </c>
      <c r="I8" s="71">
        <f>+H8-'Var Fin'!J3</f>
        <v>0</v>
      </c>
      <c r="J8" s="71">
        <f>+I8-'Var Fin'!K3</f>
        <v>0</v>
      </c>
      <c r="K8" s="71">
        <f>+J8-'Var Fin'!L3</f>
        <v>0</v>
      </c>
      <c r="L8" s="71">
        <f>+K8-'Var Fin'!M3</f>
        <v>0</v>
      </c>
      <c r="M8" s="71">
        <f>+L8-'Var Fin'!N3</f>
        <v>0</v>
      </c>
      <c r="N8" s="71">
        <f>+M8-'Var Fin'!O3</f>
        <v>0</v>
      </c>
      <c r="O8" s="71">
        <f>+N8-'Var Fin'!P3</f>
        <v>0</v>
      </c>
      <c r="P8" s="71">
        <f>+O8-'Var Fin'!Q3</f>
        <v>0</v>
      </c>
      <c r="Q8" s="71">
        <f>+P8-'Var Fin'!R3</f>
        <v>0</v>
      </c>
      <c r="R8" s="71">
        <f>+Q8-'Var Fin'!S3</f>
        <v>0</v>
      </c>
      <c r="S8" s="71">
        <f>+R8-'Var Fin'!T3</f>
        <v>0</v>
      </c>
      <c r="T8" s="71">
        <f>+S8-'Var Fin'!U3</f>
        <v>0</v>
      </c>
      <c r="U8" s="71">
        <f>+T8-'Var Fin'!V3</f>
        <v>0</v>
      </c>
      <c r="V8" s="71">
        <f>+U8-'Var Fin'!W3</f>
        <v>0</v>
      </c>
      <c r="W8" s="71">
        <f>+V8-'Var Fin'!X3</f>
        <v>0</v>
      </c>
      <c r="X8" s="71">
        <f>+W8-'Var Fin'!Y3</f>
        <v>0</v>
      </c>
      <c r="Y8" s="71">
        <f>+X8-'Var Fin'!Z3</f>
        <v>0</v>
      </c>
      <c r="Z8" s="71">
        <f>+Y8-'Var Fin'!AA3</f>
        <v>0</v>
      </c>
      <c r="AA8" s="71">
        <f>+Z8-'Var Fin'!AB3</f>
        <v>0</v>
      </c>
      <c r="AB8" s="71">
        <f>+AA8-'Var Fin'!AC3</f>
        <v>0</v>
      </c>
      <c r="AC8" s="71">
        <f>+AB8-'Var Fin'!AD3</f>
        <v>0</v>
      </c>
      <c r="AD8" s="71">
        <f>+AC8-'Var Fin'!AE3</f>
        <v>0</v>
      </c>
      <c r="AE8" s="71">
        <f>+AD8-'Var Fin'!AF3</f>
        <v>0</v>
      </c>
      <c r="AF8" s="71">
        <f>+AE8-'Var Fin'!AG3</f>
        <v>0</v>
      </c>
    </row>
    <row r="9" spans="1:32" x14ac:dyDescent="0.25">
      <c r="A9" s="8" t="s">
        <v>5</v>
      </c>
      <c r="B9" s="20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71">
        <v>0</v>
      </c>
      <c r="W9" s="71">
        <v>0</v>
      </c>
      <c r="X9" s="71">
        <v>0</v>
      </c>
      <c r="Y9" s="71">
        <v>0</v>
      </c>
      <c r="Z9" s="71">
        <v>0</v>
      </c>
      <c r="AA9" s="71">
        <v>0</v>
      </c>
      <c r="AB9" s="71">
        <v>0</v>
      </c>
      <c r="AC9" s="71">
        <v>0</v>
      </c>
      <c r="AD9" s="71">
        <v>0</v>
      </c>
      <c r="AE9" s="71">
        <v>0</v>
      </c>
      <c r="AF9" s="71">
        <v>0</v>
      </c>
    </row>
    <row r="10" spans="1:32" x14ac:dyDescent="0.25">
      <c r="A10" s="8" t="s">
        <v>7</v>
      </c>
      <c r="B10" s="20">
        <v>0</v>
      </c>
      <c r="C10" s="71">
        <f>+B10</f>
        <v>0</v>
      </c>
      <c r="D10" s="71">
        <f t="shared" ref="D10:AF10" si="2">+C10</f>
        <v>0</v>
      </c>
      <c r="E10" s="71">
        <f t="shared" si="2"/>
        <v>0</v>
      </c>
      <c r="F10" s="71">
        <f t="shared" si="2"/>
        <v>0</v>
      </c>
      <c r="G10" s="71">
        <f t="shared" si="2"/>
        <v>0</v>
      </c>
      <c r="H10" s="71">
        <f t="shared" si="2"/>
        <v>0</v>
      </c>
      <c r="I10" s="71">
        <f t="shared" si="2"/>
        <v>0</v>
      </c>
      <c r="J10" s="71">
        <f t="shared" si="2"/>
        <v>0</v>
      </c>
      <c r="K10" s="71">
        <f t="shared" si="2"/>
        <v>0</v>
      </c>
      <c r="L10" s="71">
        <f t="shared" si="2"/>
        <v>0</v>
      </c>
      <c r="M10" s="71">
        <f t="shared" si="2"/>
        <v>0</v>
      </c>
      <c r="N10" s="71">
        <f t="shared" si="2"/>
        <v>0</v>
      </c>
      <c r="O10" s="71">
        <f t="shared" si="2"/>
        <v>0</v>
      </c>
      <c r="P10" s="71">
        <f t="shared" si="2"/>
        <v>0</v>
      </c>
      <c r="Q10" s="71">
        <f t="shared" si="2"/>
        <v>0</v>
      </c>
      <c r="R10" s="71">
        <f t="shared" si="2"/>
        <v>0</v>
      </c>
      <c r="S10" s="71">
        <f t="shared" si="2"/>
        <v>0</v>
      </c>
      <c r="T10" s="71">
        <f t="shared" si="2"/>
        <v>0</v>
      </c>
      <c r="U10" s="71">
        <f t="shared" si="2"/>
        <v>0</v>
      </c>
      <c r="V10" s="71">
        <f t="shared" si="2"/>
        <v>0</v>
      </c>
      <c r="W10" s="71">
        <f t="shared" si="2"/>
        <v>0</v>
      </c>
      <c r="X10" s="71">
        <f t="shared" si="2"/>
        <v>0</v>
      </c>
      <c r="Y10" s="71">
        <f t="shared" si="2"/>
        <v>0</v>
      </c>
      <c r="Z10" s="71">
        <f t="shared" si="2"/>
        <v>0</v>
      </c>
      <c r="AA10" s="71">
        <f t="shared" si="2"/>
        <v>0</v>
      </c>
      <c r="AB10" s="71">
        <f t="shared" si="2"/>
        <v>0</v>
      </c>
      <c r="AC10" s="71">
        <f t="shared" si="2"/>
        <v>0</v>
      </c>
      <c r="AD10" s="71">
        <f t="shared" si="2"/>
        <v>0</v>
      </c>
      <c r="AE10" s="71">
        <f t="shared" si="2"/>
        <v>0</v>
      </c>
      <c r="AF10" s="71">
        <f t="shared" si="2"/>
        <v>0</v>
      </c>
    </row>
    <row r="11" spans="1:32" x14ac:dyDescent="0.25">
      <c r="A11" s="8" t="s">
        <v>8</v>
      </c>
      <c r="B11" s="20">
        <v>0</v>
      </c>
      <c r="C11" s="71">
        <f>+B11</f>
        <v>0</v>
      </c>
      <c r="D11" s="71">
        <f t="shared" ref="D11:AF11" si="3">+C11</f>
        <v>0</v>
      </c>
      <c r="E11" s="71">
        <f t="shared" si="3"/>
        <v>0</v>
      </c>
      <c r="F11" s="71">
        <f t="shared" si="3"/>
        <v>0</v>
      </c>
      <c r="G11" s="71">
        <f t="shared" si="3"/>
        <v>0</v>
      </c>
      <c r="H11" s="71">
        <f t="shared" si="3"/>
        <v>0</v>
      </c>
      <c r="I11" s="71">
        <f t="shared" si="3"/>
        <v>0</v>
      </c>
      <c r="J11" s="71">
        <f t="shared" si="3"/>
        <v>0</v>
      </c>
      <c r="K11" s="71">
        <f t="shared" si="3"/>
        <v>0</v>
      </c>
      <c r="L11" s="71">
        <f t="shared" si="3"/>
        <v>0</v>
      </c>
      <c r="M11" s="71">
        <f t="shared" si="3"/>
        <v>0</v>
      </c>
      <c r="N11" s="71">
        <f t="shared" si="3"/>
        <v>0</v>
      </c>
      <c r="O11" s="71">
        <f t="shared" si="3"/>
        <v>0</v>
      </c>
      <c r="P11" s="71">
        <f t="shared" si="3"/>
        <v>0</v>
      </c>
      <c r="Q11" s="71">
        <f t="shared" si="3"/>
        <v>0</v>
      </c>
      <c r="R11" s="71">
        <f t="shared" si="3"/>
        <v>0</v>
      </c>
      <c r="S11" s="71">
        <f t="shared" si="3"/>
        <v>0</v>
      </c>
      <c r="T11" s="71">
        <f t="shared" si="3"/>
        <v>0</v>
      </c>
      <c r="U11" s="71">
        <f t="shared" si="3"/>
        <v>0</v>
      </c>
      <c r="V11" s="71">
        <f t="shared" si="3"/>
        <v>0</v>
      </c>
      <c r="W11" s="71">
        <f t="shared" si="3"/>
        <v>0</v>
      </c>
      <c r="X11" s="71">
        <f t="shared" si="3"/>
        <v>0</v>
      </c>
      <c r="Y11" s="71">
        <f t="shared" si="3"/>
        <v>0</v>
      </c>
      <c r="Z11" s="71">
        <f t="shared" si="3"/>
        <v>0</v>
      </c>
      <c r="AA11" s="71">
        <f t="shared" si="3"/>
        <v>0</v>
      </c>
      <c r="AB11" s="71">
        <f t="shared" si="3"/>
        <v>0</v>
      </c>
      <c r="AC11" s="71">
        <f t="shared" si="3"/>
        <v>0</v>
      </c>
      <c r="AD11" s="71">
        <f t="shared" si="3"/>
        <v>0</v>
      </c>
      <c r="AE11" s="71">
        <f t="shared" si="3"/>
        <v>0</v>
      </c>
      <c r="AF11" s="71">
        <f t="shared" si="3"/>
        <v>0</v>
      </c>
    </row>
    <row r="12" spans="1:32" x14ac:dyDescent="0.25">
      <c r="A12" s="8" t="s">
        <v>9</v>
      </c>
      <c r="B12" s="20">
        <v>28546</v>
      </c>
      <c r="C12" s="71">
        <f>+B12-'Var Fin'!D4-'Var Econ'!C8</f>
        <v>14546</v>
      </c>
      <c r="D12" s="71">
        <f>+C12-'Var Fin'!E4-'Var Econ'!D8</f>
        <v>0</v>
      </c>
      <c r="E12" s="71">
        <f>+D12-'Var Fin'!F4-'Var Econ'!E8</f>
        <v>0</v>
      </c>
      <c r="F12" s="71">
        <f>+E12-'Var Fin'!G4-'Var Econ'!F8</f>
        <v>0</v>
      </c>
      <c r="G12" s="71">
        <f>+F12-'Var Fin'!H4-'Var Econ'!G8</f>
        <v>0</v>
      </c>
      <c r="H12" s="71">
        <f>+G12-'Var Fin'!I4-'Var Econ'!H8</f>
        <v>0</v>
      </c>
      <c r="I12" s="71">
        <f>+H12-'Var Fin'!J4-'Var Econ'!I8</f>
        <v>0</v>
      </c>
      <c r="J12" s="71">
        <f>+I12-'Var Fin'!K4-'Var Econ'!J8</f>
        <v>0</v>
      </c>
      <c r="K12" s="71">
        <f>+J12-'Var Fin'!L4-'Var Econ'!K8</f>
        <v>0</v>
      </c>
      <c r="L12" s="71">
        <f>+K12-'Var Fin'!M4-'Var Econ'!L8</f>
        <v>0</v>
      </c>
      <c r="M12" s="71">
        <f>+L12-'Var Fin'!N4-'Var Econ'!M8</f>
        <v>0</v>
      </c>
      <c r="N12" s="71">
        <f>+M12-'Var Fin'!O4-'Var Econ'!N8</f>
        <v>0</v>
      </c>
      <c r="O12" s="71">
        <f>+N12-'Var Fin'!P4-'Var Econ'!O8</f>
        <v>0</v>
      </c>
      <c r="P12" s="71">
        <f>+O12-'Var Fin'!Q4-'Var Econ'!P8</f>
        <v>0</v>
      </c>
      <c r="Q12" s="71">
        <f>+P12-'Var Fin'!R4-'Var Econ'!Q8</f>
        <v>0</v>
      </c>
      <c r="R12" s="71">
        <f>+Q12-'Var Fin'!S4-'Var Econ'!R8</f>
        <v>0</v>
      </c>
      <c r="S12" s="71">
        <f>+R12-'Var Fin'!T4-'Var Econ'!S8</f>
        <v>0</v>
      </c>
      <c r="T12" s="71">
        <f>+S12-'Var Fin'!U4-'Var Econ'!T8</f>
        <v>0</v>
      </c>
      <c r="U12" s="71">
        <f>+T12-'Var Fin'!V4-'Var Econ'!U8</f>
        <v>0</v>
      </c>
      <c r="V12" s="71">
        <f>+U12-'Var Fin'!W4-'Var Econ'!V8</f>
        <v>0</v>
      </c>
      <c r="W12" s="71">
        <f>+V12-'Var Fin'!X4-'Var Econ'!W8</f>
        <v>0</v>
      </c>
      <c r="X12" s="71">
        <f>+W12-'Var Fin'!Y4-'Var Econ'!X8</f>
        <v>0</v>
      </c>
      <c r="Y12" s="71">
        <f>+X12-'Var Fin'!Z4-'Var Econ'!Y8</f>
        <v>0</v>
      </c>
      <c r="Z12" s="71">
        <f>+Y12-'Var Fin'!AA4-'Var Econ'!Z8</f>
        <v>0</v>
      </c>
      <c r="AA12" s="71">
        <f>+Z12-'Var Fin'!AB4-'Var Econ'!AA8</f>
        <v>0</v>
      </c>
      <c r="AB12" s="71">
        <f>+AA12-'Var Fin'!AC4-'Var Econ'!AB8</f>
        <v>0</v>
      </c>
      <c r="AC12" s="71">
        <f>+AB12-'Var Fin'!AD4-'Var Econ'!AC8</f>
        <v>0</v>
      </c>
      <c r="AD12" s="71">
        <f>+AC12-'Var Fin'!AE4-'Var Econ'!AD8</f>
        <v>0</v>
      </c>
      <c r="AE12" s="71">
        <f>+AD12-'Var Fin'!AF4-'Var Econ'!AE8</f>
        <v>0</v>
      </c>
      <c r="AF12" s="71">
        <f>+AE12-'Var Fin'!AG4-'Var Econ'!AF8</f>
        <v>0</v>
      </c>
    </row>
    <row r="13" spans="1:32" x14ac:dyDescent="0.25">
      <c r="A13" s="8"/>
      <c r="B13" s="20"/>
    </row>
    <row r="14" spans="1:32" x14ac:dyDescent="0.25">
      <c r="A14" s="9" t="s">
        <v>13</v>
      </c>
      <c r="B14" s="21">
        <f>SUM(B15:B16)</f>
        <v>89000</v>
      </c>
      <c r="C14" s="21">
        <f>SUM(C15:C16)</f>
        <v>59000</v>
      </c>
      <c r="D14" s="21">
        <f t="shared" ref="D14:AF14" si="4">SUM(D15:D16)</f>
        <v>29000</v>
      </c>
      <c r="E14" s="21">
        <f t="shared" si="4"/>
        <v>0</v>
      </c>
      <c r="F14" s="21">
        <f t="shared" si="4"/>
        <v>0</v>
      </c>
      <c r="G14" s="21">
        <f t="shared" si="4"/>
        <v>0</v>
      </c>
      <c r="H14" s="21">
        <f t="shared" si="4"/>
        <v>0</v>
      </c>
      <c r="I14" s="21">
        <f t="shared" si="4"/>
        <v>0</v>
      </c>
      <c r="J14" s="21">
        <f t="shared" si="4"/>
        <v>0</v>
      </c>
      <c r="K14" s="21">
        <f t="shared" si="4"/>
        <v>0</v>
      </c>
      <c r="L14" s="21">
        <f t="shared" si="4"/>
        <v>0</v>
      </c>
      <c r="M14" s="21">
        <f t="shared" si="4"/>
        <v>0</v>
      </c>
      <c r="N14" s="21">
        <f t="shared" si="4"/>
        <v>0</v>
      </c>
      <c r="O14" s="21">
        <f t="shared" si="4"/>
        <v>0</v>
      </c>
      <c r="P14" s="21">
        <f t="shared" si="4"/>
        <v>0</v>
      </c>
      <c r="Q14" s="21">
        <f t="shared" si="4"/>
        <v>0</v>
      </c>
      <c r="R14" s="21">
        <f t="shared" si="4"/>
        <v>0</v>
      </c>
      <c r="S14" s="21">
        <f t="shared" si="4"/>
        <v>0</v>
      </c>
      <c r="T14" s="21">
        <f t="shared" si="4"/>
        <v>0</v>
      </c>
      <c r="U14" s="21">
        <f t="shared" si="4"/>
        <v>0</v>
      </c>
      <c r="V14" s="21">
        <f t="shared" si="4"/>
        <v>0</v>
      </c>
      <c r="W14" s="21">
        <f t="shared" si="4"/>
        <v>0</v>
      </c>
      <c r="X14" s="21">
        <f t="shared" si="4"/>
        <v>0</v>
      </c>
      <c r="Y14" s="21">
        <f t="shared" si="4"/>
        <v>0</v>
      </c>
      <c r="Z14" s="21">
        <f t="shared" si="4"/>
        <v>0</v>
      </c>
      <c r="AA14" s="21">
        <f t="shared" si="4"/>
        <v>0</v>
      </c>
      <c r="AB14" s="21">
        <f t="shared" si="4"/>
        <v>0</v>
      </c>
      <c r="AC14" s="21">
        <f t="shared" si="4"/>
        <v>0</v>
      </c>
      <c r="AD14" s="21">
        <f t="shared" si="4"/>
        <v>0</v>
      </c>
      <c r="AE14" s="21">
        <f t="shared" si="4"/>
        <v>0</v>
      </c>
      <c r="AF14" s="21">
        <f t="shared" si="4"/>
        <v>0</v>
      </c>
    </row>
    <row r="15" spans="1:32" x14ac:dyDescent="0.25">
      <c r="A15" s="8" t="s">
        <v>14</v>
      </c>
      <c r="B15" s="20">
        <v>89000</v>
      </c>
      <c r="C15" s="71">
        <f>+B15-'Var Econ'!C9</f>
        <v>59000</v>
      </c>
      <c r="D15" s="71">
        <f>+C15-'Var Econ'!D9</f>
        <v>29000</v>
      </c>
      <c r="E15" s="71">
        <f>+D15-'Var Econ'!E9</f>
        <v>0</v>
      </c>
      <c r="F15" s="71">
        <f>+E15-'Var Econ'!F9</f>
        <v>0</v>
      </c>
      <c r="G15" s="71">
        <f>+F15-'Var Econ'!G9</f>
        <v>0</v>
      </c>
      <c r="H15" s="71">
        <f>+G15-'Var Econ'!H9</f>
        <v>0</v>
      </c>
      <c r="I15" s="71">
        <f>+H15-'Var Econ'!I9</f>
        <v>0</v>
      </c>
      <c r="J15" s="71">
        <f>+I15-'Var Econ'!J9</f>
        <v>0</v>
      </c>
      <c r="K15" s="71">
        <f>+J15-'Var Econ'!K9</f>
        <v>0</v>
      </c>
      <c r="L15" s="71">
        <f>+K15-'Var Econ'!L9</f>
        <v>0</v>
      </c>
      <c r="M15" s="71">
        <f>+L15-'Var Econ'!M9</f>
        <v>0</v>
      </c>
      <c r="N15" s="71">
        <f>+M15-'Var Econ'!N9</f>
        <v>0</v>
      </c>
      <c r="O15" s="71">
        <f>+N15-'Var Econ'!O9</f>
        <v>0</v>
      </c>
      <c r="P15" s="71">
        <f>+O15-'Var Econ'!P9</f>
        <v>0</v>
      </c>
      <c r="Q15" s="71">
        <f>+P15-'Var Econ'!Q9</f>
        <v>0</v>
      </c>
      <c r="R15" s="71">
        <f>+Q15-'Var Econ'!R9</f>
        <v>0</v>
      </c>
      <c r="S15" s="71">
        <f>+R15-'Var Econ'!S9</f>
        <v>0</v>
      </c>
      <c r="T15" s="71">
        <f>+S15-'Var Econ'!T9</f>
        <v>0</v>
      </c>
      <c r="U15" s="71">
        <f>+T15-'Var Econ'!U9</f>
        <v>0</v>
      </c>
      <c r="V15" s="71">
        <f>+U15-'Var Econ'!V9</f>
        <v>0</v>
      </c>
      <c r="W15" s="71">
        <f>+V15-'Var Econ'!W9</f>
        <v>0</v>
      </c>
      <c r="X15" s="71">
        <f>+W15-'Var Econ'!X9</f>
        <v>0</v>
      </c>
      <c r="Y15" s="71">
        <f>+X15-'Var Econ'!Y9</f>
        <v>0</v>
      </c>
      <c r="Z15" s="71">
        <f>+Y15-'Var Econ'!Z9</f>
        <v>0</v>
      </c>
      <c r="AA15" s="71">
        <f>+Z15-'Var Econ'!AA9</f>
        <v>0</v>
      </c>
      <c r="AB15" s="71">
        <f>+AA15-'Var Econ'!AB9</f>
        <v>0</v>
      </c>
      <c r="AC15" s="71">
        <f>+AB15-'Var Econ'!AC9</f>
        <v>0</v>
      </c>
      <c r="AD15" s="71">
        <f>+AC15-'Var Econ'!AD9</f>
        <v>0</v>
      </c>
      <c r="AE15" s="71">
        <f>+AD15-'Var Econ'!AE9</f>
        <v>0</v>
      </c>
      <c r="AF15" s="71">
        <f>+AE15-'Var Econ'!AF9</f>
        <v>0</v>
      </c>
    </row>
    <row r="16" spans="1:32" x14ac:dyDescent="0.25">
      <c r="A16" s="8" t="s">
        <v>15</v>
      </c>
      <c r="B16" s="20">
        <v>0</v>
      </c>
      <c r="C16" s="71">
        <f>+B16</f>
        <v>0</v>
      </c>
      <c r="D16" s="71">
        <f t="shared" ref="D16:AF16" si="5">+C16</f>
        <v>0</v>
      </c>
      <c r="E16" s="71">
        <f t="shared" si="5"/>
        <v>0</v>
      </c>
      <c r="F16" s="71">
        <f t="shared" si="5"/>
        <v>0</v>
      </c>
      <c r="G16" s="71">
        <f t="shared" si="5"/>
        <v>0</v>
      </c>
      <c r="H16" s="71">
        <f t="shared" si="5"/>
        <v>0</v>
      </c>
      <c r="I16" s="71">
        <f t="shared" si="5"/>
        <v>0</v>
      </c>
      <c r="J16" s="71">
        <f t="shared" si="5"/>
        <v>0</v>
      </c>
      <c r="K16" s="71">
        <f t="shared" si="5"/>
        <v>0</v>
      </c>
      <c r="L16" s="71">
        <f t="shared" si="5"/>
        <v>0</v>
      </c>
      <c r="M16" s="71">
        <f t="shared" si="5"/>
        <v>0</v>
      </c>
      <c r="N16" s="71">
        <f t="shared" si="5"/>
        <v>0</v>
      </c>
      <c r="O16" s="71">
        <f t="shared" si="5"/>
        <v>0</v>
      </c>
      <c r="P16" s="71">
        <f t="shared" si="5"/>
        <v>0</v>
      </c>
      <c r="Q16" s="71">
        <f t="shared" si="5"/>
        <v>0</v>
      </c>
      <c r="R16" s="71">
        <f t="shared" si="5"/>
        <v>0</v>
      </c>
      <c r="S16" s="71">
        <f t="shared" si="5"/>
        <v>0</v>
      </c>
      <c r="T16" s="71">
        <f t="shared" si="5"/>
        <v>0</v>
      </c>
      <c r="U16" s="71">
        <f t="shared" si="5"/>
        <v>0</v>
      </c>
      <c r="V16" s="71">
        <f t="shared" si="5"/>
        <v>0</v>
      </c>
      <c r="W16" s="71">
        <f t="shared" si="5"/>
        <v>0</v>
      </c>
      <c r="X16" s="71">
        <f t="shared" si="5"/>
        <v>0</v>
      </c>
      <c r="Y16" s="71">
        <f t="shared" si="5"/>
        <v>0</v>
      </c>
      <c r="Z16" s="71">
        <f t="shared" si="5"/>
        <v>0</v>
      </c>
      <c r="AA16" s="71">
        <f t="shared" si="5"/>
        <v>0</v>
      </c>
      <c r="AB16" s="71">
        <f t="shared" si="5"/>
        <v>0</v>
      </c>
      <c r="AC16" s="71">
        <f t="shared" si="5"/>
        <v>0</v>
      </c>
      <c r="AD16" s="71">
        <f t="shared" si="5"/>
        <v>0</v>
      </c>
      <c r="AE16" s="71">
        <f t="shared" si="5"/>
        <v>0</v>
      </c>
      <c r="AF16" s="71">
        <f t="shared" si="5"/>
        <v>0</v>
      </c>
    </row>
    <row r="17" spans="1:33" x14ac:dyDescent="0.25">
      <c r="A17" s="22"/>
      <c r="B17" s="188"/>
    </row>
    <row r="18" spans="1:33" x14ac:dyDescent="0.25">
      <c r="A18" s="22"/>
      <c r="B18" s="188"/>
    </row>
    <row r="19" spans="1:33" x14ac:dyDescent="0.25">
      <c r="A19" s="9" t="s">
        <v>16</v>
      </c>
      <c r="B19" s="21">
        <f>+B20-B22+B23-B26</f>
        <v>202540</v>
      </c>
      <c r="C19" s="21">
        <f>+C20-C22+C23-C26</f>
        <v>195459.16666666666</v>
      </c>
      <c r="D19" s="21">
        <f t="shared" ref="D19:AF19" si="6">+D20-D22+D23-D26</f>
        <v>188378.33333333331</v>
      </c>
      <c r="E19" s="21">
        <f t="shared" si="6"/>
        <v>181297.49999999997</v>
      </c>
      <c r="F19" s="21">
        <f t="shared" si="6"/>
        <v>174216.66666666663</v>
      </c>
      <c r="G19" s="21">
        <f t="shared" si="6"/>
        <v>167135.83333333328</v>
      </c>
      <c r="H19" s="21">
        <f t="shared" si="6"/>
        <v>160054.99999999994</v>
      </c>
      <c r="I19" s="21">
        <f t="shared" si="6"/>
        <v>152974.1666666666</v>
      </c>
      <c r="J19" s="21">
        <f t="shared" si="6"/>
        <v>145893.33333333326</v>
      </c>
      <c r="K19" s="21">
        <f t="shared" si="6"/>
        <v>138812.49999999988</v>
      </c>
      <c r="L19" s="21">
        <f t="shared" si="6"/>
        <v>131731.66666666657</v>
      </c>
      <c r="M19" s="21">
        <f t="shared" si="6"/>
        <v>124650.83333333326</v>
      </c>
      <c r="N19" s="21">
        <f t="shared" si="6"/>
        <v>117569.99999999988</v>
      </c>
      <c r="O19" s="21">
        <f t="shared" si="6"/>
        <v>110489.16666666651</v>
      </c>
      <c r="P19" s="21">
        <f t="shared" si="6"/>
        <v>103408.3333333332</v>
      </c>
      <c r="Q19" s="21">
        <f t="shared" si="6"/>
        <v>96327.499999999884</v>
      </c>
      <c r="R19" s="21">
        <f t="shared" si="6"/>
        <v>89246.666666666511</v>
      </c>
      <c r="S19" s="21">
        <f t="shared" si="6"/>
        <v>82165.833333333139</v>
      </c>
      <c r="T19" s="21">
        <f t="shared" si="6"/>
        <v>75084.999999999825</v>
      </c>
      <c r="U19" s="21">
        <f t="shared" si="6"/>
        <v>68004.166666666511</v>
      </c>
      <c r="V19" s="21">
        <f t="shared" si="6"/>
        <v>60923.333333333198</v>
      </c>
      <c r="W19" s="21">
        <f t="shared" si="6"/>
        <v>53842.499999999884</v>
      </c>
      <c r="X19" s="21">
        <f t="shared" si="6"/>
        <v>46761.66666666657</v>
      </c>
      <c r="Y19" s="21">
        <f t="shared" si="6"/>
        <v>39680.833333333256</v>
      </c>
      <c r="Z19" s="21">
        <f t="shared" si="6"/>
        <v>32599.999999999942</v>
      </c>
      <c r="AA19" s="21">
        <f t="shared" si="6"/>
        <v>27166.666666666628</v>
      </c>
      <c r="AB19" s="21">
        <f t="shared" si="6"/>
        <v>21733.333333333314</v>
      </c>
      <c r="AC19" s="21">
        <f t="shared" si="6"/>
        <v>16300</v>
      </c>
      <c r="AD19" s="21">
        <f t="shared" si="6"/>
        <v>10866.666666666686</v>
      </c>
      <c r="AE19" s="21">
        <f t="shared" si="6"/>
        <v>5433.3333333333721</v>
      </c>
      <c r="AF19" s="21">
        <f t="shared" si="6"/>
        <v>0</v>
      </c>
    </row>
    <row r="20" spans="1:33" x14ac:dyDescent="0.25">
      <c r="A20" s="22" t="s">
        <v>17</v>
      </c>
      <c r="B20" s="21">
        <f>+B21</f>
        <v>0</v>
      </c>
      <c r="C20" s="21">
        <f>+C21</f>
        <v>0</v>
      </c>
      <c r="D20" s="21">
        <f t="shared" ref="D20:AF20" si="7">+D21</f>
        <v>0</v>
      </c>
      <c r="E20" s="21">
        <f t="shared" si="7"/>
        <v>0</v>
      </c>
      <c r="F20" s="21">
        <f t="shared" si="7"/>
        <v>0</v>
      </c>
      <c r="G20" s="21">
        <f t="shared" si="7"/>
        <v>0</v>
      </c>
      <c r="H20" s="21">
        <f t="shared" si="7"/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21">
        <f t="shared" si="7"/>
        <v>0</v>
      </c>
      <c r="O20" s="21">
        <f t="shared" si="7"/>
        <v>0</v>
      </c>
      <c r="P20" s="21">
        <f t="shared" si="7"/>
        <v>0</v>
      </c>
      <c r="Q20" s="21">
        <f t="shared" si="7"/>
        <v>0</v>
      </c>
      <c r="R20" s="21">
        <f t="shared" si="7"/>
        <v>0</v>
      </c>
      <c r="S20" s="21">
        <f t="shared" si="7"/>
        <v>0</v>
      </c>
      <c r="T20" s="21">
        <f t="shared" si="7"/>
        <v>0</v>
      </c>
      <c r="U20" s="21">
        <f t="shared" si="7"/>
        <v>0</v>
      </c>
      <c r="V20" s="21">
        <f t="shared" si="7"/>
        <v>0</v>
      </c>
      <c r="W20" s="21">
        <f t="shared" si="7"/>
        <v>0</v>
      </c>
      <c r="X20" s="21">
        <f t="shared" si="7"/>
        <v>0</v>
      </c>
      <c r="Y20" s="21">
        <f t="shared" si="7"/>
        <v>0</v>
      </c>
      <c r="Z20" s="21">
        <f t="shared" si="7"/>
        <v>0</v>
      </c>
      <c r="AA20" s="21">
        <f t="shared" si="7"/>
        <v>0</v>
      </c>
      <c r="AB20" s="21">
        <f t="shared" si="7"/>
        <v>0</v>
      </c>
      <c r="AC20" s="21">
        <f t="shared" si="7"/>
        <v>0</v>
      </c>
      <c r="AD20" s="21">
        <f t="shared" si="7"/>
        <v>0</v>
      </c>
      <c r="AE20" s="21">
        <f t="shared" si="7"/>
        <v>0</v>
      </c>
      <c r="AF20" s="21">
        <f t="shared" si="7"/>
        <v>0</v>
      </c>
    </row>
    <row r="21" spans="1:33" x14ac:dyDescent="0.25">
      <c r="A21" s="8" t="s">
        <v>18</v>
      </c>
      <c r="B21" s="20">
        <v>0</v>
      </c>
      <c r="C21" s="71">
        <f>+B21</f>
        <v>0</v>
      </c>
      <c r="D21" s="71">
        <f t="shared" ref="D21:AF22" si="8">+C21</f>
        <v>0</v>
      </c>
      <c r="E21" s="71">
        <f t="shared" si="8"/>
        <v>0</v>
      </c>
      <c r="F21" s="71">
        <f t="shared" si="8"/>
        <v>0</v>
      </c>
      <c r="G21" s="71">
        <f t="shared" si="8"/>
        <v>0</v>
      </c>
      <c r="H21" s="71">
        <f t="shared" si="8"/>
        <v>0</v>
      </c>
      <c r="I21" s="71">
        <f t="shared" si="8"/>
        <v>0</v>
      </c>
      <c r="J21" s="71">
        <f t="shared" si="8"/>
        <v>0</v>
      </c>
      <c r="K21" s="71">
        <f t="shared" si="8"/>
        <v>0</v>
      </c>
      <c r="L21" s="71">
        <f t="shared" si="8"/>
        <v>0</v>
      </c>
      <c r="M21" s="71">
        <f t="shared" si="8"/>
        <v>0</v>
      </c>
      <c r="N21" s="71">
        <f t="shared" si="8"/>
        <v>0</v>
      </c>
      <c r="O21" s="71">
        <f t="shared" si="8"/>
        <v>0</v>
      </c>
      <c r="P21" s="71">
        <f t="shared" si="8"/>
        <v>0</v>
      </c>
      <c r="Q21" s="71">
        <f t="shared" si="8"/>
        <v>0</v>
      </c>
      <c r="R21" s="71">
        <f t="shared" si="8"/>
        <v>0</v>
      </c>
      <c r="S21" s="71">
        <f t="shared" si="8"/>
        <v>0</v>
      </c>
      <c r="T21" s="71">
        <f t="shared" si="8"/>
        <v>0</v>
      </c>
      <c r="U21" s="71">
        <f t="shared" si="8"/>
        <v>0</v>
      </c>
      <c r="V21" s="71">
        <f t="shared" si="8"/>
        <v>0</v>
      </c>
      <c r="W21" s="71">
        <f t="shared" si="8"/>
        <v>0</v>
      </c>
      <c r="X21" s="71">
        <f t="shared" si="8"/>
        <v>0</v>
      </c>
      <c r="Y21" s="71">
        <f t="shared" si="8"/>
        <v>0</v>
      </c>
      <c r="Z21" s="71">
        <f t="shared" si="8"/>
        <v>0</v>
      </c>
      <c r="AA21" s="71">
        <f t="shared" si="8"/>
        <v>0</v>
      </c>
      <c r="AB21" s="71">
        <f t="shared" si="8"/>
        <v>0</v>
      </c>
      <c r="AC21" s="71">
        <f t="shared" si="8"/>
        <v>0</v>
      </c>
      <c r="AD21" s="71">
        <f t="shared" si="8"/>
        <v>0</v>
      </c>
      <c r="AE21" s="71">
        <f t="shared" si="8"/>
        <v>0</v>
      </c>
      <c r="AF21" s="71">
        <f t="shared" si="8"/>
        <v>0</v>
      </c>
    </row>
    <row r="22" spans="1:33" x14ac:dyDescent="0.25">
      <c r="A22" s="22" t="s">
        <v>19</v>
      </c>
      <c r="B22" s="21">
        <v>0</v>
      </c>
      <c r="C22" s="71">
        <f>+B22</f>
        <v>0</v>
      </c>
      <c r="D22" s="71">
        <f t="shared" si="8"/>
        <v>0</v>
      </c>
      <c r="E22" s="71">
        <f t="shared" si="8"/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  <c r="I22" s="71">
        <f t="shared" si="8"/>
        <v>0</v>
      </c>
      <c r="J22" s="71">
        <f t="shared" si="8"/>
        <v>0</v>
      </c>
      <c r="K22" s="71">
        <f t="shared" si="8"/>
        <v>0</v>
      </c>
      <c r="L22" s="71">
        <f t="shared" si="8"/>
        <v>0</v>
      </c>
      <c r="M22" s="71">
        <f t="shared" si="8"/>
        <v>0</v>
      </c>
      <c r="N22" s="71">
        <f t="shared" si="8"/>
        <v>0</v>
      </c>
      <c r="O22" s="71">
        <f t="shared" si="8"/>
        <v>0</v>
      </c>
      <c r="P22" s="71">
        <f t="shared" si="8"/>
        <v>0</v>
      </c>
      <c r="Q22" s="71">
        <f t="shared" si="8"/>
        <v>0</v>
      </c>
      <c r="R22" s="71">
        <f t="shared" si="8"/>
        <v>0</v>
      </c>
      <c r="S22" s="71">
        <f t="shared" si="8"/>
        <v>0</v>
      </c>
      <c r="T22" s="71">
        <f t="shared" si="8"/>
        <v>0</v>
      </c>
      <c r="U22" s="71">
        <f t="shared" si="8"/>
        <v>0</v>
      </c>
      <c r="V22" s="71">
        <f t="shared" si="8"/>
        <v>0</v>
      </c>
      <c r="W22" s="71">
        <f t="shared" si="8"/>
        <v>0</v>
      </c>
      <c r="X22" s="71">
        <f t="shared" si="8"/>
        <v>0</v>
      </c>
      <c r="Y22" s="71">
        <f t="shared" si="8"/>
        <v>0</v>
      </c>
      <c r="Z22" s="71">
        <f t="shared" si="8"/>
        <v>0</v>
      </c>
      <c r="AA22" s="71">
        <f t="shared" si="8"/>
        <v>0</v>
      </c>
      <c r="AB22" s="71">
        <f t="shared" si="8"/>
        <v>0</v>
      </c>
      <c r="AC22" s="71">
        <f t="shared" si="8"/>
        <v>0</v>
      </c>
      <c r="AD22" s="71">
        <f t="shared" si="8"/>
        <v>0</v>
      </c>
      <c r="AE22" s="71">
        <f t="shared" si="8"/>
        <v>0</v>
      </c>
      <c r="AF22" s="71">
        <f t="shared" si="8"/>
        <v>0</v>
      </c>
    </row>
    <row r="23" spans="1:33" x14ac:dyDescent="0.25">
      <c r="A23" s="22" t="s">
        <v>21</v>
      </c>
      <c r="B23" s="21">
        <f>+B24+B25</f>
        <v>414540</v>
      </c>
      <c r="C23" s="21">
        <f>+C24+C25</f>
        <v>414540</v>
      </c>
      <c r="D23" s="21">
        <f t="shared" ref="D23:AF23" si="9">+D24+D25</f>
        <v>414540</v>
      </c>
      <c r="E23" s="21">
        <f t="shared" si="9"/>
        <v>414540</v>
      </c>
      <c r="F23" s="21">
        <f t="shared" si="9"/>
        <v>414540</v>
      </c>
      <c r="G23" s="21">
        <f t="shared" si="9"/>
        <v>414540</v>
      </c>
      <c r="H23" s="21">
        <f t="shared" si="9"/>
        <v>414540</v>
      </c>
      <c r="I23" s="21">
        <f t="shared" si="9"/>
        <v>414540</v>
      </c>
      <c r="J23" s="21">
        <f t="shared" si="9"/>
        <v>414540</v>
      </c>
      <c r="K23" s="21">
        <f t="shared" si="9"/>
        <v>414540</v>
      </c>
      <c r="L23" s="21">
        <f t="shared" si="9"/>
        <v>414540</v>
      </c>
      <c r="M23" s="21">
        <f t="shared" si="9"/>
        <v>414540</v>
      </c>
      <c r="N23" s="21">
        <f t="shared" si="9"/>
        <v>414540</v>
      </c>
      <c r="O23" s="21">
        <f t="shared" si="9"/>
        <v>414540</v>
      </c>
      <c r="P23" s="21">
        <f t="shared" si="9"/>
        <v>414540</v>
      </c>
      <c r="Q23" s="21">
        <f t="shared" si="9"/>
        <v>414540</v>
      </c>
      <c r="R23" s="21">
        <f t="shared" si="9"/>
        <v>414540</v>
      </c>
      <c r="S23" s="21">
        <f t="shared" si="9"/>
        <v>414540</v>
      </c>
      <c r="T23" s="21">
        <f t="shared" si="9"/>
        <v>414540</v>
      </c>
      <c r="U23" s="21">
        <f t="shared" si="9"/>
        <v>414540</v>
      </c>
      <c r="V23" s="21">
        <f t="shared" si="9"/>
        <v>414540</v>
      </c>
      <c r="W23" s="21">
        <f t="shared" si="9"/>
        <v>414540</v>
      </c>
      <c r="X23" s="21">
        <f t="shared" si="9"/>
        <v>414540</v>
      </c>
      <c r="Y23" s="21">
        <f t="shared" si="9"/>
        <v>414540</v>
      </c>
      <c r="Z23" s="21">
        <f t="shared" si="9"/>
        <v>414540</v>
      </c>
      <c r="AA23" s="21">
        <f t="shared" si="9"/>
        <v>414540</v>
      </c>
      <c r="AB23" s="21">
        <f t="shared" si="9"/>
        <v>414540</v>
      </c>
      <c r="AC23" s="21">
        <f t="shared" si="9"/>
        <v>414540</v>
      </c>
      <c r="AD23" s="21">
        <f t="shared" si="9"/>
        <v>414540</v>
      </c>
      <c r="AE23" s="21">
        <f t="shared" si="9"/>
        <v>414540</v>
      </c>
      <c r="AF23" s="21">
        <f t="shared" si="9"/>
        <v>414540</v>
      </c>
    </row>
    <row r="24" spans="1:33" x14ac:dyDescent="0.25">
      <c r="A24" s="8" t="s">
        <v>22</v>
      </c>
      <c r="B24" s="20">
        <v>325000</v>
      </c>
      <c r="C24" s="71">
        <f>+B24</f>
        <v>325000</v>
      </c>
      <c r="D24" s="71">
        <f t="shared" ref="D24:AF25" si="10">+C24</f>
        <v>325000</v>
      </c>
      <c r="E24" s="71">
        <f t="shared" si="10"/>
        <v>325000</v>
      </c>
      <c r="F24" s="71">
        <f t="shared" si="10"/>
        <v>325000</v>
      </c>
      <c r="G24" s="71">
        <f t="shared" si="10"/>
        <v>325000</v>
      </c>
      <c r="H24" s="71">
        <f t="shared" si="10"/>
        <v>325000</v>
      </c>
      <c r="I24" s="71">
        <f t="shared" si="10"/>
        <v>325000</v>
      </c>
      <c r="J24" s="71">
        <f t="shared" si="10"/>
        <v>325000</v>
      </c>
      <c r="K24" s="71">
        <f t="shared" si="10"/>
        <v>325000</v>
      </c>
      <c r="L24" s="71">
        <f t="shared" si="10"/>
        <v>325000</v>
      </c>
      <c r="M24" s="71">
        <f t="shared" si="10"/>
        <v>325000</v>
      </c>
      <c r="N24" s="71">
        <f t="shared" si="10"/>
        <v>325000</v>
      </c>
      <c r="O24" s="71">
        <f t="shared" si="10"/>
        <v>325000</v>
      </c>
      <c r="P24" s="71">
        <f t="shared" si="10"/>
        <v>325000</v>
      </c>
      <c r="Q24" s="71">
        <f t="shared" si="10"/>
        <v>325000</v>
      </c>
      <c r="R24" s="71">
        <f t="shared" si="10"/>
        <v>325000</v>
      </c>
      <c r="S24" s="71">
        <f t="shared" si="10"/>
        <v>325000</v>
      </c>
      <c r="T24" s="71">
        <f t="shared" si="10"/>
        <v>325000</v>
      </c>
      <c r="U24" s="71">
        <f t="shared" si="10"/>
        <v>325000</v>
      </c>
      <c r="V24" s="71">
        <f t="shared" si="10"/>
        <v>325000</v>
      </c>
      <c r="W24" s="71">
        <f t="shared" si="10"/>
        <v>325000</v>
      </c>
      <c r="X24" s="71">
        <f t="shared" si="10"/>
        <v>325000</v>
      </c>
      <c r="Y24" s="71">
        <f t="shared" si="10"/>
        <v>325000</v>
      </c>
      <c r="Z24" s="71">
        <f t="shared" si="10"/>
        <v>325000</v>
      </c>
      <c r="AA24" s="71">
        <f t="shared" si="10"/>
        <v>325000</v>
      </c>
      <c r="AB24" s="71">
        <f t="shared" si="10"/>
        <v>325000</v>
      </c>
      <c r="AC24" s="71">
        <f t="shared" si="10"/>
        <v>325000</v>
      </c>
      <c r="AD24" s="71">
        <f t="shared" si="10"/>
        <v>325000</v>
      </c>
      <c r="AE24" s="71">
        <f t="shared" si="10"/>
        <v>325000</v>
      </c>
      <c r="AF24" s="71">
        <f t="shared" si="10"/>
        <v>325000</v>
      </c>
    </row>
    <row r="25" spans="1:33" x14ac:dyDescent="0.25">
      <c r="A25" s="8" t="s">
        <v>23</v>
      </c>
      <c r="B25" s="20">
        <v>89540</v>
      </c>
      <c r="C25" s="71">
        <f>+B25</f>
        <v>89540</v>
      </c>
      <c r="D25" s="71">
        <f t="shared" si="10"/>
        <v>89540</v>
      </c>
      <c r="E25" s="71">
        <f t="shared" si="10"/>
        <v>89540</v>
      </c>
      <c r="F25" s="71">
        <f t="shared" si="10"/>
        <v>89540</v>
      </c>
      <c r="G25" s="71">
        <f t="shared" si="10"/>
        <v>89540</v>
      </c>
      <c r="H25" s="71">
        <f t="shared" si="10"/>
        <v>89540</v>
      </c>
      <c r="I25" s="71">
        <f t="shared" si="10"/>
        <v>89540</v>
      </c>
      <c r="J25" s="71">
        <f t="shared" si="10"/>
        <v>89540</v>
      </c>
      <c r="K25" s="71">
        <f t="shared" si="10"/>
        <v>89540</v>
      </c>
      <c r="L25" s="71">
        <f t="shared" si="10"/>
        <v>89540</v>
      </c>
      <c r="M25" s="71">
        <f t="shared" si="10"/>
        <v>89540</v>
      </c>
      <c r="N25" s="71">
        <f t="shared" si="10"/>
        <v>89540</v>
      </c>
      <c r="O25" s="71">
        <f t="shared" si="10"/>
        <v>89540</v>
      </c>
      <c r="P25" s="71">
        <f t="shared" si="10"/>
        <v>89540</v>
      </c>
      <c r="Q25" s="71">
        <f t="shared" si="10"/>
        <v>89540</v>
      </c>
      <c r="R25" s="71">
        <f t="shared" si="10"/>
        <v>89540</v>
      </c>
      <c r="S25" s="71">
        <f t="shared" si="10"/>
        <v>89540</v>
      </c>
      <c r="T25" s="71">
        <f t="shared" si="10"/>
        <v>89540</v>
      </c>
      <c r="U25" s="71">
        <f t="shared" si="10"/>
        <v>89540</v>
      </c>
      <c r="V25" s="71">
        <f t="shared" si="10"/>
        <v>89540</v>
      </c>
      <c r="W25" s="71">
        <f t="shared" si="10"/>
        <v>89540</v>
      </c>
      <c r="X25" s="71">
        <f t="shared" si="10"/>
        <v>89540</v>
      </c>
      <c r="Y25" s="71">
        <f t="shared" si="10"/>
        <v>89540</v>
      </c>
      <c r="Z25" s="71">
        <f t="shared" si="10"/>
        <v>89540</v>
      </c>
      <c r="AA25" s="71">
        <f t="shared" si="10"/>
        <v>89540</v>
      </c>
      <c r="AB25" s="71">
        <f t="shared" si="10"/>
        <v>89540</v>
      </c>
      <c r="AC25" s="71">
        <f t="shared" si="10"/>
        <v>89540</v>
      </c>
      <c r="AD25" s="71">
        <f t="shared" si="10"/>
        <v>89540</v>
      </c>
      <c r="AE25" s="71">
        <f t="shared" si="10"/>
        <v>89540</v>
      </c>
      <c r="AF25" s="71">
        <f t="shared" si="10"/>
        <v>89540</v>
      </c>
    </row>
    <row r="26" spans="1:33" x14ac:dyDescent="0.25">
      <c r="A26" s="22" t="s">
        <v>24</v>
      </c>
      <c r="B26" s="21">
        <v>212000</v>
      </c>
      <c r="C26" s="71">
        <f>+Imm.ni_Pregr!E11+Imm.ni_Pregr!E12</f>
        <v>219080.83333333334</v>
      </c>
      <c r="D26" s="71">
        <f>+Imm.ni_Pregr!F11+Imm.ni_Pregr!F12</f>
        <v>226161.66666666669</v>
      </c>
      <c r="E26" s="71">
        <f>+Imm.ni_Pregr!G11+Imm.ni_Pregr!G12</f>
        <v>233242.50000000003</v>
      </c>
      <c r="F26" s="71">
        <f>+Imm.ni_Pregr!H11+Imm.ni_Pregr!H12</f>
        <v>240323.33333333337</v>
      </c>
      <c r="G26" s="71">
        <f>+Imm.ni_Pregr!I11+Imm.ni_Pregr!I12</f>
        <v>247404.16666666672</v>
      </c>
      <c r="H26" s="71">
        <f>+Imm.ni_Pregr!J11+Imm.ni_Pregr!J12</f>
        <v>254485.00000000006</v>
      </c>
      <c r="I26" s="71">
        <f>+Imm.ni_Pregr!K11+Imm.ni_Pregr!K12</f>
        <v>261565.8333333334</v>
      </c>
      <c r="J26" s="71">
        <f>+Imm.ni_Pregr!L11+Imm.ni_Pregr!L12</f>
        <v>268646.66666666674</v>
      </c>
      <c r="K26" s="71">
        <f>+Imm.ni_Pregr!M11+Imm.ni_Pregr!M12</f>
        <v>275727.50000000012</v>
      </c>
      <c r="L26" s="71">
        <f>+Imm.ni_Pregr!N11+Imm.ni_Pregr!N12</f>
        <v>282808.33333333343</v>
      </c>
      <c r="M26" s="71">
        <f>+Imm.ni_Pregr!O11+Imm.ni_Pregr!O12</f>
        <v>289889.16666666674</v>
      </c>
      <c r="N26" s="71">
        <f>+Imm.ni_Pregr!P11+Imm.ni_Pregr!P12</f>
        <v>296970.00000000012</v>
      </c>
      <c r="O26" s="71">
        <f>+Imm.ni_Pregr!Q11+Imm.ni_Pregr!Q12</f>
        <v>304050.83333333349</v>
      </c>
      <c r="P26" s="71">
        <f>+Imm.ni_Pregr!R11+Imm.ni_Pregr!R12</f>
        <v>311131.6666666668</v>
      </c>
      <c r="Q26" s="71">
        <f>+Imm.ni_Pregr!S11+Imm.ni_Pregr!S12</f>
        <v>318212.50000000012</v>
      </c>
      <c r="R26" s="71">
        <f>+Imm.ni_Pregr!T11+Imm.ni_Pregr!T12</f>
        <v>325293.33333333349</v>
      </c>
      <c r="S26" s="71">
        <f>+Imm.ni_Pregr!U11+Imm.ni_Pregr!U12</f>
        <v>332374.16666666686</v>
      </c>
      <c r="T26" s="71">
        <f>+Imm.ni_Pregr!V11+Imm.ni_Pregr!V12</f>
        <v>339455.00000000017</v>
      </c>
      <c r="U26" s="71">
        <f>+Imm.ni_Pregr!W11+Imm.ni_Pregr!W12</f>
        <v>346535.83333333349</v>
      </c>
      <c r="V26" s="71">
        <f>+Imm.ni_Pregr!X11+Imm.ni_Pregr!X12</f>
        <v>353616.6666666668</v>
      </c>
      <c r="W26" s="71">
        <f>+Imm.ni_Pregr!Y11+Imm.ni_Pregr!Y12</f>
        <v>360697.50000000012</v>
      </c>
      <c r="X26" s="71">
        <f>+Imm.ni_Pregr!Z11+Imm.ni_Pregr!Z12</f>
        <v>367778.33333333343</v>
      </c>
      <c r="Y26" s="71">
        <f>+Imm.ni_Pregr!AA11+Imm.ni_Pregr!AA12</f>
        <v>374859.16666666674</v>
      </c>
      <c r="Z26" s="71">
        <f>+Imm.ni_Pregr!AB11+Imm.ni_Pregr!AB12</f>
        <v>381940.00000000006</v>
      </c>
      <c r="AA26" s="71">
        <f>+Imm.ni_Pregr!AC11+Imm.ni_Pregr!AC12</f>
        <v>387373.33333333337</v>
      </c>
      <c r="AB26" s="71">
        <f>+Imm.ni_Pregr!AD11+Imm.ni_Pregr!AD12</f>
        <v>392806.66666666669</v>
      </c>
      <c r="AC26" s="71">
        <f>+Imm.ni_Pregr!AE11+Imm.ni_Pregr!AE12</f>
        <v>398240</v>
      </c>
      <c r="AD26" s="71">
        <f>+Imm.ni_Pregr!AF11+Imm.ni_Pregr!AF12</f>
        <v>403673.33333333331</v>
      </c>
      <c r="AE26" s="71">
        <f>+Imm.ni_Pregr!AG11+Imm.ni_Pregr!AG12</f>
        <v>409106.66666666663</v>
      </c>
      <c r="AF26" s="71">
        <f>+Imm.ni_Pregr!AH11+Imm.ni_Pregr!AH12</f>
        <v>414539.99999999994</v>
      </c>
    </row>
    <row r="27" spans="1:33" x14ac:dyDescent="0.25">
      <c r="A27" s="22"/>
      <c r="B27" s="188"/>
    </row>
    <row r="28" spans="1:33" x14ac:dyDescent="0.25">
      <c r="A28" s="9" t="s">
        <v>27</v>
      </c>
      <c r="B28" s="21">
        <f>+B29-B33</f>
        <v>20000</v>
      </c>
      <c r="C28" s="21">
        <f>+C29-C33</f>
        <v>18333.333333333332</v>
      </c>
      <c r="D28" s="21">
        <f t="shared" ref="D28:AF28" si="11">+D29-D33</f>
        <v>16666.666666666664</v>
      </c>
      <c r="E28" s="21">
        <f t="shared" si="11"/>
        <v>15000</v>
      </c>
      <c r="F28" s="21">
        <f t="shared" si="11"/>
        <v>13333.333333333334</v>
      </c>
      <c r="G28" s="21">
        <f t="shared" si="11"/>
        <v>11666.666666666668</v>
      </c>
      <c r="H28" s="21">
        <f t="shared" si="11"/>
        <v>10000.000000000002</v>
      </c>
      <c r="I28" s="21">
        <f t="shared" si="11"/>
        <v>8333.3333333333358</v>
      </c>
      <c r="J28" s="21">
        <f t="shared" si="11"/>
        <v>6666.6666666666679</v>
      </c>
      <c r="K28" s="21">
        <f t="shared" si="11"/>
        <v>5000</v>
      </c>
      <c r="L28" s="21">
        <f t="shared" si="11"/>
        <v>3333.3333333333321</v>
      </c>
      <c r="M28" s="21">
        <f t="shared" si="11"/>
        <v>1666.6666666666642</v>
      </c>
      <c r="N28" s="21">
        <f t="shared" si="11"/>
        <v>0</v>
      </c>
      <c r="O28" s="21">
        <f t="shared" si="11"/>
        <v>0</v>
      </c>
      <c r="P28" s="21">
        <f t="shared" si="11"/>
        <v>0</v>
      </c>
      <c r="Q28" s="21">
        <f t="shared" si="11"/>
        <v>0</v>
      </c>
      <c r="R28" s="21">
        <f t="shared" si="11"/>
        <v>0</v>
      </c>
      <c r="S28" s="21">
        <f t="shared" si="11"/>
        <v>0</v>
      </c>
      <c r="T28" s="21">
        <f t="shared" si="11"/>
        <v>0</v>
      </c>
      <c r="U28" s="21">
        <f t="shared" si="11"/>
        <v>0</v>
      </c>
      <c r="V28" s="21">
        <f t="shared" si="11"/>
        <v>0</v>
      </c>
      <c r="W28" s="21">
        <f t="shared" si="11"/>
        <v>0</v>
      </c>
      <c r="X28" s="21">
        <f t="shared" si="11"/>
        <v>0</v>
      </c>
      <c r="Y28" s="21">
        <f t="shared" si="11"/>
        <v>0</v>
      </c>
      <c r="Z28" s="21">
        <f t="shared" si="11"/>
        <v>0</v>
      </c>
      <c r="AA28" s="21">
        <f t="shared" si="11"/>
        <v>0</v>
      </c>
      <c r="AB28" s="21">
        <f t="shared" si="11"/>
        <v>0</v>
      </c>
      <c r="AC28" s="21">
        <f t="shared" si="11"/>
        <v>0</v>
      </c>
      <c r="AD28" s="21">
        <f t="shared" si="11"/>
        <v>0</v>
      </c>
      <c r="AE28" s="21">
        <f t="shared" si="11"/>
        <v>0</v>
      </c>
      <c r="AF28" s="21">
        <f t="shared" si="11"/>
        <v>0</v>
      </c>
      <c r="AG28" s="21"/>
    </row>
    <row r="29" spans="1:33" x14ac:dyDescent="0.25">
      <c r="A29" s="22" t="s">
        <v>28</v>
      </c>
      <c r="B29" s="21">
        <f>+SUM(B30:B32)</f>
        <v>25000</v>
      </c>
      <c r="C29" s="21">
        <f>+SUM(C30:C32)</f>
        <v>25000</v>
      </c>
      <c r="D29" s="21">
        <f t="shared" ref="D29:AF29" si="12">+SUM(D30:D32)</f>
        <v>25000</v>
      </c>
      <c r="E29" s="21">
        <f t="shared" si="12"/>
        <v>25000</v>
      </c>
      <c r="F29" s="21">
        <f t="shared" si="12"/>
        <v>25000</v>
      </c>
      <c r="G29" s="21">
        <f t="shared" si="12"/>
        <v>25000</v>
      </c>
      <c r="H29" s="21">
        <f t="shared" si="12"/>
        <v>25000</v>
      </c>
      <c r="I29" s="21">
        <f t="shared" si="12"/>
        <v>25000</v>
      </c>
      <c r="J29" s="21">
        <f t="shared" si="12"/>
        <v>25000</v>
      </c>
      <c r="K29" s="21">
        <f t="shared" si="12"/>
        <v>25000</v>
      </c>
      <c r="L29" s="21">
        <f t="shared" si="12"/>
        <v>25000</v>
      </c>
      <c r="M29" s="21">
        <f t="shared" si="12"/>
        <v>25000</v>
      </c>
      <c r="N29" s="21">
        <f t="shared" si="12"/>
        <v>25000</v>
      </c>
      <c r="O29" s="21">
        <f t="shared" si="12"/>
        <v>25000</v>
      </c>
      <c r="P29" s="21">
        <f t="shared" si="12"/>
        <v>25000</v>
      </c>
      <c r="Q29" s="21">
        <f t="shared" si="12"/>
        <v>25000</v>
      </c>
      <c r="R29" s="21">
        <f t="shared" si="12"/>
        <v>25000</v>
      </c>
      <c r="S29" s="21">
        <f t="shared" si="12"/>
        <v>25000</v>
      </c>
      <c r="T29" s="21">
        <f t="shared" si="12"/>
        <v>25000</v>
      </c>
      <c r="U29" s="21">
        <f t="shared" si="12"/>
        <v>25000</v>
      </c>
      <c r="V29" s="21">
        <f t="shared" si="12"/>
        <v>25000</v>
      </c>
      <c r="W29" s="21">
        <f t="shared" si="12"/>
        <v>25000</v>
      </c>
      <c r="X29" s="21">
        <f t="shared" si="12"/>
        <v>25000</v>
      </c>
      <c r="Y29" s="21">
        <f t="shared" si="12"/>
        <v>25000</v>
      </c>
      <c r="Z29" s="21">
        <f t="shared" si="12"/>
        <v>25000</v>
      </c>
      <c r="AA29" s="21">
        <f t="shared" si="12"/>
        <v>25000</v>
      </c>
      <c r="AB29" s="21">
        <f t="shared" si="12"/>
        <v>25000</v>
      </c>
      <c r="AC29" s="21">
        <f t="shared" si="12"/>
        <v>25000</v>
      </c>
      <c r="AD29" s="21">
        <f t="shared" si="12"/>
        <v>25000</v>
      </c>
      <c r="AE29" s="21">
        <f t="shared" si="12"/>
        <v>25000</v>
      </c>
      <c r="AF29" s="21">
        <f t="shared" si="12"/>
        <v>25000</v>
      </c>
      <c r="AG29" s="21"/>
    </row>
    <row r="30" spans="1:33" x14ac:dyDescent="0.25">
      <c r="A30" s="8" t="s">
        <v>29</v>
      </c>
      <c r="B30" s="20">
        <v>0</v>
      </c>
      <c r="C30" s="71">
        <f>+B30</f>
        <v>0</v>
      </c>
      <c r="D30" s="71">
        <f t="shared" ref="D30:AF30" si="13">+C30</f>
        <v>0</v>
      </c>
      <c r="E30" s="71">
        <f t="shared" si="13"/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71">
        <f t="shared" si="13"/>
        <v>0</v>
      </c>
      <c r="M30" s="71">
        <f t="shared" si="13"/>
        <v>0</v>
      </c>
      <c r="N30" s="71">
        <f t="shared" si="13"/>
        <v>0</v>
      </c>
      <c r="O30" s="71">
        <f t="shared" si="13"/>
        <v>0</v>
      </c>
      <c r="P30" s="71">
        <f t="shared" si="13"/>
        <v>0</v>
      </c>
      <c r="Q30" s="71">
        <f t="shared" si="13"/>
        <v>0</v>
      </c>
      <c r="R30" s="71">
        <f t="shared" si="13"/>
        <v>0</v>
      </c>
      <c r="S30" s="71">
        <f t="shared" si="13"/>
        <v>0</v>
      </c>
      <c r="T30" s="71">
        <f t="shared" si="13"/>
        <v>0</v>
      </c>
      <c r="U30" s="71">
        <f t="shared" si="13"/>
        <v>0</v>
      </c>
      <c r="V30" s="71">
        <f t="shared" si="13"/>
        <v>0</v>
      </c>
      <c r="W30" s="71">
        <f t="shared" si="13"/>
        <v>0</v>
      </c>
      <c r="X30" s="71">
        <f t="shared" si="13"/>
        <v>0</v>
      </c>
      <c r="Y30" s="71">
        <f t="shared" si="13"/>
        <v>0</v>
      </c>
      <c r="Z30" s="71">
        <f t="shared" si="13"/>
        <v>0</v>
      </c>
      <c r="AA30" s="71">
        <f t="shared" si="13"/>
        <v>0</v>
      </c>
      <c r="AB30" s="71">
        <f t="shared" si="13"/>
        <v>0</v>
      </c>
      <c r="AC30" s="71">
        <f t="shared" si="13"/>
        <v>0</v>
      </c>
      <c r="AD30" s="71">
        <f t="shared" si="13"/>
        <v>0</v>
      </c>
      <c r="AE30" s="71">
        <f t="shared" si="13"/>
        <v>0</v>
      </c>
      <c r="AF30" s="71">
        <f t="shared" si="13"/>
        <v>0</v>
      </c>
      <c r="AG30" s="71"/>
    </row>
    <row r="31" spans="1:33" x14ac:dyDescent="0.25">
      <c r="A31" s="8" t="s">
        <v>30</v>
      </c>
      <c r="B31" s="20">
        <v>0</v>
      </c>
      <c r="C31" s="71">
        <f>+B31</f>
        <v>0</v>
      </c>
      <c r="D31" s="71">
        <f t="shared" ref="D31:AF31" si="14">+C31</f>
        <v>0</v>
      </c>
      <c r="E31" s="71">
        <f t="shared" si="14"/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71">
        <f t="shared" si="14"/>
        <v>0</v>
      </c>
      <c r="M31" s="71">
        <f t="shared" si="14"/>
        <v>0</v>
      </c>
      <c r="N31" s="71">
        <f t="shared" si="14"/>
        <v>0</v>
      </c>
      <c r="O31" s="71">
        <f t="shared" si="14"/>
        <v>0</v>
      </c>
      <c r="P31" s="71">
        <f t="shared" si="14"/>
        <v>0</v>
      </c>
      <c r="Q31" s="71">
        <f t="shared" si="14"/>
        <v>0</v>
      </c>
      <c r="R31" s="71">
        <f t="shared" si="14"/>
        <v>0</v>
      </c>
      <c r="S31" s="71">
        <f t="shared" si="14"/>
        <v>0</v>
      </c>
      <c r="T31" s="71">
        <f t="shared" si="14"/>
        <v>0</v>
      </c>
      <c r="U31" s="71">
        <f t="shared" si="14"/>
        <v>0</v>
      </c>
      <c r="V31" s="71">
        <f t="shared" si="14"/>
        <v>0</v>
      </c>
      <c r="W31" s="71">
        <f t="shared" si="14"/>
        <v>0</v>
      </c>
      <c r="X31" s="71">
        <f t="shared" si="14"/>
        <v>0</v>
      </c>
      <c r="Y31" s="71">
        <f t="shared" si="14"/>
        <v>0</v>
      </c>
      <c r="Z31" s="71">
        <f t="shared" si="14"/>
        <v>0</v>
      </c>
      <c r="AA31" s="71">
        <f t="shared" si="14"/>
        <v>0</v>
      </c>
      <c r="AB31" s="71">
        <f t="shared" si="14"/>
        <v>0</v>
      </c>
      <c r="AC31" s="71">
        <f t="shared" si="14"/>
        <v>0</v>
      </c>
      <c r="AD31" s="71">
        <f t="shared" si="14"/>
        <v>0</v>
      </c>
      <c r="AE31" s="71">
        <f t="shared" si="14"/>
        <v>0</v>
      </c>
      <c r="AF31" s="71">
        <f t="shared" si="14"/>
        <v>0</v>
      </c>
      <c r="AG31" s="71"/>
    </row>
    <row r="32" spans="1:33" x14ac:dyDescent="0.25">
      <c r="A32" s="8" t="s">
        <v>31</v>
      </c>
      <c r="B32" s="20">
        <v>25000</v>
      </c>
      <c r="C32" s="71">
        <f>+B32</f>
        <v>25000</v>
      </c>
      <c r="D32" s="71">
        <f t="shared" ref="D32:AF32" si="15">+C32</f>
        <v>25000</v>
      </c>
      <c r="E32" s="71">
        <f t="shared" si="15"/>
        <v>25000</v>
      </c>
      <c r="F32" s="71">
        <f t="shared" si="15"/>
        <v>25000</v>
      </c>
      <c r="G32" s="71">
        <f t="shared" si="15"/>
        <v>25000</v>
      </c>
      <c r="H32" s="71">
        <f t="shared" si="15"/>
        <v>25000</v>
      </c>
      <c r="I32" s="71">
        <f t="shared" si="15"/>
        <v>25000</v>
      </c>
      <c r="J32" s="71">
        <f t="shared" si="15"/>
        <v>25000</v>
      </c>
      <c r="K32" s="71">
        <f t="shared" si="15"/>
        <v>25000</v>
      </c>
      <c r="L32" s="71">
        <f t="shared" si="15"/>
        <v>25000</v>
      </c>
      <c r="M32" s="71">
        <f t="shared" si="15"/>
        <v>25000</v>
      </c>
      <c r="N32" s="71">
        <f t="shared" si="15"/>
        <v>25000</v>
      </c>
      <c r="O32" s="71">
        <f t="shared" si="15"/>
        <v>25000</v>
      </c>
      <c r="P32" s="71">
        <f t="shared" si="15"/>
        <v>25000</v>
      </c>
      <c r="Q32" s="71">
        <f t="shared" si="15"/>
        <v>25000</v>
      </c>
      <c r="R32" s="71">
        <f t="shared" si="15"/>
        <v>25000</v>
      </c>
      <c r="S32" s="71">
        <f t="shared" si="15"/>
        <v>25000</v>
      </c>
      <c r="T32" s="71">
        <f t="shared" si="15"/>
        <v>25000</v>
      </c>
      <c r="U32" s="71">
        <f t="shared" si="15"/>
        <v>25000</v>
      </c>
      <c r="V32" s="71">
        <f t="shared" si="15"/>
        <v>25000</v>
      </c>
      <c r="W32" s="71">
        <f t="shared" si="15"/>
        <v>25000</v>
      </c>
      <c r="X32" s="71">
        <f t="shared" si="15"/>
        <v>25000</v>
      </c>
      <c r="Y32" s="71">
        <f t="shared" si="15"/>
        <v>25000</v>
      </c>
      <c r="Z32" s="71">
        <f t="shared" si="15"/>
        <v>25000</v>
      </c>
      <c r="AA32" s="71">
        <f t="shared" si="15"/>
        <v>25000</v>
      </c>
      <c r="AB32" s="71">
        <f t="shared" si="15"/>
        <v>25000</v>
      </c>
      <c r="AC32" s="71">
        <f t="shared" si="15"/>
        <v>25000</v>
      </c>
      <c r="AD32" s="71">
        <f t="shared" si="15"/>
        <v>25000</v>
      </c>
      <c r="AE32" s="71">
        <f t="shared" si="15"/>
        <v>25000</v>
      </c>
      <c r="AF32" s="71">
        <f t="shared" si="15"/>
        <v>25000</v>
      </c>
      <c r="AG32" s="71"/>
    </row>
    <row r="33" spans="1:33" x14ac:dyDescent="0.25">
      <c r="A33" s="22" t="s">
        <v>32</v>
      </c>
      <c r="B33" s="21">
        <v>5000</v>
      </c>
      <c r="C33" s="21">
        <f>+Imm.ni_Pregr!E15</f>
        <v>6666.666666666667</v>
      </c>
      <c r="D33" s="21">
        <f>+Imm.ni_Pregr!F15</f>
        <v>8333.3333333333339</v>
      </c>
      <c r="E33" s="21">
        <f>+Imm.ni_Pregr!G15</f>
        <v>10000</v>
      </c>
      <c r="F33" s="21">
        <f>+Imm.ni_Pregr!H15</f>
        <v>11666.666666666666</v>
      </c>
      <c r="G33" s="21">
        <f>+Imm.ni_Pregr!I15</f>
        <v>13333.333333333332</v>
      </c>
      <c r="H33" s="21">
        <f>+Imm.ni_Pregr!J15</f>
        <v>14999.999999999998</v>
      </c>
      <c r="I33" s="21">
        <f>+Imm.ni_Pregr!K15</f>
        <v>16666.666666666664</v>
      </c>
      <c r="J33" s="21">
        <f>+Imm.ni_Pregr!L15</f>
        <v>18333.333333333332</v>
      </c>
      <c r="K33" s="21">
        <f>+Imm.ni_Pregr!M15</f>
        <v>20000</v>
      </c>
      <c r="L33" s="21">
        <f>+Imm.ni_Pregr!N15</f>
        <v>21666.666666666668</v>
      </c>
      <c r="M33" s="21">
        <f>+Imm.ni_Pregr!O15</f>
        <v>23333.333333333336</v>
      </c>
      <c r="N33" s="21">
        <f>+Imm.ni_Pregr!P15</f>
        <v>25000.000000000004</v>
      </c>
      <c r="O33" s="21">
        <f>+Imm.ni_Pregr!Q15</f>
        <v>25000.000000000004</v>
      </c>
      <c r="P33" s="21">
        <f>+Imm.ni_Pregr!R15</f>
        <v>25000.000000000004</v>
      </c>
      <c r="Q33" s="21">
        <f>+Imm.ni_Pregr!S15</f>
        <v>25000.000000000004</v>
      </c>
      <c r="R33" s="21">
        <f>+Imm.ni_Pregr!T15</f>
        <v>25000.000000000004</v>
      </c>
      <c r="S33" s="21">
        <f>+Imm.ni_Pregr!U15</f>
        <v>25000.000000000004</v>
      </c>
      <c r="T33" s="21">
        <f>+Imm.ni_Pregr!V15</f>
        <v>25000.000000000004</v>
      </c>
      <c r="U33" s="21">
        <f>+Imm.ni_Pregr!W15</f>
        <v>25000.000000000004</v>
      </c>
      <c r="V33" s="21">
        <f>+Imm.ni_Pregr!X15</f>
        <v>25000.000000000004</v>
      </c>
      <c r="W33" s="21">
        <f>+Imm.ni_Pregr!Y15</f>
        <v>25000.000000000004</v>
      </c>
      <c r="X33" s="21">
        <f>+Imm.ni_Pregr!Z15</f>
        <v>25000.000000000004</v>
      </c>
      <c r="Y33" s="21">
        <f>+Imm.ni_Pregr!AA15</f>
        <v>25000.000000000004</v>
      </c>
      <c r="Z33" s="21">
        <f>+Imm.ni_Pregr!AB15</f>
        <v>25000.000000000004</v>
      </c>
      <c r="AA33" s="21">
        <f>+Imm.ni_Pregr!AC15</f>
        <v>25000.000000000004</v>
      </c>
      <c r="AB33" s="21">
        <f>+Imm.ni_Pregr!AD15</f>
        <v>25000.000000000004</v>
      </c>
      <c r="AC33" s="21">
        <f>+Imm.ni_Pregr!AE15</f>
        <v>25000.000000000004</v>
      </c>
      <c r="AD33" s="21">
        <f>+Imm.ni_Pregr!AF15</f>
        <v>25000.000000000004</v>
      </c>
      <c r="AE33" s="21">
        <f>+Imm.ni_Pregr!AG15</f>
        <v>25000.000000000004</v>
      </c>
      <c r="AF33" s="21">
        <f>+Imm.ni_Pregr!AH15</f>
        <v>25000.000000000004</v>
      </c>
      <c r="AG33" s="21"/>
    </row>
    <row r="34" spans="1:33" x14ac:dyDescent="0.25">
      <c r="A34" s="22"/>
      <c r="B34" s="21"/>
      <c r="C34" s="21"/>
      <c r="D34" s="21"/>
      <c r="E34" s="21"/>
      <c r="F34" s="21"/>
      <c r="G34" s="21"/>
    </row>
    <row r="35" spans="1:33" x14ac:dyDescent="0.25">
      <c r="A35" s="22" t="s">
        <v>710</v>
      </c>
      <c r="B35" s="21"/>
      <c r="C35" s="21"/>
      <c r="D35" s="21"/>
      <c r="E35" s="21">
        <v>53000</v>
      </c>
      <c r="F35" s="21">
        <v>53000</v>
      </c>
      <c r="G35" s="21">
        <v>53000</v>
      </c>
      <c r="H35" s="21">
        <v>53000</v>
      </c>
      <c r="I35" s="21">
        <v>53000</v>
      </c>
      <c r="J35" s="21">
        <v>53000</v>
      </c>
      <c r="K35" s="21">
        <v>53000</v>
      </c>
      <c r="L35" s="21">
        <v>53000</v>
      </c>
      <c r="M35" s="21">
        <v>53000</v>
      </c>
      <c r="N35" s="21">
        <v>53000</v>
      </c>
      <c r="O35" s="21">
        <v>53000</v>
      </c>
      <c r="P35" s="21">
        <v>53000</v>
      </c>
      <c r="Q35" s="21">
        <v>53000</v>
      </c>
      <c r="R35" s="21">
        <v>53000</v>
      </c>
      <c r="S35" s="21">
        <v>53000</v>
      </c>
      <c r="T35" s="21">
        <v>53000</v>
      </c>
      <c r="U35" s="21">
        <v>53000</v>
      </c>
      <c r="V35" s="21">
        <v>53000</v>
      </c>
      <c r="W35" s="21">
        <v>53000</v>
      </c>
      <c r="X35" s="21">
        <v>53000</v>
      </c>
      <c r="Y35" s="21">
        <v>53000</v>
      </c>
      <c r="Z35" s="21">
        <v>53000</v>
      </c>
      <c r="AA35" s="21">
        <v>53000</v>
      </c>
      <c r="AB35" s="21">
        <v>53000</v>
      </c>
      <c r="AC35" s="21">
        <v>53000</v>
      </c>
      <c r="AD35" s="21">
        <v>53000</v>
      </c>
      <c r="AE35" s="21">
        <v>53000</v>
      </c>
      <c r="AF35" s="21">
        <v>53000</v>
      </c>
      <c r="AG35" s="21"/>
    </row>
    <row r="36" spans="1:33" x14ac:dyDescent="0.25">
      <c r="A36" s="8"/>
      <c r="B36" s="20"/>
    </row>
    <row r="37" spans="1:33" x14ac:dyDescent="0.25">
      <c r="A37" s="9" t="s">
        <v>711</v>
      </c>
      <c r="B37" s="20">
        <v>0</v>
      </c>
      <c r="C37" s="71">
        <f>+B37</f>
        <v>0</v>
      </c>
      <c r="D37" s="71">
        <f t="shared" ref="D37:AF37" si="16">+C37</f>
        <v>0</v>
      </c>
      <c r="E37" s="71">
        <f t="shared" si="16"/>
        <v>0</v>
      </c>
      <c r="F37" s="71">
        <f t="shared" si="16"/>
        <v>0</v>
      </c>
      <c r="G37" s="71">
        <f t="shared" si="16"/>
        <v>0</v>
      </c>
      <c r="H37" s="71">
        <f t="shared" si="16"/>
        <v>0</v>
      </c>
      <c r="I37" s="71">
        <f t="shared" si="16"/>
        <v>0</v>
      </c>
      <c r="J37" s="71">
        <f t="shared" si="16"/>
        <v>0</v>
      </c>
      <c r="K37" s="71">
        <f t="shared" si="16"/>
        <v>0</v>
      </c>
      <c r="L37" s="71">
        <f t="shared" si="16"/>
        <v>0</v>
      </c>
      <c r="M37" s="71">
        <f t="shared" si="16"/>
        <v>0</v>
      </c>
      <c r="N37" s="71">
        <f t="shared" si="16"/>
        <v>0</v>
      </c>
      <c r="O37" s="71">
        <f t="shared" si="16"/>
        <v>0</v>
      </c>
      <c r="P37" s="71">
        <f t="shared" si="16"/>
        <v>0</v>
      </c>
      <c r="Q37" s="71">
        <f t="shared" si="16"/>
        <v>0</v>
      </c>
      <c r="R37" s="71">
        <f t="shared" si="16"/>
        <v>0</v>
      </c>
      <c r="S37" s="71">
        <f t="shared" si="16"/>
        <v>0</v>
      </c>
      <c r="T37" s="71">
        <f t="shared" si="16"/>
        <v>0</v>
      </c>
      <c r="U37" s="71">
        <f t="shared" si="16"/>
        <v>0</v>
      </c>
      <c r="V37" s="71">
        <f t="shared" si="16"/>
        <v>0</v>
      </c>
      <c r="W37" s="71">
        <f t="shared" si="16"/>
        <v>0</v>
      </c>
      <c r="X37" s="71">
        <f t="shared" si="16"/>
        <v>0</v>
      </c>
      <c r="Y37" s="71">
        <f t="shared" si="16"/>
        <v>0</v>
      </c>
      <c r="Z37" s="71">
        <f t="shared" si="16"/>
        <v>0</v>
      </c>
      <c r="AA37" s="71">
        <f t="shared" si="16"/>
        <v>0</v>
      </c>
      <c r="AB37" s="71">
        <f t="shared" si="16"/>
        <v>0</v>
      </c>
      <c r="AC37" s="71">
        <f t="shared" si="16"/>
        <v>0</v>
      </c>
      <c r="AD37" s="71">
        <f t="shared" si="16"/>
        <v>0</v>
      </c>
      <c r="AE37" s="71">
        <f t="shared" si="16"/>
        <v>0</v>
      </c>
      <c r="AF37" s="71">
        <f t="shared" si="16"/>
        <v>0</v>
      </c>
      <c r="AG37" s="71"/>
    </row>
    <row r="38" spans="1:33" x14ac:dyDescent="0.25">
      <c r="A38" s="8"/>
      <c r="B38" s="20"/>
    </row>
    <row r="39" spans="1:33" x14ac:dyDescent="0.25">
      <c r="A39" s="9" t="s">
        <v>36</v>
      </c>
      <c r="B39" s="21">
        <f t="shared" ref="B39:D39" si="17">+B28+B19+B14+B7+B4+B37+B35</f>
        <v>881331</v>
      </c>
      <c r="C39" s="21">
        <f t="shared" si="17"/>
        <v>838583.5</v>
      </c>
      <c r="D39" s="21">
        <f t="shared" si="17"/>
        <v>795290</v>
      </c>
      <c r="E39" s="21">
        <f>+E28+E19+E14+E7+E4+E37+E35</f>
        <v>757542.5</v>
      </c>
      <c r="F39" s="21">
        <f>+F28+F19+F14+F7+F4+F37+F35</f>
        <v>748795</v>
      </c>
      <c r="G39" s="21">
        <f>+G28+G19+G14+G7+G4+G37+G35</f>
        <v>740047.5</v>
      </c>
      <c r="H39" s="21">
        <f t="shared" ref="H39:AF39" si="18">+H28+H19+H14+H7+H4+H37+H35</f>
        <v>731300</v>
      </c>
      <c r="I39" s="21">
        <f t="shared" si="18"/>
        <v>722552.5</v>
      </c>
      <c r="J39" s="21">
        <f t="shared" si="18"/>
        <v>713804.99999999988</v>
      </c>
      <c r="K39" s="21">
        <f t="shared" si="18"/>
        <v>705057.49999999988</v>
      </c>
      <c r="L39" s="21">
        <f t="shared" si="18"/>
        <v>696309.99999999988</v>
      </c>
      <c r="M39" s="21">
        <f t="shared" si="18"/>
        <v>687562.49999999988</v>
      </c>
      <c r="N39" s="21">
        <f t="shared" si="18"/>
        <v>678814.99999999988</v>
      </c>
      <c r="O39" s="21">
        <f t="shared" si="18"/>
        <v>671734.16666666651</v>
      </c>
      <c r="P39" s="21">
        <f t="shared" si="18"/>
        <v>664653.33333333326</v>
      </c>
      <c r="Q39" s="21">
        <f t="shared" si="18"/>
        <v>657572.49999999988</v>
      </c>
      <c r="R39" s="21">
        <f t="shared" si="18"/>
        <v>650491.66666666651</v>
      </c>
      <c r="S39" s="21">
        <f t="shared" si="18"/>
        <v>643410.83333333314</v>
      </c>
      <c r="T39" s="21">
        <f t="shared" si="18"/>
        <v>636329.99999999977</v>
      </c>
      <c r="U39" s="21">
        <f t="shared" si="18"/>
        <v>629249.16666666651</v>
      </c>
      <c r="V39" s="21">
        <f t="shared" si="18"/>
        <v>622168.33333333326</v>
      </c>
      <c r="W39" s="21">
        <f t="shared" si="18"/>
        <v>615087.49999999988</v>
      </c>
      <c r="X39" s="21">
        <f t="shared" si="18"/>
        <v>608006.66666666651</v>
      </c>
      <c r="Y39" s="21">
        <f t="shared" si="18"/>
        <v>600925.83333333326</v>
      </c>
      <c r="Z39" s="21">
        <f t="shared" si="18"/>
        <v>593845</v>
      </c>
      <c r="AA39" s="21">
        <f t="shared" si="18"/>
        <v>588411.66666666663</v>
      </c>
      <c r="AB39" s="21">
        <f t="shared" si="18"/>
        <v>582978.33333333326</v>
      </c>
      <c r="AC39" s="21">
        <f t="shared" si="18"/>
        <v>577545</v>
      </c>
      <c r="AD39" s="21">
        <f t="shared" si="18"/>
        <v>572111.66666666674</v>
      </c>
      <c r="AE39" s="21">
        <f t="shared" si="18"/>
        <v>566678.33333333337</v>
      </c>
      <c r="AF39" s="21">
        <f t="shared" si="18"/>
        <v>561245</v>
      </c>
      <c r="AG39" s="21"/>
    </row>
    <row r="40" spans="1:33" x14ac:dyDescent="0.25">
      <c r="A40" s="8"/>
      <c r="B40" s="20"/>
    </row>
    <row r="41" spans="1:33" x14ac:dyDescent="0.25">
      <c r="A41" s="9" t="s">
        <v>37</v>
      </c>
      <c r="B41" s="20"/>
      <c r="C41" s="20"/>
      <c r="D41" s="20"/>
      <c r="E41" s="20"/>
    </row>
    <row r="42" spans="1:33" x14ac:dyDescent="0.25">
      <c r="A42" s="8"/>
      <c r="B42" s="20"/>
    </row>
    <row r="43" spans="1:33" x14ac:dyDescent="0.25">
      <c r="A43" s="9" t="s">
        <v>38</v>
      </c>
      <c r="B43" s="21">
        <f>+B44</f>
        <v>338831</v>
      </c>
      <c r="C43" s="21">
        <f>+C44</f>
        <v>541898.51710246876</v>
      </c>
      <c r="D43" s="21">
        <f t="shared" ref="D43:AF43" si="19">+D44</f>
        <v>769966.03420493752</v>
      </c>
      <c r="E43" s="21">
        <f t="shared" si="19"/>
        <v>773033.55130740639</v>
      </c>
      <c r="F43" s="21">
        <f t="shared" si="19"/>
        <v>776101.06840987527</v>
      </c>
      <c r="G43" s="21">
        <f t="shared" si="19"/>
        <v>779168.58551234414</v>
      </c>
      <c r="H43" s="21">
        <f t="shared" si="19"/>
        <v>782236.10261481302</v>
      </c>
      <c r="I43" s="21">
        <f t="shared" si="19"/>
        <v>785303.61971728189</v>
      </c>
      <c r="J43" s="21">
        <f t="shared" si="19"/>
        <v>788371.13681975077</v>
      </c>
      <c r="K43" s="21">
        <f t="shared" si="19"/>
        <v>791438.65392221964</v>
      </c>
      <c r="L43" s="21">
        <f t="shared" si="19"/>
        <v>794506.17102468852</v>
      </c>
      <c r="M43" s="21">
        <f t="shared" si="19"/>
        <v>797573.68812715739</v>
      </c>
      <c r="N43" s="21">
        <f t="shared" si="19"/>
        <v>800641.20522962627</v>
      </c>
      <c r="O43" s="21">
        <f t="shared" si="19"/>
        <v>803708.72233209515</v>
      </c>
      <c r="P43" s="21">
        <f t="shared" si="19"/>
        <v>806776.23943456402</v>
      </c>
      <c r="Q43" s="21">
        <f t="shared" si="19"/>
        <v>809843.7565370329</v>
      </c>
      <c r="R43" s="21">
        <f t="shared" si="19"/>
        <v>812911.27363950177</v>
      </c>
      <c r="S43" s="21">
        <f t="shared" si="19"/>
        <v>815978.79074197065</v>
      </c>
      <c r="T43" s="21">
        <f t="shared" si="19"/>
        <v>819046.30784443952</v>
      </c>
      <c r="U43" s="21">
        <f t="shared" si="19"/>
        <v>822113.8249469084</v>
      </c>
      <c r="V43" s="21">
        <f t="shared" si="19"/>
        <v>825181.34204937727</v>
      </c>
      <c r="W43" s="21">
        <f t="shared" si="19"/>
        <v>828248.85915184615</v>
      </c>
      <c r="X43" s="21">
        <f t="shared" si="19"/>
        <v>831316.37625431502</v>
      </c>
      <c r="Y43" s="21">
        <f t="shared" si="19"/>
        <v>834383.8933567839</v>
      </c>
      <c r="Z43" s="21">
        <f t="shared" si="19"/>
        <v>837451.41045925277</v>
      </c>
      <c r="AA43" s="21">
        <f t="shared" si="19"/>
        <v>837451.41045925277</v>
      </c>
      <c r="AB43" s="21">
        <f t="shared" si="19"/>
        <v>837451.41045925277</v>
      </c>
      <c r="AC43" s="21">
        <f t="shared" si="19"/>
        <v>837451.41045925277</v>
      </c>
      <c r="AD43" s="21">
        <f t="shared" si="19"/>
        <v>837451.41045925277</v>
      </c>
      <c r="AE43" s="21">
        <f t="shared" si="19"/>
        <v>837451.41045925277</v>
      </c>
      <c r="AF43" s="21">
        <f t="shared" si="19"/>
        <v>837451.41045925277</v>
      </c>
      <c r="AG43" s="21"/>
    </row>
    <row r="44" spans="1:33" x14ac:dyDescent="0.25">
      <c r="A44" s="22" t="s">
        <v>712</v>
      </c>
      <c r="B44" s="20">
        <f>320000+18831</f>
        <v>338831</v>
      </c>
      <c r="C44" s="71">
        <f>+B44+'Var Fin'!D14</f>
        <v>541898.51710246876</v>
      </c>
      <c r="D44" s="71">
        <f>+C44+'Var Fin'!E14</f>
        <v>769966.03420493752</v>
      </c>
      <c r="E44" s="71">
        <f>+D44+'Var Fin'!F14</f>
        <v>773033.55130740639</v>
      </c>
      <c r="F44" s="71">
        <f>+E44+'Var Fin'!G14</f>
        <v>776101.06840987527</v>
      </c>
      <c r="G44" s="71">
        <f>+F44+'Var Fin'!H14</f>
        <v>779168.58551234414</v>
      </c>
      <c r="H44" s="71">
        <f>+G44+'Var Fin'!I14</f>
        <v>782236.10261481302</v>
      </c>
      <c r="I44" s="71">
        <f>+H44+'Var Fin'!J14</f>
        <v>785303.61971728189</v>
      </c>
      <c r="J44" s="71">
        <f>+I44+'Var Fin'!K14</f>
        <v>788371.13681975077</v>
      </c>
      <c r="K44" s="71">
        <f>+J44+'Var Fin'!L14</f>
        <v>791438.65392221964</v>
      </c>
      <c r="L44" s="71">
        <f>+K44+'Var Fin'!M14</f>
        <v>794506.17102468852</v>
      </c>
      <c r="M44" s="71">
        <f>+L44+'Var Fin'!N14</f>
        <v>797573.68812715739</v>
      </c>
      <c r="N44" s="71">
        <f>+M44+'Var Fin'!O14</f>
        <v>800641.20522962627</v>
      </c>
      <c r="O44" s="71">
        <f>+N44+'Var Fin'!P14</f>
        <v>803708.72233209515</v>
      </c>
      <c r="P44" s="71">
        <f>+O44+'Var Fin'!Q14</f>
        <v>806776.23943456402</v>
      </c>
      <c r="Q44" s="71">
        <f>+P44+'Var Fin'!R14</f>
        <v>809843.7565370329</v>
      </c>
      <c r="R44" s="71">
        <f>+Q44+'Var Fin'!S14</f>
        <v>812911.27363950177</v>
      </c>
      <c r="S44" s="71">
        <f>+R44+'Var Fin'!T14</f>
        <v>815978.79074197065</v>
      </c>
      <c r="T44" s="71">
        <f>+S44+'Var Fin'!U14</f>
        <v>819046.30784443952</v>
      </c>
      <c r="U44" s="71">
        <f>+T44+'Var Fin'!V14</f>
        <v>822113.8249469084</v>
      </c>
      <c r="V44" s="71">
        <f>+U44+'Var Fin'!W14</f>
        <v>825181.34204937727</v>
      </c>
      <c r="W44" s="71">
        <f>+V44+'Var Fin'!X14</f>
        <v>828248.85915184615</v>
      </c>
      <c r="X44" s="71">
        <f>+W44+'Var Fin'!Y14</f>
        <v>831316.37625431502</v>
      </c>
      <c r="Y44" s="71">
        <f>+X44+'Var Fin'!Z14</f>
        <v>834383.8933567839</v>
      </c>
      <c r="Z44" s="71">
        <f>+Y44+'Var Fin'!AA14</f>
        <v>837451.41045925277</v>
      </c>
      <c r="AA44" s="71">
        <f>+Z44+'Var Fin'!AB14</f>
        <v>837451.41045925277</v>
      </c>
      <c r="AB44" s="71">
        <f>+AA44+'Var Fin'!AC14</f>
        <v>837451.41045925277</v>
      </c>
      <c r="AC44" s="71">
        <f>+AB44+'Var Fin'!AD14</f>
        <v>837451.41045925277</v>
      </c>
      <c r="AD44" s="71">
        <f>+AC44+'Var Fin'!AE14</f>
        <v>837451.41045925277</v>
      </c>
      <c r="AE44" s="71">
        <f>+AD44+'Var Fin'!AF14</f>
        <v>837451.41045925277</v>
      </c>
      <c r="AF44" s="71">
        <f>+AE44+'Var Fin'!AG14</f>
        <v>837451.41045925277</v>
      </c>
      <c r="AG44" s="71"/>
    </row>
    <row r="45" spans="1:33" x14ac:dyDescent="0.25">
      <c r="A45" s="22"/>
      <c r="B45" s="188"/>
    </row>
    <row r="46" spans="1:33" x14ac:dyDescent="0.25">
      <c r="A46" s="9" t="s">
        <v>40</v>
      </c>
      <c r="B46" s="21">
        <f>+B47+SUM(B50:B55)</f>
        <v>425000</v>
      </c>
      <c r="C46" s="21">
        <f>+C47+SUM(C50:C55)</f>
        <v>225000</v>
      </c>
      <c r="D46" s="21">
        <f t="shared" ref="D46" si="20">+D47+SUM(D50:D55)</f>
        <v>0</v>
      </c>
      <c r="E46" s="21">
        <f>+E47+SUM(E50:E55)</f>
        <v>0</v>
      </c>
      <c r="F46" s="21">
        <f t="shared" ref="F46:AF46" si="21">+F47+SUM(F50:F55)</f>
        <v>0</v>
      </c>
      <c r="G46" s="21">
        <f t="shared" si="21"/>
        <v>0</v>
      </c>
      <c r="H46" s="21">
        <f t="shared" si="21"/>
        <v>0</v>
      </c>
      <c r="I46" s="21">
        <f t="shared" si="21"/>
        <v>0</v>
      </c>
      <c r="J46" s="21">
        <f t="shared" si="21"/>
        <v>0</v>
      </c>
      <c r="K46" s="21">
        <f t="shared" si="21"/>
        <v>0</v>
      </c>
      <c r="L46" s="21">
        <f t="shared" si="21"/>
        <v>0</v>
      </c>
      <c r="M46" s="21">
        <f t="shared" si="21"/>
        <v>0</v>
      </c>
      <c r="N46" s="21">
        <f t="shared" si="21"/>
        <v>0</v>
      </c>
      <c r="O46" s="21">
        <f t="shared" si="21"/>
        <v>0</v>
      </c>
      <c r="P46" s="21">
        <f t="shared" si="21"/>
        <v>0</v>
      </c>
      <c r="Q46" s="21">
        <f t="shared" si="21"/>
        <v>0</v>
      </c>
      <c r="R46" s="21">
        <f t="shared" si="21"/>
        <v>0</v>
      </c>
      <c r="S46" s="21">
        <f t="shared" si="21"/>
        <v>0</v>
      </c>
      <c r="T46" s="21">
        <f t="shared" si="21"/>
        <v>0</v>
      </c>
      <c r="U46" s="21">
        <f t="shared" si="21"/>
        <v>0</v>
      </c>
      <c r="V46" s="21">
        <f t="shared" si="21"/>
        <v>0</v>
      </c>
      <c r="W46" s="21">
        <f t="shared" si="21"/>
        <v>0</v>
      </c>
      <c r="X46" s="21">
        <f t="shared" si="21"/>
        <v>0</v>
      </c>
      <c r="Y46" s="21">
        <f t="shared" si="21"/>
        <v>0</v>
      </c>
      <c r="Z46" s="21">
        <f t="shared" si="21"/>
        <v>0</v>
      </c>
      <c r="AA46" s="21">
        <f t="shared" si="21"/>
        <v>0</v>
      </c>
      <c r="AB46" s="21">
        <f t="shared" si="21"/>
        <v>0</v>
      </c>
      <c r="AC46" s="21">
        <f t="shared" si="21"/>
        <v>0</v>
      </c>
      <c r="AD46" s="21">
        <f t="shared" si="21"/>
        <v>0</v>
      </c>
      <c r="AE46" s="21">
        <f t="shared" si="21"/>
        <v>0</v>
      </c>
      <c r="AF46" s="21">
        <f t="shared" si="21"/>
        <v>0</v>
      </c>
      <c r="AG46" s="21"/>
    </row>
    <row r="47" spans="1:33" x14ac:dyDescent="0.25">
      <c r="A47" s="22" t="s">
        <v>41</v>
      </c>
      <c r="B47" s="21">
        <f>+B48+B49</f>
        <v>425000</v>
      </c>
      <c r="C47" s="21">
        <f>+C48+C49</f>
        <v>225000</v>
      </c>
      <c r="D47" s="21">
        <f t="shared" ref="D47:AF47" si="22">+D48+D49</f>
        <v>0</v>
      </c>
      <c r="E47" s="21">
        <f t="shared" si="22"/>
        <v>0</v>
      </c>
      <c r="F47" s="21">
        <f t="shared" si="22"/>
        <v>0</v>
      </c>
      <c r="G47" s="21">
        <f t="shared" si="22"/>
        <v>0</v>
      </c>
      <c r="H47" s="21">
        <f t="shared" si="22"/>
        <v>0</v>
      </c>
      <c r="I47" s="21">
        <f t="shared" si="22"/>
        <v>0</v>
      </c>
      <c r="J47" s="21">
        <f t="shared" si="22"/>
        <v>0</v>
      </c>
      <c r="K47" s="21">
        <f t="shared" si="22"/>
        <v>0</v>
      </c>
      <c r="L47" s="21">
        <f t="shared" si="22"/>
        <v>0</v>
      </c>
      <c r="M47" s="21">
        <f t="shared" si="22"/>
        <v>0</v>
      </c>
      <c r="N47" s="21">
        <f t="shared" si="22"/>
        <v>0</v>
      </c>
      <c r="O47" s="21">
        <f t="shared" si="22"/>
        <v>0</v>
      </c>
      <c r="P47" s="21">
        <f t="shared" si="22"/>
        <v>0</v>
      </c>
      <c r="Q47" s="21">
        <f t="shared" si="22"/>
        <v>0</v>
      </c>
      <c r="R47" s="21">
        <f t="shared" si="22"/>
        <v>0</v>
      </c>
      <c r="S47" s="21">
        <f t="shared" si="22"/>
        <v>0</v>
      </c>
      <c r="T47" s="21">
        <f t="shared" si="22"/>
        <v>0</v>
      </c>
      <c r="U47" s="21">
        <f t="shared" si="22"/>
        <v>0</v>
      </c>
      <c r="V47" s="21">
        <f t="shared" si="22"/>
        <v>0</v>
      </c>
      <c r="W47" s="21">
        <f t="shared" si="22"/>
        <v>0</v>
      </c>
      <c r="X47" s="21">
        <f t="shared" si="22"/>
        <v>0</v>
      </c>
      <c r="Y47" s="21">
        <f t="shared" si="22"/>
        <v>0</v>
      </c>
      <c r="Z47" s="21">
        <f t="shared" si="22"/>
        <v>0</v>
      </c>
      <c r="AA47" s="21">
        <f t="shared" si="22"/>
        <v>0</v>
      </c>
      <c r="AB47" s="21">
        <f t="shared" si="22"/>
        <v>0</v>
      </c>
      <c r="AC47" s="21">
        <f t="shared" si="22"/>
        <v>0</v>
      </c>
      <c r="AD47" s="21">
        <f t="shared" si="22"/>
        <v>0</v>
      </c>
      <c r="AE47" s="21">
        <f t="shared" si="22"/>
        <v>0</v>
      </c>
      <c r="AF47" s="21">
        <f t="shared" si="22"/>
        <v>0</v>
      </c>
      <c r="AG47" s="21"/>
    </row>
    <row r="48" spans="1:33" x14ac:dyDescent="0.25">
      <c r="A48" s="8" t="s">
        <v>42</v>
      </c>
      <c r="B48" s="20">
        <v>425000</v>
      </c>
      <c r="C48" s="71">
        <f>+B48-'Var Fin'!D10</f>
        <v>225000</v>
      </c>
      <c r="D48" s="71">
        <f>+C48-'Var Fin'!E10</f>
        <v>0</v>
      </c>
      <c r="E48" s="71">
        <f>+D48-'Var Fin'!F10</f>
        <v>0</v>
      </c>
      <c r="F48" s="71">
        <f>+E48-'Var Fin'!G10</f>
        <v>0</v>
      </c>
      <c r="G48" s="71">
        <f>+F48-'Var Fin'!H10</f>
        <v>0</v>
      </c>
      <c r="H48" s="71">
        <f>+G48-'Var Fin'!I10</f>
        <v>0</v>
      </c>
      <c r="I48" s="71">
        <f>+H48-'Var Fin'!J10</f>
        <v>0</v>
      </c>
      <c r="J48" s="71">
        <f>+I48-'Var Fin'!K10</f>
        <v>0</v>
      </c>
      <c r="K48" s="71">
        <f>+J48-'Var Fin'!L10</f>
        <v>0</v>
      </c>
      <c r="L48" s="71">
        <f>+K48-'Var Fin'!M10</f>
        <v>0</v>
      </c>
      <c r="M48" s="71">
        <f>+L48-'Var Fin'!N10</f>
        <v>0</v>
      </c>
      <c r="N48" s="71">
        <f>+M48-'Var Fin'!O10</f>
        <v>0</v>
      </c>
      <c r="O48" s="71">
        <f>+N48-'Var Fin'!P10</f>
        <v>0</v>
      </c>
      <c r="P48" s="71">
        <f>+O48-'Var Fin'!Q10</f>
        <v>0</v>
      </c>
      <c r="Q48" s="71">
        <f>+P48-'Var Fin'!R10</f>
        <v>0</v>
      </c>
      <c r="R48" s="71">
        <f>+Q48-'Var Fin'!S10</f>
        <v>0</v>
      </c>
      <c r="S48" s="71">
        <f>+R48-'Var Fin'!T10</f>
        <v>0</v>
      </c>
      <c r="T48" s="71">
        <f>+S48-'Var Fin'!U10</f>
        <v>0</v>
      </c>
      <c r="U48" s="71">
        <f>+T48-'Var Fin'!V10</f>
        <v>0</v>
      </c>
      <c r="V48" s="71">
        <f>+U48-'Var Fin'!W10</f>
        <v>0</v>
      </c>
      <c r="W48" s="71">
        <f>+V48-'Var Fin'!X10</f>
        <v>0</v>
      </c>
      <c r="X48" s="71">
        <f>+W48-'Var Fin'!Y10</f>
        <v>0</v>
      </c>
      <c r="Y48" s="71">
        <f>+X48-'Var Fin'!Z10</f>
        <v>0</v>
      </c>
      <c r="Z48" s="71">
        <f>+Y48-'Var Fin'!AA10</f>
        <v>0</v>
      </c>
      <c r="AA48" s="71">
        <f>+Z48-'Var Fin'!AB10</f>
        <v>0</v>
      </c>
      <c r="AB48" s="71">
        <f>+AA48-'Var Fin'!AC10</f>
        <v>0</v>
      </c>
      <c r="AC48" s="71">
        <f>+AB48-'Var Fin'!AD10</f>
        <v>0</v>
      </c>
      <c r="AD48" s="71">
        <f>+AC48-'Var Fin'!AE10</f>
        <v>0</v>
      </c>
      <c r="AE48" s="71">
        <f>+AD48-'Var Fin'!AF10</f>
        <v>0</v>
      </c>
      <c r="AF48" s="71">
        <f>+AE48-'Var Fin'!AG10</f>
        <v>0</v>
      </c>
      <c r="AG48" s="71"/>
    </row>
    <row r="49" spans="1:33" x14ac:dyDescent="0.25">
      <c r="A49" s="8" t="s">
        <v>43</v>
      </c>
      <c r="B49" s="20">
        <v>0</v>
      </c>
      <c r="C49" s="71">
        <f t="shared" ref="C49:R54" si="23">+B49</f>
        <v>0</v>
      </c>
      <c r="D49" s="71">
        <f t="shared" si="23"/>
        <v>0</v>
      </c>
      <c r="E49" s="71">
        <f t="shared" si="23"/>
        <v>0</v>
      </c>
      <c r="F49" s="71">
        <f t="shared" si="23"/>
        <v>0</v>
      </c>
      <c r="G49" s="71">
        <f t="shared" si="23"/>
        <v>0</v>
      </c>
      <c r="H49" s="71">
        <f t="shared" si="23"/>
        <v>0</v>
      </c>
      <c r="I49" s="71">
        <f t="shared" si="23"/>
        <v>0</v>
      </c>
      <c r="J49" s="71">
        <f t="shared" si="23"/>
        <v>0</v>
      </c>
      <c r="K49" s="71">
        <f t="shared" si="23"/>
        <v>0</v>
      </c>
      <c r="L49" s="71">
        <f t="shared" si="23"/>
        <v>0</v>
      </c>
      <c r="M49" s="71">
        <f t="shared" si="23"/>
        <v>0</v>
      </c>
      <c r="N49" s="71">
        <f t="shared" si="23"/>
        <v>0</v>
      </c>
      <c r="O49" s="71">
        <f t="shared" si="23"/>
        <v>0</v>
      </c>
      <c r="P49" s="71">
        <f t="shared" si="23"/>
        <v>0</v>
      </c>
      <c r="Q49" s="71">
        <f t="shared" si="23"/>
        <v>0</v>
      </c>
      <c r="R49" s="71">
        <f t="shared" si="23"/>
        <v>0</v>
      </c>
      <c r="S49" s="71">
        <f t="shared" ref="S49:AF54" si="24">+R49</f>
        <v>0</v>
      </c>
      <c r="T49" s="71">
        <f t="shared" si="24"/>
        <v>0</v>
      </c>
      <c r="U49" s="71">
        <f t="shared" si="24"/>
        <v>0</v>
      </c>
      <c r="V49" s="71">
        <f t="shared" si="24"/>
        <v>0</v>
      </c>
      <c r="W49" s="71">
        <f t="shared" si="24"/>
        <v>0</v>
      </c>
      <c r="X49" s="71">
        <f t="shared" si="24"/>
        <v>0</v>
      </c>
      <c r="Y49" s="71">
        <f t="shared" si="24"/>
        <v>0</v>
      </c>
      <c r="Z49" s="71">
        <f t="shared" si="24"/>
        <v>0</v>
      </c>
      <c r="AA49" s="71">
        <f t="shared" si="24"/>
        <v>0</v>
      </c>
      <c r="AB49" s="71">
        <f t="shared" si="24"/>
        <v>0</v>
      </c>
      <c r="AC49" s="71">
        <f t="shared" si="24"/>
        <v>0</v>
      </c>
      <c r="AD49" s="71">
        <f t="shared" si="24"/>
        <v>0</v>
      </c>
      <c r="AE49" s="71">
        <f t="shared" si="24"/>
        <v>0</v>
      </c>
      <c r="AF49" s="71">
        <f t="shared" si="24"/>
        <v>0</v>
      </c>
      <c r="AG49" s="71"/>
    </row>
    <row r="50" spans="1:33" x14ac:dyDescent="0.25">
      <c r="A50" s="8" t="s">
        <v>44</v>
      </c>
      <c r="B50" s="20">
        <v>0</v>
      </c>
      <c r="C50" s="71">
        <f t="shared" si="23"/>
        <v>0</v>
      </c>
      <c r="D50" s="71">
        <f t="shared" si="23"/>
        <v>0</v>
      </c>
      <c r="E50" s="71">
        <f t="shared" si="23"/>
        <v>0</v>
      </c>
      <c r="F50" s="71">
        <f t="shared" si="23"/>
        <v>0</v>
      </c>
      <c r="G50" s="71">
        <f t="shared" si="23"/>
        <v>0</v>
      </c>
      <c r="H50" s="71">
        <f t="shared" si="23"/>
        <v>0</v>
      </c>
      <c r="I50" s="71">
        <f t="shared" si="23"/>
        <v>0</v>
      </c>
      <c r="J50" s="71">
        <f t="shared" si="23"/>
        <v>0</v>
      </c>
      <c r="K50" s="71">
        <f t="shared" si="23"/>
        <v>0</v>
      </c>
      <c r="L50" s="71">
        <f t="shared" si="23"/>
        <v>0</v>
      </c>
      <c r="M50" s="71">
        <f t="shared" si="23"/>
        <v>0</v>
      </c>
      <c r="N50" s="71">
        <f t="shared" si="23"/>
        <v>0</v>
      </c>
      <c r="O50" s="71">
        <f t="shared" si="23"/>
        <v>0</v>
      </c>
      <c r="P50" s="71">
        <f t="shared" si="23"/>
        <v>0</v>
      </c>
      <c r="Q50" s="71">
        <f t="shared" si="23"/>
        <v>0</v>
      </c>
      <c r="R50" s="71">
        <f t="shared" si="23"/>
        <v>0</v>
      </c>
      <c r="S50" s="71">
        <f t="shared" si="24"/>
        <v>0</v>
      </c>
      <c r="T50" s="71">
        <f t="shared" si="24"/>
        <v>0</v>
      </c>
      <c r="U50" s="71">
        <f t="shared" si="24"/>
        <v>0</v>
      </c>
      <c r="V50" s="71">
        <f t="shared" si="24"/>
        <v>0</v>
      </c>
      <c r="W50" s="71">
        <f t="shared" si="24"/>
        <v>0</v>
      </c>
      <c r="X50" s="71">
        <f t="shared" si="24"/>
        <v>0</v>
      </c>
      <c r="Y50" s="71">
        <f t="shared" si="24"/>
        <v>0</v>
      </c>
      <c r="Z50" s="71">
        <f t="shared" si="24"/>
        <v>0</v>
      </c>
      <c r="AA50" s="71">
        <f t="shared" si="24"/>
        <v>0</v>
      </c>
      <c r="AB50" s="71">
        <f t="shared" si="24"/>
        <v>0</v>
      </c>
      <c r="AC50" s="71">
        <f t="shared" si="24"/>
        <v>0</v>
      </c>
      <c r="AD50" s="71">
        <f t="shared" si="24"/>
        <v>0</v>
      </c>
      <c r="AE50" s="71">
        <f t="shared" si="24"/>
        <v>0</v>
      </c>
      <c r="AF50" s="71">
        <f t="shared" si="24"/>
        <v>0</v>
      </c>
      <c r="AG50" s="71"/>
    </row>
    <row r="51" spans="1:33" x14ac:dyDescent="0.25">
      <c r="A51" s="22" t="s">
        <v>45</v>
      </c>
      <c r="B51" s="20">
        <v>0</v>
      </c>
      <c r="C51" s="71">
        <f t="shared" si="23"/>
        <v>0</v>
      </c>
      <c r="D51" s="71">
        <f t="shared" si="23"/>
        <v>0</v>
      </c>
      <c r="E51" s="71">
        <f t="shared" si="23"/>
        <v>0</v>
      </c>
      <c r="F51" s="71">
        <f t="shared" si="23"/>
        <v>0</v>
      </c>
      <c r="G51" s="71">
        <f t="shared" si="23"/>
        <v>0</v>
      </c>
      <c r="H51" s="71">
        <f t="shared" si="23"/>
        <v>0</v>
      </c>
      <c r="I51" s="71">
        <f t="shared" si="23"/>
        <v>0</v>
      </c>
      <c r="J51" s="71">
        <f t="shared" si="23"/>
        <v>0</v>
      </c>
      <c r="K51" s="71">
        <f t="shared" si="23"/>
        <v>0</v>
      </c>
      <c r="L51" s="71">
        <f t="shared" si="23"/>
        <v>0</v>
      </c>
      <c r="M51" s="71">
        <f t="shared" si="23"/>
        <v>0</v>
      </c>
      <c r="N51" s="71">
        <f t="shared" si="23"/>
        <v>0</v>
      </c>
      <c r="O51" s="71">
        <f t="shared" si="23"/>
        <v>0</v>
      </c>
      <c r="P51" s="71">
        <f t="shared" si="23"/>
        <v>0</v>
      </c>
      <c r="Q51" s="71">
        <f t="shared" si="23"/>
        <v>0</v>
      </c>
      <c r="R51" s="71">
        <f t="shared" si="23"/>
        <v>0</v>
      </c>
      <c r="S51" s="71">
        <f t="shared" si="24"/>
        <v>0</v>
      </c>
      <c r="T51" s="71">
        <f t="shared" si="24"/>
        <v>0</v>
      </c>
      <c r="U51" s="71">
        <f t="shared" si="24"/>
        <v>0</v>
      </c>
      <c r="V51" s="71">
        <f t="shared" si="24"/>
        <v>0</v>
      </c>
      <c r="W51" s="71">
        <f t="shared" si="24"/>
        <v>0</v>
      </c>
      <c r="X51" s="71">
        <f t="shared" si="24"/>
        <v>0</v>
      </c>
      <c r="Y51" s="71">
        <f t="shared" si="24"/>
        <v>0</v>
      </c>
      <c r="Z51" s="71">
        <f t="shared" si="24"/>
        <v>0</v>
      </c>
      <c r="AA51" s="71">
        <f t="shared" si="24"/>
        <v>0</v>
      </c>
      <c r="AB51" s="71">
        <f t="shared" si="24"/>
        <v>0</v>
      </c>
      <c r="AC51" s="71">
        <f t="shared" si="24"/>
        <v>0</v>
      </c>
      <c r="AD51" s="71">
        <f t="shared" si="24"/>
        <v>0</v>
      </c>
      <c r="AE51" s="71">
        <f t="shared" si="24"/>
        <v>0</v>
      </c>
      <c r="AF51" s="71">
        <f t="shared" si="24"/>
        <v>0</v>
      </c>
      <c r="AG51" s="71"/>
    </row>
    <row r="52" spans="1:33" x14ac:dyDescent="0.25">
      <c r="A52" s="22" t="s">
        <v>46</v>
      </c>
      <c r="B52" s="20">
        <v>0</v>
      </c>
      <c r="C52" s="71">
        <f t="shared" si="23"/>
        <v>0</v>
      </c>
      <c r="D52" s="71">
        <f t="shared" si="23"/>
        <v>0</v>
      </c>
      <c r="E52" s="71">
        <f t="shared" si="23"/>
        <v>0</v>
      </c>
      <c r="F52" s="71">
        <f t="shared" si="23"/>
        <v>0</v>
      </c>
      <c r="G52" s="71">
        <f t="shared" si="23"/>
        <v>0</v>
      </c>
      <c r="H52" s="71">
        <f t="shared" si="23"/>
        <v>0</v>
      </c>
      <c r="I52" s="71">
        <f t="shared" si="23"/>
        <v>0</v>
      </c>
      <c r="J52" s="71">
        <f t="shared" si="23"/>
        <v>0</v>
      </c>
      <c r="K52" s="71">
        <f t="shared" si="23"/>
        <v>0</v>
      </c>
      <c r="L52" s="71">
        <f t="shared" si="23"/>
        <v>0</v>
      </c>
      <c r="M52" s="71">
        <f t="shared" si="23"/>
        <v>0</v>
      </c>
      <c r="N52" s="71">
        <f t="shared" si="23"/>
        <v>0</v>
      </c>
      <c r="O52" s="71">
        <f t="shared" si="23"/>
        <v>0</v>
      </c>
      <c r="P52" s="71">
        <f t="shared" si="23"/>
        <v>0</v>
      </c>
      <c r="Q52" s="71">
        <f t="shared" si="23"/>
        <v>0</v>
      </c>
      <c r="R52" s="71">
        <f t="shared" si="23"/>
        <v>0</v>
      </c>
      <c r="S52" s="71">
        <f t="shared" si="24"/>
        <v>0</v>
      </c>
      <c r="T52" s="71">
        <f t="shared" si="24"/>
        <v>0</v>
      </c>
      <c r="U52" s="71">
        <f t="shared" si="24"/>
        <v>0</v>
      </c>
      <c r="V52" s="71">
        <f t="shared" si="24"/>
        <v>0</v>
      </c>
      <c r="W52" s="71">
        <f t="shared" si="24"/>
        <v>0</v>
      </c>
      <c r="X52" s="71">
        <f t="shared" si="24"/>
        <v>0</v>
      </c>
      <c r="Y52" s="71">
        <f t="shared" si="24"/>
        <v>0</v>
      </c>
      <c r="Z52" s="71">
        <f t="shared" si="24"/>
        <v>0</v>
      </c>
      <c r="AA52" s="71">
        <f t="shared" si="24"/>
        <v>0</v>
      </c>
      <c r="AB52" s="71">
        <f t="shared" si="24"/>
        <v>0</v>
      </c>
      <c r="AC52" s="71">
        <f t="shared" si="24"/>
        <v>0</v>
      </c>
      <c r="AD52" s="71">
        <f t="shared" si="24"/>
        <v>0</v>
      </c>
      <c r="AE52" s="71">
        <f t="shared" si="24"/>
        <v>0</v>
      </c>
      <c r="AF52" s="71">
        <f t="shared" si="24"/>
        <v>0</v>
      </c>
      <c r="AG52" s="71"/>
    </row>
    <row r="53" spans="1:33" x14ac:dyDescent="0.25">
      <c r="A53" s="22" t="s">
        <v>48</v>
      </c>
      <c r="B53" s="20">
        <v>0</v>
      </c>
      <c r="C53" s="71">
        <f t="shared" si="23"/>
        <v>0</v>
      </c>
      <c r="D53" s="71">
        <f t="shared" si="23"/>
        <v>0</v>
      </c>
      <c r="E53" s="71">
        <f t="shared" si="23"/>
        <v>0</v>
      </c>
      <c r="F53" s="71">
        <f t="shared" si="23"/>
        <v>0</v>
      </c>
      <c r="G53" s="71">
        <f t="shared" si="23"/>
        <v>0</v>
      </c>
      <c r="H53" s="71">
        <f t="shared" si="23"/>
        <v>0</v>
      </c>
      <c r="I53" s="71">
        <f t="shared" si="23"/>
        <v>0</v>
      </c>
      <c r="J53" s="71">
        <f t="shared" si="23"/>
        <v>0</v>
      </c>
      <c r="K53" s="71">
        <f t="shared" si="23"/>
        <v>0</v>
      </c>
      <c r="L53" s="71">
        <f t="shared" si="23"/>
        <v>0</v>
      </c>
      <c r="M53" s="71">
        <f t="shared" si="23"/>
        <v>0</v>
      </c>
      <c r="N53" s="71">
        <f t="shared" si="23"/>
        <v>0</v>
      </c>
      <c r="O53" s="71">
        <f t="shared" si="23"/>
        <v>0</v>
      </c>
      <c r="P53" s="71">
        <f t="shared" si="23"/>
        <v>0</v>
      </c>
      <c r="Q53" s="71">
        <f t="shared" si="23"/>
        <v>0</v>
      </c>
      <c r="R53" s="71">
        <f t="shared" si="23"/>
        <v>0</v>
      </c>
      <c r="S53" s="71">
        <f t="shared" si="24"/>
        <v>0</v>
      </c>
      <c r="T53" s="71">
        <f t="shared" si="24"/>
        <v>0</v>
      </c>
      <c r="U53" s="71">
        <f t="shared" si="24"/>
        <v>0</v>
      </c>
      <c r="V53" s="71">
        <f t="shared" si="24"/>
        <v>0</v>
      </c>
      <c r="W53" s="71">
        <f t="shared" si="24"/>
        <v>0</v>
      </c>
      <c r="X53" s="71">
        <f t="shared" si="24"/>
        <v>0</v>
      </c>
      <c r="Y53" s="71">
        <f t="shared" si="24"/>
        <v>0</v>
      </c>
      <c r="Z53" s="71">
        <f t="shared" si="24"/>
        <v>0</v>
      </c>
      <c r="AA53" s="71">
        <f t="shared" si="24"/>
        <v>0</v>
      </c>
      <c r="AB53" s="71">
        <f t="shared" si="24"/>
        <v>0</v>
      </c>
      <c r="AC53" s="71">
        <f t="shared" si="24"/>
        <v>0</v>
      </c>
      <c r="AD53" s="71">
        <f t="shared" si="24"/>
        <v>0</v>
      </c>
      <c r="AE53" s="71">
        <f t="shared" si="24"/>
        <v>0</v>
      </c>
      <c r="AF53" s="71">
        <f t="shared" si="24"/>
        <v>0</v>
      </c>
      <c r="AG53" s="71"/>
    </row>
    <row r="54" spans="1:33" x14ac:dyDescent="0.25">
      <c r="A54" s="22" t="s">
        <v>50</v>
      </c>
      <c r="B54" s="20">
        <v>0</v>
      </c>
      <c r="C54" s="71">
        <f t="shared" si="23"/>
        <v>0</v>
      </c>
      <c r="D54" s="71">
        <f t="shared" si="23"/>
        <v>0</v>
      </c>
      <c r="E54" s="71">
        <f t="shared" si="23"/>
        <v>0</v>
      </c>
      <c r="F54" s="71">
        <f t="shared" si="23"/>
        <v>0</v>
      </c>
      <c r="G54" s="71">
        <f t="shared" si="23"/>
        <v>0</v>
      </c>
      <c r="H54" s="71">
        <f t="shared" si="23"/>
        <v>0</v>
      </c>
      <c r="I54" s="71">
        <f t="shared" si="23"/>
        <v>0</v>
      </c>
      <c r="J54" s="71">
        <f t="shared" si="23"/>
        <v>0</v>
      </c>
      <c r="K54" s="71">
        <f t="shared" si="23"/>
        <v>0</v>
      </c>
      <c r="L54" s="71">
        <f t="shared" si="23"/>
        <v>0</v>
      </c>
      <c r="M54" s="71">
        <f t="shared" si="23"/>
        <v>0</v>
      </c>
      <c r="N54" s="71">
        <f t="shared" si="23"/>
        <v>0</v>
      </c>
      <c r="O54" s="71">
        <f t="shared" si="23"/>
        <v>0</v>
      </c>
      <c r="P54" s="71">
        <f t="shared" si="23"/>
        <v>0</v>
      </c>
      <c r="Q54" s="71">
        <f t="shared" si="23"/>
        <v>0</v>
      </c>
      <c r="R54" s="71">
        <f t="shared" si="23"/>
        <v>0</v>
      </c>
      <c r="S54" s="71">
        <f t="shared" si="24"/>
        <v>0</v>
      </c>
      <c r="T54" s="71">
        <f t="shared" si="24"/>
        <v>0</v>
      </c>
      <c r="U54" s="71">
        <f t="shared" si="24"/>
        <v>0</v>
      </c>
      <c r="V54" s="71">
        <f t="shared" si="24"/>
        <v>0</v>
      </c>
      <c r="W54" s="71">
        <f t="shared" si="24"/>
        <v>0</v>
      </c>
      <c r="X54" s="71">
        <f t="shared" si="24"/>
        <v>0</v>
      </c>
      <c r="Y54" s="71">
        <f t="shared" si="24"/>
        <v>0</v>
      </c>
      <c r="Z54" s="71">
        <f t="shared" si="24"/>
        <v>0</v>
      </c>
      <c r="AA54" s="71">
        <f t="shared" si="24"/>
        <v>0</v>
      </c>
      <c r="AB54" s="71">
        <f t="shared" si="24"/>
        <v>0</v>
      </c>
      <c r="AC54" s="71">
        <f t="shared" si="24"/>
        <v>0</v>
      </c>
      <c r="AD54" s="71">
        <f t="shared" si="24"/>
        <v>0</v>
      </c>
      <c r="AE54" s="71">
        <f t="shared" si="24"/>
        <v>0</v>
      </c>
      <c r="AF54" s="71">
        <f t="shared" si="24"/>
        <v>0</v>
      </c>
      <c r="AG54" s="71"/>
    </row>
    <row r="55" spans="1:33" x14ac:dyDescent="0.25">
      <c r="A55" s="9"/>
      <c r="B55" s="20"/>
      <c r="C55" s="71"/>
      <c r="D55" s="71"/>
      <c r="E55" s="71"/>
    </row>
    <row r="56" spans="1:33" x14ac:dyDescent="0.25">
      <c r="A56" s="9" t="s">
        <v>53</v>
      </c>
      <c r="B56" s="21">
        <f>+SUM(B57:B60)</f>
        <v>95000</v>
      </c>
      <c r="C56" s="21">
        <f>+SUM(C57:C60)</f>
        <v>92217.67156238656</v>
      </c>
      <c r="D56" s="21">
        <f t="shared" ref="D56:AF56" si="25">+SUM(D57:D60)</f>
        <v>89424.007574311516</v>
      </c>
      <c r="E56" s="21">
        <f t="shared" si="25"/>
        <v>86618.961853339133</v>
      </c>
      <c r="F56" s="21">
        <f t="shared" si="25"/>
        <v>83802.488028880718</v>
      </c>
      <c r="G56" s="21">
        <f t="shared" si="25"/>
        <v>80974.53954142805</v>
      </c>
      <c r="H56" s="21">
        <f t="shared" si="25"/>
        <v>78135.069641783717</v>
      </c>
      <c r="I56" s="21">
        <f t="shared" si="25"/>
        <v>75284.031390288292</v>
      </c>
      <c r="J56" s="21">
        <f t="shared" si="25"/>
        <v>72421.377656044366</v>
      </c>
      <c r="K56" s="21">
        <f t="shared" si="25"/>
        <v>69547.061116137396</v>
      </c>
      <c r="L56" s="21">
        <f t="shared" si="25"/>
        <v>66661.034254853468</v>
      </c>
      <c r="M56" s="21">
        <f t="shared" si="25"/>
        <v>63763.24936289373</v>
      </c>
      <c r="N56" s="21">
        <f t="shared" si="25"/>
        <v>60853.658536585761</v>
      </c>
      <c r="O56" s="21">
        <f t="shared" si="25"/>
        <v>57932.213677091648</v>
      </c>
      <c r="P56" s="21">
        <f t="shared" si="25"/>
        <v>54998.866489612847</v>
      </c>
      <c r="Q56" s="21">
        <f t="shared" si="25"/>
        <v>52053.568482591843</v>
      </c>
      <c r="R56" s="21">
        <f t="shared" si="25"/>
        <v>49096.27096691051</v>
      </c>
      <c r="S56" s="21">
        <f t="shared" si="25"/>
        <v>46126.925055085208</v>
      </c>
      <c r="T56" s="21">
        <f t="shared" si="25"/>
        <v>43145.481660458659</v>
      </c>
      <c r="U56" s="21">
        <f t="shared" si="25"/>
        <v>40151.89149638846</v>
      </c>
      <c r="V56" s="21">
        <f t="shared" si="25"/>
        <v>37146.105075432337</v>
      </c>
      <c r="W56" s="21">
        <f t="shared" si="25"/>
        <v>34128.072708530017</v>
      </c>
      <c r="X56" s="21">
        <f t="shared" si="25"/>
        <v>31097.744504181886</v>
      </c>
      <c r="Y56" s="21">
        <f t="shared" si="25"/>
        <v>28055.070367624157</v>
      </c>
      <c r="Z56" s="21">
        <f t="shared" si="25"/>
        <v>25000.000000000786</v>
      </c>
      <c r="AA56" s="21">
        <f t="shared" si="25"/>
        <v>25000.000000000786</v>
      </c>
      <c r="AB56" s="21">
        <f t="shared" si="25"/>
        <v>25000.000000000786</v>
      </c>
      <c r="AC56" s="21">
        <f t="shared" si="25"/>
        <v>25000.000000000786</v>
      </c>
      <c r="AD56" s="21">
        <f t="shared" si="25"/>
        <v>25000.000000000786</v>
      </c>
      <c r="AE56" s="21">
        <f t="shared" si="25"/>
        <v>25000.000000000786</v>
      </c>
      <c r="AF56" s="21">
        <f t="shared" si="25"/>
        <v>25000.000000000786</v>
      </c>
      <c r="AG56" s="21"/>
    </row>
    <row r="57" spans="1:33" x14ac:dyDescent="0.25">
      <c r="A57" s="22" t="s">
        <v>54</v>
      </c>
      <c r="B57" s="20">
        <v>70000</v>
      </c>
      <c r="C57" s="71">
        <f>+B57-Fin_Pregr!D15</f>
        <v>67217.67156238656</v>
      </c>
      <c r="D57" s="71">
        <f>+C57-Fin_Pregr!E15</f>
        <v>64424.007574311516</v>
      </c>
      <c r="E57" s="71">
        <f>+D57-Fin_Pregr!F15</f>
        <v>61618.961853339133</v>
      </c>
      <c r="F57" s="71">
        <f>+E57-Fin_Pregr!G15</f>
        <v>58802.488028880718</v>
      </c>
      <c r="G57" s="71">
        <f>+F57-Fin_Pregr!H15</f>
        <v>55974.53954142805</v>
      </c>
      <c r="H57" s="71">
        <f>+G57-Fin_Pregr!I15</f>
        <v>53135.069641783724</v>
      </c>
      <c r="I57" s="71">
        <f>+H57-Fin_Pregr!J15</f>
        <v>50284.031390288299</v>
      </c>
      <c r="J57" s="71">
        <f>+I57-Fin_Pregr!K15</f>
        <v>47421.377656044366</v>
      </c>
      <c r="K57" s="71">
        <f>+J57-Fin_Pregr!L15</f>
        <v>44547.061116137404</v>
      </c>
      <c r="L57" s="71">
        <f>+K57-Fin_Pregr!M15</f>
        <v>41661.034254853468</v>
      </c>
      <c r="M57" s="71">
        <f>+L57-Fin_Pregr!N15</f>
        <v>38763.24936289373</v>
      </c>
      <c r="N57" s="71">
        <f>+M57-Fin_Pregr!O15</f>
        <v>35853.658536585761</v>
      </c>
      <c r="O57" s="71">
        <f>+N57-Fin_Pregr!P15</f>
        <v>32932.213677091648</v>
      </c>
      <c r="P57" s="71">
        <f>+O57-Fin_Pregr!Q15</f>
        <v>29998.86648961285</v>
      </c>
      <c r="Q57" s="71">
        <f>+P57-Fin_Pregr!R15</f>
        <v>27053.568482591847</v>
      </c>
      <c r="R57" s="71">
        <f>+Q57-Fin_Pregr!S15</f>
        <v>24096.27096691051</v>
      </c>
      <c r="S57" s="71">
        <f>+R57-Fin_Pregr!T15</f>
        <v>21126.925055085208</v>
      </c>
      <c r="T57" s="71">
        <f>+S57-Fin_Pregr!U15</f>
        <v>18145.481660458659</v>
      </c>
      <c r="U57" s="71">
        <f>+T57-Fin_Pregr!V15</f>
        <v>15151.891496388464</v>
      </c>
      <c r="V57" s="71">
        <f>+U57-Fin_Pregr!W15</f>
        <v>12146.105075432333</v>
      </c>
      <c r="W57" s="71">
        <f>+V57-Fin_Pregr!X15</f>
        <v>9128.0727085300168</v>
      </c>
      <c r="X57" s="71">
        <f>+W57-Fin_Pregr!Y15</f>
        <v>6097.7445041818846</v>
      </c>
      <c r="Y57" s="71">
        <f>+X57-Fin_Pregr!Z15</f>
        <v>3055.0703676241569</v>
      </c>
      <c r="Z57" s="71">
        <f>+Y57-Fin_Pregr!AA15</f>
        <v>7.8762241173535585E-10</v>
      </c>
      <c r="AA57" s="71">
        <f>+Z57-Fin_Pregr!AB15</f>
        <v>7.8762241173535585E-10</v>
      </c>
      <c r="AB57" s="71">
        <f>+AA57-Fin_Pregr!AC15</f>
        <v>7.8762241173535585E-10</v>
      </c>
      <c r="AC57" s="71">
        <f>+AB57-Fin_Pregr!AD15</f>
        <v>7.8762241173535585E-10</v>
      </c>
      <c r="AD57" s="71">
        <f>+AC57-Fin_Pregr!AE15</f>
        <v>7.8762241173535585E-10</v>
      </c>
      <c r="AE57" s="71">
        <f>+AD57-Fin_Pregr!AF15</f>
        <v>7.8762241173535585E-10</v>
      </c>
      <c r="AF57" s="71">
        <f>+AE57-Fin_Pregr!AG15</f>
        <v>7.8762241173535585E-10</v>
      </c>
      <c r="AG57" s="71"/>
    </row>
    <row r="58" spans="1:33" x14ac:dyDescent="0.25">
      <c r="A58" s="22" t="s">
        <v>713</v>
      </c>
      <c r="B58" s="20">
        <v>0</v>
      </c>
      <c r="C58" s="71">
        <f>+B58</f>
        <v>0</v>
      </c>
      <c r="D58" s="71">
        <f t="shared" ref="D58:AF60" si="26">+C58</f>
        <v>0</v>
      </c>
      <c r="E58" s="71">
        <f t="shared" si="26"/>
        <v>0</v>
      </c>
      <c r="F58" s="71">
        <f t="shared" si="26"/>
        <v>0</v>
      </c>
      <c r="G58" s="71">
        <f t="shared" si="26"/>
        <v>0</v>
      </c>
      <c r="H58" s="71">
        <f t="shared" si="26"/>
        <v>0</v>
      </c>
      <c r="I58" s="71">
        <f t="shared" si="26"/>
        <v>0</v>
      </c>
      <c r="J58" s="71">
        <f t="shared" si="26"/>
        <v>0</v>
      </c>
      <c r="K58" s="71">
        <f t="shared" si="26"/>
        <v>0</v>
      </c>
      <c r="L58" s="71">
        <f t="shared" si="26"/>
        <v>0</v>
      </c>
      <c r="M58" s="71">
        <f t="shared" si="26"/>
        <v>0</v>
      </c>
      <c r="N58" s="71">
        <f t="shared" si="26"/>
        <v>0</v>
      </c>
      <c r="O58" s="71">
        <f t="shared" si="26"/>
        <v>0</v>
      </c>
      <c r="P58" s="71">
        <f t="shared" si="26"/>
        <v>0</v>
      </c>
      <c r="Q58" s="71">
        <f t="shared" si="26"/>
        <v>0</v>
      </c>
      <c r="R58" s="71">
        <f t="shared" si="26"/>
        <v>0</v>
      </c>
      <c r="S58" s="71">
        <f t="shared" si="26"/>
        <v>0</v>
      </c>
      <c r="T58" s="71">
        <f t="shared" si="26"/>
        <v>0</v>
      </c>
      <c r="U58" s="71">
        <f t="shared" si="26"/>
        <v>0</v>
      </c>
      <c r="V58" s="71">
        <f t="shared" si="26"/>
        <v>0</v>
      </c>
      <c r="W58" s="71">
        <f t="shared" si="26"/>
        <v>0</v>
      </c>
      <c r="X58" s="71">
        <f t="shared" si="26"/>
        <v>0</v>
      </c>
      <c r="Y58" s="71">
        <f t="shared" si="26"/>
        <v>0</v>
      </c>
      <c r="Z58" s="71">
        <f t="shared" si="26"/>
        <v>0</v>
      </c>
      <c r="AA58" s="71">
        <f t="shared" si="26"/>
        <v>0</v>
      </c>
      <c r="AB58" s="71">
        <f t="shared" si="26"/>
        <v>0</v>
      </c>
      <c r="AC58" s="71">
        <f t="shared" si="26"/>
        <v>0</v>
      </c>
      <c r="AD58" s="71">
        <f t="shared" si="26"/>
        <v>0</v>
      </c>
      <c r="AE58" s="71">
        <f t="shared" si="26"/>
        <v>0</v>
      </c>
      <c r="AF58" s="71">
        <f t="shared" si="26"/>
        <v>0</v>
      </c>
      <c r="AG58" s="71"/>
    </row>
    <row r="59" spans="1:33" x14ac:dyDescent="0.25">
      <c r="A59" s="22" t="s">
        <v>55</v>
      </c>
      <c r="B59" s="20">
        <v>25000</v>
      </c>
      <c r="C59" s="71">
        <f>+B59</f>
        <v>25000</v>
      </c>
      <c r="D59" s="71">
        <f t="shared" si="26"/>
        <v>25000</v>
      </c>
      <c r="E59" s="71">
        <f t="shared" si="26"/>
        <v>25000</v>
      </c>
      <c r="F59" s="71">
        <f t="shared" si="26"/>
        <v>25000</v>
      </c>
      <c r="G59" s="71">
        <f t="shared" si="26"/>
        <v>25000</v>
      </c>
      <c r="H59" s="71">
        <f t="shared" si="26"/>
        <v>25000</v>
      </c>
      <c r="I59" s="71">
        <f t="shared" si="26"/>
        <v>25000</v>
      </c>
      <c r="J59" s="71">
        <f t="shared" si="26"/>
        <v>25000</v>
      </c>
      <c r="K59" s="71">
        <f t="shared" si="26"/>
        <v>25000</v>
      </c>
      <c r="L59" s="71">
        <f t="shared" si="26"/>
        <v>25000</v>
      </c>
      <c r="M59" s="71">
        <f t="shared" si="26"/>
        <v>25000</v>
      </c>
      <c r="N59" s="71">
        <f t="shared" si="26"/>
        <v>25000</v>
      </c>
      <c r="O59" s="71">
        <f t="shared" si="26"/>
        <v>25000</v>
      </c>
      <c r="P59" s="71">
        <f t="shared" si="26"/>
        <v>25000</v>
      </c>
      <c r="Q59" s="71">
        <f t="shared" si="26"/>
        <v>25000</v>
      </c>
      <c r="R59" s="71">
        <f t="shared" si="26"/>
        <v>25000</v>
      </c>
      <c r="S59" s="71">
        <f t="shared" si="26"/>
        <v>25000</v>
      </c>
      <c r="T59" s="71">
        <f t="shared" si="26"/>
        <v>25000</v>
      </c>
      <c r="U59" s="71">
        <f t="shared" si="26"/>
        <v>25000</v>
      </c>
      <c r="V59" s="71">
        <f t="shared" si="26"/>
        <v>25000</v>
      </c>
      <c r="W59" s="71">
        <f t="shared" si="26"/>
        <v>25000</v>
      </c>
      <c r="X59" s="71">
        <f t="shared" si="26"/>
        <v>25000</v>
      </c>
      <c r="Y59" s="71">
        <f t="shared" si="26"/>
        <v>25000</v>
      </c>
      <c r="Z59" s="71">
        <f t="shared" si="26"/>
        <v>25000</v>
      </c>
      <c r="AA59" s="71">
        <f t="shared" si="26"/>
        <v>25000</v>
      </c>
      <c r="AB59" s="71">
        <f t="shared" si="26"/>
        <v>25000</v>
      </c>
      <c r="AC59" s="71">
        <f t="shared" si="26"/>
        <v>25000</v>
      </c>
      <c r="AD59" s="71">
        <f t="shared" si="26"/>
        <v>25000</v>
      </c>
      <c r="AE59" s="71">
        <f t="shared" si="26"/>
        <v>25000</v>
      </c>
      <c r="AF59" s="71">
        <f t="shared" si="26"/>
        <v>25000</v>
      </c>
      <c r="AG59" s="71"/>
    </row>
    <row r="60" spans="1:33" x14ac:dyDescent="0.25">
      <c r="A60" s="22" t="s">
        <v>57</v>
      </c>
      <c r="B60" s="20">
        <v>0</v>
      </c>
      <c r="C60" s="71">
        <f>+B60</f>
        <v>0</v>
      </c>
      <c r="D60" s="71">
        <f t="shared" si="26"/>
        <v>0</v>
      </c>
      <c r="E60" s="71">
        <f t="shared" si="26"/>
        <v>0</v>
      </c>
      <c r="F60" s="71">
        <f t="shared" si="26"/>
        <v>0</v>
      </c>
      <c r="G60" s="71">
        <f t="shared" si="26"/>
        <v>0</v>
      </c>
      <c r="H60" s="71">
        <f t="shared" si="26"/>
        <v>0</v>
      </c>
      <c r="I60" s="71">
        <f t="shared" si="26"/>
        <v>0</v>
      </c>
      <c r="J60" s="71">
        <f t="shared" si="26"/>
        <v>0</v>
      </c>
      <c r="K60" s="71">
        <f t="shared" si="26"/>
        <v>0</v>
      </c>
      <c r="L60" s="71">
        <f t="shared" si="26"/>
        <v>0</v>
      </c>
      <c r="M60" s="71">
        <f t="shared" si="26"/>
        <v>0</v>
      </c>
      <c r="N60" s="71">
        <f t="shared" si="26"/>
        <v>0</v>
      </c>
      <c r="O60" s="71">
        <f t="shared" si="26"/>
        <v>0</v>
      </c>
      <c r="P60" s="71">
        <f t="shared" si="26"/>
        <v>0</v>
      </c>
      <c r="Q60" s="71">
        <f t="shared" si="26"/>
        <v>0</v>
      </c>
      <c r="R60" s="71">
        <f t="shared" si="26"/>
        <v>0</v>
      </c>
      <c r="S60" s="71">
        <f t="shared" si="26"/>
        <v>0</v>
      </c>
      <c r="T60" s="71">
        <f t="shared" si="26"/>
        <v>0</v>
      </c>
      <c r="U60" s="71">
        <f t="shared" si="26"/>
        <v>0</v>
      </c>
      <c r="V60" s="71">
        <f t="shared" si="26"/>
        <v>0</v>
      </c>
      <c r="W60" s="71">
        <f t="shared" si="26"/>
        <v>0</v>
      </c>
      <c r="X60" s="71">
        <f t="shared" si="26"/>
        <v>0</v>
      </c>
      <c r="Y60" s="71">
        <f t="shared" si="26"/>
        <v>0</v>
      </c>
      <c r="Z60" s="71">
        <f t="shared" si="26"/>
        <v>0</v>
      </c>
      <c r="AA60" s="71">
        <f t="shared" si="26"/>
        <v>0</v>
      </c>
      <c r="AB60" s="71">
        <f t="shared" si="26"/>
        <v>0</v>
      </c>
      <c r="AC60" s="71">
        <f t="shared" si="26"/>
        <v>0</v>
      </c>
      <c r="AD60" s="71">
        <f t="shared" si="26"/>
        <v>0</v>
      </c>
      <c r="AE60" s="71">
        <f t="shared" si="26"/>
        <v>0</v>
      </c>
      <c r="AF60" s="71">
        <f t="shared" si="26"/>
        <v>0</v>
      </c>
      <c r="AG60" s="71"/>
    </row>
    <row r="61" spans="1:33" x14ac:dyDescent="0.25">
      <c r="A61" s="22"/>
      <c r="B61" s="188"/>
    </row>
    <row r="62" spans="1:33" x14ac:dyDescent="0.25">
      <c r="A62" s="9" t="s">
        <v>58</v>
      </c>
      <c r="B62" s="21">
        <f>+B63+B64+B65+B69+B70</f>
        <v>22500</v>
      </c>
      <c r="C62" s="21">
        <f>+C63+C64+C65+C69+C70</f>
        <v>-20532.688664855385</v>
      </c>
      <c r="D62" s="21">
        <f t="shared" ref="D62:AF62" si="27">+D63+D64+D65+D69+D70</f>
        <v>-64100.041779249164</v>
      </c>
      <c r="E62" s="21">
        <f t="shared" si="27"/>
        <v>-102110.01316074561</v>
      </c>
      <c r="F62" s="21">
        <f t="shared" si="27"/>
        <v>-111108.55643875603</v>
      </c>
      <c r="G62" s="21">
        <f t="shared" si="27"/>
        <v>-120095.62505377219</v>
      </c>
      <c r="H62" s="21">
        <f t="shared" si="27"/>
        <v>-129071.17225659668</v>
      </c>
      <c r="I62" s="21">
        <f t="shared" si="27"/>
        <v>-138035.15110757007</v>
      </c>
      <c r="J62" s="21">
        <f t="shared" si="27"/>
        <v>-146987.51447579497</v>
      </c>
      <c r="K62" s="21">
        <f t="shared" si="27"/>
        <v>-155928.21503835684</v>
      </c>
      <c r="L62" s="21">
        <f t="shared" si="27"/>
        <v>-164857.20527954173</v>
      </c>
      <c r="M62" s="21">
        <f t="shared" si="27"/>
        <v>-173774.43749005083</v>
      </c>
      <c r="N62" s="21">
        <f t="shared" si="27"/>
        <v>-182679.8637662117</v>
      </c>
      <c r="O62" s="21">
        <f t="shared" si="27"/>
        <v>-189906.76934251975</v>
      </c>
      <c r="P62" s="21">
        <f t="shared" si="27"/>
        <v>-197121.77259084312</v>
      </c>
      <c r="Q62" s="21">
        <f t="shared" si="27"/>
        <v>-204324.82501962426</v>
      </c>
      <c r="R62" s="21">
        <f t="shared" si="27"/>
        <v>-211515.87793974509</v>
      </c>
      <c r="S62" s="21">
        <f t="shared" si="27"/>
        <v>-218694.88246372194</v>
      </c>
      <c r="T62" s="21">
        <f t="shared" si="27"/>
        <v>-225861.78950489755</v>
      </c>
      <c r="U62" s="21">
        <f t="shared" si="27"/>
        <v>-233016.54977662952</v>
      </c>
      <c r="V62" s="21">
        <f t="shared" si="27"/>
        <v>-240159.11379147554</v>
      </c>
      <c r="W62" s="21">
        <f t="shared" si="27"/>
        <v>-247289.43186037539</v>
      </c>
      <c r="X62" s="21">
        <f t="shared" si="27"/>
        <v>-254407.45409182942</v>
      </c>
      <c r="Y62" s="21">
        <f t="shared" si="27"/>
        <v>-261513.13039107385</v>
      </c>
      <c r="Z62" s="21">
        <f t="shared" si="27"/>
        <v>-268606.41045925266</v>
      </c>
      <c r="AA62" s="21">
        <f t="shared" si="27"/>
        <v>-274039.74379258597</v>
      </c>
      <c r="AB62" s="21">
        <f t="shared" si="27"/>
        <v>-279473.07712591928</v>
      </c>
      <c r="AC62" s="21">
        <f t="shared" si="27"/>
        <v>-284906.4104592526</v>
      </c>
      <c r="AD62" s="21">
        <f t="shared" si="27"/>
        <v>-290339.74379258591</v>
      </c>
      <c r="AE62" s="21">
        <f t="shared" si="27"/>
        <v>-295773.07712591923</v>
      </c>
      <c r="AF62" s="21">
        <f t="shared" si="27"/>
        <v>-301206.41045925254</v>
      </c>
      <c r="AG62" s="21"/>
    </row>
    <row r="63" spans="1:33" x14ac:dyDescent="0.25">
      <c r="A63" s="9" t="s">
        <v>59</v>
      </c>
      <c r="B63" s="21">
        <v>20000</v>
      </c>
      <c r="C63" s="71">
        <f>+B63</f>
        <v>20000</v>
      </c>
      <c r="D63" s="71">
        <f t="shared" ref="D63:AF64" si="28">+C63</f>
        <v>20000</v>
      </c>
      <c r="E63" s="71">
        <f t="shared" si="28"/>
        <v>20000</v>
      </c>
      <c r="F63" s="71">
        <f t="shared" si="28"/>
        <v>20000</v>
      </c>
      <c r="G63" s="71">
        <f t="shared" si="28"/>
        <v>20000</v>
      </c>
      <c r="H63" s="71">
        <f t="shared" si="28"/>
        <v>20000</v>
      </c>
      <c r="I63" s="71">
        <f t="shared" si="28"/>
        <v>20000</v>
      </c>
      <c r="J63" s="71">
        <f t="shared" si="28"/>
        <v>20000</v>
      </c>
      <c r="K63" s="71">
        <f t="shared" si="28"/>
        <v>20000</v>
      </c>
      <c r="L63" s="71">
        <f t="shared" si="28"/>
        <v>20000</v>
      </c>
      <c r="M63" s="71">
        <f t="shared" si="28"/>
        <v>20000</v>
      </c>
      <c r="N63" s="71">
        <f t="shared" si="28"/>
        <v>20000</v>
      </c>
      <c r="O63" s="71">
        <f t="shared" si="28"/>
        <v>20000</v>
      </c>
      <c r="P63" s="71">
        <f t="shared" si="28"/>
        <v>20000</v>
      </c>
      <c r="Q63" s="71">
        <f t="shared" si="28"/>
        <v>20000</v>
      </c>
      <c r="R63" s="71">
        <f t="shared" si="28"/>
        <v>20000</v>
      </c>
      <c r="S63" s="71">
        <f t="shared" si="28"/>
        <v>20000</v>
      </c>
      <c r="T63" s="71">
        <f t="shared" si="28"/>
        <v>20000</v>
      </c>
      <c r="U63" s="71">
        <f t="shared" si="28"/>
        <v>20000</v>
      </c>
      <c r="V63" s="71">
        <f t="shared" si="28"/>
        <v>20000</v>
      </c>
      <c r="W63" s="71">
        <f t="shared" si="28"/>
        <v>20000</v>
      </c>
      <c r="X63" s="71">
        <f t="shared" si="28"/>
        <v>20000</v>
      </c>
      <c r="Y63" s="71">
        <f t="shared" si="28"/>
        <v>20000</v>
      </c>
      <c r="Z63" s="71">
        <f t="shared" si="28"/>
        <v>20000</v>
      </c>
      <c r="AA63" s="71">
        <f t="shared" si="28"/>
        <v>20000</v>
      </c>
      <c r="AB63" s="71">
        <f t="shared" si="28"/>
        <v>20000</v>
      </c>
      <c r="AC63" s="71">
        <f t="shared" si="28"/>
        <v>20000</v>
      </c>
      <c r="AD63" s="71">
        <f t="shared" si="28"/>
        <v>20000</v>
      </c>
      <c r="AE63" s="71">
        <f t="shared" si="28"/>
        <v>20000</v>
      </c>
      <c r="AF63" s="71">
        <f t="shared" si="28"/>
        <v>20000</v>
      </c>
      <c r="AG63" s="71"/>
    </row>
    <row r="64" spans="1:33" x14ac:dyDescent="0.25">
      <c r="A64" s="9" t="s">
        <v>60</v>
      </c>
      <c r="B64" s="21">
        <v>0</v>
      </c>
      <c r="C64" s="71">
        <f>+B64</f>
        <v>0</v>
      </c>
      <c r="D64" s="71">
        <f t="shared" si="28"/>
        <v>0</v>
      </c>
      <c r="E64" s="71">
        <f t="shared" si="28"/>
        <v>0</v>
      </c>
      <c r="F64" s="71">
        <f t="shared" si="28"/>
        <v>0</v>
      </c>
      <c r="G64" s="71">
        <f t="shared" si="28"/>
        <v>0</v>
      </c>
      <c r="H64" s="71">
        <f t="shared" si="28"/>
        <v>0</v>
      </c>
      <c r="I64" s="71">
        <f t="shared" si="28"/>
        <v>0</v>
      </c>
      <c r="J64" s="71">
        <f t="shared" si="28"/>
        <v>0</v>
      </c>
      <c r="K64" s="71">
        <f t="shared" si="28"/>
        <v>0</v>
      </c>
      <c r="L64" s="71">
        <f t="shared" si="28"/>
        <v>0</v>
      </c>
      <c r="M64" s="71">
        <f t="shared" si="28"/>
        <v>0</v>
      </c>
      <c r="N64" s="71">
        <f t="shared" si="28"/>
        <v>0</v>
      </c>
      <c r="O64" s="71">
        <f t="shared" si="28"/>
        <v>0</v>
      </c>
      <c r="P64" s="71">
        <f t="shared" si="28"/>
        <v>0</v>
      </c>
      <c r="Q64" s="71">
        <f t="shared" si="28"/>
        <v>0</v>
      </c>
      <c r="R64" s="71">
        <f t="shared" si="28"/>
        <v>0</v>
      </c>
      <c r="S64" s="71">
        <f t="shared" si="28"/>
        <v>0</v>
      </c>
      <c r="T64" s="71">
        <f t="shared" si="28"/>
        <v>0</v>
      </c>
      <c r="U64" s="71">
        <f t="shared" si="28"/>
        <v>0</v>
      </c>
      <c r="V64" s="71">
        <f t="shared" si="28"/>
        <v>0</v>
      </c>
      <c r="W64" s="71">
        <f t="shared" si="28"/>
        <v>0</v>
      </c>
      <c r="X64" s="71">
        <f t="shared" si="28"/>
        <v>0</v>
      </c>
      <c r="Y64" s="71">
        <f t="shared" si="28"/>
        <v>0</v>
      </c>
      <c r="Z64" s="71">
        <f t="shared" si="28"/>
        <v>0</v>
      </c>
      <c r="AA64" s="71">
        <f t="shared" si="28"/>
        <v>0</v>
      </c>
      <c r="AB64" s="71">
        <f t="shared" si="28"/>
        <v>0</v>
      </c>
      <c r="AC64" s="71">
        <f t="shared" si="28"/>
        <v>0</v>
      </c>
      <c r="AD64" s="71">
        <f t="shared" si="28"/>
        <v>0</v>
      </c>
      <c r="AE64" s="71">
        <f t="shared" si="28"/>
        <v>0</v>
      </c>
      <c r="AF64" s="71">
        <f t="shared" si="28"/>
        <v>0</v>
      </c>
      <c r="AG64" s="71"/>
    </row>
    <row r="65" spans="1:33" x14ac:dyDescent="0.25">
      <c r="A65" s="9" t="s">
        <v>61</v>
      </c>
      <c r="B65" s="21">
        <f>+SUM(B66:B68)</f>
        <v>0</v>
      </c>
      <c r="C65" s="21">
        <f>+SUM(C66:C68)</f>
        <v>0</v>
      </c>
      <c r="D65" s="21">
        <f t="shared" ref="D65:AF65" si="29">+SUM(D66:D68)</f>
        <v>0</v>
      </c>
      <c r="E65" s="21">
        <f t="shared" si="29"/>
        <v>0</v>
      </c>
      <c r="F65" s="21">
        <f t="shared" si="29"/>
        <v>0</v>
      </c>
      <c r="G65" s="21">
        <f t="shared" si="29"/>
        <v>0</v>
      </c>
      <c r="H65" s="21">
        <f t="shared" si="29"/>
        <v>0</v>
      </c>
      <c r="I65" s="21">
        <f t="shared" si="29"/>
        <v>0</v>
      </c>
      <c r="J65" s="21">
        <f t="shared" si="29"/>
        <v>0</v>
      </c>
      <c r="K65" s="21">
        <f t="shared" si="29"/>
        <v>0</v>
      </c>
      <c r="L65" s="21">
        <f t="shared" si="29"/>
        <v>0</v>
      </c>
      <c r="M65" s="21">
        <f t="shared" si="29"/>
        <v>0</v>
      </c>
      <c r="N65" s="21">
        <f t="shared" si="29"/>
        <v>0</v>
      </c>
      <c r="O65" s="21">
        <f t="shared" si="29"/>
        <v>0</v>
      </c>
      <c r="P65" s="21">
        <f t="shared" si="29"/>
        <v>0</v>
      </c>
      <c r="Q65" s="21">
        <f t="shared" si="29"/>
        <v>0</v>
      </c>
      <c r="R65" s="21">
        <f t="shared" si="29"/>
        <v>0</v>
      </c>
      <c r="S65" s="21">
        <f t="shared" si="29"/>
        <v>0</v>
      </c>
      <c r="T65" s="21">
        <f t="shared" si="29"/>
        <v>0</v>
      </c>
      <c r="U65" s="21">
        <f t="shared" si="29"/>
        <v>0</v>
      </c>
      <c r="V65" s="21">
        <f t="shared" si="29"/>
        <v>0</v>
      </c>
      <c r="W65" s="21">
        <f t="shared" si="29"/>
        <v>0</v>
      </c>
      <c r="X65" s="21">
        <f t="shared" si="29"/>
        <v>0</v>
      </c>
      <c r="Y65" s="21">
        <f t="shared" si="29"/>
        <v>0</v>
      </c>
      <c r="Z65" s="21">
        <f t="shared" si="29"/>
        <v>0</v>
      </c>
      <c r="AA65" s="21">
        <f t="shared" si="29"/>
        <v>0</v>
      </c>
      <c r="AB65" s="21">
        <f t="shared" si="29"/>
        <v>0</v>
      </c>
      <c r="AC65" s="21">
        <f t="shared" si="29"/>
        <v>0</v>
      </c>
      <c r="AD65" s="21">
        <f t="shared" si="29"/>
        <v>0</v>
      </c>
      <c r="AE65" s="21">
        <f t="shared" si="29"/>
        <v>0</v>
      </c>
      <c r="AF65" s="21">
        <f t="shared" si="29"/>
        <v>0</v>
      </c>
      <c r="AG65" s="21"/>
    </row>
    <row r="66" spans="1:33" x14ac:dyDescent="0.25">
      <c r="A66" s="8" t="s">
        <v>62</v>
      </c>
      <c r="B66" s="20">
        <v>0</v>
      </c>
      <c r="C66" s="71">
        <f>+B66</f>
        <v>0</v>
      </c>
      <c r="D66" s="71">
        <f t="shared" ref="D66:AF68" si="30">+C66</f>
        <v>0</v>
      </c>
      <c r="E66" s="71">
        <f t="shared" si="30"/>
        <v>0</v>
      </c>
      <c r="F66" s="71">
        <f t="shared" si="30"/>
        <v>0</v>
      </c>
      <c r="G66" s="71">
        <f t="shared" si="30"/>
        <v>0</v>
      </c>
      <c r="H66" s="71">
        <f t="shared" si="30"/>
        <v>0</v>
      </c>
      <c r="I66" s="71">
        <f t="shared" si="30"/>
        <v>0</v>
      </c>
      <c r="J66" s="71">
        <f t="shared" si="30"/>
        <v>0</v>
      </c>
      <c r="K66" s="71">
        <f t="shared" si="30"/>
        <v>0</v>
      </c>
      <c r="L66" s="71">
        <f t="shared" si="30"/>
        <v>0</v>
      </c>
      <c r="M66" s="71">
        <f t="shared" si="30"/>
        <v>0</v>
      </c>
      <c r="N66" s="71">
        <f t="shared" si="30"/>
        <v>0</v>
      </c>
      <c r="O66" s="71">
        <f t="shared" si="30"/>
        <v>0</v>
      </c>
      <c r="P66" s="71">
        <f t="shared" si="30"/>
        <v>0</v>
      </c>
      <c r="Q66" s="71">
        <f t="shared" si="30"/>
        <v>0</v>
      </c>
      <c r="R66" s="71">
        <f t="shared" si="30"/>
        <v>0</v>
      </c>
      <c r="S66" s="71">
        <f t="shared" si="30"/>
        <v>0</v>
      </c>
      <c r="T66" s="71">
        <f t="shared" si="30"/>
        <v>0</v>
      </c>
      <c r="U66" s="71">
        <f t="shared" si="30"/>
        <v>0</v>
      </c>
      <c r="V66" s="71">
        <f t="shared" si="30"/>
        <v>0</v>
      </c>
      <c r="W66" s="71">
        <f t="shared" si="30"/>
        <v>0</v>
      </c>
      <c r="X66" s="71">
        <f t="shared" si="30"/>
        <v>0</v>
      </c>
      <c r="Y66" s="71">
        <f t="shared" si="30"/>
        <v>0</v>
      </c>
      <c r="Z66" s="71">
        <f t="shared" si="30"/>
        <v>0</v>
      </c>
      <c r="AA66" s="71">
        <f t="shared" si="30"/>
        <v>0</v>
      </c>
      <c r="AB66" s="71">
        <f t="shared" si="30"/>
        <v>0</v>
      </c>
      <c r="AC66" s="71">
        <f t="shared" si="30"/>
        <v>0</v>
      </c>
      <c r="AD66" s="71">
        <f t="shared" si="30"/>
        <v>0</v>
      </c>
      <c r="AE66" s="71">
        <f t="shared" si="30"/>
        <v>0</v>
      </c>
      <c r="AF66" s="71">
        <f t="shared" si="30"/>
        <v>0</v>
      </c>
      <c r="AG66" s="71"/>
    </row>
    <row r="67" spans="1:33" x14ac:dyDescent="0.25">
      <c r="A67" s="8" t="s">
        <v>63</v>
      </c>
      <c r="B67" s="20">
        <v>0</v>
      </c>
      <c r="C67" s="71">
        <f>+B67</f>
        <v>0</v>
      </c>
      <c r="D67" s="71">
        <f t="shared" si="30"/>
        <v>0</v>
      </c>
      <c r="E67" s="71">
        <f t="shared" si="30"/>
        <v>0</v>
      </c>
      <c r="F67" s="71">
        <f t="shared" si="30"/>
        <v>0</v>
      </c>
      <c r="G67" s="71">
        <f t="shared" si="30"/>
        <v>0</v>
      </c>
      <c r="H67" s="71">
        <f t="shared" si="30"/>
        <v>0</v>
      </c>
      <c r="I67" s="71">
        <f t="shared" si="30"/>
        <v>0</v>
      </c>
      <c r="J67" s="71">
        <f t="shared" si="30"/>
        <v>0</v>
      </c>
      <c r="K67" s="71">
        <f t="shared" si="30"/>
        <v>0</v>
      </c>
      <c r="L67" s="71">
        <f t="shared" si="30"/>
        <v>0</v>
      </c>
      <c r="M67" s="71">
        <f t="shared" si="30"/>
        <v>0</v>
      </c>
      <c r="N67" s="71">
        <f t="shared" si="30"/>
        <v>0</v>
      </c>
      <c r="O67" s="71">
        <f t="shared" si="30"/>
        <v>0</v>
      </c>
      <c r="P67" s="71">
        <f t="shared" si="30"/>
        <v>0</v>
      </c>
      <c r="Q67" s="71">
        <f t="shared" si="30"/>
        <v>0</v>
      </c>
      <c r="R67" s="71">
        <f t="shared" si="30"/>
        <v>0</v>
      </c>
      <c r="S67" s="71">
        <f t="shared" si="30"/>
        <v>0</v>
      </c>
      <c r="T67" s="71">
        <f t="shared" si="30"/>
        <v>0</v>
      </c>
      <c r="U67" s="71">
        <f t="shared" si="30"/>
        <v>0</v>
      </c>
      <c r="V67" s="71">
        <f t="shared" si="30"/>
        <v>0</v>
      </c>
      <c r="W67" s="71">
        <f t="shared" si="30"/>
        <v>0</v>
      </c>
      <c r="X67" s="71">
        <f t="shared" si="30"/>
        <v>0</v>
      </c>
      <c r="Y67" s="71">
        <f t="shared" si="30"/>
        <v>0</v>
      </c>
      <c r="Z67" s="71">
        <f t="shared" si="30"/>
        <v>0</v>
      </c>
      <c r="AA67" s="71">
        <f t="shared" si="30"/>
        <v>0</v>
      </c>
      <c r="AB67" s="71">
        <f t="shared" si="30"/>
        <v>0</v>
      </c>
      <c r="AC67" s="71">
        <f t="shared" si="30"/>
        <v>0</v>
      </c>
      <c r="AD67" s="71">
        <f t="shared" si="30"/>
        <v>0</v>
      </c>
      <c r="AE67" s="71">
        <f t="shared" si="30"/>
        <v>0</v>
      </c>
      <c r="AF67" s="71">
        <f t="shared" si="30"/>
        <v>0</v>
      </c>
      <c r="AG67" s="71"/>
    </row>
    <row r="68" spans="1:33" x14ac:dyDescent="0.25">
      <c r="A68" s="8" t="s">
        <v>64</v>
      </c>
      <c r="B68" s="20">
        <v>0</v>
      </c>
      <c r="C68" s="71">
        <f>+B68</f>
        <v>0</v>
      </c>
      <c r="D68" s="71">
        <f t="shared" si="30"/>
        <v>0</v>
      </c>
      <c r="E68" s="71">
        <f t="shared" si="30"/>
        <v>0</v>
      </c>
      <c r="F68" s="71">
        <f t="shared" si="30"/>
        <v>0</v>
      </c>
      <c r="G68" s="71">
        <f t="shared" si="30"/>
        <v>0</v>
      </c>
      <c r="H68" s="71">
        <f t="shared" si="30"/>
        <v>0</v>
      </c>
      <c r="I68" s="71">
        <f t="shared" si="30"/>
        <v>0</v>
      </c>
      <c r="J68" s="71">
        <f t="shared" si="30"/>
        <v>0</v>
      </c>
      <c r="K68" s="71">
        <f t="shared" si="30"/>
        <v>0</v>
      </c>
      <c r="L68" s="71">
        <f t="shared" si="30"/>
        <v>0</v>
      </c>
      <c r="M68" s="71">
        <f t="shared" si="30"/>
        <v>0</v>
      </c>
      <c r="N68" s="71">
        <f t="shared" si="30"/>
        <v>0</v>
      </c>
      <c r="O68" s="71">
        <f t="shared" si="30"/>
        <v>0</v>
      </c>
      <c r="P68" s="71">
        <f t="shared" si="30"/>
        <v>0</v>
      </c>
      <c r="Q68" s="71">
        <f t="shared" si="30"/>
        <v>0</v>
      </c>
      <c r="R68" s="71">
        <f t="shared" si="30"/>
        <v>0</v>
      </c>
      <c r="S68" s="71">
        <f t="shared" si="30"/>
        <v>0</v>
      </c>
      <c r="T68" s="71">
        <f t="shared" si="30"/>
        <v>0</v>
      </c>
      <c r="U68" s="71">
        <f t="shared" si="30"/>
        <v>0</v>
      </c>
      <c r="V68" s="71">
        <f t="shared" si="30"/>
        <v>0</v>
      </c>
      <c r="W68" s="71">
        <f t="shared" si="30"/>
        <v>0</v>
      </c>
      <c r="X68" s="71">
        <f t="shared" si="30"/>
        <v>0</v>
      </c>
      <c r="Y68" s="71">
        <f t="shared" si="30"/>
        <v>0</v>
      </c>
      <c r="Z68" s="71">
        <f t="shared" si="30"/>
        <v>0</v>
      </c>
      <c r="AA68" s="71">
        <f t="shared" si="30"/>
        <v>0</v>
      </c>
      <c r="AB68" s="71">
        <f t="shared" si="30"/>
        <v>0</v>
      </c>
      <c r="AC68" s="71">
        <f t="shared" si="30"/>
        <v>0</v>
      </c>
      <c r="AD68" s="71">
        <f t="shared" si="30"/>
        <v>0</v>
      </c>
      <c r="AE68" s="71">
        <f t="shared" si="30"/>
        <v>0</v>
      </c>
      <c r="AF68" s="71">
        <f t="shared" si="30"/>
        <v>0</v>
      </c>
      <c r="AG68" s="71"/>
    </row>
    <row r="69" spans="1:33" x14ac:dyDescent="0.25">
      <c r="A69" s="9" t="s">
        <v>65</v>
      </c>
      <c r="B69" s="21">
        <v>2500</v>
      </c>
      <c r="C69" s="71">
        <f>+B69+B70</f>
        <v>2500</v>
      </c>
      <c r="D69" s="71">
        <f t="shared" ref="D69:AF69" si="31">+C69+C70</f>
        <v>-40532.688664855385</v>
      </c>
      <c r="E69" s="71">
        <f t="shared" si="31"/>
        <v>-84100.041779249164</v>
      </c>
      <c r="F69" s="71">
        <f t="shared" si="31"/>
        <v>-122110.01316074561</v>
      </c>
      <c r="G69" s="71">
        <f t="shared" si="31"/>
        <v>-131108.55643875603</v>
      </c>
      <c r="H69" s="71">
        <f t="shared" si="31"/>
        <v>-140095.62505377218</v>
      </c>
      <c r="I69" s="71">
        <f t="shared" si="31"/>
        <v>-149071.17225659668</v>
      </c>
      <c r="J69" s="71">
        <f t="shared" si="31"/>
        <v>-158035.15110757007</v>
      </c>
      <c r="K69" s="71">
        <f t="shared" si="31"/>
        <v>-166987.51447579497</v>
      </c>
      <c r="L69" s="71">
        <f t="shared" si="31"/>
        <v>-175928.21503835684</v>
      </c>
      <c r="M69" s="71">
        <f t="shared" si="31"/>
        <v>-184857.20527954173</v>
      </c>
      <c r="N69" s="71">
        <f t="shared" si="31"/>
        <v>-193774.43749005083</v>
      </c>
      <c r="O69" s="71">
        <f t="shared" si="31"/>
        <v>-202679.8637662117</v>
      </c>
      <c r="P69" s="71">
        <f t="shared" si="31"/>
        <v>-209906.76934251975</v>
      </c>
      <c r="Q69" s="71">
        <f t="shared" si="31"/>
        <v>-217121.77259084312</v>
      </c>
      <c r="R69" s="71">
        <f t="shared" si="31"/>
        <v>-224324.82501962426</v>
      </c>
      <c r="S69" s="71">
        <f t="shared" si="31"/>
        <v>-231515.87793974509</v>
      </c>
      <c r="T69" s="71">
        <f t="shared" si="31"/>
        <v>-238694.88246372194</v>
      </c>
      <c r="U69" s="71">
        <f t="shared" si="31"/>
        <v>-245861.78950489755</v>
      </c>
      <c r="V69" s="71">
        <f t="shared" si="31"/>
        <v>-253016.54977662952</v>
      </c>
      <c r="W69" s="71">
        <f t="shared" si="31"/>
        <v>-260159.11379147554</v>
      </c>
      <c r="X69" s="71">
        <f t="shared" si="31"/>
        <v>-267289.43186037539</v>
      </c>
      <c r="Y69" s="71">
        <f t="shared" si="31"/>
        <v>-274407.45409182942</v>
      </c>
      <c r="Z69" s="71">
        <f t="shared" si="31"/>
        <v>-281513.13039107388</v>
      </c>
      <c r="AA69" s="71">
        <f t="shared" si="31"/>
        <v>-288606.41045925266</v>
      </c>
      <c r="AB69" s="71">
        <f t="shared" si="31"/>
        <v>-294039.74379258597</v>
      </c>
      <c r="AC69" s="71">
        <f t="shared" si="31"/>
        <v>-299473.07712591928</v>
      </c>
      <c r="AD69" s="71">
        <f t="shared" si="31"/>
        <v>-304906.4104592526</v>
      </c>
      <c r="AE69" s="71">
        <f t="shared" si="31"/>
        <v>-310339.74379258591</v>
      </c>
      <c r="AF69" s="71">
        <f t="shared" si="31"/>
        <v>-315773.07712591923</v>
      </c>
      <c r="AG69" s="71"/>
    </row>
    <row r="70" spans="1:33" x14ac:dyDescent="0.25">
      <c r="A70" s="9" t="s">
        <v>66</v>
      </c>
      <c r="B70" s="20">
        <v>0</v>
      </c>
      <c r="C70" s="71">
        <f>+'[1]Variazioni Economiche'!C15</f>
        <v>-43032.688664855385</v>
      </c>
      <c r="D70" s="71">
        <f>+'[1]Variazioni Economiche'!D15</f>
        <v>-43567.35311439378</v>
      </c>
      <c r="E70" s="71">
        <f>+'[1]Variazioni Economiche'!E15</f>
        <v>-38009.971381496442</v>
      </c>
      <c r="F70" s="71">
        <f>+'[1]Variazioni Economiche'!F15</f>
        <v>-8998.5432780104093</v>
      </c>
      <c r="G70" s="71">
        <f>+'[1]Variazioni Economiche'!G15</f>
        <v>-8987.06861501616</v>
      </c>
      <c r="H70" s="71">
        <f>+'[1]Variazioni Economiche'!H15</f>
        <v>-8975.5472028244967</v>
      </c>
      <c r="I70" s="71">
        <f>+'[1]Variazioni Economiche'!I15</f>
        <v>-8963.9788509734026</v>
      </c>
      <c r="J70" s="71">
        <f>+'[1]Variazioni Economiche'!J15</f>
        <v>-8952.3633682248947</v>
      </c>
      <c r="K70" s="71">
        <f>+'[1]Variazioni Economiche'!K15</f>
        <v>-8940.7005625618604</v>
      </c>
      <c r="L70" s="71">
        <f>+'[1]Variazioni Economiche'!L15</f>
        <v>-8928.9902411848925</v>
      </c>
      <c r="M70" s="71">
        <f>+'[1]Variazioni Economiche'!M15</f>
        <v>-8917.232210509088</v>
      </c>
      <c r="N70" s="71">
        <f>+'[1]Variazioni Economiche'!N15</f>
        <v>-8905.426276160857</v>
      </c>
      <c r="O70" s="71">
        <f>+'[1]Variazioni Economiche'!O15</f>
        <v>-7226.9055763080441</v>
      </c>
      <c r="P70" s="71">
        <f>+'[1]Variazioni Economiche'!P15</f>
        <v>-7215.0032483233617</v>
      </c>
      <c r="Q70" s="71">
        <f>+'[1]Variazioni Economiche'!Q15</f>
        <v>-7203.0524287811568</v>
      </c>
      <c r="R70" s="71">
        <f>+'[1]Variazioni Economiche'!R15</f>
        <v>-7191.0529201208201</v>
      </c>
      <c r="S70" s="71">
        <f>+'[1]Variazioni Economiche'!S15</f>
        <v>-7179.0045239768588</v>
      </c>
      <c r="T70" s="71">
        <f>+'[1]Variazioni Economiche'!T15</f>
        <v>-7166.907041175612</v>
      </c>
      <c r="U70" s="71">
        <f>+'[1]Variazioni Economiche'!U15</f>
        <v>-7154.7602717319623</v>
      </c>
      <c r="V70" s="71">
        <f>+'[1]Variazioni Economiche'!V15</f>
        <v>-7142.5640148460288</v>
      </c>
      <c r="W70" s="71">
        <f>+'[1]Variazioni Economiche'!W15</f>
        <v>-7130.3180688998436</v>
      </c>
      <c r="X70" s="71">
        <f>+'[1]Variazioni Economiche'!X15</f>
        <v>-7118.022231454027</v>
      </c>
      <c r="Y70" s="71">
        <f>+'[1]Variazioni Economiche'!Y15</f>
        <v>-7105.6762992444319</v>
      </c>
      <c r="Z70" s="71">
        <f>+'[1]Variazioni Economiche'!Z15</f>
        <v>-7093.2800681787903</v>
      </c>
      <c r="AA70" s="71">
        <f>+'[1]Variazioni Economiche'!AA15</f>
        <v>-5433.333333333333</v>
      </c>
      <c r="AB70" s="71">
        <f>+'[1]Variazioni Economiche'!AB15</f>
        <v>-5433.333333333333</v>
      </c>
      <c r="AC70" s="71">
        <f>+'[1]Variazioni Economiche'!AC15</f>
        <v>-5433.333333333333</v>
      </c>
      <c r="AD70" s="71">
        <f>+'[1]Variazioni Economiche'!AD15</f>
        <v>-5433.333333333333</v>
      </c>
      <c r="AE70" s="71">
        <f>+'[1]Variazioni Economiche'!AE15</f>
        <v>-5433.333333333333</v>
      </c>
      <c r="AF70" s="71">
        <f>+'[1]Variazioni Economiche'!AF15</f>
        <v>-5433.333333333333</v>
      </c>
      <c r="AG70" s="71"/>
    </row>
    <row r="71" spans="1:33" x14ac:dyDescent="0.25">
      <c r="A71" s="8"/>
      <c r="B71" s="8"/>
    </row>
    <row r="72" spans="1:33" x14ac:dyDescent="0.25">
      <c r="A72" s="9" t="s">
        <v>67</v>
      </c>
      <c r="B72" s="11">
        <f>+B62+B56+B46+B43+B41</f>
        <v>881331</v>
      </c>
      <c r="C72" s="11">
        <f>+C62+C56+C46+C43+C41</f>
        <v>838583.5</v>
      </c>
      <c r="D72" s="11">
        <f t="shared" ref="D72:AF72" si="32">+D62+D56+D46+D43+D41</f>
        <v>795289.99999999988</v>
      </c>
      <c r="E72" s="11">
        <f t="shared" si="32"/>
        <v>757542.49999999988</v>
      </c>
      <c r="F72" s="11">
        <f t="shared" si="32"/>
        <v>748795</v>
      </c>
      <c r="G72" s="11">
        <f t="shared" si="32"/>
        <v>740047.5</v>
      </c>
      <c r="H72" s="11">
        <f t="shared" si="32"/>
        <v>731300</v>
      </c>
      <c r="I72" s="11">
        <f t="shared" si="32"/>
        <v>722552.50000000012</v>
      </c>
      <c r="J72" s="11">
        <f t="shared" si="32"/>
        <v>713805.00000000012</v>
      </c>
      <c r="K72" s="11">
        <f t="shared" si="32"/>
        <v>705057.50000000023</v>
      </c>
      <c r="L72" s="11">
        <f t="shared" si="32"/>
        <v>696310.00000000023</v>
      </c>
      <c r="M72" s="11">
        <f t="shared" si="32"/>
        <v>687562.50000000023</v>
      </c>
      <c r="N72" s="11">
        <f t="shared" si="32"/>
        <v>678815.00000000035</v>
      </c>
      <c r="O72" s="11">
        <f t="shared" si="32"/>
        <v>671734.16666666698</v>
      </c>
      <c r="P72" s="11">
        <f t="shared" si="32"/>
        <v>664653.33333333372</v>
      </c>
      <c r="Q72" s="11">
        <f t="shared" si="32"/>
        <v>657572.50000000047</v>
      </c>
      <c r="R72" s="11">
        <f t="shared" si="32"/>
        <v>650491.66666666721</v>
      </c>
      <c r="S72" s="11">
        <f t="shared" si="32"/>
        <v>643410.83333333395</v>
      </c>
      <c r="T72" s="11">
        <f t="shared" si="32"/>
        <v>636330.0000000007</v>
      </c>
      <c r="U72" s="11">
        <f t="shared" si="32"/>
        <v>629249.16666666733</v>
      </c>
      <c r="V72" s="11">
        <f t="shared" si="32"/>
        <v>622168.33333333407</v>
      </c>
      <c r="W72" s="11">
        <f t="shared" si="32"/>
        <v>615087.5000000007</v>
      </c>
      <c r="X72" s="11">
        <f t="shared" si="32"/>
        <v>608006.66666666744</v>
      </c>
      <c r="Y72" s="11">
        <f t="shared" si="32"/>
        <v>600925.83333333419</v>
      </c>
      <c r="Z72" s="11">
        <f t="shared" si="32"/>
        <v>593845.00000000093</v>
      </c>
      <c r="AA72" s="11">
        <f t="shared" si="32"/>
        <v>588411.66666666756</v>
      </c>
      <c r="AB72" s="11">
        <f t="shared" si="32"/>
        <v>582978.3333333343</v>
      </c>
      <c r="AC72" s="11">
        <f t="shared" si="32"/>
        <v>577545.00000000093</v>
      </c>
      <c r="AD72" s="11">
        <f t="shared" si="32"/>
        <v>572111.66666666768</v>
      </c>
      <c r="AE72" s="11">
        <f t="shared" si="32"/>
        <v>566678.3333333343</v>
      </c>
      <c r="AF72" s="11">
        <f t="shared" si="32"/>
        <v>561245.00000000105</v>
      </c>
      <c r="AG72" s="11"/>
    </row>
    <row r="73" spans="1:33" x14ac:dyDescent="0.25">
      <c r="A73" s="8"/>
      <c r="B73" s="8"/>
    </row>
    <row r="74" spans="1:33" x14ac:dyDescent="0.25">
      <c r="A74" s="8"/>
      <c r="B74" s="8"/>
    </row>
    <row r="75" spans="1:33" x14ac:dyDescent="0.25">
      <c r="A75" s="8"/>
      <c r="B75" s="8"/>
    </row>
    <row r="76" spans="1:33" x14ac:dyDescent="0.25">
      <c r="A76" s="9" t="s">
        <v>68</v>
      </c>
      <c r="B76" s="161">
        <f>+B39-B72</f>
        <v>0</v>
      </c>
      <c r="C76" s="161">
        <f>+C39-C72</f>
        <v>0</v>
      </c>
      <c r="D76" s="161">
        <f t="shared" ref="D76:AF76" si="33">+D39-D72</f>
        <v>0</v>
      </c>
      <c r="E76" s="161">
        <f t="shared" si="33"/>
        <v>0</v>
      </c>
      <c r="F76" s="161">
        <f t="shared" si="33"/>
        <v>0</v>
      </c>
      <c r="G76" s="161">
        <f t="shared" si="33"/>
        <v>0</v>
      </c>
      <c r="H76" s="161">
        <f t="shared" si="33"/>
        <v>0</v>
      </c>
      <c r="I76" s="161">
        <f t="shared" si="33"/>
        <v>0</v>
      </c>
      <c r="J76" s="161">
        <f t="shared" si="33"/>
        <v>0</v>
      </c>
      <c r="K76" s="161">
        <f t="shared" si="33"/>
        <v>0</v>
      </c>
      <c r="L76" s="161">
        <f t="shared" si="33"/>
        <v>0</v>
      </c>
      <c r="M76" s="161">
        <f t="shared" si="33"/>
        <v>0</v>
      </c>
      <c r="N76" s="161">
        <f t="shared" si="33"/>
        <v>0</v>
      </c>
      <c r="O76" s="161">
        <f t="shared" si="33"/>
        <v>0</v>
      </c>
      <c r="P76" s="161">
        <f t="shared" si="33"/>
        <v>0</v>
      </c>
      <c r="Q76" s="161">
        <f t="shared" si="33"/>
        <v>0</v>
      </c>
      <c r="R76" s="161">
        <f t="shared" si="33"/>
        <v>0</v>
      </c>
      <c r="S76" s="161">
        <f t="shared" si="33"/>
        <v>0</v>
      </c>
      <c r="T76" s="161">
        <f t="shared" si="33"/>
        <v>-9.3132257461547852E-10</v>
      </c>
      <c r="U76" s="161">
        <f t="shared" si="33"/>
        <v>0</v>
      </c>
      <c r="V76" s="161">
        <f t="shared" si="33"/>
        <v>0</v>
      </c>
      <c r="W76" s="161">
        <f t="shared" si="33"/>
        <v>0</v>
      </c>
      <c r="X76" s="161">
        <f t="shared" si="33"/>
        <v>-9.3132257461547852E-10</v>
      </c>
      <c r="Y76" s="161">
        <f t="shared" si="33"/>
        <v>-9.3132257461547852E-10</v>
      </c>
      <c r="Z76" s="161">
        <f t="shared" si="33"/>
        <v>-9.3132257461547852E-10</v>
      </c>
      <c r="AA76" s="161">
        <f t="shared" si="33"/>
        <v>-9.3132257461547852E-10</v>
      </c>
      <c r="AB76" s="161">
        <f t="shared" si="33"/>
        <v>-1.0477378964424133E-9</v>
      </c>
      <c r="AC76" s="161">
        <f t="shared" si="33"/>
        <v>-9.3132257461547852E-10</v>
      </c>
      <c r="AD76" s="161">
        <f t="shared" si="33"/>
        <v>-9.3132257461547852E-10</v>
      </c>
      <c r="AE76" s="161">
        <f t="shared" si="33"/>
        <v>-9.3132257461547852E-10</v>
      </c>
      <c r="AF76" s="161">
        <f t="shared" si="33"/>
        <v>-1.0477378964424133E-9</v>
      </c>
      <c r="AG76" s="16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8"/>
  <sheetViews>
    <sheetView showGridLines="0" workbookViewId="0">
      <selection activeCell="C25" sqref="C25"/>
    </sheetView>
  </sheetViews>
  <sheetFormatPr defaultRowHeight="15" x14ac:dyDescent="0.25"/>
  <cols>
    <col min="4" max="5" width="10.85546875" bestFit="1" customWidth="1"/>
  </cols>
  <sheetData>
    <row r="1" spans="1:38" x14ac:dyDescent="0.25">
      <c r="A1" s="25" t="s">
        <v>204</v>
      </c>
      <c r="C1" t="s">
        <v>337</v>
      </c>
      <c r="D1" t="str">
        <f>+View!C19</f>
        <v>MENSILE</v>
      </c>
    </row>
    <row r="2" spans="1:38" x14ac:dyDescent="0.25">
      <c r="C2" s="66">
        <f>+SPm!B2</f>
        <v>41456</v>
      </c>
      <c r="D2" s="66">
        <f>+SPm!C2</f>
        <v>41517</v>
      </c>
      <c r="E2" s="66">
        <f>+SPm!D2</f>
        <v>41547</v>
      </c>
      <c r="F2" s="66">
        <f>+SPm!E2</f>
        <v>41578</v>
      </c>
      <c r="G2" s="66">
        <f>+SPm!F2</f>
        <v>41608</v>
      </c>
      <c r="H2" s="66">
        <f>+SPm!G2</f>
        <v>41639</v>
      </c>
      <c r="I2" s="66">
        <f>+SPm!H2</f>
        <v>41670</v>
      </c>
      <c r="J2" s="66">
        <f>+SPm!I2</f>
        <v>41698</v>
      </c>
      <c r="K2" s="66">
        <f>+SPm!J2</f>
        <v>41729</v>
      </c>
      <c r="L2" s="66">
        <f>+SPm!K2</f>
        <v>41759</v>
      </c>
      <c r="M2" s="66">
        <f>+SPm!L2</f>
        <v>41790</v>
      </c>
      <c r="N2" s="66">
        <f>+SPm!M2</f>
        <v>41820</v>
      </c>
      <c r="O2" s="66">
        <f>+SPm!N2</f>
        <v>41851</v>
      </c>
      <c r="P2" s="66">
        <f>+SPm!O2</f>
        <v>41882</v>
      </c>
      <c r="Q2" s="66">
        <f>+SPm!P2</f>
        <v>41912</v>
      </c>
      <c r="R2" s="66">
        <f>+SPm!Q2</f>
        <v>41943</v>
      </c>
      <c r="S2" s="66">
        <f>+SPm!R2</f>
        <v>41973</v>
      </c>
      <c r="T2" s="66">
        <f>+SPm!S2</f>
        <v>42004</v>
      </c>
      <c r="U2" s="66">
        <f>+SPm!T2</f>
        <v>42035</v>
      </c>
      <c r="V2" s="66">
        <f>+SPm!U2</f>
        <v>42063</v>
      </c>
      <c r="W2" s="66">
        <f>+SPm!V2</f>
        <v>42094</v>
      </c>
      <c r="X2" s="66">
        <f>+SPm!W2</f>
        <v>42124</v>
      </c>
      <c r="Y2" s="66">
        <f>+SPm!X2</f>
        <v>42155</v>
      </c>
      <c r="Z2" s="66">
        <f>+SPm!Y2</f>
        <v>42185</v>
      </c>
      <c r="AA2" s="66">
        <f>+SPm!Z2</f>
        <v>42216</v>
      </c>
      <c r="AB2" s="66">
        <f>+SPm!AA2</f>
        <v>42247</v>
      </c>
      <c r="AC2" s="66">
        <f>+SPm!AB2</f>
        <v>42277</v>
      </c>
      <c r="AD2" s="66">
        <f>+SPm!AC2</f>
        <v>42308</v>
      </c>
      <c r="AE2" s="66">
        <f>+SPm!AD2</f>
        <v>42338</v>
      </c>
      <c r="AF2" s="66">
        <f>+SPm!AE2</f>
        <v>42369</v>
      </c>
      <c r="AG2" s="66">
        <f>+SPm!AF2</f>
        <v>42400</v>
      </c>
      <c r="AH2" s="66">
        <f>+SPm!AG2</f>
        <v>42429</v>
      </c>
      <c r="AI2" s="66">
        <f>+SPm!AH2</f>
        <v>42460</v>
      </c>
      <c r="AJ2" s="66">
        <f>+SPm!AI2</f>
        <v>42490</v>
      </c>
      <c r="AK2" s="66">
        <f>+SPm!AJ2</f>
        <v>42521</v>
      </c>
      <c r="AL2" s="66">
        <f>+SPm!AK2</f>
        <v>42551</v>
      </c>
    </row>
    <row r="3" spans="1:38" x14ac:dyDescent="0.25">
      <c r="A3" s="67" t="s">
        <v>325</v>
      </c>
      <c r="B3" s="67"/>
      <c r="C3" s="68">
        <f>-C4+C7</f>
        <v>55838.7</v>
      </c>
      <c r="D3" s="68">
        <f>-D4+D7</f>
        <v>-6810.3</v>
      </c>
      <c r="E3" s="68">
        <f t="shared" ref="E3:AL3" si="0">-E4+E7</f>
        <v>-7440.3</v>
      </c>
      <c r="F3" s="68">
        <f t="shared" si="0"/>
        <v>-1095.3000000000002</v>
      </c>
      <c r="G3" s="68">
        <f t="shared" si="0"/>
        <v>-3360.3</v>
      </c>
      <c r="H3" s="68">
        <f t="shared" si="0"/>
        <v>1467.7000000000007</v>
      </c>
      <c r="I3" s="68">
        <f t="shared" si="0"/>
        <v>501.06000000000131</v>
      </c>
      <c r="J3" s="68">
        <f t="shared" si="0"/>
        <v>-4031.2249999999995</v>
      </c>
      <c r="K3" s="68">
        <f t="shared" si="0"/>
        <v>-1003.4550000000008</v>
      </c>
      <c r="L3" s="68">
        <f t="shared" si="0"/>
        <v>-3077.6550000000007</v>
      </c>
      <c r="M3" s="68">
        <f t="shared" si="0"/>
        <v>1013.3269500000024</v>
      </c>
      <c r="N3" s="68">
        <f t="shared" si="0"/>
        <v>-7053.9130500000001</v>
      </c>
      <c r="O3" s="68">
        <f t="shared" si="0"/>
        <v>-607.15304999999989</v>
      </c>
      <c r="P3" s="68">
        <f t="shared" si="0"/>
        <v>-539.30122499999925</v>
      </c>
      <c r="Q3" s="68">
        <f t="shared" si="0"/>
        <v>-7592.3212249999997</v>
      </c>
      <c r="R3" s="68">
        <f t="shared" si="0"/>
        <v>3831.7587750000002</v>
      </c>
      <c r="S3" s="68">
        <f t="shared" si="0"/>
        <v>-6602.3012249999992</v>
      </c>
      <c r="T3" s="68">
        <f t="shared" si="0"/>
        <v>-2604.0212249999995</v>
      </c>
      <c r="U3" s="68">
        <f t="shared" si="0"/>
        <v>-2010.2612249999993</v>
      </c>
      <c r="V3" s="68">
        <f t="shared" si="0"/>
        <v>-8595.0212249999986</v>
      </c>
      <c r="W3" s="68">
        <f t="shared" si="0"/>
        <v>-914.66122499999801</v>
      </c>
      <c r="X3" s="68">
        <f t="shared" si="0"/>
        <v>724.87877500000104</v>
      </c>
      <c r="Y3" s="68">
        <f t="shared" si="0"/>
        <v>-4482.3812249999992</v>
      </c>
      <c r="Z3" s="68">
        <f t="shared" si="0"/>
        <v>-9036.0212249999986</v>
      </c>
      <c r="AA3" s="68">
        <f t="shared" si="0"/>
        <v>-802.4612249999991</v>
      </c>
      <c r="AB3" s="68">
        <f t="shared" si="0"/>
        <v>1684.8306000000011</v>
      </c>
      <c r="AC3" s="68">
        <f t="shared" si="0"/>
        <v>-3640.1093999999994</v>
      </c>
      <c r="AD3" s="68">
        <f t="shared" si="0"/>
        <v>-3863.7293999999993</v>
      </c>
      <c r="AE3" s="68">
        <f t="shared" si="0"/>
        <v>-8554.4293999999991</v>
      </c>
      <c r="AF3" s="68">
        <f t="shared" si="0"/>
        <v>-9098.4893999999986</v>
      </c>
      <c r="AG3" s="68">
        <f t="shared" si="0"/>
        <v>6231.7505999999994</v>
      </c>
      <c r="AH3" s="68">
        <f t="shared" si="0"/>
        <v>-5720.3093999999992</v>
      </c>
      <c r="AI3" s="68">
        <f t="shared" si="0"/>
        <v>-7992.8093999999992</v>
      </c>
      <c r="AJ3" s="68">
        <f t="shared" si="0"/>
        <v>-8464.7093999999979</v>
      </c>
      <c r="AK3" s="68">
        <f t="shared" si="0"/>
        <v>-6779.1293999999989</v>
      </c>
      <c r="AL3" s="68">
        <f t="shared" si="0"/>
        <v>888.01060000000325</v>
      </c>
    </row>
    <row r="4" spans="1:38" x14ac:dyDescent="0.25">
      <c r="A4" s="67" t="s">
        <v>326</v>
      </c>
      <c r="B4" s="67"/>
      <c r="C4" s="69">
        <f>+SUM(C5:C6)</f>
        <v>8337</v>
      </c>
      <c r="D4" s="69">
        <f t="shared" ref="D4:AL4" si="1">+SUM(D5:D6)</f>
        <v>8337</v>
      </c>
      <c r="E4" s="69">
        <f t="shared" si="1"/>
        <v>8337</v>
      </c>
      <c r="F4" s="69">
        <f t="shared" si="1"/>
        <v>8337</v>
      </c>
      <c r="G4" s="69">
        <f t="shared" si="1"/>
        <v>8337</v>
      </c>
      <c r="H4" s="69">
        <f t="shared" si="1"/>
        <v>8337</v>
      </c>
      <c r="I4" s="69">
        <f t="shared" si="1"/>
        <v>8382.36</v>
      </c>
      <c r="J4" s="69">
        <f t="shared" si="1"/>
        <v>8429.9249999999993</v>
      </c>
      <c r="K4" s="69">
        <f t="shared" si="1"/>
        <v>8493.5550000000003</v>
      </c>
      <c r="L4" s="69">
        <f t="shared" si="1"/>
        <v>8493.5550000000003</v>
      </c>
      <c r="M4" s="69">
        <f t="shared" si="1"/>
        <v>8550.6130499999999</v>
      </c>
      <c r="N4" s="69">
        <f t="shared" si="1"/>
        <v>8550.6130499999999</v>
      </c>
      <c r="O4" s="69">
        <f t="shared" si="1"/>
        <v>8550.6130499999999</v>
      </c>
      <c r="P4" s="69">
        <f t="shared" si="1"/>
        <v>9512.7212249999993</v>
      </c>
      <c r="Q4" s="69">
        <f t="shared" si="1"/>
        <v>9512.7212249999993</v>
      </c>
      <c r="R4" s="69">
        <f t="shared" si="1"/>
        <v>9512.7212249999993</v>
      </c>
      <c r="S4" s="69">
        <f t="shared" si="1"/>
        <v>9512.7212249999993</v>
      </c>
      <c r="T4" s="69">
        <f t="shared" si="1"/>
        <v>9512.7212249999993</v>
      </c>
      <c r="U4" s="69">
        <f t="shared" si="1"/>
        <v>9512.7212249999993</v>
      </c>
      <c r="V4" s="69">
        <f t="shared" si="1"/>
        <v>9512.7212249999993</v>
      </c>
      <c r="W4" s="69">
        <f t="shared" si="1"/>
        <v>9512.7212249999993</v>
      </c>
      <c r="X4" s="69">
        <f t="shared" si="1"/>
        <v>9512.7212249999993</v>
      </c>
      <c r="Y4" s="69">
        <f t="shared" si="1"/>
        <v>9512.7212249999993</v>
      </c>
      <c r="Z4" s="69">
        <f t="shared" si="1"/>
        <v>9512.7212249999993</v>
      </c>
      <c r="AA4" s="69">
        <f t="shared" si="1"/>
        <v>9512.7212249999993</v>
      </c>
      <c r="AB4" s="69">
        <f t="shared" si="1"/>
        <v>10474.829399999999</v>
      </c>
      <c r="AC4" s="69">
        <f t="shared" si="1"/>
        <v>10474.829399999999</v>
      </c>
      <c r="AD4" s="69">
        <f t="shared" si="1"/>
        <v>10474.829399999999</v>
      </c>
      <c r="AE4" s="69">
        <f t="shared" si="1"/>
        <v>10474.829399999999</v>
      </c>
      <c r="AF4" s="69">
        <f t="shared" si="1"/>
        <v>10474.829399999999</v>
      </c>
      <c r="AG4" s="69">
        <f t="shared" si="1"/>
        <v>10474.829399999999</v>
      </c>
      <c r="AH4" s="69">
        <f t="shared" si="1"/>
        <v>10474.829399999999</v>
      </c>
      <c r="AI4" s="69">
        <f t="shared" si="1"/>
        <v>10474.829399999999</v>
      </c>
      <c r="AJ4" s="69">
        <f t="shared" si="1"/>
        <v>10474.829399999999</v>
      </c>
      <c r="AK4" s="69">
        <f t="shared" si="1"/>
        <v>10474.829399999999</v>
      </c>
      <c r="AL4" s="69">
        <f t="shared" si="1"/>
        <v>10474.829399999999</v>
      </c>
    </row>
    <row r="5" spans="1:38" x14ac:dyDescent="0.25">
      <c r="A5" s="70" t="s">
        <v>357</v>
      </c>
      <c r="B5" s="70"/>
      <c r="C5" s="71">
        <f>+E_Vendite!C95</f>
        <v>8337</v>
      </c>
      <c r="D5" s="71">
        <f>+E_Vendite!D95</f>
        <v>8337</v>
      </c>
      <c r="E5" s="71">
        <f>+E_Vendite!E95</f>
        <v>8337</v>
      </c>
      <c r="F5" s="71">
        <f>+E_Vendite!F95</f>
        <v>8337</v>
      </c>
      <c r="G5" s="71">
        <f>+E_Vendite!G95</f>
        <v>8337</v>
      </c>
      <c r="H5" s="71">
        <f>+E_Vendite!H95</f>
        <v>8337</v>
      </c>
      <c r="I5" s="71">
        <f>+E_Vendite!I95</f>
        <v>8382.36</v>
      </c>
      <c r="J5" s="71">
        <f>+E_Vendite!J95</f>
        <v>8429.9249999999993</v>
      </c>
      <c r="K5" s="71">
        <f>+E_Vendite!K95</f>
        <v>8493.5550000000003</v>
      </c>
      <c r="L5" s="71">
        <f>+E_Vendite!L95</f>
        <v>8493.5550000000003</v>
      </c>
      <c r="M5" s="71">
        <f>+E_Vendite!M95</f>
        <v>8550.6130499999999</v>
      </c>
      <c r="N5" s="71">
        <f>+E_Vendite!N95</f>
        <v>8550.6130499999999</v>
      </c>
      <c r="O5" s="71">
        <f>+E_Vendite!O95</f>
        <v>8550.6130499999999</v>
      </c>
      <c r="P5" s="71">
        <f>+E_Vendite!P95</f>
        <v>9512.7212249999993</v>
      </c>
      <c r="Q5" s="71">
        <f>+E_Vendite!Q95</f>
        <v>9512.7212249999993</v>
      </c>
      <c r="R5" s="71">
        <f>+E_Vendite!R95</f>
        <v>9512.7212249999993</v>
      </c>
      <c r="S5" s="71">
        <f>+E_Vendite!S95</f>
        <v>9512.7212249999993</v>
      </c>
      <c r="T5" s="71">
        <f>+E_Vendite!T95</f>
        <v>9512.7212249999993</v>
      </c>
      <c r="U5" s="71">
        <f>+E_Vendite!U95</f>
        <v>9512.7212249999993</v>
      </c>
      <c r="V5" s="71">
        <f>+E_Vendite!V95</f>
        <v>9512.7212249999993</v>
      </c>
      <c r="W5" s="71">
        <f>+E_Vendite!W95</f>
        <v>9512.7212249999993</v>
      </c>
      <c r="X5" s="71">
        <f>+E_Vendite!X95</f>
        <v>9512.7212249999993</v>
      </c>
      <c r="Y5" s="71">
        <f>+E_Vendite!Y95</f>
        <v>9512.7212249999993</v>
      </c>
      <c r="Z5" s="71">
        <f>+E_Vendite!Z95</f>
        <v>9512.7212249999993</v>
      </c>
      <c r="AA5" s="71">
        <f>+E_Vendite!AA95</f>
        <v>9512.7212249999993</v>
      </c>
      <c r="AB5" s="71">
        <f>+E_Vendite!AB95</f>
        <v>10474.829399999999</v>
      </c>
      <c r="AC5" s="71">
        <f>+E_Vendite!AC95</f>
        <v>10474.829399999999</v>
      </c>
      <c r="AD5" s="71">
        <f>+E_Vendite!AD95</f>
        <v>10474.829399999999</v>
      </c>
      <c r="AE5" s="71">
        <f>+E_Vendite!AE95</f>
        <v>10474.829399999999</v>
      </c>
      <c r="AF5" s="71">
        <f>+E_Vendite!AF95</f>
        <v>10474.829399999999</v>
      </c>
      <c r="AG5" s="71">
        <f>+E_Vendite!AG95</f>
        <v>10474.829399999999</v>
      </c>
      <c r="AH5" s="71">
        <f>+E_Vendite!AH95</f>
        <v>10474.829399999999</v>
      </c>
      <c r="AI5" s="71">
        <f>+E_Vendite!AI95</f>
        <v>10474.829399999999</v>
      </c>
      <c r="AJ5" s="71">
        <f>+E_Vendite!AJ95</f>
        <v>10474.829399999999</v>
      </c>
      <c r="AK5" s="71">
        <f>+E_Vendite!AK95</f>
        <v>10474.829399999999</v>
      </c>
      <c r="AL5" s="71">
        <f>+E_Vendite!AL95</f>
        <v>10474.829399999999</v>
      </c>
    </row>
    <row r="6" spans="1:38" x14ac:dyDescent="0.25">
      <c r="A6" s="70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8" x14ac:dyDescent="0.25">
      <c r="A7" s="67" t="s">
        <v>315</v>
      </c>
      <c r="B7" s="67"/>
      <c r="C7" s="68">
        <f>SUM(C8:C11)</f>
        <v>64175.7</v>
      </c>
      <c r="D7" s="68">
        <f t="shared" ref="D7:AL7" si="2">SUM(D8:D11)</f>
        <v>1526.7</v>
      </c>
      <c r="E7" s="68">
        <f t="shared" si="2"/>
        <v>896.7</v>
      </c>
      <c r="F7" s="68">
        <f t="shared" si="2"/>
        <v>7241.7</v>
      </c>
      <c r="G7" s="68">
        <f t="shared" si="2"/>
        <v>4976.7</v>
      </c>
      <c r="H7" s="68">
        <f t="shared" si="2"/>
        <v>9804.7000000000007</v>
      </c>
      <c r="I7" s="68">
        <f t="shared" si="2"/>
        <v>8883.4200000000019</v>
      </c>
      <c r="J7" s="68">
        <f t="shared" si="2"/>
        <v>4398.7</v>
      </c>
      <c r="K7" s="68">
        <f t="shared" si="2"/>
        <v>7490.0999999999995</v>
      </c>
      <c r="L7" s="68">
        <f t="shared" si="2"/>
        <v>5415.9</v>
      </c>
      <c r="M7" s="68">
        <f t="shared" si="2"/>
        <v>9563.9400000000023</v>
      </c>
      <c r="N7" s="68">
        <f t="shared" si="2"/>
        <v>1496.7</v>
      </c>
      <c r="O7" s="68">
        <f t="shared" si="2"/>
        <v>7943.46</v>
      </c>
      <c r="P7" s="68">
        <f t="shared" si="2"/>
        <v>8973.42</v>
      </c>
      <c r="Q7" s="68">
        <f t="shared" si="2"/>
        <v>1920.3999999999999</v>
      </c>
      <c r="R7" s="68">
        <f t="shared" si="2"/>
        <v>13344.48</v>
      </c>
      <c r="S7" s="68">
        <f t="shared" si="2"/>
        <v>2910.4199999999996</v>
      </c>
      <c r="T7" s="68">
        <f t="shared" si="2"/>
        <v>6908.7</v>
      </c>
      <c r="U7" s="68">
        <f t="shared" si="2"/>
        <v>7502.46</v>
      </c>
      <c r="V7" s="68">
        <f t="shared" si="2"/>
        <v>917.7</v>
      </c>
      <c r="W7" s="68">
        <f t="shared" si="2"/>
        <v>8598.0600000000013</v>
      </c>
      <c r="X7" s="68">
        <f t="shared" si="2"/>
        <v>10237.6</v>
      </c>
      <c r="Y7" s="68">
        <f t="shared" si="2"/>
        <v>5030.34</v>
      </c>
      <c r="Z7" s="68">
        <f t="shared" si="2"/>
        <v>476.7</v>
      </c>
      <c r="AA7" s="68">
        <f t="shared" si="2"/>
        <v>8710.26</v>
      </c>
      <c r="AB7" s="68">
        <f t="shared" si="2"/>
        <v>12159.66</v>
      </c>
      <c r="AC7" s="68">
        <f t="shared" si="2"/>
        <v>6834.7199999999993</v>
      </c>
      <c r="AD7" s="68">
        <f t="shared" si="2"/>
        <v>6611.0999999999995</v>
      </c>
      <c r="AE7" s="68">
        <f t="shared" si="2"/>
        <v>1920.3999999999999</v>
      </c>
      <c r="AF7" s="68">
        <f t="shared" si="2"/>
        <v>1376.34</v>
      </c>
      <c r="AG7" s="68">
        <f t="shared" si="2"/>
        <v>16706.579999999998</v>
      </c>
      <c r="AH7" s="68">
        <f t="shared" si="2"/>
        <v>4754.5199999999995</v>
      </c>
      <c r="AI7" s="68">
        <f t="shared" si="2"/>
        <v>2482.0199999999995</v>
      </c>
      <c r="AJ7" s="68">
        <f t="shared" si="2"/>
        <v>2010.1200000000001</v>
      </c>
      <c r="AK7" s="68">
        <f t="shared" si="2"/>
        <v>3695.7</v>
      </c>
      <c r="AL7" s="68">
        <f t="shared" si="2"/>
        <v>11362.840000000002</v>
      </c>
    </row>
    <row r="8" spans="1:38" x14ac:dyDescent="0.25">
      <c r="A8" s="70" t="s">
        <v>356</v>
      </c>
      <c r="B8" s="70"/>
      <c r="C8" s="71">
        <f>+E_Acquisti!C95</f>
        <v>27999</v>
      </c>
      <c r="D8" s="71">
        <f>+E_Acquisti!D95</f>
        <v>0</v>
      </c>
      <c r="E8" s="71">
        <f>+E_Acquisti!E95</f>
        <v>0</v>
      </c>
      <c r="F8" s="71">
        <f>+E_Acquisti!F95</f>
        <v>6450</v>
      </c>
      <c r="G8" s="71">
        <f>+E_Acquisti!G95</f>
        <v>3870</v>
      </c>
      <c r="H8" s="71">
        <f>+E_Acquisti!H95</f>
        <v>8278</v>
      </c>
      <c r="I8" s="71">
        <f>+E_Acquisti!I95</f>
        <v>8406.7200000000012</v>
      </c>
      <c r="J8" s="71">
        <f>+E_Acquisti!J95</f>
        <v>3922</v>
      </c>
      <c r="K8" s="71">
        <f>+E_Acquisti!K95</f>
        <v>5753.4</v>
      </c>
      <c r="L8" s="71">
        <f>+E_Acquisti!L95</f>
        <v>4939.2</v>
      </c>
      <c r="M8" s="71">
        <f>+E_Acquisti!M95</f>
        <v>9087.2400000000016</v>
      </c>
      <c r="N8" s="71">
        <f>+E_Acquisti!N95</f>
        <v>1020</v>
      </c>
      <c r="O8" s="71">
        <f>+E_Acquisti!O95</f>
        <v>7466.76</v>
      </c>
      <c r="P8" s="71">
        <f>+E_Acquisti!P95</f>
        <v>8496.7199999999993</v>
      </c>
      <c r="Q8" s="71">
        <f>+E_Acquisti!Q95</f>
        <v>1443.6999999999998</v>
      </c>
      <c r="R8" s="71">
        <f>+E_Acquisti!R95</f>
        <v>12867.779999999999</v>
      </c>
      <c r="S8" s="71">
        <f>+E_Acquisti!S95</f>
        <v>2433.7199999999998</v>
      </c>
      <c r="T8" s="71">
        <f>+E_Acquisti!T95</f>
        <v>6432</v>
      </c>
      <c r="U8" s="71">
        <f>+E_Acquisti!U95</f>
        <v>7025.76</v>
      </c>
      <c r="V8" s="71">
        <f>+E_Acquisti!V95</f>
        <v>441</v>
      </c>
      <c r="W8" s="71">
        <f>+E_Acquisti!W95</f>
        <v>8121.3600000000006</v>
      </c>
      <c r="X8" s="71">
        <f>+E_Acquisti!X95</f>
        <v>9760.9</v>
      </c>
      <c r="Y8" s="71">
        <f>+E_Acquisti!Y95</f>
        <v>4553.6400000000003</v>
      </c>
      <c r="Z8" s="71">
        <f>+E_Acquisti!Z95</f>
        <v>0</v>
      </c>
      <c r="AA8" s="71">
        <f>+E_Acquisti!AA95</f>
        <v>8233.56</v>
      </c>
      <c r="AB8" s="71">
        <f>+E_Acquisti!AB95</f>
        <v>11682.96</v>
      </c>
      <c r="AC8" s="71">
        <f>+E_Acquisti!AC95</f>
        <v>6358.0199999999995</v>
      </c>
      <c r="AD8" s="71">
        <f>+E_Acquisti!AD95</f>
        <v>6134.4</v>
      </c>
      <c r="AE8" s="71">
        <f>+E_Acquisti!AE95</f>
        <v>1443.6999999999998</v>
      </c>
      <c r="AF8" s="71">
        <f>+E_Acquisti!AF95</f>
        <v>899.64</v>
      </c>
      <c r="AG8" s="71">
        <f>+E_Acquisti!AG95</f>
        <v>16229.88</v>
      </c>
      <c r="AH8" s="71">
        <f>+E_Acquisti!AH95</f>
        <v>4277.82</v>
      </c>
      <c r="AI8" s="71">
        <f>+E_Acquisti!AI95</f>
        <v>2005.3199999999997</v>
      </c>
      <c r="AJ8" s="71">
        <f>+E_Acquisti!AJ95</f>
        <v>1533.42</v>
      </c>
      <c r="AK8" s="71">
        <f>+E_Acquisti!AK95</f>
        <v>3219</v>
      </c>
      <c r="AL8" s="71">
        <f>+E_Acquisti!AL95</f>
        <v>10886.140000000001</v>
      </c>
    </row>
    <row r="9" spans="1:38" x14ac:dyDescent="0.25">
      <c r="A9" s="70" t="s">
        <v>389</v>
      </c>
      <c r="B9" s="70"/>
      <c r="C9" s="71">
        <f>+E_Investimenti!F71</f>
        <v>35700</v>
      </c>
      <c r="D9" s="71">
        <f>+E_Investimenti!G71</f>
        <v>1050</v>
      </c>
      <c r="E9" s="71">
        <f>+E_Investimenti!H71</f>
        <v>420</v>
      </c>
      <c r="F9" s="71">
        <f>+E_Investimenti!I71</f>
        <v>210</v>
      </c>
      <c r="G9" s="71">
        <f>+E_Investimenti!J71</f>
        <v>630</v>
      </c>
      <c r="H9" s="71">
        <f>+E_Investimenti!K71</f>
        <v>1050</v>
      </c>
      <c r="I9" s="71">
        <f>+E_Investimenti!L71</f>
        <v>0</v>
      </c>
      <c r="J9" s="71">
        <f>+E_Investimenti!M71</f>
        <v>0</v>
      </c>
      <c r="K9" s="71">
        <f>+E_Investimenti!N71</f>
        <v>1260</v>
      </c>
      <c r="L9" s="71">
        <f>+E_Investimenti!O71</f>
        <v>0</v>
      </c>
      <c r="M9" s="71">
        <f>+E_Investimenti!P71</f>
        <v>0</v>
      </c>
      <c r="N9" s="71">
        <f>+E_Investimenti!Q71</f>
        <v>0</v>
      </c>
      <c r="O9" s="71">
        <f>+E_Investimenti!R71</f>
        <v>0</v>
      </c>
      <c r="P9" s="71">
        <f>+E_Investimenti!S71</f>
        <v>0</v>
      </c>
      <c r="Q9" s="71">
        <f>+E_Investimenti!T71</f>
        <v>0</v>
      </c>
      <c r="R9" s="71">
        <f>+E_Investimenti!U71</f>
        <v>0</v>
      </c>
      <c r="S9" s="71">
        <f>+E_Investimenti!V71</f>
        <v>0</v>
      </c>
      <c r="T9" s="71">
        <f>+E_Investimenti!W71</f>
        <v>0</v>
      </c>
      <c r="U9" s="71">
        <f>+E_Investimenti!X71</f>
        <v>0</v>
      </c>
      <c r="V9" s="71">
        <f>+E_Investimenti!Y71</f>
        <v>0</v>
      </c>
      <c r="W9" s="71">
        <f>+E_Investimenti!Z71</f>
        <v>0</v>
      </c>
      <c r="X9" s="71">
        <f>+E_Investimenti!AA71</f>
        <v>0</v>
      </c>
      <c r="Y9" s="71">
        <f>+E_Investimenti!AB71</f>
        <v>0</v>
      </c>
      <c r="Z9" s="71">
        <f>+E_Investimenti!AC71</f>
        <v>0</v>
      </c>
      <c r="AA9" s="71">
        <f>+E_Investimenti!AD71</f>
        <v>0</v>
      </c>
      <c r="AB9" s="71">
        <f>+E_Investimenti!AE71</f>
        <v>0</v>
      </c>
      <c r="AC9" s="71">
        <f>+E_Investimenti!AF71</f>
        <v>0</v>
      </c>
      <c r="AD9" s="71">
        <f>+E_Investimenti!AG71</f>
        <v>0</v>
      </c>
      <c r="AE9" s="71">
        <f>+E_Investimenti!AH71</f>
        <v>0</v>
      </c>
      <c r="AF9" s="71">
        <f>+E_Investimenti!AI71</f>
        <v>0</v>
      </c>
      <c r="AG9" s="71">
        <f>+E_Investimenti!AJ71</f>
        <v>0</v>
      </c>
      <c r="AH9" s="71">
        <f>+E_Investimenti!AK71</f>
        <v>0</v>
      </c>
      <c r="AI9" s="71">
        <f>+E_Investimenti!AL71</f>
        <v>0</v>
      </c>
      <c r="AJ9" s="71">
        <f>+E_Investimenti!AM71</f>
        <v>0</v>
      </c>
      <c r="AK9" s="71">
        <f>+E_Investimenti!AN71</f>
        <v>0</v>
      </c>
      <c r="AL9" s="71">
        <f>+E_Investimenti!AO71</f>
        <v>0</v>
      </c>
    </row>
    <row r="10" spans="1:38" x14ac:dyDescent="0.25">
      <c r="A10" s="70" t="s">
        <v>480</v>
      </c>
      <c r="B10" s="70"/>
      <c r="C10" s="71">
        <f>+'E_Altri costi'!D56</f>
        <v>476.7</v>
      </c>
      <c r="D10" s="71">
        <f>+'E_Altri costi'!E56</f>
        <v>476.7</v>
      </c>
      <c r="E10" s="71">
        <f>+'E_Altri costi'!F56</f>
        <v>476.7</v>
      </c>
      <c r="F10" s="71">
        <f>+'E_Altri costi'!G56</f>
        <v>581.70000000000005</v>
      </c>
      <c r="G10" s="71">
        <f>+'E_Altri costi'!H56</f>
        <v>476.7</v>
      </c>
      <c r="H10" s="71">
        <f>+'E_Altri costi'!I56</f>
        <v>476.7</v>
      </c>
      <c r="I10" s="71">
        <f>+'E_Altri costi'!J56</f>
        <v>476.7</v>
      </c>
      <c r="J10" s="71">
        <f>+'E_Altri costi'!K56</f>
        <v>476.7</v>
      </c>
      <c r="K10" s="71">
        <f>+'E_Altri costi'!L56</f>
        <v>476.7</v>
      </c>
      <c r="L10" s="71">
        <f>+'E_Altri costi'!M56</f>
        <v>476.7</v>
      </c>
      <c r="M10" s="71">
        <f>+'E_Altri costi'!N56</f>
        <v>476.7</v>
      </c>
      <c r="N10" s="71">
        <f>+'E_Altri costi'!O56</f>
        <v>476.7</v>
      </c>
      <c r="O10" s="71">
        <f>+'E_Altri costi'!P56</f>
        <v>476.7</v>
      </c>
      <c r="P10" s="71">
        <f>+'E_Altri costi'!Q56</f>
        <v>476.7</v>
      </c>
      <c r="Q10" s="71">
        <f>+'E_Altri costi'!R56</f>
        <v>476.7</v>
      </c>
      <c r="R10" s="71">
        <f>+'E_Altri costi'!S56</f>
        <v>476.7</v>
      </c>
      <c r="S10" s="71">
        <f>+'E_Altri costi'!T56</f>
        <v>476.7</v>
      </c>
      <c r="T10" s="71">
        <f>+'E_Altri costi'!U56</f>
        <v>476.7</v>
      </c>
      <c r="U10" s="71">
        <f>+'E_Altri costi'!V56</f>
        <v>476.7</v>
      </c>
      <c r="V10" s="71">
        <f>+'E_Altri costi'!W56</f>
        <v>476.7</v>
      </c>
      <c r="W10" s="71">
        <f>+'E_Altri costi'!X56</f>
        <v>476.7</v>
      </c>
      <c r="X10" s="71">
        <f>+'E_Altri costi'!Y56</f>
        <v>476.7</v>
      </c>
      <c r="Y10" s="71">
        <f>+'E_Altri costi'!Z56</f>
        <v>476.7</v>
      </c>
      <c r="Z10" s="71">
        <f>+'E_Altri costi'!AA56</f>
        <v>476.7</v>
      </c>
      <c r="AA10" s="71">
        <f>+'E_Altri costi'!AB56</f>
        <v>476.7</v>
      </c>
      <c r="AB10" s="71">
        <f>+'E_Altri costi'!AC56</f>
        <v>476.7</v>
      </c>
      <c r="AC10" s="71">
        <f>+'E_Altri costi'!AD56</f>
        <v>476.7</v>
      </c>
      <c r="AD10" s="71">
        <f>+'E_Altri costi'!AE56</f>
        <v>476.7</v>
      </c>
      <c r="AE10" s="71">
        <f>+'E_Altri costi'!AF56</f>
        <v>476.7</v>
      </c>
      <c r="AF10" s="71">
        <f>+'E_Altri costi'!AG56</f>
        <v>476.7</v>
      </c>
      <c r="AG10" s="71">
        <f>+'E_Altri costi'!AH56</f>
        <v>476.7</v>
      </c>
      <c r="AH10" s="71">
        <f>+'E_Altri costi'!AI56</f>
        <v>476.7</v>
      </c>
      <c r="AI10" s="71">
        <f>+'E_Altri costi'!AJ56</f>
        <v>476.7</v>
      </c>
      <c r="AJ10" s="71">
        <f>+'E_Altri costi'!AK56</f>
        <v>476.7</v>
      </c>
      <c r="AK10" s="71">
        <f>+'E_Altri costi'!AL56</f>
        <v>476.7</v>
      </c>
      <c r="AL10" s="71">
        <f>+'E_Altri costi'!AM56</f>
        <v>476.7</v>
      </c>
    </row>
    <row r="11" spans="1:38" x14ac:dyDescent="0.25">
      <c r="A11" s="70"/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38" x14ac:dyDescent="0.25">
      <c r="A12" s="70"/>
      <c r="B12" s="70"/>
    </row>
    <row r="13" spans="1:38" x14ac:dyDescent="0.25">
      <c r="A13" s="67" t="s">
        <v>327</v>
      </c>
      <c r="B13" s="70"/>
      <c r="C13" s="66">
        <f>+SPm!B2</f>
        <v>41456</v>
      </c>
      <c r="D13" s="66">
        <f>+SPm!C2</f>
        <v>41517</v>
      </c>
      <c r="E13" s="66">
        <f>+SPm!D2</f>
        <v>41547</v>
      </c>
      <c r="F13" s="66">
        <f>+SPm!E2</f>
        <v>41578</v>
      </c>
      <c r="G13" s="66">
        <f>+SPm!F2</f>
        <v>41608</v>
      </c>
      <c r="H13" s="66">
        <f>+SPm!G2</f>
        <v>41639</v>
      </c>
      <c r="I13" s="66">
        <f>+SPm!H2</f>
        <v>41670</v>
      </c>
      <c r="J13" s="66">
        <f>+SPm!I2</f>
        <v>41698</v>
      </c>
      <c r="K13" s="66">
        <f>+SPm!J2</f>
        <v>41729</v>
      </c>
      <c r="L13" s="66">
        <f>+SPm!K2</f>
        <v>41759</v>
      </c>
      <c r="M13" s="66">
        <f>+SPm!L2</f>
        <v>41790</v>
      </c>
      <c r="N13" s="66">
        <f>+SPm!M2</f>
        <v>41820</v>
      </c>
      <c r="O13" s="66">
        <f>+SPm!N2</f>
        <v>41851</v>
      </c>
      <c r="P13" s="66">
        <f>+SPm!O2</f>
        <v>41882</v>
      </c>
      <c r="Q13" s="66">
        <f>+SPm!P2</f>
        <v>41912</v>
      </c>
      <c r="R13" s="66">
        <f>+SPm!Q2</f>
        <v>41943</v>
      </c>
      <c r="S13" s="66">
        <f>+SPm!R2</f>
        <v>41973</v>
      </c>
      <c r="T13" s="66">
        <f>+SPm!S2</f>
        <v>42004</v>
      </c>
      <c r="U13" s="66">
        <f>+SPm!T2</f>
        <v>42035</v>
      </c>
      <c r="V13" s="66">
        <f>+SPm!U2</f>
        <v>42063</v>
      </c>
      <c r="W13" s="66">
        <f>+SPm!V2</f>
        <v>42094</v>
      </c>
      <c r="X13" s="66">
        <f>+SPm!W2</f>
        <v>42124</v>
      </c>
      <c r="Y13" s="66">
        <f>+SPm!X2</f>
        <v>42155</v>
      </c>
      <c r="Z13" s="66">
        <f>+SPm!Y2</f>
        <v>42185</v>
      </c>
      <c r="AA13" s="66">
        <f>+SPm!Z2</f>
        <v>42216</v>
      </c>
      <c r="AB13" s="66">
        <f>+SPm!AA2</f>
        <v>42247</v>
      </c>
      <c r="AC13" s="66">
        <f>+SPm!AB2</f>
        <v>42277</v>
      </c>
      <c r="AD13" s="66">
        <f>+SPm!AC2</f>
        <v>42308</v>
      </c>
      <c r="AE13" s="66">
        <f>+SPm!AD2</f>
        <v>42338</v>
      </c>
      <c r="AF13" s="66">
        <f>+SPm!AE2</f>
        <v>42369</v>
      </c>
      <c r="AG13" s="66">
        <f>+SPm!AF2</f>
        <v>42400</v>
      </c>
      <c r="AH13" s="66">
        <f>+SPm!AG2</f>
        <v>42429</v>
      </c>
      <c r="AI13" s="66">
        <f>+SPm!AH2</f>
        <v>42460</v>
      </c>
      <c r="AJ13" s="66">
        <f>+SPm!AI2</f>
        <v>42490</v>
      </c>
      <c r="AK13" s="66">
        <f>+SPm!AJ2</f>
        <v>42521</v>
      </c>
      <c r="AL13" s="66">
        <f>+SPm!AK2</f>
        <v>42551</v>
      </c>
    </row>
    <row r="14" spans="1:38" x14ac:dyDescent="0.25">
      <c r="A14" s="67" t="s">
        <v>328</v>
      </c>
      <c r="B14" s="70"/>
      <c r="C14" s="71">
        <f>+C3</f>
        <v>55838.7</v>
      </c>
      <c r="D14" s="71">
        <f>+D3</f>
        <v>-6810.3</v>
      </c>
      <c r="E14" s="71">
        <f>+E3</f>
        <v>-7440.3</v>
      </c>
      <c r="F14" s="71">
        <f>+F3</f>
        <v>-1095.3000000000002</v>
      </c>
      <c r="G14" s="71">
        <f t="shared" ref="G14:AL14" si="3">+G3</f>
        <v>-3360.3</v>
      </c>
      <c r="H14" s="71">
        <f t="shared" si="3"/>
        <v>1467.7000000000007</v>
      </c>
      <c r="I14" s="71">
        <f t="shared" si="3"/>
        <v>501.06000000000131</v>
      </c>
      <c r="J14" s="71">
        <f t="shared" si="3"/>
        <v>-4031.2249999999995</v>
      </c>
      <c r="K14" s="71">
        <f t="shared" si="3"/>
        <v>-1003.4550000000008</v>
      </c>
      <c r="L14" s="71">
        <f t="shared" si="3"/>
        <v>-3077.6550000000007</v>
      </c>
      <c r="M14" s="71">
        <f t="shared" si="3"/>
        <v>1013.3269500000024</v>
      </c>
      <c r="N14" s="71">
        <f t="shared" si="3"/>
        <v>-7053.9130500000001</v>
      </c>
      <c r="O14" s="71">
        <f t="shared" si="3"/>
        <v>-607.15304999999989</v>
      </c>
      <c r="P14" s="71">
        <f t="shared" si="3"/>
        <v>-539.30122499999925</v>
      </c>
      <c r="Q14" s="71">
        <f t="shared" si="3"/>
        <v>-7592.3212249999997</v>
      </c>
      <c r="R14" s="71">
        <f t="shared" si="3"/>
        <v>3831.7587750000002</v>
      </c>
      <c r="S14" s="71">
        <f t="shared" si="3"/>
        <v>-6602.3012249999992</v>
      </c>
      <c r="T14" s="71">
        <f t="shared" si="3"/>
        <v>-2604.0212249999995</v>
      </c>
      <c r="U14" s="71">
        <f t="shared" si="3"/>
        <v>-2010.2612249999993</v>
      </c>
      <c r="V14" s="71">
        <f t="shared" si="3"/>
        <v>-8595.0212249999986</v>
      </c>
      <c r="W14" s="71">
        <f t="shared" si="3"/>
        <v>-914.66122499999801</v>
      </c>
      <c r="X14" s="71">
        <f t="shared" si="3"/>
        <v>724.87877500000104</v>
      </c>
      <c r="Y14" s="71">
        <f t="shared" si="3"/>
        <v>-4482.3812249999992</v>
      </c>
      <c r="Z14" s="71">
        <f t="shared" si="3"/>
        <v>-9036.0212249999986</v>
      </c>
      <c r="AA14" s="71">
        <f t="shared" si="3"/>
        <v>-802.4612249999991</v>
      </c>
      <c r="AB14" s="71">
        <f t="shared" si="3"/>
        <v>1684.8306000000011</v>
      </c>
      <c r="AC14" s="71">
        <f t="shared" si="3"/>
        <v>-3640.1093999999994</v>
      </c>
      <c r="AD14" s="71">
        <f t="shared" si="3"/>
        <v>-3863.7293999999993</v>
      </c>
      <c r="AE14" s="71">
        <f t="shared" si="3"/>
        <v>-8554.4293999999991</v>
      </c>
      <c r="AF14" s="71">
        <f t="shared" si="3"/>
        <v>-9098.4893999999986</v>
      </c>
      <c r="AG14" s="71">
        <f t="shared" si="3"/>
        <v>6231.7505999999994</v>
      </c>
      <c r="AH14" s="71">
        <f t="shared" si="3"/>
        <v>-5720.3093999999992</v>
      </c>
      <c r="AI14" s="71">
        <f t="shared" si="3"/>
        <v>-7992.8093999999992</v>
      </c>
      <c r="AJ14" s="71">
        <f t="shared" si="3"/>
        <v>-8464.7093999999979</v>
      </c>
      <c r="AK14" s="71">
        <f t="shared" si="3"/>
        <v>-6779.1293999999989</v>
      </c>
      <c r="AL14" s="71">
        <f t="shared" si="3"/>
        <v>888.01060000000325</v>
      </c>
    </row>
    <row r="15" spans="1:38" x14ac:dyDescent="0.25">
      <c r="A15" s="67" t="s">
        <v>329</v>
      </c>
      <c r="B15" s="70"/>
      <c r="C15" s="71">
        <v>0</v>
      </c>
      <c r="D15" s="71">
        <f t="shared" ref="D15:AL15" si="4">+IF(D14&gt;0,0,IF(C17&gt;-D14,-D14,C17))</f>
        <v>6810.3</v>
      </c>
      <c r="E15" s="71">
        <f t="shared" si="4"/>
        <v>7440.3</v>
      </c>
      <c r="F15" s="71">
        <f t="shared" si="4"/>
        <v>1095.3000000000002</v>
      </c>
      <c r="G15" s="71">
        <f t="shared" si="4"/>
        <v>3360.3</v>
      </c>
      <c r="H15" s="71">
        <f t="shared" si="4"/>
        <v>0</v>
      </c>
      <c r="I15" s="71">
        <f t="shared" si="4"/>
        <v>0</v>
      </c>
      <c r="J15" s="71">
        <f t="shared" si="4"/>
        <v>4031.2249999999995</v>
      </c>
      <c r="K15" s="71">
        <f t="shared" si="4"/>
        <v>1003.4550000000008</v>
      </c>
      <c r="L15" s="71">
        <f t="shared" si="4"/>
        <v>3077.6550000000007</v>
      </c>
      <c r="M15" s="71">
        <f t="shared" si="4"/>
        <v>0</v>
      </c>
      <c r="N15" s="71">
        <f t="shared" si="4"/>
        <v>7053.9130500000001</v>
      </c>
      <c r="O15" s="71">
        <f t="shared" si="4"/>
        <v>607.15304999999989</v>
      </c>
      <c r="P15" s="71">
        <f t="shared" si="4"/>
        <v>539.30122499999925</v>
      </c>
      <c r="Q15" s="71">
        <f t="shared" si="4"/>
        <v>7592.3212249999997</v>
      </c>
      <c r="R15" s="71">
        <f t="shared" si="4"/>
        <v>0</v>
      </c>
      <c r="S15" s="71">
        <f t="shared" si="4"/>
        <v>6602.3012249999992</v>
      </c>
      <c r="T15" s="71">
        <f t="shared" si="4"/>
        <v>2604.0212249999995</v>
      </c>
      <c r="U15" s="71">
        <f t="shared" si="4"/>
        <v>2010.2612249999993</v>
      </c>
      <c r="V15" s="71">
        <f t="shared" si="4"/>
        <v>8595.0212249999986</v>
      </c>
      <c r="W15" s="71">
        <f t="shared" si="4"/>
        <v>229.71727499998997</v>
      </c>
      <c r="X15" s="71">
        <f t="shared" si="4"/>
        <v>0</v>
      </c>
      <c r="Y15" s="71">
        <f t="shared" si="4"/>
        <v>724.87877500000104</v>
      </c>
      <c r="Z15" s="71">
        <f t="shared" si="4"/>
        <v>0</v>
      </c>
      <c r="AA15" s="71">
        <f t="shared" si="4"/>
        <v>0</v>
      </c>
      <c r="AB15" s="71">
        <f t="shared" si="4"/>
        <v>0</v>
      </c>
      <c r="AC15" s="71">
        <f t="shared" si="4"/>
        <v>1684.8306000000011</v>
      </c>
      <c r="AD15" s="71">
        <f t="shared" si="4"/>
        <v>0</v>
      </c>
      <c r="AE15" s="71">
        <f t="shared" si="4"/>
        <v>0</v>
      </c>
      <c r="AF15" s="71">
        <f t="shared" si="4"/>
        <v>0</v>
      </c>
      <c r="AG15" s="71">
        <f t="shared" si="4"/>
        <v>0</v>
      </c>
      <c r="AH15" s="71">
        <f t="shared" si="4"/>
        <v>5720.3093999999992</v>
      </c>
      <c r="AI15" s="71">
        <f t="shared" si="4"/>
        <v>511.44120000000021</v>
      </c>
      <c r="AJ15" s="71">
        <f t="shared" si="4"/>
        <v>0</v>
      </c>
      <c r="AK15" s="71">
        <f t="shared" si="4"/>
        <v>0</v>
      </c>
      <c r="AL15" s="71">
        <f t="shared" si="4"/>
        <v>0</v>
      </c>
    </row>
    <row r="16" spans="1:38" x14ac:dyDescent="0.25">
      <c r="A16" s="67" t="s">
        <v>317</v>
      </c>
      <c r="B16" s="70"/>
      <c r="C16" s="71">
        <f t="shared" ref="C16:AL16" si="5">+IF((C14+C15)&gt;0,0,(C14+C15))</f>
        <v>0</v>
      </c>
      <c r="D16" s="71">
        <f t="shared" si="5"/>
        <v>0</v>
      </c>
      <c r="E16" s="71">
        <f t="shared" si="5"/>
        <v>0</v>
      </c>
      <c r="F16" s="71">
        <f t="shared" si="5"/>
        <v>0</v>
      </c>
      <c r="G16" s="71">
        <f t="shared" si="5"/>
        <v>0</v>
      </c>
      <c r="H16" s="71">
        <f t="shared" si="5"/>
        <v>0</v>
      </c>
      <c r="I16" s="71">
        <f t="shared" si="5"/>
        <v>0</v>
      </c>
      <c r="J16" s="71">
        <f t="shared" si="5"/>
        <v>0</v>
      </c>
      <c r="K16" s="71">
        <f t="shared" si="5"/>
        <v>0</v>
      </c>
      <c r="L16" s="71">
        <f t="shared" si="5"/>
        <v>0</v>
      </c>
      <c r="M16" s="71">
        <f t="shared" si="5"/>
        <v>0</v>
      </c>
      <c r="N16" s="71">
        <f t="shared" si="5"/>
        <v>0</v>
      </c>
      <c r="O16" s="71">
        <f t="shared" si="5"/>
        <v>0</v>
      </c>
      <c r="P16" s="71">
        <f t="shared" si="5"/>
        <v>0</v>
      </c>
      <c r="Q16" s="71">
        <f t="shared" si="5"/>
        <v>0</v>
      </c>
      <c r="R16" s="71">
        <f t="shared" si="5"/>
        <v>0</v>
      </c>
      <c r="S16" s="71">
        <f t="shared" si="5"/>
        <v>0</v>
      </c>
      <c r="T16" s="71">
        <f t="shared" si="5"/>
        <v>0</v>
      </c>
      <c r="U16" s="71">
        <f t="shared" si="5"/>
        <v>0</v>
      </c>
      <c r="V16" s="71">
        <f t="shared" si="5"/>
        <v>0</v>
      </c>
      <c r="W16" s="71">
        <f t="shared" si="5"/>
        <v>-684.94395000000804</v>
      </c>
      <c r="X16" s="71">
        <f t="shared" si="5"/>
        <v>0</v>
      </c>
      <c r="Y16" s="71">
        <f t="shared" si="5"/>
        <v>-3757.5024499999981</v>
      </c>
      <c r="Z16" s="71">
        <f t="shared" si="5"/>
        <v>-9036.0212249999986</v>
      </c>
      <c r="AA16" s="71">
        <f t="shared" si="5"/>
        <v>-802.4612249999991</v>
      </c>
      <c r="AB16" s="71">
        <f t="shared" si="5"/>
        <v>0</v>
      </c>
      <c r="AC16" s="71">
        <f t="shared" si="5"/>
        <v>-1955.2787999999982</v>
      </c>
      <c r="AD16" s="71">
        <f t="shared" si="5"/>
        <v>-3863.7293999999993</v>
      </c>
      <c r="AE16" s="71">
        <f t="shared" si="5"/>
        <v>-8554.4293999999991</v>
      </c>
      <c r="AF16" s="71">
        <f t="shared" si="5"/>
        <v>-9098.4893999999986</v>
      </c>
      <c r="AG16" s="71">
        <f t="shared" si="5"/>
        <v>0</v>
      </c>
      <c r="AH16" s="71">
        <f t="shared" si="5"/>
        <v>0</v>
      </c>
      <c r="AI16" s="71">
        <f t="shared" si="5"/>
        <v>-7481.368199999999</v>
      </c>
      <c r="AJ16" s="71">
        <f t="shared" si="5"/>
        <v>-8464.7093999999979</v>
      </c>
      <c r="AK16" s="71">
        <f t="shared" si="5"/>
        <v>-6779.1293999999989</v>
      </c>
      <c r="AL16" s="71">
        <f t="shared" si="5"/>
        <v>0</v>
      </c>
    </row>
    <row r="17" spans="1:38" x14ac:dyDescent="0.25">
      <c r="A17" s="67" t="s">
        <v>330</v>
      </c>
      <c r="B17" s="70"/>
      <c r="C17" s="71">
        <f>+IF(C7&gt;C4,C7-C4,0)</f>
        <v>55838.7</v>
      </c>
      <c r="D17" s="71">
        <f t="shared" ref="D17:AL17" si="6">+IF(D14&gt;0,C17+D14,C17-D15)</f>
        <v>49028.399999999994</v>
      </c>
      <c r="E17" s="71">
        <f t="shared" si="6"/>
        <v>41588.099999999991</v>
      </c>
      <c r="F17" s="71">
        <f t="shared" si="6"/>
        <v>40492.799999999988</v>
      </c>
      <c r="G17" s="71">
        <f t="shared" si="6"/>
        <v>37132.499999999985</v>
      </c>
      <c r="H17" s="71">
        <f t="shared" si="6"/>
        <v>38600.199999999983</v>
      </c>
      <c r="I17" s="71">
        <f t="shared" si="6"/>
        <v>39101.25999999998</v>
      </c>
      <c r="J17" s="71">
        <f t="shared" si="6"/>
        <v>35070.034999999982</v>
      </c>
      <c r="K17" s="71">
        <f t="shared" si="6"/>
        <v>34066.57999999998</v>
      </c>
      <c r="L17" s="71">
        <f t="shared" si="6"/>
        <v>30988.924999999981</v>
      </c>
      <c r="M17" s="71">
        <f t="shared" si="6"/>
        <v>32002.251949999983</v>
      </c>
      <c r="N17" s="71">
        <f t="shared" si="6"/>
        <v>24948.338899999984</v>
      </c>
      <c r="O17" s="71">
        <f t="shared" si="6"/>
        <v>24341.185849999983</v>
      </c>
      <c r="P17" s="71">
        <f t="shared" si="6"/>
        <v>23801.884624999984</v>
      </c>
      <c r="Q17" s="71">
        <f t="shared" si="6"/>
        <v>16209.563399999985</v>
      </c>
      <c r="R17" s="71">
        <f t="shared" si="6"/>
        <v>20041.322174999987</v>
      </c>
      <c r="S17" s="71">
        <f t="shared" si="6"/>
        <v>13439.020949999987</v>
      </c>
      <c r="T17" s="71">
        <f t="shared" si="6"/>
        <v>10834.999724999987</v>
      </c>
      <c r="U17" s="71">
        <f t="shared" si="6"/>
        <v>8824.7384999999886</v>
      </c>
      <c r="V17" s="71">
        <f t="shared" si="6"/>
        <v>229.71727499998997</v>
      </c>
      <c r="W17" s="71">
        <f t="shared" si="6"/>
        <v>0</v>
      </c>
      <c r="X17" s="71">
        <f t="shared" si="6"/>
        <v>724.87877500000104</v>
      </c>
      <c r="Y17" s="71">
        <f t="shared" si="6"/>
        <v>0</v>
      </c>
      <c r="Z17" s="71">
        <f t="shared" si="6"/>
        <v>0</v>
      </c>
      <c r="AA17" s="71">
        <f t="shared" si="6"/>
        <v>0</v>
      </c>
      <c r="AB17" s="71">
        <f t="shared" si="6"/>
        <v>1684.8306000000011</v>
      </c>
      <c r="AC17" s="71">
        <f t="shared" si="6"/>
        <v>0</v>
      </c>
      <c r="AD17" s="71">
        <f t="shared" si="6"/>
        <v>0</v>
      </c>
      <c r="AE17" s="71">
        <f t="shared" si="6"/>
        <v>0</v>
      </c>
      <c r="AF17" s="71">
        <f t="shared" si="6"/>
        <v>0</v>
      </c>
      <c r="AG17" s="71">
        <f t="shared" si="6"/>
        <v>6231.7505999999994</v>
      </c>
      <c r="AH17" s="71">
        <f t="shared" si="6"/>
        <v>511.44120000000021</v>
      </c>
      <c r="AI17" s="71">
        <f t="shared" si="6"/>
        <v>0</v>
      </c>
      <c r="AJ17" s="71">
        <f t="shared" si="6"/>
        <v>0</v>
      </c>
      <c r="AK17" s="71">
        <f t="shared" si="6"/>
        <v>0</v>
      </c>
      <c r="AL17" s="71">
        <f t="shared" si="6"/>
        <v>888.01060000000325</v>
      </c>
    </row>
    <row r="18" spans="1:38" x14ac:dyDescent="0.25">
      <c r="A18" s="67" t="s">
        <v>331</v>
      </c>
      <c r="B18" s="70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</row>
    <row r="19" spans="1:38" x14ac:dyDescent="0.25">
      <c r="A19" s="67" t="s">
        <v>325</v>
      </c>
      <c r="B19" s="70"/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</row>
    <row r="20" spans="1:38" x14ac:dyDescent="0.25">
      <c r="A20" s="67" t="s">
        <v>332</v>
      </c>
      <c r="B20" s="70"/>
      <c r="C20" s="71">
        <v>0</v>
      </c>
      <c r="D20" s="71">
        <f t="shared" ref="D20:AL20" si="7">+C16</f>
        <v>0</v>
      </c>
      <c r="E20" s="71">
        <f t="shared" si="7"/>
        <v>0</v>
      </c>
      <c r="F20" s="71">
        <f t="shared" si="7"/>
        <v>0</v>
      </c>
      <c r="G20" s="71">
        <f t="shared" si="7"/>
        <v>0</v>
      </c>
      <c r="H20" s="71">
        <f t="shared" si="7"/>
        <v>0</v>
      </c>
      <c r="I20" s="71">
        <f t="shared" si="7"/>
        <v>0</v>
      </c>
      <c r="J20" s="71">
        <f t="shared" si="7"/>
        <v>0</v>
      </c>
      <c r="K20" s="71">
        <f t="shared" si="7"/>
        <v>0</v>
      </c>
      <c r="L20" s="71">
        <f t="shared" si="7"/>
        <v>0</v>
      </c>
      <c r="M20" s="71">
        <f t="shared" si="7"/>
        <v>0</v>
      </c>
      <c r="N20" s="71">
        <f t="shared" si="7"/>
        <v>0</v>
      </c>
      <c r="O20" s="71">
        <f t="shared" si="7"/>
        <v>0</v>
      </c>
      <c r="P20" s="71">
        <f t="shared" si="7"/>
        <v>0</v>
      </c>
      <c r="Q20" s="71">
        <f t="shared" si="7"/>
        <v>0</v>
      </c>
      <c r="R20" s="71">
        <f t="shared" si="7"/>
        <v>0</v>
      </c>
      <c r="S20" s="71">
        <f t="shared" si="7"/>
        <v>0</v>
      </c>
      <c r="T20" s="71">
        <f t="shared" si="7"/>
        <v>0</v>
      </c>
      <c r="U20" s="71">
        <f t="shared" si="7"/>
        <v>0</v>
      </c>
      <c r="V20" s="71">
        <f t="shared" si="7"/>
        <v>0</v>
      </c>
      <c r="W20" s="71">
        <f t="shared" si="7"/>
        <v>0</v>
      </c>
      <c r="X20" s="71">
        <f t="shared" si="7"/>
        <v>-684.94395000000804</v>
      </c>
      <c r="Y20" s="71">
        <f t="shared" si="7"/>
        <v>0</v>
      </c>
      <c r="Z20" s="71">
        <f t="shared" si="7"/>
        <v>-3757.5024499999981</v>
      </c>
      <c r="AA20" s="71">
        <f t="shared" si="7"/>
        <v>-9036.0212249999986</v>
      </c>
      <c r="AB20" s="71">
        <f t="shared" si="7"/>
        <v>-802.4612249999991</v>
      </c>
      <c r="AC20" s="71">
        <f t="shared" si="7"/>
        <v>0</v>
      </c>
      <c r="AD20" s="71">
        <f t="shared" si="7"/>
        <v>-1955.2787999999982</v>
      </c>
      <c r="AE20" s="71">
        <f t="shared" si="7"/>
        <v>-3863.7293999999993</v>
      </c>
      <c r="AF20" s="71">
        <f t="shared" si="7"/>
        <v>-8554.4293999999991</v>
      </c>
      <c r="AG20" s="71">
        <f t="shared" si="7"/>
        <v>-9098.4893999999986</v>
      </c>
      <c r="AH20" s="71">
        <f t="shared" si="7"/>
        <v>0</v>
      </c>
      <c r="AI20" s="71">
        <f t="shared" si="7"/>
        <v>0</v>
      </c>
      <c r="AJ20" s="71">
        <f t="shared" si="7"/>
        <v>-7481.368199999999</v>
      </c>
      <c r="AK20" s="71">
        <f t="shared" si="7"/>
        <v>-8464.7093999999979</v>
      </c>
      <c r="AL20" s="71">
        <f t="shared" si="7"/>
        <v>-6779.1293999999989</v>
      </c>
    </row>
    <row r="21" spans="1:38" x14ac:dyDescent="0.25">
      <c r="A21" s="70"/>
      <c r="B21" s="70"/>
    </row>
    <row r="22" spans="1:38" x14ac:dyDescent="0.25">
      <c r="A22" s="70"/>
      <c r="B22" s="70"/>
    </row>
    <row r="23" spans="1:38" x14ac:dyDescent="0.25">
      <c r="A23" s="67" t="s">
        <v>333</v>
      </c>
      <c r="B23" s="67"/>
      <c r="C23" s="66">
        <f>+SPm!B2</f>
        <v>41456</v>
      </c>
      <c r="D23" s="66">
        <f>+SPm!C2</f>
        <v>41517</v>
      </c>
      <c r="E23" s="66">
        <f>+SPm!D2</f>
        <v>41547</v>
      </c>
      <c r="F23" s="66">
        <f>+SPm!E2</f>
        <v>41578</v>
      </c>
      <c r="G23" s="66">
        <f>+SPm!F2</f>
        <v>41608</v>
      </c>
      <c r="H23" s="66">
        <f>+SPm!G2</f>
        <v>41639</v>
      </c>
      <c r="I23" s="66">
        <f>+SPm!H2</f>
        <v>41670</v>
      </c>
      <c r="J23" s="66">
        <f>+SPm!I2</f>
        <v>41698</v>
      </c>
      <c r="K23" s="66">
        <f>+SPm!J2</f>
        <v>41729</v>
      </c>
      <c r="L23" s="66">
        <f>+SPm!K2</f>
        <v>41759</v>
      </c>
      <c r="M23" s="66">
        <f>+SPm!L2</f>
        <v>41790</v>
      </c>
      <c r="N23" s="66">
        <f>+SPm!M2</f>
        <v>41820</v>
      </c>
      <c r="O23" s="66">
        <f>+SPm!N2</f>
        <v>41851</v>
      </c>
      <c r="P23" s="66">
        <f>+SPm!O2</f>
        <v>41882</v>
      </c>
      <c r="Q23" s="66">
        <f>+SPm!P2</f>
        <v>41912</v>
      </c>
      <c r="R23" s="66">
        <f>+SPm!Q2</f>
        <v>41943</v>
      </c>
      <c r="S23" s="66">
        <f>+SPm!R2</f>
        <v>41973</v>
      </c>
      <c r="T23" s="66">
        <f>+SPm!S2</f>
        <v>42004</v>
      </c>
      <c r="U23" s="66">
        <f>+SPm!T2</f>
        <v>42035</v>
      </c>
      <c r="V23" s="66">
        <f>+SPm!U2</f>
        <v>42063</v>
      </c>
      <c r="W23" s="66">
        <f>+SPm!V2</f>
        <v>42094</v>
      </c>
      <c r="X23" s="66">
        <f>+SPm!W2</f>
        <v>42124</v>
      </c>
      <c r="Y23" s="66">
        <f>+SPm!X2</f>
        <v>42155</v>
      </c>
      <c r="Z23" s="66">
        <f>+SPm!Y2</f>
        <v>42185</v>
      </c>
      <c r="AA23" s="66">
        <f>+SPm!Z2</f>
        <v>42216</v>
      </c>
      <c r="AB23" s="66">
        <f>+SPm!AA2</f>
        <v>42247</v>
      </c>
      <c r="AC23" s="66">
        <f>+SPm!AB2</f>
        <v>42277</v>
      </c>
      <c r="AD23" s="66">
        <f>+SPm!AC2</f>
        <v>42308</v>
      </c>
      <c r="AE23" s="66">
        <f>+SPm!AD2</f>
        <v>42338</v>
      </c>
      <c r="AF23" s="66">
        <f>+SPm!AE2</f>
        <v>42369</v>
      </c>
      <c r="AG23" s="66">
        <f>+SPm!AF2</f>
        <v>42400</v>
      </c>
      <c r="AH23" s="66">
        <f>+SPm!AG2</f>
        <v>42429</v>
      </c>
      <c r="AI23" s="66">
        <f>+SPm!AH2</f>
        <v>42460</v>
      </c>
      <c r="AJ23" s="66">
        <f>+SPm!AI2</f>
        <v>42490</v>
      </c>
      <c r="AK23" s="66">
        <f>+SPm!AJ2</f>
        <v>42521</v>
      </c>
      <c r="AL23" s="66">
        <f>+SPm!AK2</f>
        <v>42551</v>
      </c>
    </row>
    <row r="24" spans="1:38" x14ac:dyDescent="0.25">
      <c r="A24" s="67" t="s">
        <v>328</v>
      </c>
      <c r="B24" s="70"/>
      <c r="C24" s="71">
        <v>0</v>
      </c>
      <c r="D24" s="71">
        <v>0</v>
      </c>
      <c r="E24" s="71">
        <f>+SUM(C3:E3)</f>
        <v>41588.099999999991</v>
      </c>
      <c r="F24" s="71">
        <v>0</v>
      </c>
      <c r="G24" s="71">
        <v>0</v>
      </c>
      <c r="H24" s="71">
        <f>+SUM(F8:H8)</f>
        <v>18598</v>
      </c>
      <c r="I24" s="71">
        <v>0</v>
      </c>
      <c r="J24" s="71">
        <v>0</v>
      </c>
      <c r="K24" s="71">
        <f>+SUM(I8:K8)</f>
        <v>18082.120000000003</v>
      </c>
      <c r="L24" s="71">
        <v>0</v>
      </c>
      <c r="M24" s="71">
        <v>0</v>
      </c>
      <c r="N24" s="71">
        <f>+SUM(L8:N8)</f>
        <v>15046.440000000002</v>
      </c>
      <c r="O24" s="71">
        <v>0</v>
      </c>
      <c r="P24" s="71">
        <v>0</v>
      </c>
      <c r="Q24" s="71">
        <f>+SUM(O8:Q8)</f>
        <v>17407.18</v>
      </c>
      <c r="R24" s="71">
        <v>0</v>
      </c>
      <c r="S24" s="71">
        <v>0</v>
      </c>
      <c r="T24" s="71">
        <f>+SUM(R8:T8)</f>
        <v>21733.5</v>
      </c>
      <c r="U24" s="71">
        <v>0</v>
      </c>
      <c r="V24" s="71">
        <v>0</v>
      </c>
      <c r="W24" s="71">
        <f>+SUM(U8:W8)</f>
        <v>15588.12</v>
      </c>
      <c r="X24" s="71">
        <v>0</v>
      </c>
      <c r="Y24" s="71">
        <v>0</v>
      </c>
      <c r="Z24" s="71">
        <f>+SUM(X8:Z8)</f>
        <v>14314.54</v>
      </c>
      <c r="AA24" s="71">
        <v>0</v>
      </c>
      <c r="AB24" s="71">
        <v>0</v>
      </c>
      <c r="AC24" s="71">
        <f>+SUM(AA8:AC8)</f>
        <v>26274.539999999997</v>
      </c>
      <c r="AD24" s="71">
        <v>0</v>
      </c>
      <c r="AE24" s="71">
        <v>0</v>
      </c>
      <c r="AF24" s="71">
        <f>+SUM(AD8:AF8)</f>
        <v>8477.74</v>
      </c>
      <c r="AG24" s="71">
        <v>0</v>
      </c>
      <c r="AH24" s="71">
        <v>0</v>
      </c>
      <c r="AI24" s="71">
        <f>+SUM(AG8:AI8)</f>
        <v>22513.019999999997</v>
      </c>
      <c r="AJ24" s="71">
        <v>0</v>
      </c>
      <c r="AK24" s="71">
        <v>0</v>
      </c>
      <c r="AL24" s="71">
        <f>+SUM(AJ8:AL8)</f>
        <v>15638.560000000001</v>
      </c>
    </row>
    <row r="25" spans="1:38" x14ac:dyDescent="0.25">
      <c r="A25" s="67" t="s">
        <v>329</v>
      </c>
      <c r="B25" s="70"/>
      <c r="C25" s="71">
        <v>0</v>
      </c>
      <c r="D25" s="71">
        <v>0</v>
      </c>
      <c r="E25" s="71">
        <f>+IF(E24&gt;0,0,IF(D27&gt;-E24,-E24,D27))</f>
        <v>0</v>
      </c>
      <c r="F25" s="71">
        <f t="shared" ref="F25:AL25" si="8">+IF(F24&gt;0,0,IF(E27&gt;-F24,-F24,E27))</f>
        <v>0</v>
      </c>
      <c r="G25" s="71">
        <f t="shared" si="8"/>
        <v>0</v>
      </c>
      <c r="H25" s="71">
        <f t="shared" si="8"/>
        <v>0</v>
      </c>
      <c r="I25" s="71">
        <f t="shared" si="8"/>
        <v>0</v>
      </c>
      <c r="J25" s="71">
        <f t="shared" si="8"/>
        <v>0</v>
      </c>
      <c r="K25" s="71">
        <f t="shared" si="8"/>
        <v>0</v>
      </c>
      <c r="L25" s="71">
        <f t="shared" si="8"/>
        <v>0</v>
      </c>
      <c r="M25" s="71">
        <f t="shared" si="8"/>
        <v>0</v>
      </c>
      <c r="N25" s="71">
        <f t="shared" si="8"/>
        <v>0</v>
      </c>
      <c r="O25" s="71">
        <f t="shared" si="8"/>
        <v>0</v>
      </c>
      <c r="P25" s="71">
        <f t="shared" si="8"/>
        <v>0</v>
      </c>
      <c r="Q25" s="71">
        <f t="shared" si="8"/>
        <v>0</v>
      </c>
      <c r="R25" s="71">
        <f t="shared" si="8"/>
        <v>0</v>
      </c>
      <c r="S25" s="71">
        <f t="shared" si="8"/>
        <v>0</v>
      </c>
      <c r="T25" s="71">
        <f t="shared" si="8"/>
        <v>0</v>
      </c>
      <c r="U25" s="71">
        <f t="shared" si="8"/>
        <v>0</v>
      </c>
      <c r="V25" s="71">
        <f t="shared" si="8"/>
        <v>0</v>
      </c>
      <c r="W25" s="71">
        <f t="shared" si="8"/>
        <v>0</v>
      </c>
      <c r="X25" s="71">
        <f t="shared" si="8"/>
        <v>0</v>
      </c>
      <c r="Y25" s="71">
        <f t="shared" si="8"/>
        <v>0</v>
      </c>
      <c r="Z25" s="71">
        <f t="shared" si="8"/>
        <v>0</v>
      </c>
      <c r="AA25" s="71">
        <f t="shared" si="8"/>
        <v>0</v>
      </c>
      <c r="AB25" s="71">
        <f t="shared" si="8"/>
        <v>0</v>
      </c>
      <c r="AC25" s="71">
        <f t="shared" si="8"/>
        <v>0</v>
      </c>
      <c r="AD25" s="71">
        <f t="shared" si="8"/>
        <v>0</v>
      </c>
      <c r="AE25" s="71">
        <f t="shared" si="8"/>
        <v>0</v>
      </c>
      <c r="AF25" s="71">
        <f t="shared" si="8"/>
        <v>0</v>
      </c>
      <c r="AG25" s="71">
        <f t="shared" si="8"/>
        <v>0</v>
      </c>
      <c r="AH25" s="71">
        <f t="shared" si="8"/>
        <v>0</v>
      </c>
      <c r="AI25" s="71">
        <f t="shared" si="8"/>
        <v>0</v>
      </c>
      <c r="AJ25" s="71">
        <f t="shared" si="8"/>
        <v>0</v>
      </c>
      <c r="AK25" s="71">
        <f t="shared" si="8"/>
        <v>0</v>
      </c>
      <c r="AL25" s="71">
        <f t="shared" si="8"/>
        <v>0</v>
      </c>
    </row>
    <row r="26" spans="1:38" x14ac:dyDescent="0.25">
      <c r="A26" s="67" t="s">
        <v>317</v>
      </c>
      <c r="B26" s="70"/>
      <c r="C26" s="71">
        <v>0</v>
      </c>
      <c r="D26" s="71">
        <v>0</v>
      </c>
      <c r="E26" s="71">
        <f>+IF((E24+E25)&gt;0,0,(E24+E25))</f>
        <v>0</v>
      </c>
      <c r="F26" s="71">
        <f t="shared" ref="F26:AL26" si="9">+IF((F24+F25)&gt;0,0,(F24+F25))</f>
        <v>0</v>
      </c>
      <c r="G26" s="71">
        <f t="shared" si="9"/>
        <v>0</v>
      </c>
      <c r="H26" s="71">
        <f t="shared" si="9"/>
        <v>0</v>
      </c>
      <c r="I26" s="71">
        <f t="shared" si="9"/>
        <v>0</v>
      </c>
      <c r="J26" s="71">
        <f t="shared" si="9"/>
        <v>0</v>
      </c>
      <c r="K26" s="71">
        <f t="shared" si="9"/>
        <v>0</v>
      </c>
      <c r="L26" s="71">
        <f t="shared" si="9"/>
        <v>0</v>
      </c>
      <c r="M26" s="71">
        <f t="shared" si="9"/>
        <v>0</v>
      </c>
      <c r="N26" s="71">
        <f t="shared" si="9"/>
        <v>0</v>
      </c>
      <c r="O26" s="71">
        <f t="shared" si="9"/>
        <v>0</v>
      </c>
      <c r="P26" s="71">
        <f t="shared" si="9"/>
        <v>0</v>
      </c>
      <c r="Q26" s="71">
        <f t="shared" si="9"/>
        <v>0</v>
      </c>
      <c r="R26" s="71">
        <f t="shared" si="9"/>
        <v>0</v>
      </c>
      <c r="S26" s="71">
        <f t="shared" si="9"/>
        <v>0</v>
      </c>
      <c r="T26" s="71">
        <f t="shared" si="9"/>
        <v>0</v>
      </c>
      <c r="U26" s="71">
        <f t="shared" si="9"/>
        <v>0</v>
      </c>
      <c r="V26" s="71">
        <f t="shared" si="9"/>
        <v>0</v>
      </c>
      <c r="W26" s="71">
        <f t="shared" si="9"/>
        <v>0</v>
      </c>
      <c r="X26" s="71">
        <f t="shared" si="9"/>
        <v>0</v>
      </c>
      <c r="Y26" s="71">
        <f t="shared" si="9"/>
        <v>0</v>
      </c>
      <c r="Z26" s="71">
        <f t="shared" si="9"/>
        <v>0</v>
      </c>
      <c r="AA26" s="71">
        <f t="shared" si="9"/>
        <v>0</v>
      </c>
      <c r="AB26" s="71">
        <f t="shared" si="9"/>
        <v>0</v>
      </c>
      <c r="AC26" s="71">
        <f t="shared" si="9"/>
        <v>0</v>
      </c>
      <c r="AD26" s="71">
        <f t="shared" si="9"/>
        <v>0</v>
      </c>
      <c r="AE26" s="71">
        <f t="shared" si="9"/>
        <v>0</v>
      </c>
      <c r="AF26" s="71">
        <f t="shared" si="9"/>
        <v>0</v>
      </c>
      <c r="AG26" s="71">
        <f t="shared" si="9"/>
        <v>0</v>
      </c>
      <c r="AH26" s="71">
        <f t="shared" si="9"/>
        <v>0</v>
      </c>
      <c r="AI26" s="71">
        <f t="shared" si="9"/>
        <v>0</v>
      </c>
      <c r="AJ26" s="71">
        <f t="shared" si="9"/>
        <v>0</v>
      </c>
      <c r="AK26" s="71">
        <f t="shared" si="9"/>
        <v>0</v>
      </c>
      <c r="AL26" s="71">
        <f t="shared" si="9"/>
        <v>0</v>
      </c>
    </row>
    <row r="27" spans="1:38" x14ac:dyDescent="0.25">
      <c r="A27" s="67" t="s">
        <v>330</v>
      </c>
      <c r="B27" s="70"/>
      <c r="C27" s="71">
        <v>0</v>
      </c>
      <c r="D27" s="71">
        <v>0</v>
      </c>
      <c r="E27" s="71">
        <f t="shared" ref="E27:AL27" si="10">+IF(E24&gt;0,D27+E24,D27-E25)</f>
        <v>41588.099999999991</v>
      </c>
      <c r="F27" s="71">
        <f t="shared" si="10"/>
        <v>41588.099999999991</v>
      </c>
      <c r="G27" s="71">
        <f t="shared" si="10"/>
        <v>41588.099999999991</v>
      </c>
      <c r="H27" s="71">
        <f t="shared" si="10"/>
        <v>60186.099999999991</v>
      </c>
      <c r="I27" s="71">
        <f t="shared" si="10"/>
        <v>60186.099999999991</v>
      </c>
      <c r="J27" s="71">
        <f t="shared" si="10"/>
        <v>60186.099999999991</v>
      </c>
      <c r="K27" s="71">
        <f t="shared" si="10"/>
        <v>78268.22</v>
      </c>
      <c r="L27" s="71">
        <f t="shared" si="10"/>
        <v>78268.22</v>
      </c>
      <c r="M27" s="71">
        <f t="shared" si="10"/>
        <v>78268.22</v>
      </c>
      <c r="N27" s="71">
        <f t="shared" si="10"/>
        <v>93314.66</v>
      </c>
      <c r="O27" s="71">
        <f t="shared" si="10"/>
        <v>93314.66</v>
      </c>
      <c r="P27" s="71">
        <f t="shared" si="10"/>
        <v>93314.66</v>
      </c>
      <c r="Q27" s="71">
        <f t="shared" si="10"/>
        <v>110721.84</v>
      </c>
      <c r="R27" s="71">
        <f t="shared" si="10"/>
        <v>110721.84</v>
      </c>
      <c r="S27" s="71">
        <f t="shared" si="10"/>
        <v>110721.84</v>
      </c>
      <c r="T27" s="71">
        <f t="shared" si="10"/>
        <v>132455.34</v>
      </c>
      <c r="U27" s="71">
        <f t="shared" si="10"/>
        <v>132455.34</v>
      </c>
      <c r="V27" s="71">
        <f t="shared" si="10"/>
        <v>132455.34</v>
      </c>
      <c r="W27" s="71">
        <f t="shared" si="10"/>
        <v>148043.46</v>
      </c>
      <c r="X27" s="71">
        <f t="shared" si="10"/>
        <v>148043.46</v>
      </c>
      <c r="Y27" s="71">
        <f t="shared" si="10"/>
        <v>148043.46</v>
      </c>
      <c r="Z27" s="71">
        <f t="shared" si="10"/>
        <v>162358</v>
      </c>
      <c r="AA27" s="71">
        <f t="shared" si="10"/>
        <v>162358</v>
      </c>
      <c r="AB27" s="71">
        <f t="shared" si="10"/>
        <v>162358</v>
      </c>
      <c r="AC27" s="71">
        <f t="shared" si="10"/>
        <v>188632.54</v>
      </c>
      <c r="AD27" s="71">
        <f t="shared" si="10"/>
        <v>188632.54</v>
      </c>
      <c r="AE27" s="71">
        <f t="shared" si="10"/>
        <v>188632.54</v>
      </c>
      <c r="AF27" s="71">
        <f t="shared" si="10"/>
        <v>197110.28</v>
      </c>
      <c r="AG27" s="71">
        <f t="shared" si="10"/>
        <v>197110.28</v>
      </c>
      <c r="AH27" s="71">
        <f t="shared" si="10"/>
        <v>197110.28</v>
      </c>
      <c r="AI27" s="71">
        <f t="shared" si="10"/>
        <v>219623.3</v>
      </c>
      <c r="AJ27" s="71">
        <f t="shared" si="10"/>
        <v>219623.3</v>
      </c>
      <c r="AK27" s="71">
        <f t="shared" si="10"/>
        <v>219623.3</v>
      </c>
      <c r="AL27" s="71">
        <f t="shared" si="10"/>
        <v>235261.86</v>
      </c>
    </row>
    <row r="28" spans="1:38" x14ac:dyDescent="0.25">
      <c r="A28" s="67" t="s">
        <v>331</v>
      </c>
      <c r="B28" s="70"/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</row>
    <row r="29" spans="1:38" x14ac:dyDescent="0.25">
      <c r="A29" s="67" t="s">
        <v>325</v>
      </c>
      <c r="B29" s="70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</row>
    <row r="30" spans="1:38" x14ac:dyDescent="0.25">
      <c r="A30" s="67" t="s">
        <v>332</v>
      </c>
      <c r="B30" s="70"/>
      <c r="C30" s="71">
        <v>0</v>
      </c>
      <c r="D30" s="71">
        <v>0</v>
      </c>
      <c r="E30" s="71">
        <v>0</v>
      </c>
      <c r="F30" s="71">
        <v>0</v>
      </c>
      <c r="G30" s="71">
        <f>+E26</f>
        <v>0</v>
      </c>
      <c r="H30" s="71">
        <v>0</v>
      </c>
      <c r="I30" s="71">
        <v>0</v>
      </c>
      <c r="J30" s="71">
        <f>+H26</f>
        <v>0</v>
      </c>
      <c r="K30" s="71">
        <v>0</v>
      </c>
      <c r="L30" s="71">
        <v>0</v>
      </c>
      <c r="M30" s="71">
        <f>+K26</f>
        <v>0</v>
      </c>
      <c r="N30" s="71">
        <v>0</v>
      </c>
      <c r="O30" s="71">
        <v>0</v>
      </c>
      <c r="P30" s="71">
        <f>+N26</f>
        <v>0</v>
      </c>
      <c r="Q30" s="71">
        <v>0</v>
      </c>
      <c r="R30" s="71">
        <v>0</v>
      </c>
      <c r="S30" s="71">
        <f>+Q26</f>
        <v>0</v>
      </c>
      <c r="T30" s="71">
        <v>0</v>
      </c>
      <c r="U30" s="71">
        <v>0</v>
      </c>
      <c r="V30" s="71">
        <f>+T26</f>
        <v>0</v>
      </c>
      <c r="W30" s="71">
        <v>0</v>
      </c>
      <c r="X30" s="71">
        <v>0</v>
      </c>
      <c r="Y30" s="71">
        <f>+W26</f>
        <v>0</v>
      </c>
      <c r="Z30" s="71">
        <v>0</v>
      </c>
      <c r="AA30" s="71">
        <v>0</v>
      </c>
      <c r="AB30" s="71">
        <f>+Z26</f>
        <v>0</v>
      </c>
      <c r="AC30" s="71">
        <v>0</v>
      </c>
      <c r="AD30" s="71">
        <v>0</v>
      </c>
      <c r="AE30" s="71">
        <f>+AC26</f>
        <v>0</v>
      </c>
      <c r="AF30" s="71">
        <v>0</v>
      </c>
      <c r="AG30" s="71">
        <v>0</v>
      </c>
      <c r="AH30" s="71">
        <f>+AF26</f>
        <v>0</v>
      </c>
      <c r="AI30" s="71">
        <v>0</v>
      </c>
      <c r="AJ30" s="71">
        <v>0</v>
      </c>
      <c r="AK30" s="71">
        <f>+AI26</f>
        <v>0</v>
      </c>
      <c r="AL30" s="71">
        <v>0</v>
      </c>
    </row>
    <row r="31" spans="1:38" x14ac:dyDescent="0.25">
      <c r="A31" s="70"/>
      <c r="B31" s="70"/>
    </row>
    <row r="32" spans="1:38" x14ac:dyDescent="0.25">
      <c r="A32" s="70"/>
      <c r="B32" s="70"/>
    </row>
    <row r="33" spans="1:38" x14ac:dyDescent="0.25">
      <c r="A33" s="72" t="s">
        <v>334</v>
      </c>
      <c r="B33" s="67" t="s">
        <v>335</v>
      </c>
      <c r="C33" s="66">
        <f>+CEm!B2</f>
        <v>41456</v>
      </c>
      <c r="D33" s="66">
        <f>+CEm!C2</f>
        <v>41517</v>
      </c>
      <c r="E33" s="66">
        <f>+CEm!D2</f>
        <v>41547</v>
      </c>
      <c r="F33" s="66">
        <f>+CEm!E2</f>
        <v>41578</v>
      </c>
      <c r="G33" s="66">
        <f>+CEm!F2</f>
        <v>41608</v>
      </c>
      <c r="H33" s="66">
        <f>+CEm!G2</f>
        <v>41639</v>
      </c>
      <c r="I33" s="66">
        <f>+CEm!H2</f>
        <v>41670</v>
      </c>
      <c r="J33" s="66">
        <f>+CEm!I2</f>
        <v>41698</v>
      </c>
      <c r="K33" s="66">
        <f>+CEm!J2</f>
        <v>41729</v>
      </c>
      <c r="L33" s="66">
        <f>+CEm!K2</f>
        <v>41759</v>
      </c>
      <c r="M33" s="66">
        <f>+CEm!L2</f>
        <v>41790</v>
      </c>
      <c r="N33" s="66">
        <f>+CEm!M2</f>
        <v>41820</v>
      </c>
      <c r="O33" s="66">
        <f>+CEm!N2</f>
        <v>41851</v>
      </c>
      <c r="P33" s="66">
        <f>+CEm!O2</f>
        <v>41882</v>
      </c>
      <c r="Q33" s="66">
        <f>+CEm!P2</f>
        <v>41912</v>
      </c>
      <c r="R33" s="66">
        <f>+CEm!Q2</f>
        <v>41943</v>
      </c>
      <c r="S33" s="66">
        <f>+CEm!R2</f>
        <v>41973</v>
      </c>
      <c r="T33" s="66">
        <f>+CEm!S2</f>
        <v>42004</v>
      </c>
      <c r="U33" s="66">
        <f>+CEm!T2</f>
        <v>42035</v>
      </c>
      <c r="V33" s="66">
        <f>+CEm!U2</f>
        <v>42063</v>
      </c>
      <c r="W33" s="66">
        <f>+CEm!V2</f>
        <v>42094</v>
      </c>
      <c r="X33" s="66">
        <f>+CEm!W2</f>
        <v>42124</v>
      </c>
      <c r="Y33" s="66">
        <f>+CEm!X2</f>
        <v>42155</v>
      </c>
      <c r="Z33" s="66">
        <f>+CEm!Y2</f>
        <v>42185</v>
      </c>
      <c r="AA33" s="66">
        <f>+CEm!Z2</f>
        <v>42216</v>
      </c>
      <c r="AB33" s="66">
        <f>+CEm!AA2</f>
        <v>42247</v>
      </c>
      <c r="AC33" s="66">
        <f>+CEm!AB2</f>
        <v>42277</v>
      </c>
      <c r="AD33" s="66">
        <f>+CEm!AC2</f>
        <v>42308</v>
      </c>
      <c r="AE33" s="66">
        <f>+CEm!AD2</f>
        <v>42338</v>
      </c>
      <c r="AF33" s="66">
        <f>+CEm!AE2</f>
        <v>42369</v>
      </c>
      <c r="AG33" s="66">
        <f>+CEm!AF2</f>
        <v>42400</v>
      </c>
      <c r="AH33" s="66">
        <f>+CEm!AG2</f>
        <v>42429</v>
      </c>
      <c r="AI33" s="66">
        <f>+CEm!AH2</f>
        <v>42460</v>
      </c>
      <c r="AJ33" s="66">
        <f>+CEm!AI2</f>
        <v>42490</v>
      </c>
      <c r="AK33" s="66">
        <f>+CEm!AJ2</f>
        <v>42521</v>
      </c>
      <c r="AL33" s="66">
        <f>+CEm!AK2</f>
        <v>42551</v>
      </c>
    </row>
    <row r="34" spans="1:38" x14ac:dyDescent="0.25">
      <c r="A34" s="70"/>
      <c r="B34" s="70"/>
      <c r="C34" s="71">
        <f>+IF($D1="trimestrale",C3-C30,C3+C20)</f>
        <v>55838.7</v>
      </c>
      <c r="D34" s="71">
        <f t="shared" ref="D34" si="11">+IF($B1="trimestrale",D3-D30,D3-D20)+C34</f>
        <v>49028.399999999994</v>
      </c>
      <c r="E34" s="71">
        <f t="shared" ref="E34" si="12">+IF($B1="trimestrale",E3-E30,E3-E20)+D34</f>
        <v>41588.099999999991</v>
      </c>
      <c r="F34" s="71">
        <f t="shared" ref="F34" si="13">+IF($B1="trimestrale",F3-F30,F3-F20)+E34</f>
        <v>40492.799999999988</v>
      </c>
      <c r="G34" s="71">
        <f t="shared" ref="G34" si="14">+IF($B1="trimestrale",G3-G30,G3-G20)+F34</f>
        <v>37132.499999999985</v>
      </c>
      <c r="H34" s="71">
        <f t="shared" ref="H34" si="15">+IF($B1="trimestrale",H3-H30,H3-H20)+G34</f>
        <v>38600.199999999983</v>
      </c>
      <c r="I34" s="71">
        <f t="shared" ref="I34:AL34" si="16">+IF($B1="trimestrale",I3-I30,I3-I20)+H34</f>
        <v>39101.25999999998</v>
      </c>
      <c r="J34" s="71">
        <f t="shared" si="16"/>
        <v>35070.034999999982</v>
      </c>
      <c r="K34" s="71">
        <f t="shared" si="16"/>
        <v>34066.57999999998</v>
      </c>
      <c r="L34" s="71">
        <f t="shared" si="16"/>
        <v>30988.924999999981</v>
      </c>
      <c r="M34" s="71">
        <f t="shared" si="16"/>
        <v>32002.251949999983</v>
      </c>
      <c r="N34" s="71">
        <f t="shared" si="16"/>
        <v>24948.338899999984</v>
      </c>
      <c r="O34" s="71">
        <f t="shared" si="16"/>
        <v>24341.185849999983</v>
      </c>
      <c r="P34" s="71">
        <f t="shared" si="16"/>
        <v>23801.884624999984</v>
      </c>
      <c r="Q34" s="71">
        <f t="shared" si="16"/>
        <v>16209.563399999985</v>
      </c>
      <c r="R34" s="71">
        <f t="shared" si="16"/>
        <v>20041.322174999987</v>
      </c>
      <c r="S34" s="71">
        <f t="shared" si="16"/>
        <v>13439.020949999987</v>
      </c>
      <c r="T34" s="71">
        <f t="shared" si="16"/>
        <v>10834.999724999987</v>
      </c>
      <c r="U34" s="71">
        <f t="shared" si="16"/>
        <v>8824.7384999999886</v>
      </c>
      <c r="V34" s="71">
        <f t="shared" si="16"/>
        <v>229.71727499998997</v>
      </c>
      <c r="W34" s="71">
        <f t="shared" si="16"/>
        <v>-684.94395000000804</v>
      </c>
      <c r="X34" s="71">
        <f t="shared" si="16"/>
        <v>724.87877500000104</v>
      </c>
      <c r="Y34" s="71">
        <f t="shared" si="16"/>
        <v>-3757.5024499999981</v>
      </c>
      <c r="Z34" s="71">
        <f t="shared" si="16"/>
        <v>-9036.0212249999986</v>
      </c>
      <c r="AA34" s="71">
        <f t="shared" si="16"/>
        <v>-802.4612249999991</v>
      </c>
      <c r="AB34" s="71">
        <f t="shared" si="16"/>
        <v>1684.8306000000011</v>
      </c>
      <c r="AC34" s="71">
        <f t="shared" si="16"/>
        <v>-1955.2787999999982</v>
      </c>
      <c r="AD34" s="71">
        <f t="shared" si="16"/>
        <v>-3863.7293999999993</v>
      </c>
      <c r="AE34" s="71">
        <f t="shared" si="16"/>
        <v>-8554.4293999999991</v>
      </c>
      <c r="AF34" s="71">
        <f t="shared" si="16"/>
        <v>-9098.4893999999986</v>
      </c>
      <c r="AG34" s="71">
        <f t="shared" si="16"/>
        <v>6231.7505999999994</v>
      </c>
      <c r="AH34" s="71">
        <f t="shared" si="16"/>
        <v>511.44120000000021</v>
      </c>
      <c r="AI34" s="71">
        <f t="shared" si="16"/>
        <v>-7481.368199999999</v>
      </c>
      <c r="AJ34" s="71">
        <f t="shared" si="16"/>
        <v>-8464.7093999999979</v>
      </c>
      <c r="AK34" s="71">
        <f t="shared" si="16"/>
        <v>-6779.1293999999989</v>
      </c>
      <c r="AL34" s="71">
        <f t="shared" si="16"/>
        <v>888.01060000000325</v>
      </c>
    </row>
    <row r="35" spans="1:38" x14ac:dyDescent="0.25">
      <c r="A35" s="70"/>
      <c r="B35" s="70"/>
      <c r="G35" s="71"/>
    </row>
    <row r="36" spans="1:38" x14ac:dyDescent="0.25">
      <c r="A36" s="70"/>
      <c r="B36" s="70"/>
    </row>
    <row r="37" spans="1:38" x14ac:dyDescent="0.25">
      <c r="A37" s="72" t="s">
        <v>334</v>
      </c>
      <c r="B37" s="73" t="s">
        <v>336</v>
      </c>
      <c r="C37" s="66">
        <f>+CEm!B2</f>
        <v>41456</v>
      </c>
      <c r="D37" s="66">
        <f>+CEm!C2</f>
        <v>41517</v>
      </c>
      <c r="E37" s="66">
        <f>+CEm!D2</f>
        <v>41547</v>
      </c>
      <c r="F37" s="66">
        <f>+CEm!E2</f>
        <v>41578</v>
      </c>
      <c r="G37" s="66">
        <f>+CEm!F2</f>
        <v>41608</v>
      </c>
      <c r="H37" s="66">
        <f>+CEm!G2</f>
        <v>41639</v>
      </c>
      <c r="I37" s="66">
        <f>+CEm!H2</f>
        <v>41670</v>
      </c>
      <c r="J37" s="66">
        <f>+CEm!I2</f>
        <v>41698</v>
      </c>
      <c r="K37" s="66">
        <f>+CEm!J2</f>
        <v>41729</v>
      </c>
      <c r="L37" s="66">
        <f>+CEm!K2</f>
        <v>41759</v>
      </c>
      <c r="M37" s="66">
        <f>+CEm!L2</f>
        <v>41790</v>
      </c>
      <c r="N37" s="66">
        <f>+CEm!M2</f>
        <v>41820</v>
      </c>
      <c r="O37" s="66">
        <f>+CEm!N2</f>
        <v>41851</v>
      </c>
      <c r="P37" s="66">
        <f>+CEm!O2</f>
        <v>41882</v>
      </c>
      <c r="Q37" s="66">
        <f>+CEm!P2</f>
        <v>41912</v>
      </c>
      <c r="R37" s="66">
        <f>+CEm!Q2</f>
        <v>41943</v>
      </c>
      <c r="S37" s="66">
        <f>+CEm!R2</f>
        <v>41973</v>
      </c>
      <c r="T37" s="66">
        <f>+CEm!S2</f>
        <v>42004</v>
      </c>
      <c r="U37" s="66">
        <f>+CEm!T2</f>
        <v>42035</v>
      </c>
      <c r="V37" s="66">
        <f>+CEm!U2</f>
        <v>42063</v>
      </c>
      <c r="W37" s="66">
        <f>+CEm!V2</f>
        <v>42094</v>
      </c>
      <c r="X37" s="66">
        <f>+CEm!W2</f>
        <v>42124</v>
      </c>
      <c r="Y37" s="66">
        <f>+CEm!X2</f>
        <v>42155</v>
      </c>
      <c r="Z37" s="66">
        <f>+CEm!Y2</f>
        <v>42185</v>
      </c>
      <c r="AA37" s="66">
        <f>+CEm!Z2</f>
        <v>42216</v>
      </c>
      <c r="AB37" s="66">
        <f>+CEm!AA2</f>
        <v>42247</v>
      </c>
      <c r="AC37" s="66">
        <f>+CEm!AB2</f>
        <v>42277</v>
      </c>
      <c r="AD37" s="66">
        <f>+CEm!AC2</f>
        <v>42308</v>
      </c>
      <c r="AE37" s="66">
        <f>+CEm!AD2</f>
        <v>42338</v>
      </c>
      <c r="AF37" s="66">
        <f>+CEm!AE2</f>
        <v>42369</v>
      </c>
      <c r="AG37" s="66">
        <f>+CEm!AF2</f>
        <v>42400</v>
      </c>
      <c r="AH37" s="66">
        <f>+CEm!AG2</f>
        <v>42429</v>
      </c>
      <c r="AI37" s="66">
        <f>+CEm!AH2</f>
        <v>42460</v>
      </c>
      <c r="AJ37" s="66">
        <f>+CEm!AI2</f>
        <v>42490</v>
      </c>
      <c r="AK37" s="66">
        <f>+CEm!AJ2</f>
        <v>42521</v>
      </c>
      <c r="AL37" s="66">
        <f>+CEm!AK2</f>
        <v>42551</v>
      </c>
    </row>
    <row r="38" spans="1:38" x14ac:dyDescent="0.25">
      <c r="A38" s="70"/>
      <c r="B38" s="70"/>
      <c r="C38" s="71">
        <f>+IF($B1="trimestrale",C30,C20)</f>
        <v>0</v>
      </c>
      <c r="D38" s="84">
        <f>+IF($B1="trimestrale",D30,D20)+C38</f>
        <v>0</v>
      </c>
      <c r="E38" s="71">
        <f>+IF($B1="trimestrale",E30,E20)</f>
        <v>0</v>
      </c>
      <c r="F38" s="71">
        <f>+IF($B1="trimestrale",F30,F20)</f>
        <v>0</v>
      </c>
      <c r="G38" s="71">
        <f t="shared" ref="G38:AL38" si="17">+IF($B1="trimestrale",G30,G20)</f>
        <v>0</v>
      </c>
      <c r="H38" s="71">
        <f t="shared" si="17"/>
        <v>0</v>
      </c>
      <c r="I38" s="71">
        <f t="shared" si="17"/>
        <v>0</v>
      </c>
      <c r="J38" s="71">
        <f t="shared" si="17"/>
        <v>0</v>
      </c>
      <c r="K38" s="71">
        <f t="shared" si="17"/>
        <v>0</v>
      </c>
      <c r="L38" s="71">
        <f t="shared" si="17"/>
        <v>0</v>
      </c>
      <c r="M38" s="71">
        <f t="shared" si="17"/>
        <v>0</v>
      </c>
      <c r="N38" s="71">
        <f t="shared" si="17"/>
        <v>0</v>
      </c>
      <c r="O38" s="71">
        <f t="shared" si="17"/>
        <v>0</v>
      </c>
      <c r="P38" s="71">
        <f t="shared" si="17"/>
        <v>0</v>
      </c>
      <c r="Q38" s="71">
        <f t="shared" si="17"/>
        <v>0</v>
      </c>
      <c r="R38" s="71">
        <f t="shared" si="17"/>
        <v>0</v>
      </c>
      <c r="S38" s="71">
        <f t="shared" si="17"/>
        <v>0</v>
      </c>
      <c r="T38" s="71">
        <f t="shared" si="17"/>
        <v>0</v>
      </c>
      <c r="U38" s="71">
        <f t="shared" si="17"/>
        <v>0</v>
      </c>
      <c r="V38" s="71">
        <f t="shared" si="17"/>
        <v>0</v>
      </c>
      <c r="W38" s="71">
        <f t="shared" si="17"/>
        <v>0</v>
      </c>
      <c r="X38" s="71">
        <f t="shared" si="17"/>
        <v>-684.94395000000804</v>
      </c>
      <c r="Y38" s="71">
        <f t="shared" si="17"/>
        <v>0</v>
      </c>
      <c r="Z38" s="71">
        <f t="shared" si="17"/>
        <v>-3757.5024499999981</v>
      </c>
      <c r="AA38" s="71">
        <f t="shared" si="17"/>
        <v>-9036.0212249999986</v>
      </c>
      <c r="AB38" s="71">
        <f t="shared" si="17"/>
        <v>-802.4612249999991</v>
      </c>
      <c r="AC38" s="71">
        <f t="shared" si="17"/>
        <v>0</v>
      </c>
      <c r="AD38" s="71">
        <f t="shared" si="17"/>
        <v>-1955.2787999999982</v>
      </c>
      <c r="AE38" s="71">
        <f t="shared" si="17"/>
        <v>-3863.7293999999993</v>
      </c>
      <c r="AF38" s="71">
        <f t="shared" si="17"/>
        <v>-8554.4293999999991</v>
      </c>
      <c r="AG38" s="71">
        <f t="shared" si="17"/>
        <v>-9098.4893999999986</v>
      </c>
      <c r="AH38" s="71">
        <f t="shared" si="17"/>
        <v>0</v>
      </c>
      <c r="AI38" s="71">
        <f t="shared" si="17"/>
        <v>0</v>
      </c>
      <c r="AJ38" s="71">
        <f t="shared" si="17"/>
        <v>-7481.368199999999</v>
      </c>
      <c r="AK38" s="71">
        <f t="shared" si="17"/>
        <v>-8464.7093999999979</v>
      </c>
      <c r="AL38" s="71">
        <f t="shared" si="17"/>
        <v>-6779.1293999999989</v>
      </c>
    </row>
  </sheetData>
  <hyperlinks>
    <hyperlink ref="A1" location="View!A1" display="view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J27"/>
  <sheetViews>
    <sheetView showGridLines="0" topLeftCell="A5" workbookViewId="0">
      <selection activeCell="A29" sqref="A29"/>
    </sheetView>
  </sheetViews>
  <sheetFormatPr defaultRowHeight="15" x14ac:dyDescent="0.25"/>
  <cols>
    <col min="1" max="1" width="29.85546875" bestFit="1" customWidth="1"/>
    <col min="2" max="2" width="11.85546875" bestFit="1" customWidth="1"/>
    <col min="3" max="3" width="9.42578125" bestFit="1" customWidth="1"/>
    <col min="4" max="4" width="7.85546875" bestFit="1" customWidth="1"/>
    <col min="5" max="18" width="8.85546875" bestFit="1" customWidth="1"/>
    <col min="19" max="19" width="10.28515625" bestFit="1" customWidth="1"/>
    <col min="20" max="23" width="8.85546875" bestFit="1" customWidth="1"/>
    <col min="24" max="24" width="10.28515625" bestFit="1" customWidth="1"/>
    <col min="25" max="30" width="8.85546875" bestFit="1" customWidth="1"/>
    <col min="31" max="38" width="10.28515625" bestFit="1" customWidth="1"/>
  </cols>
  <sheetData>
    <row r="1" spans="1:62" x14ac:dyDescent="0.25">
      <c r="A1" s="25" t="s">
        <v>204</v>
      </c>
    </row>
    <row r="2" spans="1:62" x14ac:dyDescent="0.25">
      <c r="A2" s="75"/>
      <c r="B2" s="66">
        <f>+EOMONTH(C2,-1)</f>
        <v>41455</v>
      </c>
      <c r="C2" s="66">
        <f>+SPm!B2</f>
        <v>41456</v>
      </c>
      <c r="D2" s="66">
        <f>+SPm!C2</f>
        <v>41517</v>
      </c>
      <c r="E2" s="66">
        <f>+SPm!D2</f>
        <v>41547</v>
      </c>
      <c r="F2" s="66">
        <f>+SPm!E2</f>
        <v>41578</v>
      </c>
      <c r="G2" s="66">
        <f>+SPm!F2</f>
        <v>41608</v>
      </c>
      <c r="H2" s="66">
        <f>+SPm!G2</f>
        <v>41639</v>
      </c>
      <c r="I2" s="66">
        <f>+SPm!H2</f>
        <v>41670</v>
      </c>
      <c r="J2" s="66">
        <f>+SPm!I2</f>
        <v>41698</v>
      </c>
      <c r="K2" s="66">
        <f>+SPm!J2</f>
        <v>41729</v>
      </c>
      <c r="L2" s="66">
        <f>+SPm!K2</f>
        <v>41759</v>
      </c>
      <c r="M2" s="66">
        <f>+SPm!L2</f>
        <v>41790</v>
      </c>
      <c r="N2" s="66">
        <f>+SPm!M2</f>
        <v>41820</v>
      </c>
      <c r="O2" s="66">
        <f>+SPm!N2</f>
        <v>41851</v>
      </c>
      <c r="P2" s="66">
        <f>+SPm!O2</f>
        <v>41882</v>
      </c>
      <c r="Q2" s="66">
        <f>+SPm!P2</f>
        <v>41912</v>
      </c>
      <c r="R2" s="66">
        <f>+SPm!Q2</f>
        <v>41943</v>
      </c>
      <c r="S2" s="66">
        <f>+SPm!R2</f>
        <v>41973</v>
      </c>
      <c r="T2" s="66">
        <f>+SPm!S2</f>
        <v>42004</v>
      </c>
      <c r="U2" s="66">
        <f>+SPm!T2</f>
        <v>42035</v>
      </c>
      <c r="V2" s="66">
        <f>+SPm!U2</f>
        <v>42063</v>
      </c>
      <c r="W2" s="66">
        <f>+SPm!V2</f>
        <v>42094</v>
      </c>
      <c r="X2" s="66">
        <f>+SPm!W2</f>
        <v>42124</v>
      </c>
      <c r="Y2" s="66">
        <f>+SPm!X2</f>
        <v>42155</v>
      </c>
      <c r="Z2" s="66">
        <f>+SPm!Y2</f>
        <v>42185</v>
      </c>
      <c r="AA2" s="66">
        <f>+SPm!Z2</f>
        <v>42216</v>
      </c>
      <c r="AB2" s="66">
        <f>+SPm!AA2</f>
        <v>42247</v>
      </c>
      <c r="AC2" s="66">
        <f>+SPm!AB2</f>
        <v>42277</v>
      </c>
      <c r="AD2" s="66">
        <f>+SPm!AC2</f>
        <v>42308</v>
      </c>
      <c r="AE2" s="66">
        <f>+SPm!AD2</f>
        <v>42338</v>
      </c>
      <c r="AF2" s="66">
        <f>+SPm!AE2</f>
        <v>42369</v>
      </c>
      <c r="AG2" s="66">
        <f>+SPm!AF2</f>
        <v>42400</v>
      </c>
      <c r="AH2" s="66">
        <f>+SPm!AG2</f>
        <v>42429</v>
      </c>
      <c r="AI2" s="66">
        <f>+SPm!AH2</f>
        <v>42460</v>
      </c>
      <c r="AJ2" s="66">
        <f>+SPm!AI2</f>
        <v>42490</v>
      </c>
      <c r="AK2" s="66">
        <f>+SPm!AJ2</f>
        <v>42521</v>
      </c>
      <c r="AL2" s="66">
        <f>+SPm!AK2</f>
        <v>42551</v>
      </c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76" t="s">
        <v>338</v>
      </c>
      <c r="B3" s="77"/>
      <c r="C3" s="78">
        <f>SUM(C4:C8)</f>
        <v>410000</v>
      </c>
      <c r="D3" s="78">
        <f t="shared" ref="D3:AL3" si="0">SUM(D4:D8)</f>
        <v>190000</v>
      </c>
      <c r="E3" s="78">
        <f t="shared" si="0"/>
        <v>158037</v>
      </c>
      <c r="F3" s="78">
        <f t="shared" si="0"/>
        <v>68037</v>
      </c>
      <c r="G3" s="78">
        <f t="shared" si="0"/>
        <v>73037</v>
      </c>
      <c r="H3" s="78">
        <f t="shared" si="0"/>
        <v>73037</v>
      </c>
      <c r="I3" s="78">
        <f t="shared" si="0"/>
        <v>78037.000000000015</v>
      </c>
      <c r="J3" s="78">
        <f t="shared" si="0"/>
        <v>78036.999999999971</v>
      </c>
      <c r="K3" s="78">
        <f t="shared" si="0"/>
        <v>78298.359999999986</v>
      </c>
      <c r="L3" s="78">
        <f t="shared" si="0"/>
        <v>78572.425000000017</v>
      </c>
      <c r="M3" s="78">
        <f t="shared" si="0"/>
        <v>78939.054999999993</v>
      </c>
      <c r="N3" s="78">
        <f t="shared" si="0"/>
        <v>48939.055000000008</v>
      </c>
      <c r="O3" s="78">
        <f t="shared" si="0"/>
        <v>49267.818050000002</v>
      </c>
      <c r="P3" s="78">
        <f t="shared" si="0"/>
        <v>49267.818050000053</v>
      </c>
      <c r="Q3" s="78">
        <f t="shared" si="0"/>
        <v>49267.818050000016</v>
      </c>
      <c r="R3" s="78">
        <f t="shared" si="0"/>
        <v>54811.393724999987</v>
      </c>
      <c r="S3" s="78">
        <f t="shared" si="0"/>
        <v>54811.393724999994</v>
      </c>
      <c r="T3" s="78">
        <f t="shared" si="0"/>
        <v>134811.39372500003</v>
      </c>
      <c r="U3" s="78">
        <f t="shared" si="0"/>
        <v>54811.393724999987</v>
      </c>
      <c r="V3" s="78">
        <f t="shared" si="0"/>
        <v>54811.393725000045</v>
      </c>
      <c r="W3" s="78">
        <f t="shared" si="0"/>
        <v>54811.393725000031</v>
      </c>
      <c r="X3" s="78">
        <f t="shared" si="0"/>
        <v>54811.393724999994</v>
      </c>
      <c r="Y3" s="78">
        <f t="shared" si="0"/>
        <v>54811.3937249999</v>
      </c>
      <c r="Z3" s="78">
        <f t="shared" si="0"/>
        <v>54811.393725000074</v>
      </c>
      <c r="AA3" s="78">
        <f t="shared" si="0"/>
        <v>54811.39372499998</v>
      </c>
      <c r="AB3" s="78">
        <f t="shared" si="0"/>
        <v>54811.393724999936</v>
      </c>
      <c r="AC3" s="78">
        <f t="shared" si="0"/>
        <v>54811.393725000089</v>
      </c>
      <c r="AD3" s="78">
        <f t="shared" si="0"/>
        <v>60354.969399999987</v>
      </c>
      <c r="AE3" s="78">
        <f t="shared" si="0"/>
        <v>60354.969399999994</v>
      </c>
      <c r="AF3" s="78">
        <f t="shared" si="0"/>
        <v>60354.969399999994</v>
      </c>
      <c r="AG3" s="78">
        <f t="shared" si="0"/>
        <v>60354.969399999994</v>
      </c>
      <c r="AH3" s="78">
        <f t="shared" si="0"/>
        <v>60354.969400000016</v>
      </c>
      <c r="AI3" s="78">
        <f t="shared" si="0"/>
        <v>60354.969400000031</v>
      </c>
      <c r="AJ3" s="78">
        <f t="shared" si="0"/>
        <v>60354.969400000016</v>
      </c>
      <c r="AK3" s="78">
        <f t="shared" si="0"/>
        <v>60354.96939999998</v>
      </c>
      <c r="AL3" s="78">
        <f t="shared" si="0"/>
        <v>60354.96939999998</v>
      </c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</row>
    <row r="4" spans="1:62" x14ac:dyDescent="0.25">
      <c r="A4" s="79" t="s">
        <v>358</v>
      </c>
      <c r="B4" s="77"/>
      <c r="C4" s="80">
        <f>+E_Vendite!C145</f>
        <v>0</v>
      </c>
      <c r="D4" s="80">
        <f>+E_Vendite!D145</f>
        <v>0</v>
      </c>
      <c r="E4" s="80">
        <f>+E_Vendite!E145</f>
        <v>48037</v>
      </c>
      <c r="F4" s="80">
        <f>+E_Vendite!F145</f>
        <v>48037</v>
      </c>
      <c r="G4" s="80">
        <f>+E_Vendite!G145</f>
        <v>48037</v>
      </c>
      <c r="H4" s="80">
        <f>+E_Vendite!H145</f>
        <v>48037</v>
      </c>
      <c r="I4" s="80">
        <f>+E_Vendite!I145</f>
        <v>48037</v>
      </c>
      <c r="J4" s="80">
        <f>+E_Vendite!J145</f>
        <v>48037</v>
      </c>
      <c r="K4" s="80">
        <f>+E_Vendite!K145</f>
        <v>48298.36</v>
      </c>
      <c r="L4" s="80">
        <f>+E_Vendite!L145</f>
        <v>48572.425000000003</v>
      </c>
      <c r="M4" s="80">
        <f>+E_Vendite!M145</f>
        <v>48939.055000000008</v>
      </c>
      <c r="N4" s="80">
        <f>+E_Vendite!N145</f>
        <v>48939.055000000008</v>
      </c>
      <c r="O4" s="80">
        <f>+E_Vendite!O145</f>
        <v>49267.818050000009</v>
      </c>
      <c r="P4" s="80">
        <f>+E_Vendite!P145</f>
        <v>49267.818050000009</v>
      </c>
      <c r="Q4" s="80">
        <f>+E_Vendite!Q145</f>
        <v>49267.818050000016</v>
      </c>
      <c r="R4" s="80">
        <f>+E_Vendite!R145</f>
        <v>54811.393725000002</v>
      </c>
      <c r="S4" s="80">
        <f>+E_Vendite!S145</f>
        <v>54811.393725000002</v>
      </c>
      <c r="T4" s="80">
        <f>+E_Vendite!T145</f>
        <v>54811.393725000002</v>
      </c>
      <c r="U4" s="80">
        <f>+E_Vendite!U145</f>
        <v>54811.393725000002</v>
      </c>
      <c r="V4" s="80">
        <f>+E_Vendite!V145</f>
        <v>54811.393725000002</v>
      </c>
      <c r="W4" s="80">
        <f>+E_Vendite!W145</f>
        <v>54811.393725000002</v>
      </c>
      <c r="X4" s="80">
        <f>+E_Vendite!X145</f>
        <v>54811.393725000002</v>
      </c>
      <c r="Y4" s="80">
        <f>+E_Vendite!Y145</f>
        <v>54811.393725000002</v>
      </c>
      <c r="Z4" s="80">
        <f>+E_Vendite!Z145</f>
        <v>54811.393725000002</v>
      </c>
      <c r="AA4" s="80">
        <f>+E_Vendite!AA145</f>
        <v>54811.393725000002</v>
      </c>
      <c r="AB4" s="80">
        <f>+E_Vendite!AB145</f>
        <v>54811.393724999994</v>
      </c>
      <c r="AC4" s="80">
        <f>+E_Vendite!AC145</f>
        <v>54811.393725000009</v>
      </c>
      <c r="AD4" s="80">
        <f>+E_Vendite!AD145</f>
        <v>60354.969400000009</v>
      </c>
      <c r="AE4" s="80">
        <f>+E_Vendite!AE145</f>
        <v>60354.969400000009</v>
      </c>
      <c r="AF4" s="80">
        <f>+E_Vendite!AF145</f>
        <v>60354.969400000009</v>
      </c>
      <c r="AG4" s="80">
        <f>+E_Vendite!AG145</f>
        <v>60354.969400000009</v>
      </c>
      <c r="AH4" s="80">
        <f>+E_Vendite!AH145</f>
        <v>60354.969400000009</v>
      </c>
      <c r="AI4" s="80">
        <f>+E_Vendite!AI145</f>
        <v>60354.969400000009</v>
      </c>
      <c r="AJ4" s="80">
        <f>+E_Vendite!AJ145</f>
        <v>60354.969400000009</v>
      </c>
      <c r="AK4" s="80">
        <f>+E_Vendite!AK145</f>
        <v>60354.969400000009</v>
      </c>
      <c r="AL4" s="80">
        <f>+E_Vendite!AL145</f>
        <v>60354.969400000009</v>
      </c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</row>
    <row r="5" spans="1:62" x14ac:dyDescent="0.25">
      <c r="A5" s="81" t="s">
        <v>586</v>
      </c>
      <c r="B5" s="77"/>
      <c r="C5" s="80">
        <f>+E_Finanziamenti!C241</f>
        <v>0</v>
      </c>
      <c r="D5" s="80">
        <f>+E_Finanziamenti!D241</f>
        <v>0</v>
      </c>
      <c r="E5" s="80">
        <f>+E_Finanziamenti!E241</f>
        <v>20000</v>
      </c>
      <c r="F5" s="80">
        <f>+E_Finanziamenti!F241</f>
        <v>19999.999999999996</v>
      </c>
      <c r="G5" s="80">
        <f>+E_Finanziamenti!G241</f>
        <v>25000.000000000004</v>
      </c>
      <c r="H5" s="80">
        <f>+E_Finanziamenti!H241</f>
        <v>24999.999999999993</v>
      </c>
      <c r="I5" s="80">
        <f>+E_Finanziamenti!I241</f>
        <v>30000.000000000011</v>
      </c>
      <c r="J5" s="80">
        <f>+E_Finanziamenti!J241</f>
        <v>29999.999999999978</v>
      </c>
      <c r="K5" s="80">
        <f>+E_Finanziamenti!K241</f>
        <v>29999.999999999993</v>
      </c>
      <c r="L5" s="80">
        <f>+E_Finanziamenti!L241</f>
        <v>30000.000000000022</v>
      </c>
      <c r="M5" s="80">
        <f>+E_Finanziamenti!M241</f>
        <v>29999.999999999978</v>
      </c>
      <c r="N5" s="80">
        <f>+E_Finanziamenti!N241</f>
        <v>0</v>
      </c>
      <c r="O5" s="80">
        <f>+E_Finanziamenti!O241</f>
        <v>-3.637978807091713E-12</v>
      </c>
      <c r="P5" s="80">
        <f>+E_Finanziamenti!P241</f>
        <v>4.2746250983327627E-11</v>
      </c>
      <c r="Q5" s="80">
        <f>+E_Finanziamenti!Q241</f>
        <v>0</v>
      </c>
      <c r="R5" s="80">
        <f>+E_Finanziamenti!R241</f>
        <v>-1.5006662579253316E-11</v>
      </c>
      <c r="S5" s="80">
        <f>+E_Finanziamenti!S241</f>
        <v>-7.73070496506989E-12</v>
      </c>
      <c r="T5" s="80">
        <f>+E_Finanziamenti!T241</f>
        <v>80000.000000000029</v>
      </c>
      <c r="U5" s="80">
        <f>+E_Finanziamenti!U241</f>
        <v>-1.7280399333685637E-11</v>
      </c>
      <c r="V5" s="80">
        <f>+E_Finanziamenti!V241</f>
        <v>4.6838977141305804E-11</v>
      </c>
      <c r="W5" s="80">
        <f>+E_Finanziamenti!W241</f>
        <v>3.2741809263825417E-11</v>
      </c>
      <c r="X5" s="80">
        <f>+E_Finanziamenti!X241</f>
        <v>-1.0004441719502211E-11</v>
      </c>
      <c r="Y5" s="80">
        <f>+E_Finanziamenti!Y241</f>
        <v>-1.0504663805477321E-10</v>
      </c>
      <c r="Z5" s="80">
        <f>+E_Finanziamenti!Z241</f>
        <v>7.3214323492720723E-11</v>
      </c>
      <c r="AA5" s="80">
        <f>+E_Finanziamenti!AA241</f>
        <v>-2.2282620193436742E-11</v>
      </c>
      <c r="AB5" s="80">
        <f>+E_Finanziamenti!AB241</f>
        <v>-5.7298166211694479E-11</v>
      </c>
      <c r="AC5" s="80">
        <f>+E_Finanziamenti!AC241</f>
        <v>8.0945028457790613E-11</v>
      </c>
      <c r="AD5" s="80">
        <f>+E_Finanziamenti!AD241</f>
        <v>-1.8644641386345029E-11</v>
      </c>
      <c r="AE5" s="80">
        <f>+E_Finanziamenti!AE241</f>
        <v>-1.2732925824820995E-11</v>
      </c>
      <c r="AF5" s="80">
        <f>+E_Finanziamenti!AF241</f>
        <v>-1.1823431123048067E-11</v>
      </c>
      <c r="AG5" s="80">
        <f>+E_Finanziamenti!AG241</f>
        <v>-1.1368683772161603E-11</v>
      </c>
      <c r="AH5" s="80">
        <f>+E_Finanziamenti!AH241</f>
        <v>5.4569682106375694E-12</v>
      </c>
      <c r="AI5" s="80">
        <f>+E_Finanziamenti!AI241</f>
        <v>1.9554136088117957E-11</v>
      </c>
      <c r="AJ5" s="80">
        <f>+E_Finanziamenti!AJ241</f>
        <v>3.637978807091713E-12</v>
      </c>
      <c r="AK5" s="80">
        <f>+E_Finanziamenti!AK241</f>
        <v>-3.0013325158506632E-11</v>
      </c>
      <c r="AL5" s="80">
        <f>+E_Finanziamenti!AL241</f>
        <v>-3.1832314562052488E-11</v>
      </c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</row>
    <row r="6" spans="1:62" x14ac:dyDescent="0.25">
      <c r="A6" s="81" t="s">
        <v>702</v>
      </c>
      <c r="B6" s="77"/>
      <c r="C6" s="80">
        <f>+'Capitale Sociale'!C4</f>
        <v>200000</v>
      </c>
      <c r="D6" s="80">
        <f>+'Capitale Sociale'!D4</f>
        <v>0</v>
      </c>
      <c r="E6" s="80">
        <f>+'Capitale Sociale'!E4</f>
        <v>0</v>
      </c>
      <c r="F6" s="80">
        <f>+'Capitale Sociale'!F4</f>
        <v>0</v>
      </c>
      <c r="G6" s="80">
        <f>+'Capitale Sociale'!G4</f>
        <v>0</v>
      </c>
      <c r="H6" s="80">
        <f>+'Capitale Sociale'!H4</f>
        <v>0</v>
      </c>
      <c r="I6" s="80">
        <f>+'Capitale Sociale'!I4</f>
        <v>0</v>
      </c>
      <c r="J6" s="80">
        <f>+'Capitale Sociale'!J4</f>
        <v>0</v>
      </c>
      <c r="K6" s="80">
        <f>+'Capitale Sociale'!K4</f>
        <v>0</v>
      </c>
      <c r="L6" s="80">
        <f>+'Capitale Sociale'!L4</f>
        <v>0</v>
      </c>
      <c r="M6" s="80">
        <f>+'Capitale Sociale'!M4</f>
        <v>0</v>
      </c>
      <c r="N6" s="80">
        <f>+'Capitale Sociale'!N4</f>
        <v>0</v>
      </c>
      <c r="O6" s="80">
        <f>+'Capitale Sociale'!O4</f>
        <v>0</v>
      </c>
      <c r="P6" s="80">
        <f>+'Capitale Sociale'!P4</f>
        <v>0</v>
      </c>
      <c r="Q6" s="80">
        <f>+'Capitale Sociale'!Q4</f>
        <v>0</v>
      </c>
      <c r="R6" s="80">
        <f>+'Capitale Sociale'!R4</f>
        <v>0</v>
      </c>
      <c r="S6" s="80">
        <f>+'Capitale Sociale'!S4</f>
        <v>0</v>
      </c>
      <c r="T6" s="80">
        <f>+'Capitale Sociale'!T4</f>
        <v>0</v>
      </c>
      <c r="U6" s="80">
        <f>+'Capitale Sociale'!U4</f>
        <v>0</v>
      </c>
      <c r="V6" s="80">
        <f>+'Capitale Sociale'!V4</f>
        <v>0</v>
      </c>
      <c r="W6" s="80">
        <f>+'Capitale Sociale'!W4</f>
        <v>0</v>
      </c>
      <c r="X6" s="80">
        <f>+'Capitale Sociale'!X4</f>
        <v>0</v>
      </c>
      <c r="Y6" s="80">
        <f>+'Capitale Sociale'!Y4</f>
        <v>0</v>
      </c>
      <c r="Z6" s="80">
        <f>+'Capitale Sociale'!Z4</f>
        <v>0</v>
      </c>
      <c r="AA6" s="80">
        <f>+'Capitale Sociale'!AA4</f>
        <v>0</v>
      </c>
      <c r="AB6" s="80">
        <f>+'Capitale Sociale'!AB4</f>
        <v>0</v>
      </c>
      <c r="AC6" s="80">
        <f>+'Capitale Sociale'!AC4</f>
        <v>0</v>
      </c>
      <c r="AD6" s="80">
        <f>+'Capitale Sociale'!AD4</f>
        <v>0</v>
      </c>
      <c r="AE6" s="80">
        <f>+'Capitale Sociale'!AE4</f>
        <v>0</v>
      </c>
      <c r="AF6" s="80">
        <f>+'Capitale Sociale'!AF4</f>
        <v>0</v>
      </c>
      <c r="AG6" s="80">
        <f>+'Capitale Sociale'!AG4</f>
        <v>0</v>
      </c>
      <c r="AH6" s="80">
        <f>+'Capitale Sociale'!AH4</f>
        <v>0</v>
      </c>
      <c r="AI6" s="80">
        <f>+'Capitale Sociale'!AI4</f>
        <v>0</v>
      </c>
      <c r="AJ6" s="80">
        <f>+'Capitale Sociale'!AJ4</f>
        <v>0</v>
      </c>
      <c r="AK6" s="80">
        <f>+'Capitale Sociale'!AK4</f>
        <v>0</v>
      </c>
      <c r="AL6" s="80">
        <f>+'Capitale Sociale'!AL4</f>
        <v>0</v>
      </c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</row>
    <row r="7" spans="1:62" x14ac:dyDescent="0.25">
      <c r="A7" s="81" t="s">
        <v>737</v>
      </c>
      <c r="B7" s="77"/>
      <c r="C7" s="80">
        <f>+'Var Fin'!D3</f>
        <v>200000</v>
      </c>
      <c r="D7" s="80">
        <f>+'Var Fin'!E3</f>
        <v>180000</v>
      </c>
      <c r="E7" s="80">
        <f>+'Var Fin'!F3</f>
        <v>90000</v>
      </c>
      <c r="F7" s="80">
        <f>+'Var Fin'!G3</f>
        <v>0</v>
      </c>
      <c r="G7" s="80">
        <f>+'Var Fin'!H3</f>
        <v>0</v>
      </c>
      <c r="H7" s="80">
        <f>+'Var Fin'!I3</f>
        <v>0</v>
      </c>
      <c r="I7" s="80">
        <f>+'Var Fin'!J3</f>
        <v>0</v>
      </c>
      <c r="J7" s="80">
        <f>+'Var Fin'!K3</f>
        <v>0</v>
      </c>
      <c r="K7" s="80">
        <f>+'Var Fin'!L3</f>
        <v>0</v>
      </c>
      <c r="L7" s="80">
        <f>+'Var Fin'!M3</f>
        <v>0</v>
      </c>
      <c r="M7" s="80">
        <f>+'Var Fin'!N3</f>
        <v>0</v>
      </c>
      <c r="N7" s="80">
        <f>+'Var Fin'!O3</f>
        <v>0</v>
      </c>
      <c r="O7" s="80">
        <f>+'Var Fin'!P3</f>
        <v>0</v>
      </c>
      <c r="P7" s="80">
        <f>+'Var Fin'!Q3</f>
        <v>0</v>
      </c>
      <c r="Q7" s="80">
        <f>+'Var Fin'!R3</f>
        <v>0</v>
      </c>
      <c r="R7" s="80">
        <f>+'Var Fin'!S3</f>
        <v>0</v>
      </c>
      <c r="S7" s="80">
        <f>+'Var Fin'!T3</f>
        <v>0</v>
      </c>
      <c r="T7" s="80">
        <f>+'Var Fin'!U3</f>
        <v>0</v>
      </c>
      <c r="U7" s="80">
        <f>+'Var Fin'!V3</f>
        <v>0</v>
      </c>
      <c r="V7" s="80">
        <f>+'Var Fin'!W3</f>
        <v>0</v>
      </c>
      <c r="W7" s="80">
        <f>+'Var Fin'!X3</f>
        <v>0</v>
      </c>
      <c r="X7" s="80">
        <f>+'Var Fin'!Y3</f>
        <v>0</v>
      </c>
      <c r="Y7" s="80">
        <f>+'Var Fin'!Z3</f>
        <v>0</v>
      </c>
      <c r="Z7" s="80">
        <f>+'Var Fin'!AA3</f>
        <v>0</v>
      </c>
      <c r="AA7" s="80">
        <f>+'Var Fin'!AB3</f>
        <v>0</v>
      </c>
      <c r="AB7" s="80">
        <f>+'Var Fin'!AC3</f>
        <v>0</v>
      </c>
      <c r="AC7" s="80">
        <f>+'Var Fin'!AD3</f>
        <v>0</v>
      </c>
      <c r="AD7" s="80">
        <f>+'Var Fin'!AE3</f>
        <v>0</v>
      </c>
      <c r="AE7" s="80">
        <f>+'Var Fin'!AF3</f>
        <v>0</v>
      </c>
      <c r="AF7" s="80">
        <f>+'Var Fin'!AG3</f>
        <v>0</v>
      </c>
      <c r="AG7" s="80">
        <f>+'Var Fin'!AH3</f>
        <v>0</v>
      </c>
      <c r="AH7" s="80">
        <f>+'Var Fin'!AI3</f>
        <v>0</v>
      </c>
      <c r="AI7" s="80">
        <f>+'Var Fin'!AJ3</f>
        <v>0</v>
      </c>
      <c r="AJ7" s="80">
        <f>+'Var Fin'!AK3</f>
        <v>0</v>
      </c>
      <c r="AK7" s="80">
        <f>+'Var Fin'!AL3</f>
        <v>0</v>
      </c>
      <c r="AL7" s="80">
        <f>+'Var Fin'!AM3</f>
        <v>0</v>
      </c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8" spans="1:62" x14ac:dyDescent="0.25">
      <c r="A8" s="81" t="s">
        <v>738</v>
      </c>
      <c r="B8" s="77"/>
      <c r="C8" s="80">
        <f>+'Var Fin'!D4</f>
        <v>10000</v>
      </c>
      <c r="D8" s="80">
        <f>+'Var Fin'!E4</f>
        <v>10000</v>
      </c>
      <c r="E8" s="80">
        <f>+'Var Fin'!F4</f>
        <v>0</v>
      </c>
      <c r="F8" s="80">
        <f>+'Var Fin'!G4</f>
        <v>0</v>
      </c>
      <c r="G8" s="80">
        <f>+'Var Fin'!H4</f>
        <v>0</v>
      </c>
      <c r="H8" s="80">
        <f>+'Var Fin'!I4</f>
        <v>0</v>
      </c>
      <c r="I8" s="80">
        <f>+'Var Fin'!J4</f>
        <v>0</v>
      </c>
      <c r="J8" s="80">
        <f>+'Var Fin'!K4</f>
        <v>0</v>
      </c>
      <c r="K8" s="80">
        <f>+'Var Fin'!L4</f>
        <v>0</v>
      </c>
      <c r="L8" s="80">
        <f>+'Var Fin'!M4</f>
        <v>0</v>
      </c>
      <c r="M8" s="80">
        <f>+'Var Fin'!N4</f>
        <v>0</v>
      </c>
      <c r="N8" s="80">
        <f>+'Var Fin'!O4</f>
        <v>0</v>
      </c>
      <c r="O8" s="80">
        <f>+'Var Fin'!P4</f>
        <v>0</v>
      </c>
      <c r="P8" s="80">
        <f>+'Var Fin'!Q4</f>
        <v>0</v>
      </c>
      <c r="Q8" s="80">
        <f>+'Var Fin'!R4</f>
        <v>0</v>
      </c>
      <c r="R8" s="80">
        <f>+'Var Fin'!S4</f>
        <v>0</v>
      </c>
      <c r="S8" s="80">
        <f>+'Var Fin'!T4</f>
        <v>0</v>
      </c>
      <c r="T8" s="80">
        <f>+'Var Fin'!U4</f>
        <v>0</v>
      </c>
      <c r="U8" s="80">
        <f>+'Var Fin'!V4</f>
        <v>0</v>
      </c>
      <c r="V8" s="80">
        <f>+'Var Fin'!W4</f>
        <v>0</v>
      </c>
      <c r="W8" s="80">
        <f>+'Var Fin'!X4</f>
        <v>0</v>
      </c>
      <c r="X8" s="80">
        <f>+'Var Fin'!Y4</f>
        <v>0</v>
      </c>
      <c r="Y8" s="80">
        <f>+'Var Fin'!Z4</f>
        <v>0</v>
      </c>
      <c r="Z8" s="80">
        <f>+'Var Fin'!AA4</f>
        <v>0</v>
      </c>
      <c r="AA8" s="80">
        <f>+'Var Fin'!AB4</f>
        <v>0</v>
      </c>
      <c r="AB8" s="80">
        <f>+'Var Fin'!AC4</f>
        <v>0</v>
      </c>
      <c r="AC8" s="80">
        <f>+'Var Fin'!AD4</f>
        <v>0</v>
      </c>
      <c r="AD8" s="80">
        <f>+'Var Fin'!AE4</f>
        <v>0</v>
      </c>
      <c r="AE8" s="80">
        <f>+'Var Fin'!AF4</f>
        <v>0</v>
      </c>
      <c r="AF8" s="80">
        <f>+'Var Fin'!AG4</f>
        <v>0</v>
      </c>
      <c r="AG8" s="80">
        <f>+'Var Fin'!AH4</f>
        <v>0</v>
      </c>
      <c r="AH8" s="80">
        <f>+'Var Fin'!AI4</f>
        <v>0</v>
      </c>
      <c r="AI8" s="80">
        <f>+'Var Fin'!AJ4</f>
        <v>0</v>
      </c>
      <c r="AJ8" s="80">
        <f>+'Var Fin'!AK4</f>
        <v>0</v>
      </c>
      <c r="AK8" s="80">
        <f>+'Var Fin'!AL4</f>
        <v>0</v>
      </c>
      <c r="AL8" s="80">
        <f>+'Var Fin'!AM4</f>
        <v>0</v>
      </c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</row>
    <row r="10" spans="1:62" x14ac:dyDescent="0.25">
      <c r="A10" s="79" t="s">
        <v>339</v>
      </c>
      <c r="B10" s="77"/>
      <c r="C10" s="78">
        <f>SUM(C11:C22)</f>
        <v>235379.21710246883</v>
      </c>
      <c r="D10" s="78">
        <f t="shared" ref="D10:AL10" si="1">SUM(D11:D22)</f>
        <v>242857.21710246883</v>
      </c>
      <c r="E10" s="78">
        <f t="shared" si="1"/>
        <v>190207.21710246883</v>
      </c>
      <c r="F10" s="78">
        <f t="shared" si="1"/>
        <v>40666.687564012333</v>
      </c>
      <c r="G10" s="78">
        <f t="shared" si="1"/>
        <v>27416.985850665042</v>
      </c>
      <c r="H10" s="78">
        <f t="shared" si="1"/>
        <v>36198.398388399866</v>
      </c>
      <c r="I10" s="78">
        <f t="shared" si="1"/>
        <v>76029.968308104639</v>
      </c>
      <c r="J10" s="78">
        <f t="shared" si="1"/>
        <v>78735.273157424337</v>
      </c>
      <c r="K10" s="78">
        <f t="shared" si="1"/>
        <v>47119.85521735486</v>
      </c>
      <c r="L10" s="78">
        <f t="shared" si="1"/>
        <v>75783.378999270994</v>
      </c>
      <c r="M10" s="78">
        <f t="shared" si="1"/>
        <v>70788.926510129517</v>
      </c>
      <c r="N10" s="78">
        <f t="shared" si="1"/>
        <v>18846.792987767934</v>
      </c>
      <c r="O10" s="78">
        <f t="shared" si="1"/>
        <v>112775.87073803459</v>
      </c>
      <c r="P10" s="78">
        <f t="shared" si="1"/>
        <v>33491.068488301236</v>
      </c>
      <c r="Q10" s="78">
        <f t="shared" si="1"/>
        <v>32293.628488301234</v>
      </c>
      <c r="R10" s="78">
        <f t="shared" si="1"/>
        <v>121761.18848830122</v>
      </c>
      <c r="S10" s="78">
        <f t="shared" si="1"/>
        <v>35670.208488301236</v>
      </c>
      <c r="T10" s="78">
        <f t="shared" si="1"/>
        <v>87868.263299834711</v>
      </c>
      <c r="U10" s="78">
        <f t="shared" si="1"/>
        <v>66736.469156886538</v>
      </c>
      <c r="V10" s="78">
        <f t="shared" si="1"/>
        <v>79946.549156886525</v>
      </c>
      <c r="W10" s="78">
        <f t="shared" si="1"/>
        <v>36557.109156886538</v>
      </c>
      <c r="X10" s="78">
        <f t="shared" si="1"/>
        <v>46055.693106886545</v>
      </c>
      <c r="Y10" s="78">
        <f t="shared" si="1"/>
        <v>86241.658361829453</v>
      </c>
      <c r="Z10" s="78">
        <f t="shared" si="1"/>
        <v>90581.249357153181</v>
      </c>
      <c r="AA10" s="78">
        <f t="shared" si="1"/>
        <v>75515.173829684354</v>
      </c>
      <c r="AB10" s="78">
        <f t="shared" si="1"/>
        <v>17677.116629684358</v>
      </c>
      <c r="AC10" s="78">
        <f t="shared" si="1"/>
        <v>46968.01540468436</v>
      </c>
      <c r="AD10" s="78">
        <f t="shared" si="1"/>
        <v>132801.09420468434</v>
      </c>
      <c r="AE10" s="78">
        <f t="shared" si="1"/>
        <v>73096.360580684355</v>
      </c>
      <c r="AF10" s="78">
        <f t="shared" si="1"/>
        <v>86030.290082093037</v>
      </c>
      <c r="AG10" s="78">
        <f t="shared" si="1"/>
        <v>63545.044804684359</v>
      </c>
      <c r="AH10" s="78">
        <f t="shared" si="1"/>
        <v>24599.295404684362</v>
      </c>
      <c r="AI10" s="78">
        <f t="shared" si="1"/>
        <v>96793.335404684345</v>
      </c>
      <c r="AJ10" s="78">
        <f t="shared" si="1"/>
        <v>64210.843604684364</v>
      </c>
      <c r="AK10" s="78">
        <f t="shared" si="1"/>
        <v>68490.793641390163</v>
      </c>
      <c r="AL10" s="78">
        <f t="shared" si="1"/>
        <v>35670.40480468436</v>
      </c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</row>
    <row r="11" spans="1:62" x14ac:dyDescent="0.25">
      <c r="A11" s="79" t="s">
        <v>359</v>
      </c>
      <c r="B11" s="77"/>
      <c r="C11" s="80">
        <f>+E_Acquisti!C145</f>
        <v>25410</v>
      </c>
      <c r="D11" s="80">
        <f>+E_Acquisti!D145</f>
        <v>2420</v>
      </c>
      <c r="E11" s="80">
        <f>+E_Acquisti!E145</f>
        <v>177069</v>
      </c>
      <c r="F11" s="80">
        <f>+E_Acquisti!F145</f>
        <v>25410</v>
      </c>
      <c r="G11" s="80">
        <f>+E_Acquisti!G145</f>
        <v>2420</v>
      </c>
      <c r="H11" s="80">
        <f>+E_Acquisti!H145</f>
        <v>17820</v>
      </c>
      <c r="I11" s="80">
        <f>+E_Acquisti!I145</f>
        <v>62280</v>
      </c>
      <c r="J11" s="80">
        <f>+E_Acquisti!J145</f>
        <v>62119</v>
      </c>
      <c r="K11" s="80">
        <f>+E_Acquisti!K145</f>
        <v>25987.72</v>
      </c>
      <c r="L11" s="80">
        <f>+E_Acquisti!L145</f>
        <v>60240.2</v>
      </c>
      <c r="M11" s="80">
        <f>+E_Acquisti!M145</f>
        <v>50554.400000000001</v>
      </c>
      <c r="N11" s="80">
        <f>+E_Acquisti!N145</f>
        <v>0</v>
      </c>
      <c r="O11" s="80">
        <f>+E_Acquisti!O145</f>
        <v>93451.44</v>
      </c>
      <c r="P11" s="80">
        <f>+E_Acquisti!P145</f>
        <v>13761</v>
      </c>
      <c r="Q11" s="80">
        <f>+E_Acquisti!Q145</f>
        <v>14563.560000000001</v>
      </c>
      <c r="R11" s="80">
        <f>+E_Acquisti!R145</f>
        <v>104031.12</v>
      </c>
      <c r="S11" s="80">
        <f>+E_Acquisti!S145</f>
        <v>14194.7</v>
      </c>
      <c r="T11" s="80">
        <f>+E_Acquisti!T145</f>
        <v>52319.58</v>
      </c>
      <c r="U11" s="80">
        <f>+E_Acquisti!U145</f>
        <v>45283.920000000006</v>
      </c>
      <c r="V11" s="80">
        <f>+E_Acquisti!V145</f>
        <v>60494</v>
      </c>
      <c r="W11" s="80">
        <f>+E_Acquisti!W145</f>
        <v>17104.560000000001</v>
      </c>
      <c r="X11" s="80">
        <f>+E_Acquisti!X145</f>
        <v>25918.2</v>
      </c>
      <c r="Y11" s="80">
        <f>+E_Acquisti!Y145</f>
        <v>59152.560000000005</v>
      </c>
      <c r="Z11" s="80">
        <f>+E_Acquisti!Z145</f>
        <v>64975.700000000004</v>
      </c>
      <c r="AA11" s="80">
        <f>+E_Acquisti!AA145</f>
        <v>49614.84</v>
      </c>
      <c r="AB11" s="80">
        <f>+E_Acquisti!AB145</f>
        <v>0</v>
      </c>
      <c r="AC11" s="80">
        <f>+E_Acquisti!AC145</f>
        <v>30093.360000000001</v>
      </c>
      <c r="AD11" s="80">
        <f>+E_Acquisti!AD145</f>
        <v>113971.16</v>
      </c>
      <c r="AE11" s="80">
        <f>+E_Acquisti!AE145</f>
        <v>48461.22</v>
      </c>
      <c r="AF11" s="80">
        <f>+E_Acquisti!AF145</f>
        <v>17998.2</v>
      </c>
      <c r="AG11" s="80">
        <f>+E_Acquisti!AG145</f>
        <v>37571.9</v>
      </c>
      <c r="AH11" s="80">
        <f>+E_Acquisti!AH145</f>
        <v>7724.64</v>
      </c>
      <c r="AI11" s="80">
        <f>+E_Acquisti!AI145</f>
        <v>79918.679999999993</v>
      </c>
      <c r="AJ11" s="80">
        <f>+E_Acquisti!AJ145</f>
        <v>39854.820000000007</v>
      </c>
      <c r="AK11" s="80">
        <f>+E_Acquisti!AK145</f>
        <v>19438.32</v>
      </c>
      <c r="AL11" s="80">
        <f>+E_Acquisti!AL145</f>
        <v>12016.62</v>
      </c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</row>
    <row r="12" spans="1:62" x14ac:dyDescent="0.25">
      <c r="A12" s="79" t="s">
        <v>317</v>
      </c>
      <c r="B12" s="77"/>
      <c r="C12" s="80">
        <f>-L_Iva!C38</f>
        <v>0</v>
      </c>
      <c r="D12" s="80">
        <f>-L_Iva!D38</f>
        <v>0</v>
      </c>
      <c r="E12" s="80">
        <f>-L_Iva!E38</f>
        <v>0</v>
      </c>
      <c r="F12" s="80">
        <f>-L_Iva!F38</f>
        <v>0</v>
      </c>
      <c r="G12" s="80">
        <f>-L_Iva!G38</f>
        <v>0</v>
      </c>
      <c r="H12" s="80">
        <f>-L_Iva!H38</f>
        <v>0</v>
      </c>
      <c r="I12" s="80">
        <f>-L_Iva!I38</f>
        <v>0</v>
      </c>
      <c r="J12" s="80">
        <f>-L_Iva!J38</f>
        <v>0</v>
      </c>
      <c r="K12" s="80">
        <f>-L_Iva!K38</f>
        <v>0</v>
      </c>
      <c r="L12" s="80">
        <f>-L_Iva!L38</f>
        <v>0</v>
      </c>
      <c r="M12" s="80">
        <f>-L_Iva!M38</f>
        <v>0</v>
      </c>
      <c r="N12" s="80">
        <f>-L_Iva!N38</f>
        <v>0</v>
      </c>
      <c r="O12" s="80">
        <f>-L_Iva!O38</f>
        <v>0</v>
      </c>
      <c r="P12" s="80">
        <f>-L_Iva!P38</f>
        <v>0</v>
      </c>
      <c r="Q12" s="80">
        <f>-L_Iva!Q38</f>
        <v>0</v>
      </c>
      <c r="R12" s="80">
        <f>-L_Iva!R38</f>
        <v>0</v>
      </c>
      <c r="S12" s="80">
        <f>-L_Iva!S38</f>
        <v>0</v>
      </c>
      <c r="T12" s="80">
        <f>-L_Iva!T38</f>
        <v>0</v>
      </c>
      <c r="U12" s="80">
        <f>-L_Iva!U38</f>
        <v>0</v>
      </c>
      <c r="V12" s="80">
        <f>-L_Iva!V38</f>
        <v>0</v>
      </c>
      <c r="W12" s="80">
        <f>-L_Iva!W38</f>
        <v>0</v>
      </c>
      <c r="X12" s="80">
        <f>-L_Iva!X38</f>
        <v>684.94395000000804</v>
      </c>
      <c r="Y12" s="80">
        <f>-L_Iva!Y38</f>
        <v>0</v>
      </c>
      <c r="Z12" s="80">
        <f>-L_Iva!Z38</f>
        <v>3757.5024499999981</v>
      </c>
      <c r="AA12" s="80">
        <f>-L_Iva!AA38</f>
        <v>9036.0212249999986</v>
      </c>
      <c r="AB12" s="80">
        <f>-L_Iva!AB38</f>
        <v>802.4612249999991</v>
      </c>
      <c r="AC12" s="80">
        <f>-L_Iva!AC38</f>
        <v>0</v>
      </c>
      <c r="AD12" s="80">
        <f>-L_Iva!AD38</f>
        <v>1955.2787999999982</v>
      </c>
      <c r="AE12" s="80">
        <f>-L_Iva!AE38</f>
        <v>3863.7293999999993</v>
      </c>
      <c r="AF12" s="80">
        <f>-L_Iva!AF38</f>
        <v>8554.4293999999991</v>
      </c>
      <c r="AG12" s="80">
        <f>-L_Iva!AG38</f>
        <v>9098.4893999999986</v>
      </c>
      <c r="AH12" s="80">
        <f>-L_Iva!AH38</f>
        <v>0</v>
      </c>
      <c r="AI12" s="80">
        <f>-L_Iva!AI38</f>
        <v>0</v>
      </c>
      <c r="AJ12" s="80">
        <f>-L_Iva!AJ38</f>
        <v>7481.368199999999</v>
      </c>
      <c r="AK12" s="80">
        <f>-L_Iva!AK38</f>
        <v>8464.7093999999979</v>
      </c>
      <c r="AL12" s="80">
        <f>-L_Iva!AL38</f>
        <v>6779.1293999999989</v>
      </c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</row>
    <row r="13" spans="1:62" x14ac:dyDescent="0.25">
      <c r="A13" s="79" t="s">
        <v>390</v>
      </c>
      <c r="B13" s="77"/>
      <c r="C13" s="80">
        <f>+E_Investimenti!F47</f>
        <v>0</v>
      </c>
      <c r="D13" s="80">
        <f>+E_Investimenti!G47</f>
        <v>4840</v>
      </c>
      <c r="E13" s="80">
        <f>+E_Investimenti!H47</f>
        <v>2420</v>
      </c>
      <c r="F13" s="80">
        <f>+E_Investimenti!I47</f>
        <v>1210</v>
      </c>
      <c r="G13" s="80">
        <f>+E_Investimenti!J47</f>
        <v>4840</v>
      </c>
      <c r="H13" s="80">
        <f>+E_Investimenti!K47</f>
        <v>3025</v>
      </c>
      <c r="I13" s="80">
        <f>+E_Investimenti!L47</f>
        <v>0</v>
      </c>
      <c r="J13" s="80">
        <f>+E_Investimenti!M47</f>
        <v>0</v>
      </c>
      <c r="K13" s="80">
        <f>+E_Investimenti!N47</f>
        <v>6050</v>
      </c>
      <c r="L13" s="80">
        <f>+E_Investimenti!O47</f>
        <v>0</v>
      </c>
      <c r="M13" s="80">
        <f>+E_Investimenti!P47</f>
        <v>4235</v>
      </c>
      <c r="N13" s="80">
        <f>+E_Investimenti!Q47</f>
        <v>0</v>
      </c>
      <c r="O13" s="80">
        <f>+E_Investimenti!R47</f>
        <v>0</v>
      </c>
      <c r="P13" s="80">
        <f>+E_Investimenti!S47</f>
        <v>0</v>
      </c>
      <c r="Q13" s="80">
        <f>+E_Investimenti!T47</f>
        <v>0</v>
      </c>
      <c r="R13" s="80">
        <f>+E_Investimenti!U47</f>
        <v>0</v>
      </c>
      <c r="S13" s="80">
        <f>+E_Investimenti!V47</f>
        <v>0</v>
      </c>
      <c r="T13" s="80">
        <f>+E_Investimenti!W47</f>
        <v>0</v>
      </c>
      <c r="U13" s="80">
        <f>+E_Investimenti!X47</f>
        <v>0</v>
      </c>
      <c r="V13" s="80">
        <f>+E_Investimenti!Y47</f>
        <v>0</v>
      </c>
      <c r="W13" s="80">
        <f>+E_Investimenti!Z47</f>
        <v>0</v>
      </c>
      <c r="X13" s="80">
        <f>+E_Investimenti!AA47</f>
        <v>0</v>
      </c>
      <c r="Y13" s="80">
        <f>+E_Investimenti!AB47</f>
        <v>0</v>
      </c>
      <c r="Z13" s="80">
        <f>+E_Investimenti!AC47</f>
        <v>0</v>
      </c>
      <c r="AA13" s="80">
        <f>+E_Investimenti!AD47</f>
        <v>0</v>
      </c>
      <c r="AB13" s="80">
        <f>+E_Investimenti!AE47</f>
        <v>0</v>
      </c>
      <c r="AC13" s="80">
        <f>+E_Investimenti!AF47</f>
        <v>0</v>
      </c>
      <c r="AD13" s="80">
        <f>+E_Investimenti!AG47</f>
        <v>0</v>
      </c>
      <c r="AE13" s="80">
        <f>+E_Investimenti!AH47</f>
        <v>0</v>
      </c>
      <c r="AF13" s="80">
        <f>+E_Investimenti!AI47</f>
        <v>0</v>
      </c>
      <c r="AG13" s="80">
        <f>+E_Investimenti!AJ47</f>
        <v>0</v>
      </c>
      <c r="AH13" s="80">
        <f>+E_Investimenti!AK47</f>
        <v>0</v>
      </c>
      <c r="AI13" s="80">
        <f>+E_Investimenti!AL47</f>
        <v>0</v>
      </c>
      <c r="AJ13" s="80">
        <f>+E_Investimenti!AM47</f>
        <v>0</v>
      </c>
      <c r="AK13" s="80">
        <f>+E_Investimenti!AN47</f>
        <v>0</v>
      </c>
      <c r="AL13" s="80">
        <f>+E_Investimenti!AO47</f>
        <v>0</v>
      </c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</row>
    <row r="14" spans="1:62" x14ac:dyDescent="0.25">
      <c r="A14" s="79" t="s">
        <v>451</v>
      </c>
      <c r="B14" s="77"/>
      <c r="C14" s="80">
        <f>+E_Personale!C182</f>
        <v>4107</v>
      </c>
      <c r="D14" s="80">
        <f>+E_Personale!D182</f>
        <v>4614</v>
      </c>
      <c r="E14" s="80">
        <f>+E_Personale!E182</f>
        <v>4614</v>
      </c>
      <c r="F14" s="80">
        <f>+E_Personale!F182</f>
        <v>4614</v>
      </c>
      <c r="G14" s="80">
        <f>+E_Personale!G182</f>
        <v>8214</v>
      </c>
      <c r="H14" s="80">
        <f>+E_Personale!H182</f>
        <v>4614</v>
      </c>
      <c r="I14" s="80">
        <f>+E_Personale!I182</f>
        <v>4614</v>
      </c>
      <c r="J14" s="80">
        <f>+E_Personale!J182</f>
        <v>4614</v>
      </c>
      <c r="K14" s="80">
        <f>+E_Personale!K182</f>
        <v>4614</v>
      </c>
      <c r="L14" s="80">
        <f>+E_Personale!L182</f>
        <v>4614</v>
      </c>
      <c r="M14" s="80">
        <f>+E_Personale!M182</f>
        <v>4614</v>
      </c>
      <c r="N14" s="80">
        <f>+E_Personale!N182</f>
        <v>4614</v>
      </c>
      <c r="O14" s="80">
        <f>+E_Personale!O182</f>
        <v>4696.1400000000003</v>
      </c>
      <c r="P14" s="80">
        <f>+E_Personale!P182</f>
        <v>4706.28</v>
      </c>
      <c r="Q14" s="80">
        <f>+E_Personale!Q182</f>
        <v>4706.28</v>
      </c>
      <c r="R14" s="80">
        <f>+E_Personale!R182</f>
        <v>4706.28</v>
      </c>
      <c r="S14" s="80">
        <f>+E_Personale!S182</f>
        <v>8451.7200000000012</v>
      </c>
      <c r="T14" s="80">
        <f>+E_Personale!T182</f>
        <v>4706.28</v>
      </c>
      <c r="U14" s="80">
        <f>+E_Personale!U182</f>
        <v>4706.28</v>
      </c>
      <c r="V14" s="80">
        <f>+E_Personale!V182</f>
        <v>4706.28</v>
      </c>
      <c r="W14" s="80">
        <f>+E_Personale!W182</f>
        <v>4706.28</v>
      </c>
      <c r="X14" s="80">
        <f>+E_Personale!X182</f>
        <v>4706.28</v>
      </c>
      <c r="Y14" s="80">
        <f>+E_Personale!Y182</f>
        <v>4706.28</v>
      </c>
      <c r="Z14" s="80">
        <f>+E_Personale!Z182</f>
        <v>4706.28</v>
      </c>
      <c r="AA14" s="80">
        <f>+E_Personale!AA182</f>
        <v>4790.0628000000006</v>
      </c>
      <c r="AB14" s="80">
        <f>+E_Personale!AB182</f>
        <v>4800.4056</v>
      </c>
      <c r="AC14" s="80">
        <f>+E_Personale!AC182</f>
        <v>4800.4056</v>
      </c>
      <c r="AD14" s="80">
        <f>+E_Personale!AD182</f>
        <v>4800.4056</v>
      </c>
      <c r="AE14" s="80">
        <f>+E_Personale!AE182</f>
        <v>8697.161376</v>
      </c>
      <c r="AF14" s="80">
        <f>+E_Personale!AF182</f>
        <v>4800.4056</v>
      </c>
      <c r="AG14" s="80">
        <f>+E_Personale!AG182</f>
        <v>4800.4056</v>
      </c>
      <c r="AH14" s="80">
        <f>+E_Personale!AH182</f>
        <v>4800.4056</v>
      </c>
      <c r="AI14" s="80">
        <f>+E_Personale!AI182</f>
        <v>4800.4056</v>
      </c>
      <c r="AJ14" s="80">
        <f>+E_Personale!AJ182</f>
        <v>4800.4056</v>
      </c>
      <c r="AK14" s="80">
        <f>+E_Personale!AK182</f>
        <v>4800.4056</v>
      </c>
      <c r="AL14" s="80">
        <f>+E_Personale!AL182</f>
        <v>4800.4056</v>
      </c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</row>
    <row r="15" spans="1:62" x14ac:dyDescent="0.25">
      <c r="A15" s="79" t="s">
        <v>479</v>
      </c>
      <c r="B15" s="77"/>
      <c r="C15" s="80">
        <f>+'E_Altri costi'!D114</f>
        <v>2794.7</v>
      </c>
      <c r="D15" s="80">
        <f>+'E_Altri costi'!E114</f>
        <v>2915.7</v>
      </c>
      <c r="E15" s="80">
        <f>+'E_Altri costi'!F114</f>
        <v>3036.7</v>
      </c>
      <c r="F15" s="80">
        <f>+'E_Altri costi'!G114</f>
        <v>3641.7</v>
      </c>
      <c r="G15" s="80">
        <f>+'E_Altri costi'!H114</f>
        <v>3036.7</v>
      </c>
      <c r="H15" s="80">
        <f>+'E_Altri costi'!I114</f>
        <v>3036.7</v>
      </c>
      <c r="I15" s="80">
        <f>+'E_Altri costi'!J114</f>
        <v>3036.7</v>
      </c>
      <c r="J15" s="80">
        <f>+'E_Altri costi'!K114</f>
        <v>3036.7</v>
      </c>
      <c r="K15" s="80">
        <f>+'E_Altri costi'!L114</f>
        <v>3036.7</v>
      </c>
      <c r="L15" s="80">
        <f>+'E_Altri costi'!M114</f>
        <v>3036.7</v>
      </c>
      <c r="M15" s="80">
        <f>+'E_Altri costi'!N114</f>
        <v>3036.7</v>
      </c>
      <c r="N15" s="80">
        <f>+'E_Altri costi'!O114</f>
        <v>3036.7</v>
      </c>
      <c r="O15" s="80">
        <f>+'E_Altri costi'!P114</f>
        <v>3036.7</v>
      </c>
      <c r="P15" s="80">
        <f>+'E_Altri costi'!Q114</f>
        <v>3036.7</v>
      </c>
      <c r="Q15" s="80">
        <f>+'E_Altri costi'!R114</f>
        <v>3036.7</v>
      </c>
      <c r="R15" s="80">
        <f>+'E_Altri costi'!S114</f>
        <v>3036.7</v>
      </c>
      <c r="S15" s="80">
        <f>+'E_Altri costi'!T114</f>
        <v>3036.7</v>
      </c>
      <c r="T15" s="80">
        <f>+'E_Altri costi'!U114</f>
        <v>3036.7</v>
      </c>
      <c r="U15" s="80">
        <f>+'E_Altri costi'!V114</f>
        <v>3036.7</v>
      </c>
      <c r="V15" s="80">
        <f>+'E_Altri costi'!W114</f>
        <v>3036.7</v>
      </c>
      <c r="W15" s="80">
        <f>+'E_Altri costi'!X114</f>
        <v>3036.7</v>
      </c>
      <c r="X15" s="80">
        <f>+'E_Altri costi'!Y114</f>
        <v>3036.7</v>
      </c>
      <c r="Y15" s="80">
        <f>+'E_Altri costi'!Z114</f>
        <v>3036.7</v>
      </c>
      <c r="Z15" s="80">
        <f>+'E_Altri costi'!AA114</f>
        <v>3036.7</v>
      </c>
      <c r="AA15" s="80">
        <f>+'E_Altri costi'!AB114</f>
        <v>3036.7</v>
      </c>
      <c r="AB15" s="80">
        <f>+'E_Altri costi'!AC114</f>
        <v>3036.7</v>
      </c>
      <c r="AC15" s="80">
        <f>+'E_Altri costi'!AD114</f>
        <v>3036.7</v>
      </c>
      <c r="AD15" s="80">
        <f>+'E_Altri costi'!AE114</f>
        <v>3036.7</v>
      </c>
      <c r="AE15" s="80">
        <f>+'E_Altri costi'!AF114</f>
        <v>3036.7</v>
      </c>
      <c r="AF15" s="80">
        <f>+'E_Altri costi'!AG114</f>
        <v>3036.7</v>
      </c>
      <c r="AG15" s="80">
        <f>+'E_Altri costi'!AH114</f>
        <v>3036.7</v>
      </c>
      <c r="AH15" s="80">
        <f>+'E_Altri costi'!AI114</f>
        <v>3036.7</v>
      </c>
      <c r="AI15" s="80">
        <f>+'E_Altri costi'!AJ114</f>
        <v>3036.7</v>
      </c>
      <c r="AJ15" s="80">
        <f>+'E_Altri costi'!AK114</f>
        <v>3036.7</v>
      </c>
      <c r="AK15" s="80">
        <f>+'E_Altri costi'!AL114</f>
        <v>3036.7</v>
      </c>
      <c r="AL15" s="80">
        <f>+'E_Altri costi'!AM114</f>
        <v>3036.7</v>
      </c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</row>
    <row r="16" spans="1:62" x14ac:dyDescent="0.25">
      <c r="A16" s="79" t="s">
        <v>587</v>
      </c>
      <c r="B16" s="77"/>
      <c r="C16" s="80">
        <f>+E_Finanziamenti!C235</f>
        <v>0</v>
      </c>
      <c r="D16" s="80">
        <f>+E_Finanziamenti!D235</f>
        <v>0</v>
      </c>
      <c r="E16" s="80">
        <f>+E_Finanziamenti!E235</f>
        <v>0</v>
      </c>
      <c r="F16" s="80">
        <f>+E_Finanziamenti!F235</f>
        <v>327.97271127686116</v>
      </c>
      <c r="G16" s="80">
        <f>+E_Finanziamenti!G235</f>
        <v>652.27549739626897</v>
      </c>
      <c r="H16" s="80">
        <f>+E_Finanziamenti!H235</f>
        <v>1053.1902848644374</v>
      </c>
      <c r="I16" s="80">
        <f>+E_Finanziamenti!I235</f>
        <v>1449.7602045691992</v>
      </c>
      <c r="J16" s="80">
        <f>+E_Finanziamenti!J235</f>
        <v>1920.5673036222556</v>
      </c>
      <c r="K16" s="80">
        <f>+E_Finanziamenti!K235</f>
        <v>2386.4293635527847</v>
      </c>
      <c r="L16" s="80">
        <f>+E_Finanziamenti!L235</f>
        <v>2847.4731454689245</v>
      </c>
      <c r="M16" s="80">
        <f>+E_Finanziamenti!M235</f>
        <v>3303.820656327433</v>
      </c>
      <c r="N16" s="80">
        <f>+E_Finanziamenti!N235</f>
        <v>3755.58938369921</v>
      </c>
      <c r="O16" s="80">
        <f>+E_Finanziamenti!O235</f>
        <v>3755.58938369921</v>
      </c>
      <c r="P16" s="80">
        <f>+E_Finanziamenti!P235</f>
        <v>3755.58938369921</v>
      </c>
      <c r="Q16" s="80">
        <f>+E_Finanziamenti!Q235</f>
        <v>3755.58938369921</v>
      </c>
      <c r="R16" s="80">
        <f>+E_Finanziamenti!R235</f>
        <v>3755.58938369921</v>
      </c>
      <c r="S16" s="80">
        <f>+E_Finanziamenti!S235</f>
        <v>3755.58938369921</v>
      </c>
      <c r="T16" s="80">
        <f>+E_Finanziamenti!T235</f>
        <v>3755.58938369921</v>
      </c>
      <c r="U16" s="80">
        <f>+E_Finanziamenti!U235</f>
        <v>5082.5723020178611</v>
      </c>
      <c r="V16" s="80">
        <f>+E_Finanziamenti!V235</f>
        <v>5082.5723020178611</v>
      </c>
      <c r="W16" s="80">
        <f>+E_Finanziamenti!W235</f>
        <v>5082.5723020178611</v>
      </c>
      <c r="X16" s="80">
        <f>+E_Finanziamenti!X235</f>
        <v>5082.5723020178611</v>
      </c>
      <c r="Y16" s="80">
        <f>+E_Finanziamenti!Y235</f>
        <v>5082.5723020178611</v>
      </c>
      <c r="Z16" s="80">
        <f>+E_Finanziamenti!Z235</f>
        <v>5082.5723020178611</v>
      </c>
      <c r="AA16" s="80">
        <f>+E_Finanziamenti!AA235</f>
        <v>5082.5723020178611</v>
      </c>
      <c r="AB16" s="80">
        <f>+E_Finanziamenti!AB235</f>
        <v>5082.5723020178611</v>
      </c>
      <c r="AC16" s="80">
        <f>+E_Finanziamenti!AC235</f>
        <v>5082.5723020178611</v>
      </c>
      <c r="AD16" s="80">
        <f>+E_Finanziamenti!AD235</f>
        <v>5082.5723020178611</v>
      </c>
      <c r="AE16" s="80">
        <f>+E_Finanziamenti!AE235</f>
        <v>5082.5723020178611</v>
      </c>
      <c r="AF16" s="80">
        <f>+E_Finanziamenti!AF235</f>
        <v>5082.5723020178611</v>
      </c>
      <c r="AG16" s="80">
        <f>+E_Finanziamenti!AG235</f>
        <v>5082.5723020178611</v>
      </c>
      <c r="AH16" s="80">
        <f>+E_Finanziamenti!AH235</f>
        <v>5082.5723020178611</v>
      </c>
      <c r="AI16" s="80">
        <f>+E_Finanziamenti!AI235</f>
        <v>5082.5723020178611</v>
      </c>
      <c r="AJ16" s="80">
        <f>+E_Finanziamenti!AJ235</f>
        <v>5082.5723020178611</v>
      </c>
      <c r="AK16" s="80">
        <f>+E_Finanziamenti!AK235</f>
        <v>5082.5723020178611</v>
      </c>
      <c r="AL16" s="80">
        <f>+E_Finanziamenti!AL235</f>
        <v>5082.5723020178611</v>
      </c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</row>
    <row r="17" spans="1:62" x14ac:dyDescent="0.25">
      <c r="A17" s="79" t="s">
        <v>608</v>
      </c>
      <c r="B17" s="77"/>
      <c r="C17" s="80">
        <f>+E_Leasing!C392</f>
        <v>0</v>
      </c>
      <c r="D17" s="80">
        <f>+E_Leasing!D392</f>
        <v>0</v>
      </c>
      <c r="E17" s="80">
        <f>+E_Leasing!E392</f>
        <v>0</v>
      </c>
      <c r="F17" s="80">
        <f>+E_Leasing!F392</f>
        <v>2395.4977502666497</v>
      </c>
      <c r="G17" s="80">
        <f>+E_Leasing!G392</f>
        <v>5186.4932507999492</v>
      </c>
      <c r="H17" s="80">
        <f>+E_Leasing!H392</f>
        <v>3581.991001066599</v>
      </c>
      <c r="I17" s="80">
        <f>+E_Leasing!I392</f>
        <v>1581.9910010665994</v>
      </c>
      <c r="J17" s="80">
        <f>+E_Leasing!J392</f>
        <v>3977.4887513332487</v>
      </c>
      <c r="K17" s="80">
        <f>+E_Leasing!K392</f>
        <v>1977.4887513332492</v>
      </c>
      <c r="L17" s="80">
        <f>+E_Leasing!L392</f>
        <v>1977.4887513332492</v>
      </c>
      <c r="M17" s="80">
        <f>+E_Leasing!M392</f>
        <v>1977.4887513332492</v>
      </c>
      <c r="N17" s="80">
        <f>+E_Leasing!N392</f>
        <v>4372.9865015998985</v>
      </c>
      <c r="O17" s="80">
        <f>+E_Leasing!O392</f>
        <v>4768.4842518665482</v>
      </c>
      <c r="P17" s="80">
        <f>+E_Leasing!P392</f>
        <v>5163.9820021331989</v>
      </c>
      <c r="Q17" s="80">
        <f>+E_Leasing!Q392</f>
        <v>3163.9820021331984</v>
      </c>
      <c r="R17" s="80">
        <f>+E_Leasing!R392</f>
        <v>3163.9820021331984</v>
      </c>
      <c r="S17" s="80">
        <f>+E_Leasing!S392</f>
        <v>3163.9820021331984</v>
      </c>
      <c r="T17" s="80">
        <f>+E_Leasing!T392</f>
        <v>3163.9820021331984</v>
      </c>
      <c r="U17" s="80">
        <f>+E_Leasing!U392</f>
        <v>5559.4797523998477</v>
      </c>
      <c r="V17" s="80">
        <f>+E_Leasing!V392</f>
        <v>3559.4797523998482</v>
      </c>
      <c r="W17" s="80">
        <f>+E_Leasing!W392</f>
        <v>3559.4797523998482</v>
      </c>
      <c r="X17" s="80">
        <f>+E_Leasing!X392</f>
        <v>3559.4797523998482</v>
      </c>
      <c r="Y17" s="80">
        <f>+E_Leasing!Y392</f>
        <v>3559.4797523998482</v>
      </c>
      <c r="Z17" s="80">
        <f>+E_Leasing!Z392</f>
        <v>5954.9775026664975</v>
      </c>
      <c r="AA17" s="80">
        <f>+E_Leasing!AA392</f>
        <v>3954.9775026664979</v>
      </c>
      <c r="AB17" s="80">
        <f>+E_Leasing!AB392</f>
        <v>3954.9775026664979</v>
      </c>
      <c r="AC17" s="80">
        <f>+E_Leasing!AC392</f>
        <v>3954.9775026664979</v>
      </c>
      <c r="AD17" s="80">
        <f>+E_Leasing!AD392</f>
        <v>3954.9775026664979</v>
      </c>
      <c r="AE17" s="80">
        <f>+E_Leasing!AE392</f>
        <v>3954.9775026664979</v>
      </c>
      <c r="AF17" s="80">
        <f>+E_Leasing!AF392</f>
        <v>3954.9775026664979</v>
      </c>
      <c r="AG17" s="80">
        <f>+E_Leasing!AG392</f>
        <v>3954.9775026664979</v>
      </c>
      <c r="AH17" s="80">
        <f>+E_Leasing!AH392</f>
        <v>3954.9775026664979</v>
      </c>
      <c r="AI17" s="80">
        <f>+E_Leasing!AI392</f>
        <v>3954.9775026664979</v>
      </c>
      <c r="AJ17" s="80">
        <f>+E_Leasing!AJ392</f>
        <v>3954.9775026664979</v>
      </c>
      <c r="AK17" s="80">
        <f>+E_Leasing!AK392</f>
        <v>3954.9775026664979</v>
      </c>
      <c r="AL17" s="80">
        <f>+E_Leasing!AL392</f>
        <v>3954.9775026664979</v>
      </c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</row>
    <row r="18" spans="1:62" x14ac:dyDescent="0.25">
      <c r="A18" s="79" t="s">
        <v>636</v>
      </c>
      <c r="B18" s="77"/>
      <c r="C18" s="80">
        <f>+Ires!B22</f>
        <v>0</v>
      </c>
      <c r="D18" s="80">
        <f>+Ires!C22</f>
        <v>0</v>
      </c>
      <c r="E18" s="80">
        <f>+Ires!D22</f>
        <v>0</v>
      </c>
      <c r="F18" s="80">
        <f>+Ires!E22</f>
        <v>0</v>
      </c>
      <c r="G18" s="80">
        <f>+Ires!F22</f>
        <v>0</v>
      </c>
      <c r="H18" s="80">
        <f>+Ires!G22</f>
        <v>0</v>
      </c>
      <c r="I18" s="80">
        <f>+Ires!H22</f>
        <v>0</v>
      </c>
      <c r="J18" s="80">
        <f>+Ires!I22</f>
        <v>0</v>
      </c>
      <c r="K18" s="80">
        <f>+Ires!J22</f>
        <v>0</v>
      </c>
      <c r="L18" s="80">
        <f>+Ires!K22</f>
        <v>0</v>
      </c>
      <c r="M18" s="80">
        <f>+Ires!L22</f>
        <v>0</v>
      </c>
      <c r="N18" s="80">
        <f>+Ires!M22</f>
        <v>0</v>
      </c>
      <c r="O18" s="80">
        <f>+Ires!N22</f>
        <v>0</v>
      </c>
      <c r="P18" s="80">
        <f>+Ires!O22</f>
        <v>0</v>
      </c>
      <c r="Q18" s="80">
        <f>+Ires!P22</f>
        <v>0</v>
      </c>
      <c r="R18" s="80">
        <f>+Ires!Q22</f>
        <v>0</v>
      </c>
      <c r="S18" s="80">
        <f>+Ires!R22</f>
        <v>0</v>
      </c>
      <c r="T18" s="80">
        <f>+Ires!S22</f>
        <v>17818.614811533465</v>
      </c>
      <c r="U18" s="80">
        <f>+Ires!T22</f>
        <v>0</v>
      </c>
      <c r="V18" s="80">
        <f>+Ires!U22</f>
        <v>0</v>
      </c>
      <c r="W18" s="80">
        <f>+Ires!V22</f>
        <v>0</v>
      </c>
      <c r="X18" s="80">
        <f>+Ires!W22</f>
        <v>0</v>
      </c>
      <c r="Y18" s="80">
        <f>+Ires!X22</f>
        <v>7636.5492049429131</v>
      </c>
      <c r="Z18" s="80">
        <f>+Ires!Y22</f>
        <v>0</v>
      </c>
      <c r="AA18" s="80">
        <f>+Ires!Z22</f>
        <v>0</v>
      </c>
      <c r="AB18" s="80">
        <f>+Ires!AA22</f>
        <v>0</v>
      </c>
      <c r="AC18" s="80">
        <f>+Ires!AB22</f>
        <v>0</v>
      </c>
      <c r="AD18" s="80">
        <f>+Ires!AC22</f>
        <v>0</v>
      </c>
      <c r="AE18" s="80">
        <f>+Ires!AD22</f>
        <v>0</v>
      </c>
      <c r="AF18" s="80">
        <f>+Ires!AE22</f>
        <v>42603.00527740868</v>
      </c>
      <c r="AG18" s="80">
        <f>+Ires!AF22</f>
        <v>0</v>
      </c>
      <c r="AH18" s="80">
        <f>+Ires!AG22</f>
        <v>0</v>
      </c>
      <c r="AI18" s="80">
        <f>+Ires!AH22</f>
        <v>0</v>
      </c>
      <c r="AJ18" s="80">
        <f>+Ires!AI22</f>
        <v>0</v>
      </c>
      <c r="AK18" s="80">
        <f>+Ires!AJ22</f>
        <v>23713.108836705796</v>
      </c>
      <c r="AL18" s="80">
        <f>+Ires!AK22</f>
        <v>0</v>
      </c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</row>
    <row r="19" spans="1:62" x14ac:dyDescent="0.25">
      <c r="A19" s="79" t="s">
        <v>658</v>
      </c>
      <c r="B19" s="77"/>
      <c r="C19" s="80">
        <f>+Irap!B40</f>
        <v>0</v>
      </c>
      <c r="D19" s="80">
        <f>+Irap!C40</f>
        <v>0</v>
      </c>
      <c r="E19" s="80">
        <f>+Irap!D40</f>
        <v>0</v>
      </c>
      <c r="F19" s="80">
        <f>+Irap!E40</f>
        <v>0</v>
      </c>
      <c r="G19" s="80">
        <f>+Irap!F40</f>
        <v>0</v>
      </c>
      <c r="H19" s="80">
        <f>+Irap!G40</f>
        <v>0</v>
      </c>
      <c r="I19" s="80">
        <f>+Irap!H40</f>
        <v>0</v>
      </c>
      <c r="J19" s="80">
        <f>+Irap!I40</f>
        <v>0</v>
      </c>
      <c r="K19" s="80">
        <f>+Irap!J40</f>
        <v>0</v>
      </c>
      <c r="L19" s="80">
        <f>+Irap!K40</f>
        <v>0</v>
      </c>
      <c r="M19" s="80">
        <f>+Irap!L40</f>
        <v>0</v>
      </c>
      <c r="N19" s="80">
        <f>+Irap!M40</f>
        <v>0</v>
      </c>
      <c r="O19" s="80">
        <f>+Irap!N40</f>
        <v>0</v>
      </c>
      <c r="P19" s="80">
        <f>+Irap!O40</f>
        <v>0</v>
      </c>
      <c r="Q19" s="80">
        <f>+Irap!P40</f>
        <v>0</v>
      </c>
      <c r="R19" s="80">
        <f>+Irap!Q40</f>
        <v>0</v>
      </c>
      <c r="S19" s="80">
        <f>+Irap!R40</f>
        <v>0</v>
      </c>
      <c r="T19" s="80">
        <f>+Irap!S40</f>
        <v>0</v>
      </c>
      <c r="U19" s="80">
        <f>+Irap!T40</f>
        <v>0</v>
      </c>
      <c r="V19" s="80">
        <f>+Irap!U40</f>
        <v>0</v>
      </c>
      <c r="W19" s="80">
        <f>+Irap!V40</f>
        <v>0</v>
      </c>
      <c r="X19" s="80">
        <f>+Irap!W40</f>
        <v>0</v>
      </c>
      <c r="Y19" s="80">
        <f>+Irap!X40</f>
        <v>0</v>
      </c>
      <c r="Z19" s="80">
        <f>+Irap!Y40</f>
        <v>0</v>
      </c>
      <c r="AA19" s="80">
        <f>+Irap!Z40</f>
        <v>0</v>
      </c>
      <c r="AB19" s="80">
        <f>+Irap!AA40</f>
        <v>0</v>
      </c>
      <c r="AC19" s="80">
        <f>+Irap!AB40</f>
        <v>0</v>
      </c>
      <c r="AD19" s="80">
        <f>+Irap!AC40</f>
        <v>0</v>
      </c>
      <c r="AE19" s="80">
        <f>+Irap!AD40</f>
        <v>0</v>
      </c>
      <c r="AF19" s="80">
        <f>+Irap!AE40</f>
        <v>0</v>
      </c>
      <c r="AG19" s="80">
        <f>+Irap!AF40</f>
        <v>0</v>
      </c>
      <c r="AH19" s="80">
        <f>+Irap!AG40</f>
        <v>0</v>
      </c>
      <c r="AI19" s="80">
        <f>+Irap!AH40</f>
        <v>0</v>
      </c>
      <c r="AJ19" s="80">
        <f>+Irap!AI40</f>
        <v>0</v>
      </c>
      <c r="AK19" s="80">
        <f>+Irap!AJ40</f>
        <v>0</v>
      </c>
      <c r="AL19" s="80">
        <f>+Irap!AK40</f>
        <v>0</v>
      </c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</row>
    <row r="20" spans="1:62" x14ac:dyDescent="0.25">
      <c r="A20" s="79" t="s">
        <v>709</v>
      </c>
      <c r="B20" s="7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>
        <f>+'Capitale Sociale'!C9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>
        <f>+'Capitale Sociale'!D9</f>
        <v>0</v>
      </c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>
        <f>+'Capitale Sociale'!E9</f>
        <v>0</v>
      </c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</row>
    <row r="21" spans="1:62" x14ac:dyDescent="0.25">
      <c r="A21" s="79" t="s">
        <v>739</v>
      </c>
      <c r="B21" s="77"/>
      <c r="C21" s="80">
        <f>+'Var Fin'!D10</f>
        <v>200000</v>
      </c>
      <c r="D21" s="80">
        <f>+'Var Fin'!E10</f>
        <v>225000</v>
      </c>
      <c r="E21" s="80">
        <f>+'Var Fin'!F10</f>
        <v>0</v>
      </c>
      <c r="F21" s="80">
        <f>+'Var Fin'!G10</f>
        <v>0</v>
      </c>
      <c r="G21" s="80">
        <f>+'Var Fin'!H10</f>
        <v>0</v>
      </c>
      <c r="H21" s="80">
        <f>+'Var Fin'!I10</f>
        <v>0</v>
      </c>
      <c r="I21" s="80">
        <f>+'Var Fin'!J10</f>
        <v>0</v>
      </c>
      <c r="J21" s="80">
        <f>+'Var Fin'!K10</f>
        <v>0</v>
      </c>
      <c r="K21" s="80">
        <f>+'Var Fin'!L10</f>
        <v>0</v>
      </c>
      <c r="L21" s="80">
        <f>+'Var Fin'!M10</f>
        <v>0</v>
      </c>
      <c r="M21" s="80">
        <f>+'Var Fin'!N10</f>
        <v>0</v>
      </c>
      <c r="N21" s="80">
        <f>+'Var Fin'!O10</f>
        <v>0</v>
      </c>
      <c r="O21" s="80">
        <f>+'Var Fin'!P10</f>
        <v>0</v>
      </c>
      <c r="P21" s="80">
        <f>+'Var Fin'!Q10</f>
        <v>0</v>
      </c>
      <c r="Q21" s="80">
        <f>+'Var Fin'!R10</f>
        <v>0</v>
      </c>
      <c r="R21" s="80">
        <f>+'Var Fin'!S10</f>
        <v>0</v>
      </c>
      <c r="S21" s="80">
        <f>+'Var Fin'!T10</f>
        <v>0</v>
      </c>
      <c r="T21" s="80">
        <f>+'Var Fin'!U10</f>
        <v>0</v>
      </c>
      <c r="U21" s="80">
        <f>+'Var Fin'!V10</f>
        <v>0</v>
      </c>
      <c r="V21" s="80">
        <f>+'Var Fin'!W10</f>
        <v>0</v>
      </c>
      <c r="W21" s="80">
        <f>+'Var Fin'!X10</f>
        <v>0</v>
      </c>
      <c r="X21" s="80">
        <f>+'Var Fin'!Y10</f>
        <v>0</v>
      </c>
      <c r="Y21" s="80">
        <f>+'Var Fin'!Z10</f>
        <v>0</v>
      </c>
      <c r="Z21" s="80">
        <f>+'Var Fin'!AA10</f>
        <v>0</v>
      </c>
      <c r="AA21" s="80">
        <f>+'Var Fin'!AB10</f>
        <v>0</v>
      </c>
      <c r="AB21" s="80">
        <f>+'Var Fin'!AC10</f>
        <v>0</v>
      </c>
      <c r="AC21" s="80">
        <f>+'Var Fin'!AD10</f>
        <v>0</v>
      </c>
      <c r="AD21" s="80">
        <f>+'Var Fin'!AE10</f>
        <v>0</v>
      </c>
      <c r="AE21" s="80">
        <f>+'Var Fin'!AF10</f>
        <v>0</v>
      </c>
      <c r="AF21" s="80">
        <f>+'Var Fin'!AG10</f>
        <v>0</v>
      </c>
      <c r="AG21" s="80">
        <f>+'Var Fin'!AH10</f>
        <v>0</v>
      </c>
      <c r="AH21" s="80">
        <f>+'Var Fin'!AI10</f>
        <v>0</v>
      </c>
      <c r="AI21" s="80">
        <f>+'Var Fin'!AJ10</f>
        <v>0</v>
      </c>
      <c r="AJ21" s="80">
        <f>+'Var Fin'!AK10</f>
        <v>0</v>
      </c>
      <c r="AK21" s="80">
        <f>+'Var Fin'!AL10</f>
        <v>0</v>
      </c>
      <c r="AL21" s="80">
        <f>+'Var Fin'!AM10</f>
        <v>0</v>
      </c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</row>
    <row r="22" spans="1:62" x14ac:dyDescent="0.25">
      <c r="A22" s="79" t="s">
        <v>740</v>
      </c>
      <c r="B22" s="77"/>
      <c r="C22" s="80">
        <f>+'Var Fin'!D11</f>
        <v>3067.5171024688261</v>
      </c>
      <c r="D22" s="80">
        <f>+'Var Fin'!E11</f>
        <v>3067.5171024688261</v>
      </c>
      <c r="E22" s="80">
        <f>+'Var Fin'!F11</f>
        <v>3067.5171024688261</v>
      </c>
      <c r="F22" s="80">
        <f>+'Var Fin'!G11</f>
        <v>3067.5171024688261</v>
      </c>
      <c r="G22" s="80">
        <f>+'Var Fin'!H11</f>
        <v>3067.5171024688261</v>
      </c>
      <c r="H22" s="80">
        <f>+'Var Fin'!I11</f>
        <v>3067.5171024688261</v>
      </c>
      <c r="I22" s="80">
        <f>+'Var Fin'!J11</f>
        <v>3067.5171024688261</v>
      </c>
      <c r="J22" s="80">
        <f>+'Var Fin'!K11</f>
        <v>3067.5171024688261</v>
      </c>
      <c r="K22" s="80">
        <f>+'Var Fin'!L11</f>
        <v>3067.5171024688261</v>
      </c>
      <c r="L22" s="80">
        <f>+'Var Fin'!M11</f>
        <v>3067.5171024688261</v>
      </c>
      <c r="M22" s="80">
        <f>+'Var Fin'!N11</f>
        <v>3067.5171024688261</v>
      </c>
      <c r="N22" s="80">
        <f>+'Var Fin'!O11</f>
        <v>3067.5171024688261</v>
      </c>
      <c r="O22" s="80">
        <f>+'Var Fin'!P11</f>
        <v>3067.5171024688261</v>
      </c>
      <c r="P22" s="80">
        <f>+'Var Fin'!Q11</f>
        <v>3067.5171024688261</v>
      </c>
      <c r="Q22" s="80">
        <f>+'Var Fin'!R11</f>
        <v>3067.5171024688261</v>
      </c>
      <c r="R22" s="80">
        <f>+'Var Fin'!S11</f>
        <v>3067.5171024688261</v>
      </c>
      <c r="S22" s="80">
        <f>+'Var Fin'!T11</f>
        <v>3067.5171024688261</v>
      </c>
      <c r="T22" s="80">
        <f>+'Var Fin'!U11</f>
        <v>3067.5171024688261</v>
      </c>
      <c r="U22" s="80">
        <f>+'Var Fin'!V11</f>
        <v>3067.5171024688261</v>
      </c>
      <c r="V22" s="80">
        <f>+'Var Fin'!W11</f>
        <v>3067.5171024688261</v>
      </c>
      <c r="W22" s="80">
        <f>+'Var Fin'!X11</f>
        <v>3067.5171024688261</v>
      </c>
      <c r="X22" s="80">
        <f>+'Var Fin'!Y11</f>
        <v>3067.5171024688261</v>
      </c>
      <c r="Y22" s="80">
        <f>+'Var Fin'!Z11</f>
        <v>3067.5171024688261</v>
      </c>
      <c r="Z22" s="80">
        <f>+'Var Fin'!AA11</f>
        <v>3067.5171024688261</v>
      </c>
      <c r="AA22" s="80">
        <f>+'Var Fin'!AB11</f>
        <v>0</v>
      </c>
      <c r="AB22" s="80">
        <f>+'Var Fin'!AC11</f>
        <v>0</v>
      </c>
      <c r="AC22" s="80">
        <f>+'Var Fin'!AD11</f>
        <v>0</v>
      </c>
      <c r="AD22" s="80">
        <f>+'Var Fin'!AE11</f>
        <v>0</v>
      </c>
      <c r="AE22" s="80">
        <f>+'Var Fin'!AF11</f>
        <v>0</v>
      </c>
      <c r="AF22" s="80">
        <f>+'Var Fin'!AG11</f>
        <v>0</v>
      </c>
      <c r="AG22" s="80">
        <f>+'Var Fin'!AH11</f>
        <v>0</v>
      </c>
      <c r="AH22" s="80">
        <f>+'Var Fin'!AI11</f>
        <v>0</v>
      </c>
      <c r="AI22" s="80">
        <f>+'Var Fin'!AJ11</f>
        <v>0</v>
      </c>
      <c r="AJ22" s="80">
        <f>+'Var Fin'!AK11</f>
        <v>0</v>
      </c>
      <c r="AK22" s="80">
        <f>+'Var Fin'!AL11</f>
        <v>0</v>
      </c>
      <c r="AL22" s="80">
        <f>+'Var Fin'!AM11</f>
        <v>0</v>
      </c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</row>
    <row r="24" spans="1:62" x14ac:dyDescent="0.25">
      <c r="A24" s="79" t="s">
        <v>340</v>
      </c>
      <c r="B24" s="77"/>
      <c r="C24" s="82">
        <f>+IF((C3-C10)&lt;0,-(C3-C10),0)</f>
        <v>0</v>
      </c>
      <c r="D24" s="82">
        <f>+IF((D3-D10)&lt;0,-(D3-D10),0)</f>
        <v>52857.217102468829</v>
      </c>
      <c r="E24" s="82">
        <f t="shared" ref="E24:AL24" si="2">+IF((E3-E10)&lt;0,-(E3-E10),0)</f>
        <v>32170.217102468829</v>
      </c>
      <c r="F24" s="82">
        <f t="shared" si="2"/>
        <v>0</v>
      </c>
      <c r="G24" s="82">
        <f t="shared" si="2"/>
        <v>0</v>
      </c>
      <c r="H24" s="82">
        <f t="shared" si="2"/>
        <v>0</v>
      </c>
      <c r="I24" s="82">
        <f t="shared" si="2"/>
        <v>0</v>
      </c>
      <c r="J24" s="82">
        <f t="shared" si="2"/>
        <v>698.27315742436622</v>
      </c>
      <c r="K24" s="82">
        <f t="shared" si="2"/>
        <v>0</v>
      </c>
      <c r="L24" s="82">
        <f t="shared" si="2"/>
        <v>0</v>
      </c>
      <c r="M24" s="82">
        <f t="shared" si="2"/>
        <v>0</v>
      </c>
      <c r="N24" s="82">
        <f t="shared" si="2"/>
        <v>0</v>
      </c>
      <c r="O24" s="82">
        <f t="shared" si="2"/>
        <v>63508.052688034586</v>
      </c>
      <c r="P24" s="82">
        <f t="shared" si="2"/>
        <v>0</v>
      </c>
      <c r="Q24" s="82">
        <f t="shared" si="2"/>
        <v>0</v>
      </c>
      <c r="R24" s="82">
        <f t="shared" si="2"/>
        <v>66949.794763301237</v>
      </c>
      <c r="S24" s="82">
        <f t="shared" si="2"/>
        <v>0</v>
      </c>
      <c r="T24" s="82">
        <f t="shared" si="2"/>
        <v>0</v>
      </c>
      <c r="U24" s="82">
        <f t="shared" si="2"/>
        <v>11925.075431886551</v>
      </c>
      <c r="V24" s="82">
        <f t="shared" si="2"/>
        <v>25135.15543188648</v>
      </c>
      <c r="W24" s="82">
        <f t="shared" si="2"/>
        <v>0</v>
      </c>
      <c r="X24" s="82">
        <f t="shared" si="2"/>
        <v>0</v>
      </c>
      <c r="Y24" s="82">
        <f t="shared" si="2"/>
        <v>31430.264636829554</v>
      </c>
      <c r="Z24" s="82">
        <f t="shared" si="2"/>
        <v>35769.855632153107</v>
      </c>
      <c r="AA24" s="82">
        <f t="shared" si="2"/>
        <v>20703.780104684374</v>
      </c>
      <c r="AB24" s="82">
        <f t="shared" si="2"/>
        <v>0</v>
      </c>
      <c r="AC24" s="82">
        <f t="shared" si="2"/>
        <v>0</v>
      </c>
      <c r="AD24" s="82">
        <f t="shared" si="2"/>
        <v>72446.124804684354</v>
      </c>
      <c r="AE24" s="82">
        <f t="shared" si="2"/>
        <v>12741.391180684361</v>
      </c>
      <c r="AF24" s="82">
        <f t="shared" si="2"/>
        <v>25675.320682093043</v>
      </c>
      <c r="AG24" s="82">
        <f t="shared" si="2"/>
        <v>3190.0754046843649</v>
      </c>
      <c r="AH24" s="82">
        <f t="shared" si="2"/>
        <v>0</v>
      </c>
      <c r="AI24" s="82">
        <f t="shared" si="2"/>
        <v>36438.366004684314</v>
      </c>
      <c r="AJ24" s="82">
        <f t="shared" si="2"/>
        <v>3855.8742046843472</v>
      </c>
      <c r="AK24" s="82">
        <f t="shared" si="2"/>
        <v>8135.8242413901826</v>
      </c>
      <c r="AL24" s="82">
        <f t="shared" si="2"/>
        <v>0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79" t="s">
        <v>341</v>
      </c>
      <c r="B25" s="77"/>
      <c r="C25" s="82">
        <f>+IF((C3-C10)&gt;0,(C3-C10),0)</f>
        <v>174620.78289753117</v>
      </c>
      <c r="D25" s="82">
        <f t="shared" ref="D25:AL25" si="3">+IF((D3-D10)&gt;0,(D3-D10),0)</f>
        <v>0</v>
      </c>
      <c r="E25" s="82">
        <f t="shared" si="3"/>
        <v>0</v>
      </c>
      <c r="F25" s="82">
        <f t="shared" si="3"/>
        <v>27370.312435987667</v>
      </c>
      <c r="G25" s="82">
        <f t="shared" si="3"/>
        <v>45620.014149334958</v>
      </c>
      <c r="H25" s="82">
        <f t="shared" si="3"/>
        <v>36838.601611600134</v>
      </c>
      <c r="I25" s="82">
        <f t="shared" si="3"/>
        <v>2007.0316918953758</v>
      </c>
      <c r="J25" s="82">
        <f t="shared" si="3"/>
        <v>0</v>
      </c>
      <c r="K25" s="82">
        <f t="shared" si="3"/>
        <v>31178.504782645126</v>
      </c>
      <c r="L25" s="82">
        <f t="shared" si="3"/>
        <v>2789.0460007290239</v>
      </c>
      <c r="M25" s="82">
        <f t="shared" si="3"/>
        <v>8150.1284898704762</v>
      </c>
      <c r="N25" s="82">
        <f t="shared" si="3"/>
        <v>30092.262012232073</v>
      </c>
      <c r="O25" s="82">
        <f t="shared" si="3"/>
        <v>0</v>
      </c>
      <c r="P25" s="82">
        <f t="shared" si="3"/>
        <v>15776.749561698816</v>
      </c>
      <c r="Q25" s="82">
        <f t="shared" si="3"/>
        <v>16974.189561698782</v>
      </c>
      <c r="R25" s="82">
        <f t="shared" si="3"/>
        <v>0</v>
      </c>
      <c r="S25" s="82">
        <f t="shared" si="3"/>
        <v>19141.185236698759</v>
      </c>
      <c r="T25" s="82">
        <f t="shared" si="3"/>
        <v>46943.13042516532</v>
      </c>
      <c r="U25" s="82">
        <f t="shared" si="3"/>
        <v>0</v>
      </c>
      <c r="V25" s="82">
        <f t="shared" si="3"/>
        <v>0</v>
      </c>
      <c r="W25" s="82">
        <f t="shared" si="3"/>
        <v>18254.284568113493</v>
      </c>
      <c r="X25" s="82">
        <f t="shared" si="3"/>
        <v>8755.7006181134493</v>
      </c>
      <c r="Y25" s="82">
        <f t="shared" si="3"/>
        <v>0</v>
      </c>
      <c r="Z25" s="82">
        <f t="shared" si="3"/>
        <v>0</v>
      </c>
      <c r="AA25" s="82">
        <f t="shared" si="3"/>
        <v>0</v>
      </c>
      <c r="AB25" s="82">
        <f t="shared" si="3"/>
        <v>37134.277095315578</v>
      </c>
      <c r="AC25" s="82">
        <f t="shared" si="3"/>
        <v>7843.3783203157291</v>
      </c>
      <c r="AD25" s="82">
        <f t="shared" si="3"/>
        <v>0</v>
      </c>
      <c r="AE25" s="82">
        <f t="shared" si="3"/>
        <v>0</v>
      </c>
      <c r="AF25" s="82">
        <f t="shared" si="3"/>
        <v>0</v>
      </c>
      <c r="AG25" s="82">
        <f t="shared" si="3"/>
        <v>0</v>
      </c>
      <c r="AH25" s="82">
        <f t="shared" si="3"/>
        <v>35755.67399531565</v>
      </c>
      <c r="AI25" s="82">
        <f t="shared" si="3"/>
        <v>0</v>
      </c>
      <c r="AJ25" s="82">
        <f t="shared" si="3"/>
        <v>0</v>
      </c>
      <c r="AK25" s="82">
        <f t="shared" si="3"/>
        <v>0</v>
      </c>
      <c r="AL25" s="82">
        <f t="shared" si="3"/>
        <v>24684.56459531562</v>
      </c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</row>
    <row r="26" spans="1:62" x14ac:dyDescent="0.25">
      <c r="A26" s="79"/>
      <c r="B26" s="77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</row>
    <row r="27" spans="1:62" x14ac:dyDescent="0.25">
      <c r="A27" s="83" t="s">
        <v>342</v>
      </c>
      <c r="B27" s="82">
        <f>+SP_Preg!B4-SP_Preg!B44</f>
        <v>-320586</v>
      </c>
      <c r="C27" s="82">
        <f>+C25-C24+B27</f>
        <v>-145965.21710246883</v>
      </c>
      <c r="D27" s="82">
        <f>+D25-D24+C27</f>
        <v>-198822.43420493766</v>
      </c>
      <c r="E27" s="82">
        <f>+E25-E24+D27</f>
        <v>-230992.65130740649</v>
      </c>
      <c r="F27" s="82">
        <f t="shared" ref="F27:AL27" si="4">+F25-F24+E27</f>
        <v>-203622.33887141882</v>
      </c>
      <c r="G27" s="82">
        <f t="shared" si="4"/>
        <v>-158002.32472208387</v>
      </c>
      <c r="H27" s="82">
        <f t="shared" si="4"/>
        <v>-121163.72311048373</v>
      </c>
      <c r="I27" s="82">
        <f t="shared" si="4"/>
        <v>-119156.69141858835</v>
      </c>
      <c r="J27" s="82">
        <f t="shared" si="4"/>
        <v>-119854.96457601272</v>
      </c>
      <c r="K27" s="82">
        <f t="shared" si="4"/>
        <v>-88676.459793367598</v>
      </c>
      <c r="L27" s="82">
        <f t="shared" si="4"/>
        <v>-85887.413792638574</v>
      </c>
      <c r="M27" s="82">
        <f t="shared" si="4"/>
        <v>-77737.285302768098</v>
      </c>
      <c r="N27" s="82">
        <f t="shared" si="4"/>
        <v>-47645.023290536024</v>
      </c>
      <c r="O27" s="82">
        <f t="shared" si="4"/>
        <v>-111153.07597857062</v>
      </c>
      <c r="P27" s="82">
        <f t="shared" si="4"/>
        <v>-95376.326416871801</v>
      </c>
      <c r="Q27" s="82">
        <f t="shared" si="4"/>
        <v>-78402.136855173012</v>
      </c>
      <c r="R27" s="82">
        <f t="shared" si="4"/>
        <v>-145351.93161847425</v>
      </c>
      <c r="S27" s="82">
        <f t="shared" si="4"/>
        <v>-126210.74638177549</v>
      </c>
      <c r="T27" s="82">
        <f t="shared" si="4"/>
        <v>-79267.615956610171</v>
      </c>
      <c r="U27" s="82">
        <f t="shared" si="4"/>
        <v>-91192.691388496722</v>
      </c>
      <c r="V27" s="82">
        <f t="shared" si="4"/>
        <v>-116327.8468203832</v>
      </c>
      <c r="W27" s="82">
        <f t="shared" si="4"/>
        <v>-98073.562252269709</v>
      </c>
      <c r="X27" s="82">
        <f t="shared" si="4"/>
        <v>-89317.861634156259</v>
      </c>
      <c r="Y27" s="82">
        <f t="shared" si="4"/>
        <v>-120748.12627098581</v>
      </c>
      <c r="Z27" s="82">
        <f t="shared" si="4"/>
        <v>-156517.98190313892</v>
      </c>
      <c r="AA27" s="82">
        <f t="shared" si="4"/>
        <v>-177221.7620078233</v>
      </c>
      <c r="AB27" s="82">
        <f t="shared" si="4"/>
        <v>-140087.48491250773</v>
      </c>
      <c r="AC27" s="82">
        <f t="shared" si="4"/>
        <v>-132244.10659219199</v>
      </c>
      <c r="AD27" s="82">
        <f t="shared" si="4"/>
        <v>-204690.23139687633</v>
      </c>
      <c r="AE27" s="82">
        <f t="shared" si="4"/>
        <v>-217431.62257756069</v>
      </c>
      <c r="AF27" s="82">
        <f t="shared" si="4"/>
        <v>-243106.94325965372</v>
      </c>
      <c r="AG27" s="82">
        <f t="shared" si="4"/>
        <v>-246297.0186643381</v>
      </c>
      <c r="AH27" s="82">
        <f t="shared" si="4"/>
        <v>-210541.34466902245</v>
      </c>
      <c r="AI27" s="82">
        <f t="shared" si="4"/>
        <v>-246979.71067370678</v>
      </c>
      <c r="AJ27" s="82">
        <f t="shared" si="4"/>
        <v>-250835.58487839112</v>
      </c>
      <c r="AK27" s="82">
        <f t="shared" si="4"/>
        <v>-258971.40911978131</v>
      </c>
      <c r="AL27" s="82">
        <f t="shared" si="4"/>
        <v>-234286.84452446568</v>
      </c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</row>
  </sheetData>
  <hyperlinks>
    <hyperlink ref="A1" location="View!A1" display="view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A97" sqref="A97"/>
    </sheetView>
  </sheetViews>
  <sheetFormatPr defaultRowHeight="12" x14ac:dyDescent="0.2"/>
  <cols>
    <col min="1" max="1" width="55.7109375" style="8" bestFit="1" customWidth="1"/>
    <col min="2" max="2" width="8.7109375" style="8" bestFit="1" customWidth="1"/>
    <col min="3" max="3" width="11.7109375" style="8" bestFit="1" customWidth="1"/>
    <col min="4" max="4" width="11.42578125" style="8" bestFit="1" customWidth="1"/>
    <col min="5" max="5" width="9.140625" style="8" bestFit="1" customWidth="1"/>
    <col min="6" max="6" width="9.28515625" style="8" bestFit="1" customWidth="1"/>
    <col min="7" max="7" width="10" style="8" bestFit="1" customWidth="1"/>
    <col min="8" max="8" width="9.28515625" style="8" bestFit="1" customWidth="1"/>
    <col min="9" max="9" width="8.42578125" style="8" customWidth="1"/>
    <col min="10" max="12" width="8.42578125" style="8" bestFit="1" customWidth="1"/>
    <col min="13" max="13" width="9.140625" style="8" bestFit="1" customWidth="1"/>
    <col min="14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204</v>
      </c>
      <c r="C1" s="199"/>
    </row>
    <row r="2" spans="1:41" x14ac:dyDescent="0.2">
      <c r="A2" s="9" t="s">
        <v>116</v>
      </c>
      <c r="B2" s="199">
        <f>+View!C3</f>
        <v>41456</v>
      </c>
      <c r="C2" s="199">
        <f>EOMONTH(B2,1)</f>
        <v>41517</v>
      </c>
      <c r="D2" s="199">
        <f t="shared" ref="D2:AK2" si="0">EOMONTH(C2,1)</f>
        <v>41547</v>
      </c>
      <c r="E2" s="199">
        <f t="shared" si="0"/>
        <v>41578</v>
      </c>
      <c r="F2" s="199">
        <f t="shared" si="0"/>
        <v>41608</v>
      </c>
      <c r="G2" s="199">
        <f t="shared" si="0"/>
        <v>41639</v>
      </c>
      <c r="H2" s="199">
        <f t="shared" si="0"/>
        <v>41670</v>
      </c>
      <c r="I2" s="199">
        <f t="shared" si="0"/>
        <v>41698</v>
      </c>
      <c r="J2" s="199">
        <f t="shared" si="0"/>
        <v>41729</v>
      </c>
      <c r="K2" s="199">
        <f t="shared" si="0"/>
        <v>41759</v>
      </c>
      <c r="L2" s="199">
        <f t="shared" si="0"/>
        <v>41790</v>
      </c>
      <c r="M2" s="199">
        <f t="shared" si="0"/>
        <v>41820</v>
      </c>
      <c r="N2" s="199">
        <f t="shared" si="0"/>
        <v>41851</v>
      </c>
      <c r="O2" s="199">
        <f t="shared" si="0"/>
        <v>41882</v>
      </c>
      <c r="P2" s="199">
        <f t="shared" si="0"/>
        <v>41912</v>
      </c>
      <c r="Q2" s="199">
        <f t="shared" si="0"/>
        <v>41943</v>
      </c>
      <c r="R2" s="199">
        <f t="shared" si="0"/>
        <v>41973</v>
      </c>
      <c r="S2" s="199">
        <f t="shared" si="0"/>
        <v>42004</v>
      </c>
      <c r="T2" s="199">
        <f t="shared" si="0"/>
        <v>42035</v>
      </c>
      <c r="U2" s="199">
        <f t="shared" si="0"/>
        <v>42063</v>
      </c>
      <c r="V2" s="199">
        <f t="shared" si="0"/>
        <v>42094</v>
      </c>
      <c r="W2" s="199">
        <f t="shared" si="0"/>
        <v>42124</v>
      </c>
      <c r="X2" s="199">
        <f t="shared" si="0"/>
        <v>42155</v>
      </c>
      <c r="Y2" s="199">
        <f t="shared" si="0"/>
        <v>42185</v>
      </c>
      <c r="Z2" s="199">
        <f t="shared" si="0"/>
        <v>42216</v>
      </c>
      <c r="AA2" s="199">
        <f t="shared" si="0"/>
        <v>42247</v>
      </c>
      <c r="AB2" s="199">
        <f t="shared" si="0"/>
        <v>42277</v>
      </c>
      <c r="AC2" s="199">
        <f t="shared" si="0"/>
        <v>42308</v>
      </c>
      <c r="AD2" s="199">
        <f t="shared" si="0"/>
        <v>42338</v>
      </c>
      <c r="AE2" s="199">
        <f t="shared" si="0"/>
        <v>42369</v>
      </c>
      <c r="AF2" s="199">
        <f t="shared" si="0"/>
        <v>42400</v>
      </c>
      <c r="AG2" s="199">
        <f t="shared" si="0"/>
        <v>42429</v>
      </c>
      <c r="AH2" s="199">
        <f t="shared" si="0"/>
        <v>42460</v>
      </c>
      <c r="AI2" s="199">
        <f t="shared" si="0"/>
        <v>42490</v>
      </c>
      <c r="AJ2" s="199">
        <f t="shared" si="0"/>
        <v>42521</v>
      </c>
      <c r="AK2" s="199">
        <f t="shared" si="0"/>
        <v>42551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+IF(L_Banche!C27&gt;0,L_Banche!C27,0)</f>
        <v>0</v>
      </c>
      <c r="C5" s="21">
        <f>+IF(L_Banche!D27&gt;0,L_Banche!D27,0)</f>
        <v>0</v>
      </c>
      <c r="D5" s="21">
        <f>+IF(L_Banche!E27&gt;0,L_Banche!E27,0)</f>
        <v>0</v>
      </c>
      <c r="E5" s="21">
        <f>+IF(L_Banche!F27&gt;0,L_Banche!F27,0)</f>
        <v>0</v>
      </c>
      <c r="F5" s="21">
        <f>+IF(L_Banche!G27&gt;0,L_Banche!G27,0)</f>
        <v>0</v>
      </c>
      <c r="G5" s="21">
        <f>+IF(L_Banche!H27&gt;0,L_Banche!H27,0)</f>
        <v>0</v>
      </c>
      <c r="H5" s="21">
        <f>+IF(L_Banche!I27&gt;0,L_Banche!I27,0)</f>
        <v>0</v>
      </c>
      <c r="I5" s="21">
        <f>+IF(L_Banche!J27&gt;0,L_Banche!J27,0)</f>
        <v>0</v>
      </c>
      <c r="J5" s="21">
        <f>+IF(L_Banche!K27&gt;0,L_Banche!K27,0)</f>
        <v>0</v>
      </c>
      <c r="K5" s="21">
        <f>+IF(L_Banche!L27&gt;0,L_Banche!L27,0)</f>
        <v>0</v>
      </c>
      <c r="L5" s="21">
        <f>+IF(L_Banche!M27&gt;0,L_Banche!M27,0)</f>
        <v>0</v>
      </c>
      <c r="M5" s="21">
        <f>+IF(L_Banche!N27&gt;0,L_Banche!N27,0)</f>
        <v>0</v>
      </c>
      <c r="N5" s="21">
        <f>+IF(L_Banche!O27&gt;0,L_Banche!O27,0)</f>
        <v>0</v>
      </c>
      <c r="O5" s="21">
        <f>+IF(L_Banche!P27&gt;0,L_Banche!P27,0)</f>
        <v>0</v>
      </c>
      <c r="P5" s="21">
        <f>+IF(L_Banche!Q27&gt;0,L_Banche!Q27,0)</f>
        <v>0</v>
      </c>
      <c r="Q5" s="21">
        <f>+IF(L_Banche!R27&gt;0,L_Banche!R27,0)</f>
        <v>0</v>
      </c>
      <c r="R5" s="21">
        <f>+IF(L_Banche!S27&gt;0,L_Banche!S27,0)</f>
        <v>0</v>
      </c>
      <c r="S5" s="21">
        <f>+IF(L_Banche!T27&gt;0,L_Banche!T27,0)</f>
        <v>0</v>
      </c>
      <c r="T5" s="21">
        <f>+IF(L_Banche!U27&gt;0,L_Banche!U27,0)</f>
        <v>0</v>
      </c>
      <c r="U5" s="21">
        <f>+IF(L_Banche!V27&gt;0,L_Banche!V27,0)</f>
        <v>0</v>
      </c>
      <c r="V5" s="21">
        <f>+IF(L_Banche!W27&gt;0,L_Banche!W27,0)</f>
        <v>0</v>
      </c>
      <c r="W5" s="21">
        <f>+IF(L_Banche!X27&gt;0,L_Banche!X27,0)</f>
        <v>0</v>
      </c>
      <c r="X5" s="21">
        <f>+IF(L_Banche!Y27&gt;0,L_Banche!Y27,0)</f>
        <v>0</v>
      </c>
      <c r="Y5" s="21">
        <f>+IF(L_Banche!Z27&gt;0,L_Banche!Z27,0)</f>
        <v>0</v>
      </c>
      <c r="Z5" s="21">
        <f>+IF(L_Banche!AA27&gt;0,L_Banche!AA27,0)</f>
        <v>0</v>
      </c>
      <c r="AA5" s="21">
        <f>+IF(L_Banche!AB27&gt;0,L_Banche!AB27,0)</f>
        <v>0</v>
      </c>
      <c r="AB5" s="21">
        <f>+IF(L_Banche!AC27&gt;0,L_Banche!AC27,0)</f>
        <v>0</v>
      </c>
      <c r="AC5" s="21">
        <f>+IF(L_Banche!AD27&gt;0,L_Banche!AD27,0)</f>
        <v>0</v>
      </c>
      <c r="AD5" s="21">
        <f>+IF(L_Banche!AE27&gt;0,L_Banche!AE27,0)</f>
        <v>0</v>
      </c>
      <c r="AE5" s="21">
        <f>+IF(L_Banche!AF27&gt;0,L_Banche!AF27,0)</f>
        <v>0</v>
      </c>
      <c r="AF5" s="21">
        <f>+IF(L_Banche!AG27&gt;0,L_Banche!AG27,0)</f>
        <v>0</v>
      </c>
      <c r="AG5" s="21">
        <f>+IF(L_Banche!AH27&gt;0,L_Banche!AH27,0)</f>
        <v>0</v>
      </c>
      <c r="AH5" s="21">
        <f>+IF(L_Banche!AI27&gt;0,L_Banche!AI27,0)</f>
        <v>0</v>
      </c>
      <c r="AI5" s="21">
        <f>+IF(L_Banche!AJ27&gt;0,L_Banche!AJ27,0)</f>
        <v>0</v>
      </c>
      <c r="AJ5" s="21">
        <f>+IF(L_Banche!AK27&gt;0,L_Banche!AK27,0)</f>
        <v>0</v>
      </c>
      <c r="AK5" s="21">
        <f>+IF(L_Banche!AL27&gt;0,L_Banche!AL27,0)</f>
        <v>0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441421.7</v>
      </c>
      <c r="C8" s="21">
        <f t="shared" ref="C8:AK8" si="1">+C9+C11+C13+C14+C17+C20+C10</f>
        <v>288102.40000000002</v>
      </c>
      <c r="D8" s="21">
        <f t="shared" si="1"/>
        <v>137662.09999999998</v>
      </c>
      <c r="E8" s="21">
        <f t="shared" si="1"/>
        <v>138525.13333333333</v>
      </c>
      <c r="F8" s="21">
        <f t="shared" si="1"/>
        <v>141139.83333333334</v>
      </c>
      <c r="G8" s="21">
        <f t="shared" si="1"/>
        <v>144140.86666666664</v>
      </c>
      <c r="H8" s="21">
        <f t="shared" si="1"/>
        <v>144436.62</v>
      </c>
      <c r="I8" s="21">
        <f t="shared" si="1"/>
        <v>142432.48666666663</v>
      </c>
      <c r="J8" s="21">
        <f t="shared" si="1"/>
        <v>141561.39333333334</v>
      </c>
      <c r="K8" s="21">
        <f t="shared" si="1"/>
        <v>138342.035</v>
      </c>
      <c r="L8" s="21">
        <f t="shared" si="1"/>
        <v>139175.79166666666</v>
      </c>
      <c r="M8" s="21">
        <f t="shared" si="1"/>
        <v>133900.64166666666</v>
      </c>
      <c r="N8" s="21">
        <f t="shared" si="1"/>
        <v>135001.82195000001</v>
      </c>
      <c r="O8" s="21">
        <f t="shared" si="1"/>
        <v>141672.76306666664</v>
      </c>
      <c r="P8" s="21">
        <f t="shared" si="1"/>
        <v>139290.6841833333</v>
      </c>
      <c r="Q8" s="21">
        <f t="shared" si="1"/>
        <v>142789.10962499998</v>
      </c>
      <c r="R8" s="21">
        <f t="shared" si="1"/>
        <v>138068.91506666664</v>
      </c>
      <c r="S8" s="21">
        <f t="shared" si="1"/>
        <v>139916.59331162859</v>
      </c>
      <c r="T8" s="21">
        <f t="shared" si="1"/>
        <v>139225.33208662859</v>
      </c>
      <c r="U8" s="21">
        <f t="shared" si="1"/>
        <v>129949.31086162859</v>
      </c>
      <c r="V8" s="21">
        <f t="shared" si="1"/>
        <v>129038.59358662862</v>
      </c>
      <c r="W8" s="21">
        <f t="shared" si="1"/>
        <v>129082.47236162861</v>
      </c>
      <c r="X8" s="21">
        <f t="shared" si="1"/>
        <v>135313.1427915715</v>
      </c>
      <c r="Y8" s="21">
        <f t="shared" si="1"/>
        <v>123862.89411666666</v>
      </c>
      <c r="Z8" s="21">
        <f t="shared" si="1"/>
        <v>123372.78744999999</v>
      </c>
      <c r="AA8" s="21">
        <f t="shared" si="1"/>
        <v>130184.52705833333</v>
      </c>
      <c r="AB8" s="21">
        <f t="shared" si="1"/>
        <v>133626.60546666669</v>
      </c>
      <c r="AC8" s="21">
        <f t="shared" si="1"/>
        <v>133209.9388</v>
      </c>
      <c r="AD8" s="21">
        <f t="shared" si="1"/>
        <v>135202.86790933335</v>
      </c>
      <c r="AE8" s="21">
        <f t="shared" si="1"/>
        <v>150282.82046713721</v>
      </c>
      <c r="AF8" s="21">
        <f t="shared" si="1"/>
        <v>155785.78440047055</v>
      </c>
      <c r="AG8" s="21">
        <f t="shared" si="1"/>
        <v>149336.68833380388</v>
      </c>
      <c r="AH8" s="21">
        <f t="shared" si="1"/>
        <v>148096.46046713719</v>
      </c>
      <c r="AI8" s="21">
        <f t="shared" si="1"/>
        <v>147367.67380047054</v>
      </c>
      <c r="AJ8" s="21">
        <f t="shared" si="1"/>
        <v>170351.99597050968</v>
      </c>
      <c r="AK8" s="21">
        <f t="shared" si="1"/>
        <v>130989.37184266667</v>
      </c>
      <c r="AM8" s="20"/>
    </row>
    <row r="9" spans="1:41" x14ac:dyDescent="0.2">
      <c r="A9" s="8" t="s">
        <v>3</v>
      </c>
      <c r="B9" s="20">
        <f>+E_Vendite!C120+SP_Preg!C8</f>
        <v>371037</v>
      </c>
      <c r="C9" s="20">
        <f>+E_Vendite!D120+SP_Preg!D8</f>
        <v>239074</v>
      </c>
      <c r="D9" s="20">
        <f>+E_Vendite!E120+SP_Preg!E8</f>
        <v>96074</v>
      </c>
      <c r="E9" s="20">
        <f>+E_Vendite!F120+SP_Preg!F8</f>
        <v>96074</v>
      </c>
      <c r="F9" s="20">
        <f>+E_Vendite!G120+SP_Preg!G8</f>
        <v>96074</v>
      </c>
      <c r="G9" s="20">
        <f>+E_Vendite!H120+SP_Preg!H8</f>
        <v>96074</v>
      </c>
      <c r="H9" s="20">
        <f>+E_Vendite!I120+SP_Preg!I8</f>
        <v>96335.360000000001</v>
      </c>
      <c r="I9" s="20">
        <f>+E_Vendite!J120+SP_Preg!J8</f>
        <v>96870.785000000003</v>
      </c>
      <c r="J9" s="20">
        <f>+E_Vendite!K120+SP_Preg!K8</f>
        <v>97511.48000000001</v>
      </c>
      <c r="K9" s="20">
        <f>+E_Vendite!L120+SP_Preg!L8</f>
        <v>97878.110000000015</v>
      </c>
      <c r="L9" s="20">
        <f>+E_Vendite!M120+SP_Preg!M8</f>
        <v>98206.873050000024</v>
      </c>
      <c r="M9" s="20">
        <f>+E_Vendite!N120+SP_Preg!N8</f>
        <v>98535.636100000018</v>
      </c>
      <c r="N9" s="20">
        <f>+E_Vendite!O120+SP_Preg!O8</f>
        <v>98535.636100000018</v>
      </c>
      <c r="O9" s="20">
        <f>+E_Vendite!P120+SP_Preg!P8</f>
        <v>104079.211775</v>
      </c>
      <c r="P9" s="20">
        <f>+E_Vendite!Q120+SP_Preg!Q8</f>
        <v>109622.78744999999</v>
      </c>
      <c r="Q9" s="20">
        <f>+E_Vendite!R120+SP_Preg!R8</f>
        <v>109622.78744999999</v>
      </c>
      <c r="R9" s="20">
        <f>+E_Vendite!S120+SP_Preg!S8</f>
        <v>109622.78744999999</v>
      </c>
      <c r="S9" s="20">
        <f>+E_Vendite!T120+SP_Preg!T8</f>
        <v>109622.78744999999</v>
      </c>
      <c r="T9" s="20">
        <f>+E_Vendite!U120+SP_Preg!U8</f>
        <v>109622.78744999999</v>
      </c>
      <c r="U9" s="20">
        <f>+E_Vendite!V120+SP_Preg!V8</f>
        <v>109622.78744999999</v>
      </c>
      <c r="V9" s="20">
        <f>+E_Vendite!W120+SP_Preg!W8</f>
        <v>109622.78744999999</v>
      </c>
      <c r="W9" s="20">
        <f>+E_Vendite!X120+SP_Preg!X8</f>
        <v>109622.78744999999</v>
      </c>
      <c r="X9" s="20">
        <f>+E_Vendite!Y120+SP_Preg!Y8</f>
        <v>109622.78744999999</v>
      </c>
      <c r="Y9" s="20">
        <f>+E_Vendite!Z120+SP_Preg!Z8</f>
        <v>109622.78744999999</v>
      </c>
      <c r="Z9" s="20">
        <f>+E_Vendite!AA120+SP_Preg!AA8</f>
        <v>109622.78744999999</v>
      </c>
      <c r="AA9" s="20">
        <f>+E_Vendite!AB120+SP_Preg!AB8</f>
        <v>115166.363125</v>
      </c>
      <c r="AB9" s="20">
        <f>+E_Vendite!AC120+SP_Preg!AC8</f>
        <v>120709.9388</v>
      </c>
      <c r="AC9" s="20">
        <f>+E_Vendite!AD120+SP_Preg!AD8</f>
        <v>120709.9388</v>
      </c>
      <c r="AD9" s="20">
        <f>+E_Vendite!AE120+SP_Preg!AE8</f>
        <v>120709.9388</v>
      </c>
      <c r="AE9" s="20">
        <f>+E_Vendite!AF120+SP_Preg!AF8</f>
        <v>120709.9388</v>
      </c>
      <c r="AF9" s="20">
        <f>+E_Vendite!AG120+SP_Preg!AG8</f>
        <v>120709.9388</v>
      </c>
      <c r="AG9" s="20">
        <f>+E_Vendite!AH120+SP_Preg!AH8</f>
        <v>120709.9388</v>
      </c>
      <c r="AH9" s="20">
        <f>+E_Vendite!AI120+SP_Preg!AI8</f>
        <v>120709.9388</v>
      </c>
      <c r="AI9" s="20">
        <f>+E_Vendite!AJ120+SP_Preg!AJ8</f>
        <v>120709.9388</v>
      </c>
      <c r="AJ9" s="20">
        <f>+E_Vendite!AK120+SP_Preg!AK8</f>
        <v>120709.9388</v>
      </c>
      <c r="AK9" s="20">
        <f>+E_Vendite!AL120+SP_Preg!AL8</f>
        <v>120709.9388</v>
      </c>
      <c r="AM9" s="20"/>
    </row>
    <row r="10" spans="1:41" x14ac:dyDescent="0.2">
      <c r="A10" s="22" t="s">
        <v>4</v>
      </c>
      <c r="B10" s="20">
        <f>+IF(E_Personale!C175&lt;0,-E_Personale!C175,0)</f>
        <v>0</v>
      </c>
      <c r="C10" s="20">
        <f>+IF(E_Personale!D175&lt;0,-E_Personale!D175,0)</f>
        <v>0</v>
      </c>
      <c r="D10" s="20">
        <f>+IF(E_Personale!E175&lt;0,-E_Personale!E175,0)</f>
        <v>0</v>
      </c>
      <c r="E10" s="20">
        <f>+IF(E_Personale!F175&lt;0,-E_Personale!F175,0)</f>
        <v>0</v>
      </c>
      <c r="F10" s="20">
        <f>+IF(E_Personale!G175&lt;0,-E_Personale!G175,0)</f>
        <v>2100</v>
      </c>
      <c r="G10" s="20">
        <f>+IF(E_Personale!H175&lt;0,-E_Personale!H175,0)</f>
        <v>1800</v>
      </c>
      <c r="H10" s="20">
        <f>+IF(E_Personale!I175&lt;0,-E_Personale!I175,0)</f>
        <v>1500</v>
      </c>
      <c r="I10" s="20">
        <f>+IF(E_Personale!J175&lt;0,-E_Personale!J175,0)</f>
        <v>1200</v>
      </c>
      <c r="J10" s="20">
        <f>+IF(E_Personale!K175&lt;0,-E_Personale!K175,0)</f>
        <v>900</v>
      </c>
      <c r="K10" s="20">
        <f>+IF(E_Personale!L175&lt;0,-E_Personale!L175,0)</f>
        <v>600</v>
      </c>
      <c r="L10" s="20">
        <f>+IF(E_Personale!M175&lt;0,-E_Personale!M175,0)</f>
        <v>300</v>
      </c>
      <c r="M10" s="20">
        <f>+IF(E_Personale!N175&lt;0,-E_Personale!N175,0)</f>
        <v>0</v>
      </c>
      <c r="N10" s="20">
        <f>+IF(E_Personale!O175&lt;0,-E_Personale!O175,0)</f>
        <v>0</v>
      </c>
      <c r="O10" s="20">
        <f>+IF(E_Personale!P175&lt;0,-E_Personale!P175,0)</f>
        <v>0</v>
      </c>
      <c r="P10" s="20">
        <f>+IF(E_Personale!Q175&lt;0,-E_Personale!Q175,0)</f>
        <v>0</v>
      </c>
      <c r="Q10" s="20">
        <f>+IF(E_Personale!R175&lt;0,-E_Personale!R175,0)</f>
        <v>0</v>
      </c>
      <c r="R10" s="20">
        <f>+IF(E_Personale!S175&lt;0,-E_Personale!S175,0)</f>
        <v>2215.44</v>
      </c>
      <c r="S10" s="20">
        <f>+IF(E_Personale!T175&lt;0,-E_Personale!T175,0)</f>
        <v>1909.44</v>
      </c>
      <c r="T10" s="20">
        <f>+IF(E_Personale!U175&lt;0,-E_Personale!U175,0)</f>
        <v>1603.44</v>
      </c>
      <c r="U10" s="20">
        <f>+IF(E_Personale!V175&lt;0,-E_Personale!V175,0)</f>
        <v>1297.44</v>
      </c>
      <c r="V10" s="20">
        <f>+IF(E_Personale!W175&lt;0,-E_Personale!W175,0)</f>
        <v>991.44</v>
      </c>
      <c r="W10" s="20">
        <f>+IF(E_Personale!X175&lt;0,-E_Personale!X175,0)</f>
        <v>685.44</v>
      </c>
      <c r="X10" s="20">
        <f>+IF(E_Personale!Y175&lt;0,-E_Personale!Y175,0)</f>
        <v>379.44000000000005</v>
      </c>
      <c r="Y10" s="20">
        <f>+IF(E_Personale!Z175&lt;0,-E_Personale!Z175,0)</f>
        <v>73.440000000000055</v>
      </c>
      <c r="Z10" s="20">
        <f>+IF(E_Personale!AA175&lt;0,-E_Personale!AA175,0)</f>
        <v>0</v>
      </c>
      <c r="AA10" s="20">
        <f>+IF(E_Personale!AB175&lt;0,-E_Personale!AB175,0)</f>
        <v>0</v>
      </c>
      <c r="AB10" s="20">
        <f>+IF(E_Personale!AC175&lt;0,-E_Personale!AC175,0)</f>
        <v>0</v>
      </c>
      <c r="AC10" s="20">
        <f>+IF(E_Personale!AD175&lt;0,-E_Personale!AD175,0)</f>
        <v>0</v>
      </c>
      <c r="AD10" s="20">
        <f>+IF(E_Personale!AE175&lt;0,-E_Personale!AE175,0)</f>
        <v>2409.5957760000006</v>
      </c>
      <c r="AE10" s="20">
        <f>+IF(E_Personale!AF175&lt;0,-E_Personale!AF175,0)</f>
        <v>2097.4757760000007</v>
      </c>
      <c r="AF10" s="20">
        <f>+IF(E_Personale!AG175&lt;0,-E_Personale!AG175,0)</f>
        <v>1785.3557760000008</v>
      </c>
      <c r="AG10" s="20">
        <f>+IF(E_Personale!AH175&lt;0,-E_Personale!AH175,0)</f>
        <v>1473.2357760000009</v>
      </c>
      <c r="AH10" s="20">
        <f>+IF(E_Personale!AI175&lt;0,-E_Personale!AI175,0)</f>
        <v>1161.115776000001</v>
      </c>
      <c r="AI10" s="20">
        <f>+IF(E_Personale!AJ175&lt;0,-E_Personale!AJ175,0)</f>
        <v>848.99577600000111</v>
      </c>
      <c r="AJ10" s="20">
        <f>+IF(E_Personale!AK175&lt;0,-E_Personale!AK175,0)</f>
        <v>536.87577600000122</v>
      </c>
      <c r="AK10" s="20">
        <f>+IF(E_Personale!AL175&lt;0,-E_Personale!AL175,0)</f>
        <v>224.75577600000133</v>
      </c>
      <c r="AM10" s="20"/>
    </row>
    <row r="11" spans="1:41" x14ac:dyDescent="0.2">
      <c r="A11" s="8" t="s">
        <v>5</v>
      </c>
      <c r="B11" s="11">
        <f>+SUM(B12:B12)</f>
        <v>0</v>
      </c>
      <c r="C11" s="11">
        <f t="shared" ref="C11:AK11" si="2">+SUM(C12:C12)</f>
        <v>0</v>
      </c>
      <c r="D11" s="11">
        <f t="shared" si="2"/>
        <v>0</v>
      </c>
      <c r="E11" s="11">
        <f t="shared" si="2"/>
        <v>0</v>
      </c>
      <c r="F11" s="11">
        <f t="shared" si="2"/>
        <v>0</v>
      </c>
      <c r="G11" s="11">
        <f t="shared" si="2"/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  <c r="M11" s="11">
        <f t="shared" si="2"/>
        <v>0</v>
      </c>
      <c r="N11" s="11">
        <f t="shared" si="2"/>
        <v>0</v>
      </c>
      <c r="O11" s="11">
        <f t="shared" si="2"/>
        <v>0</v>
      </c>
      <c r="P11" s="11">
        <f t="shared" si="2"/>
        <v>0</v>
      </c>
      <c r="Q11" s="11">
        <f t="shared" si="2"/>
        <v>0</v>
      </c>
      <c r="R11" s="11">
        <f t="shared" si="2"/>
        <v>0</v>
      </c>
      <c r="S11" s="11">
        <f t="shared" si="2"/>
        <v>0</v>
      </c>
      <c r="T11" s="11">
        <f t="shared" si="2"/>
        <v>0</v>
      </c>
      <c r="U11" s="11">
        <f t="shared" si="2"/>
        <v>0</v>
      </c>
      <c r="V11" s="11">
        <f t="shared" si="2"/>
        <v>0</v>
      </c>
      <c r="W11" s="11">
        <f t="shared" si="2"/>
        <v>0</v>
      </c>
      <c r="X11" s="11">
        <f t="shared" si="2"/>
        <v>0</v>
      </c>
      <c r="Y11" s="11">
        <f t="shared" si="2"/>
        <v>0</v>
      </c>
      <c r="Z11" s="11">
        <f t="shared" si="2"/>
        <v>0</v>
      </c>
      <c r="AA11" s="11">
        <f t="shared" si="2"/>
        <v>0</v>
      </c>
      <c r="AB11" s="11">
        <f t="shared" si="2"/>
        <v>0</v>
      </c>
      <c r="AC11" s="11">
        <f t="shared" si="2"/>
        <v>0</v>
      </c>
      <c r="AD11" s="11">
        <f t="shared" si="2"/>
        <v>0</v>
      </c>
      <c r="AE11" s="11">
        <f t="shared" si="2"/>
        <v>0</v>
      </c>
      <c r="AF11" s="11">
        <f t="shared" si="2"/>
        <v>0</v>
      </c>
      <c r="AG11" s="11">
        <f t="shared" si="2"/>
        <v>0</v>
      </c>
      <c r="AH11" s="11">
        <f t="shared" si="2"/>
        <v>0</v>
      </c>
      <c r="AI11" s="11">
        <f t="shared" si="2"/>
        <v>0</v>
      </c>
      <c r="AJ11" s="11">
        <f t="shared" si="2"/>
        <v>0</v>
      </c>
      <c r="AK11" s="11">
        <f t="shared" si="2"/>
        <v>0</v>
      </c>
      <c r="AM11" s="20"/>
    </row>
    <row r="12" spans="1:41" x14ac:dyDescent="0.2">
      <c r="A12" s="8" t="s">
        <v>6</v>
      </c>
      <c r="B12" s="20">
        <f>+IF(E_Personale!C178&lt;0,-E_Personale!C178,0)</f>
        <v>0</v>
      </c>
      <c r="C12" s="20">
        <f>+IF(E_Personale!D178&lt;0,-E_Personale!D178,0)</f>
        <v>0</v>
      </c>
      <c r="D12" s="20">
        <f>+IF(E_Personale!E178&lt;0,-E_Personale!E178,0)</f>
        <v>0</v>
      </c>
      <c r="E12" s="20">
        <f>+IF(E_Personale!F178&lt;0,-E_Personale!F178,0)</f>
        <v>0</v>
      </c>
      <c r="F12" s="20">
        <f>+IF(E_Personale!G178&lt;0,-E_Personale!G178,0)</f>
        <v>0</v>
      </c>
      <c r="G12" s="20">
        <f>+IF(E_Personale!H178&lt;0,-E_Personale!H178,0)</f>
        <v>0</v>
      </c>
      <c r="H12" s="20">
        <f>+IF(E_Personale!I178&lt;0,-E_Personale!I178,0)</f>
        <v>0</v>
      </c>
      <c r="I12" s="20">
        <f>+IF(E_Personale!J178&lt;0,-E_Personale!J178,0)</f>
        <v>0</v>
      </c>
      <c r="J12" s="20">
        <f>+IF(E_Personale!K178&lt;0,-E_Personale!K178,0)</f>
        <v>0</v>
      </c>
      <c r="K12" s="20">
        <f>+IF(E_Personale!L178&lt;0,-E_Personale!L178,0)</f>
        <v>0</v>
      </c>
      <c r="L12" s="20">
        <f>+IF(E_Personale!M178&lt;0,-E_Personale!M178,0)</f>
        <v>0</v>
      </c>
      <c r="M12" s="20">
        <f>+IF(E_Personale!N178&lt;0,-E_Personale!N178,0)</f>
        <v>0</v>
      </c>
      <c r="N12" s="20">
        <f>+IF(E_Personale!O178&lt;0,-E_Personale!O178,0)</f>
        <v>0</v>
      </c>
      <c r="O12" s="20">
        <f>+IF(E_Personale!P178&lt;0,-E_Personale!P178,0)</f>
        <v>0</v>
      </c>
      <c r="P12" s="20">
        <f>+IF(E_Personale!Q178&lt;0,-E_Personale!Q178,0)</f>
        <v>0</v>
      </c>
      <c r="Q12" s="20">
        <f>+IF(E_Personale!R178&lt;0,-E_Personale!R178,0)</f>
        <v>0</v>
      </c>
      <c r="R12" s="20">
        <f>+IF(E_Personale!S178&lt;0,-E_Personale!S178,0)</f>
        <v>0</v>
      </c>
      <c r="S12" s="20">
        <f>+IF(E_Personale!T178&lt;0,-E_Personale!T178,0)</f>
        <v>0</v>
      </c>
      <c r="T12" s="20">
        <f>+IF(E_Personale!U178&lt;0,-E_Personale!U178,0)</f>
        <v>0</v>
      </c>
      <c r="U12" s="20">
        <f>+IF(E_Personale!V178&lt;0,-E_Personale!V178,0)</f>
        <v>0</v>
      </c>
      <c r="V12" s="20">
        <f>+IF(E_Personale!W178&lt;0,-E_Personale!W178,0)</f>
        <v>0</v>
      </c>
      <c r="W12" s="20">
        <f>+IF(E_Personale!X178&lt;0,-E_Personale!X178,0)</f>
        <v>0</v>
      </c>
      <c r="X12" s="20">
        <f>+IF(E_Personale!Y178&lt;0,-E_Personale!Y178,0)</f>
        <v>0</v>
      </c>
      <c r="Y12" s="20">
        <f>+IF(E_Personale!Z178&lt;0,-E_Personale!Z178,0)</f>
        <v>0</v>
      </c>
      <c r="Z12" s="20">
        <f>+IF(E_Personale!AA178&lt;0,-E_Personale!AA178,0)</f>
        <v>0</v>
      </c>
      <c r="AA12" s="20">
        <f>+IF(E_Personale!AB178&lt;0,-E_Personale!AB178,0)</f>
        <v>0</v>
      </c>
      <c r="AB12" s="20">
        <f>+IF(E_Personale!AC178&lt;0,-E_Personale!AC178,0)</f>
        <v>0</v>
      </c>
      <c r="AC12" s="20">
        <f>+IF(E_Personale!AD178&lt;0,-E_Personale!AD178,0)</f>
        <v>0</v>
      </c>
      <c r="AD12" s="20">
        <f>+IF(E_Personale!AE178&lt;0,-E_Personale!AE178,0)</f>
        <v>0</v>
      </c>
      <c r="AE12" s="20">
        <f>+IF(E_Personale!AF178&lt;0,-E_Personale!AF178,0)</f>
        <v>0</v>
      </c>
      <c r="AF12" s="20">
        <f>+IF(E_Personale!AG178&lt;0,-E_Personale!AG178,0)</f>
        <v>0</v>
      </c>
      <c r="AG12" s="20">
        <f>+IF(E_Personale!AH178&lt;0,-E_Personale!AH178,0)</f>
        <v>0</v>
      </c>
      <c r="AH12" s="20">
        <f>+IF(E_Personale!AI178&lt;0,-E_Personale!AI178,0)</f>
        <v>0</v>
      </c>
      <c r="AI12" s="20">
        <f>+IF(E_Personale!AJ178&lt;0,-E_Personale!AJ178,0)</f>
        <v>0</v>
      </c>
      <c r="AJ12" s="20">
        <f>+IF(E_Personale!AK178&lt;0,-E_Personale!AK178,0)</f>
        <v>0</v>
      </c>
      <c r="AK12" s="20">
        <f>+IF(E_Personale!AL178&lt;0,-E_Personale!AL178,0)</f>
        <v>0</v>
      </c>
      <c r="AM12" s="20"/>
    </row>
    <row r="13" spans="1:41" x14ac:dyDescent="0.2">
      <c r="A13" s="8" t="s">
        <v>7</v>
      </c>
      <c r="B13" s="21">
        <f>+Ires!B26+Irap!B44</f>
        <v>0</v>
      </c>
      <c r="C13" s="21">
        <f>+Ires!C26+Irap!C44</f>
        <v>0</v>
      </c>
      <c r="D13" s="21">
        <f>+Ires!D26+Irap!D44</f>
        <v>0</v>
      </c>
      <c r="E13" s="21">
        <f>+Ires!E26+Irap!E44</f>
        <v>0</v>
      </c>
      <c r="F13" s="21">
        <f>+Ires!F26+Irap!F44</f>
        <v>0</v>
      </c>
      <c r="G13" s="21">
        <f>+Ires!G26+Irap!G44</f>
        <v>0</v>
      </c>
      <c r="H13" s="21">
        <f>+Ires!H26+Irap!H44</f>
        <v>0</v>
      </c>
      <c r="I13" s="21">
        <f>+Ires!I26+Irap!I44</f>
        <v>0</v>
      </c>
      <c r="J13" s="21">
        <f>+Ires!J26+Irap!J44</f>
        <v>0</v>
      </c>
      <c r="K13" s="21">
        <f>+Ires!K26+Irap!K44</f>
        <v>0</v>
      </c>
      <c r="L13" s="21">
        <f>+Ires!L26+Irap!L44</f>
        <v>0</v>
      </c>
      <c r="M13" s="21">
        <f>+Ires!M26+Irap!M44</f>
        <v>0</v>
      </c>
      <c r="N13" s="21">
        <f>+Ires!N26+Irap!N44</f>
        <v>0</v>
      </c>
      <c r="O13" s="21">
        <f>+Ires!O26+Irap!O44</f>
        <v>0</v>
      </c>
      <c r="P13" s="21">
        <f>+Ires!P26+Irap!P44</f>
        <v>0</v>
      </c>
      <c r="Q13" s="21">
        <f>+Ires!Q26+Irap!Q44</f>
        <v>0</v>
      </c>
      <c r="R13" s="21">
        <f>+Ires!R26+Irap!R44</f>
        <v>0</v>
      </c>
      <c r="S13" s="21">
        <f>+Ires!S26+Irap!S44</f>
        <v>5091.0328032952766</v>
      </c>
      <c r="T13" s="21">
        <f>+Ires!T26+Irap!T44</f>
        <v>5091.0328032952766</v>
      </c>
      <c r="U13" s="21">
        <f>+Ires!U26+Irap!U44</f>
        <v>5091.0328032952766</v>
      </c>
      <c r="V13" s="21">
        <f>+Ires!V26+Irap!V44</f>
        <v>5091.0328032952766</v>
      </c>
      <c r="W13" s="21">
        <f>+Ires!W26+Irap!W44</f>
        <v>5091.0328032952766</v>
      </c>
      <c r="X13" s="21">
        <f>+Ires!X26+Irap!X44</f>
        <v>12727.582008238189</v>
      </c>
      <c r="Y13" s="21">
        <f>+Ires!Y26+Irap!Y44</f>
        <v>0</v>
      </c>
      <c r="Z13" s="21">
        <f>+Ires!Z26+Irap!Z44</f>
        <v>0</v>
      </c>
      <c r="AA13" s="21">
        <f>+Ires!AA26+Irap!AA44</f>
        <v>0</v>
      </c>
      <c r="AB13" s="21">
        <f>+Ires!AB26+Irap!AB44</f>
        <v>0</v>
      </c>
      <c r="AC13" s="21">
        <f>+Ires!AC26+Irap!AC44</f>
        <v>0</v>
      </c>
      <c r="AD13" s="21">
        <f>+Ires!AD26+Irap!AD44</f>
        <v>0</v>
      </c>
      <c r="AE13" s="21">
        <f>+Ires!AE26+Irap!AE44</f>
        <v>15808.739224470541</v>
      </c>
      <c r="AF13" s="21">
        <f>+Ires!AF26+Irap!AF44</f>
        <v>15808.739224470541</v>
      </c>
      <c r="AG13" s="21">
        <f>+Ires!AG26+Irap!AG44</f>
        <v>15808.739224470541</v>
      </c>
      <c r="AH13" s="21">
        <f>+Ires!AH26+Irap!AH44</f>
        <v>15808.739224470541</v>
      </c>
      <c r="AI13" s="21">
        <f>+Ires!AI26+Irap!AI44</f>
        <v>15808.739224470541</v>
      </c>
      <c r="AJ13" s="21">
        <f>+Ires!AJ26+Irap!AJ44</f>
        <v>39521.848061176337</v>
      </c>
      <c r="AK13" s="21">
        <f>+Ires!AK26+Irap!AK44</f>
        <v>0</v>
      </c>
      <c r="AM13" s="20"/>
    </row>
    <row r="14" spans="1:41" x14ac:dyDescent="0.2">
      <c r="A14" s="8" t="s">
        <v>8</v>
      </c>
      <c r="B14" s="21">
        <f>+SUM(B15:B16)</f>
        <v>55838.7</v>
      </c>
      <c r="C14" s="21">
        <f t="shared" ref="C14:AK14" si="3">+SUM(C15:C16)</f>
        <v>49028.399999999994</v>
      </c>
      <c r="D14" s="21">
        <f t="shared" si="3"/>
        <v>41588.099999999991</v>
      </c>
      <c r="E14" s="21">
        <f t="shared" si="3"/>
        <v>40492.799999999988</v>
      </c>
      <c r="F14" s="21">
        <f t="shared" si="3"/>
        <v>37132.499999999985</v>
      </c>
      <c r="G14" s="21">
        <f t="shared" si="3"/>
        <v>38600.199999999983</v>
      </c>
      <c r="H14" s="21">
        <f t="shared" si="3"/>
        <v>39101.25999999998</v>
      </c>
      <c r="I14" s="21">
        <f t="shared" si="3"/>
        <v>35070.034999999982</v>
      </c>
      <c r="J14" s="21">
        <f t="shared" si="3"/>
        <v>34066.57999999998</v>
      </c>
      <c r="K14" s="21">
        <f t="shared" si="3"/>
        <v>30988.924999999981</v>
      </c>
      <c r="L14" s="21">
        <f t="shared" si="3"/>
        <v>32002.251949999983</v>
      </c>
      <c r="M14" s="21">
        <f t="shared" si="3"/>
        <v>24948.338899999984</v>
      </c>
      <c r="N14" s="21">
        <f t="shared" si="3"/>
        <v>24341.185849999983</v>
      </c>
      <c r="O14" s="21">
        <f t="shared" si="3"/>
        <v>23801.884624999984</v>
      </c>
      <c r="P14" s="21">
        <f t="shared" si="3"/>
        <v>16209.563399999985</v>
      </c>
      <c r="Q14" s="21">
        <f t="shared" si="3"/>
        <v>20041.322174999987</v>
      </c>
      <c r="R14" s="21">
        <f t="shared" si="3"/>
        <v>13439.020949999987</v>
      </c>
      <c r="S14" s="21">
        <f t="shared" si="3"/>
        <v>10834.999724999987</v>
      </c>
      <c r="T14" s="21">
        <f t="shared" si="3"/>
        <v>8824.7384999999886</v>
      </c>
      <c r="U14" s="21">
        <f t="shared" si="3"/>
        <v>229.71727499998997</v>
      </c>
      <c r="V14" s="21">
        <f t="shared" si="3"/>
        <v>0</v>
      </c>
      <c r="W14" s="21">
        <f t="shared" si="3"/>
        <v>724.87877500000104</v>
      </c>
      <c r="X14" s="21">
        <f t="shared" si="3"/>
        <v>0</v>
      </c>
      <c r="Y14" s="21">
        <f t="shared" si="3"/>
        <v>0</v>
      </c>
      <c r="Z14" s="21">
        <f t="shared" si="3"/>
        <v>0</v>
      </c>
      <c r="AA14" s="21">
        <f t="shared" si="3"/>
        <v>1684.8306000000011</v>
      </c>
      <c r="AB14" s="21">
        <f t="shared" si="3"/>
        <v>0</v>
      </c>
      <c r="AC14" s="21">
        <f t="shared" si="3"/>
        <v>0</v>
      </c>
      <c r="AD14" s="21">
        <f t="shared" si="3"/>
        <v>0</v>
      </c>
      <c r="AE14" s="21">
        <f t="shared" si="3"/>
        <v>0</v>
      </c>
      <c r="AF14" s="21">
        <f t="shared" si="3"/>
        <v>6231.7505999999994</v>
      </c>
      <c r="AG14" s="21">
        <f t="shared" si="3"/>
        <v>511.44120000000021</v>
      </c>
      <c r="AH14" s="21">
        <f t="shared" si="3"/>
        <v>0</v>
      </c>
      <c r="AI14" s="21">
        <f t="shared" si="3"/>
        <v>0</v>
      </c>
      <c r="AJ14" s="21">
        <f t="shared" si="3"/>
        <v>0</v>
      </c>
      <c r="AK14" s="21">
        <f t="shared" si="3"/>
        <v>888.01060000000325</v>
      </c>
      <c r="AM14" s="20"/>
    </row>
    <row r="15" spans="1:41" x14ac:dyDescent="0.2">
      <c r="A15" s="8" t="s">
        <v>348</v>
      </c>
      <c r="B15" s="20">
        <f>+IF(L_Iva!C34&gt;0,L_Iva!C34,0)</f>
        <v>55838.7</v>
      </c>
      <c r="C15" s="20">
        <f>+IF(L_Iva!D34&gt;0,L_Iva!D34,0)</f>
        <v>49028.399999999994</v>
      </c>
      <c r="D15" s="20">
        <f>+IF(L_Iva!E34&gt;0,L_Iva!E34,0)</f>
        <v>41588.099999999991</v>
      </c>
      <c r="E15" s="20">
        <f>+IF(L_Iva!F34&gt;0,L_Iva!F34,0)</f>
        <v>40492.799999999988</v>
      </c>
      <c r="F15" s="20">
        <f>+IF(L_Iva!G34&gt;0,L_Iva!G34,0)</f>
        <v>37132.499999999985</v>
      </c>
      <c r="G15" s="20">
        <f>+IF(L_Iva!H34&gt;0,L_Iva!H34,0)</f>
        <v>38600.199999999983</v>
      </c>
      <c r="H15" s="20">
        <f>+IF(L_Iva!I34&gt;0,L_Iva!I34,0)</f>
        <v>39101.25999999998</v>
      </c>
      <c r="I15" s="20">
        <f>+IF(L_Iva!J34&gt;0,L_Iva!J34,0)</f>
        <v>35070.034999999982</v>
      </c>
      <c r="J15" s="20">
        <f>+IF(L_Iva!K34&gt;0,L_Iva!K34,0)</f>
        <v>34066.57999999998</v>
      </c>
      <c r="K15" s="20">
        <f>+IF(L_Iva!L34&gt;0,L_Iva!L34,0)</f>
        <v>30988.924999999981</v>
      </c>
      <c r="L15" s="20">
        <f>+IF(L_Iva!M34&gt;0,L_Iva!M34,0)</f>
        <v>32002.251949999983</v>
      </c>
      <c r="M15" s="20">
        <f>+IF(L_Iva!N34&gt;0,L_Iva!N34,0)</f>
        <v>24948.338899999984</v>
      </c>
      <c r="N15" s="20">
        <f>+IF(L_Iva!O34&gt;0,L_Iva!O34,0)</f>
        <v>24341.185849999983</v>
      </c>
      <c r="O15" s="20">
        <f>+IF(L_Iva!P34&gt;0,L_Iva!P34,0)</f>
        <v>23801.884624999984</v>
      </c>
      <c r="P15" s="20">
        <f>+IF(L_Iva!Q34&gt;0,L_Iva!Q34,0)</f>
        <v>16209.563399999985</v>
      </c>
      <c r="Q15" s="20">
        <f>+IF(L_Iva!R34&gt;0,L_Iva!R34,0)</f>
        <v>20041.322174999987</v>
      </c>
      <c r="R15" s="20">
        <f>+IF(L_Iva!S34&gt;0,L_Iva!S34,0)</f>
        <v>13439.020949999987</v>
      </c>
      <c r="S15" s="20">
        <f>+IF(L_Iva!T34&gt;0,L_Iva!T34,0)</f>
        <v>10834.999724999987</v>
      </c>
      <c r="T15" s="20">
        <f>+IF(L_Iva!U34&gt;0,L_Iva!U34,0)</f>
        <v>8824.7384999999886</v>
      </c>
      <c r="U15" s="20">
        <f>+IF(L_Iva!V34&gt;0,L_Iva!V34,0)</f>
        <v>229.71727499998997</v>
      </c>
      <c r="V15" s="20">
        <f>+IF(L_Iva!W34&gt;0,L_Iva!W34,0)</f>
        <v>0</v>
      </c>
      <c r="W15" s="20">
        <f>+IF(L_Iva!X34&gt;0,L_Iva!X34,0)</f>
        <v>724.87877500000104</v>
      </c>
      <c r="X15" s="20">
        <f>+IF(L_Iva!Y34&gt;0,L_Iva!Y34,0)</f>
        <v>0</v>
      </c>
      <c r="Y15" s="20">
        <f>+IF(L_Iva!Z34&gt;0,L_Iva!Z34,0)</f>
        <v>0</v>
      </c>
      <c r="Z15" s="20">
        <f>+IF(L_Iva!AA34&gt;0,L_Iva!AA34,0)</f>
        <v>0</v>
      </c>
      <c r="AA15" s="20">
        <f>+IF(L_Iva!AB34&gt;0,L_Iva!AB34,0)</f>
        <v>1684.8306000000011</v>
      </c>
      <c r="AB15" s="20">
        <f>+IF(L_Iva!AC34&gt;0,L_Iva!AC34,0)</f>
        <v>0</v>
      </c>
      <c r="AC15" s="20">
        <f>+IF(L_Iva!AD34&gt;0,L_Iva!AD34,0)</f>
        <v>0</v>
      </c>
      <c r="AD15" s="20">
        <f>+IF(L_Iva!AE34&gt;0,L_Iva!AE34,0)</f>
        <v>0</v>
      </c>
      <c r="AE15" s="20">
        <f>+IF(L_Iva!AF34&gt;0,L_Iva!AF34,0)</f>
        <v>0</v>
      </c>
      <c r="AF15" s="20">
        <f>+IF(L_Iva!AG34&gt;0,L_Iva!AG34,0)</f>
        <v>6231.7505999999994</v>
      </c>
      <c r="AG15" s="20">
        <f>+IF(L_Iva!AH34&gt;0,L_Iva!AH34,0)</f>
        <v>511.44120000000021</v>
      </c>
      <c r="AH15" s="20">
        <f>+IF(L_Iva!AI34&gt;0,L_Iva!AI34,0)</f>
        <v>0</v>
      </c>
      <c r="AI15" s="20">
        <f>+IF(L_Iva!AJ34&gt;0,L_Iva!AJ34,0)</f>
        <v>0</v>
      </c>
      <c r="AJ15" s="20">
        <f>+IF(L_Iva!AK34&gt;0,L_Iva!AK34,0)</f>
        <v>0</v>
      </c>
      <c r="AK15" s="20">
        <f>+IF(L_Iva!AL34&gt;0,L_Iva!AL34,0)</f>
        <v>888.01060000000325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21">
        <f>+SUM(B18:B19)</f>
        <v>14546</v>
      </c>
      <c r="C17" s="21">
        <f t="shared" ref="C17:AK17" si="4">+SUM(C18:C19)</f>
        <v>0</v>
      </c>
      <c r="D17" s="21">
        <f t="shared" si="4"/>
        <v>0</v>
      </c>
      <c r="E17" s="21">
        <f t="shared" si="4"/>
        <v>1958.3333333333321</v>
      </c>
      <c r="F17" s="21">
        <f t="shared" si="4"/>
        <v>5833.3333333333321</v>
      </c>
      <c r="G17" s="21">
        <f t="shared" si="4"/>
        <v>7666.6666666666679</v>
      </c>
      <c r="H17" s="21">
        <f t="shared" si="4"/>
        <v>7500</v>
      </c>
      <c r="I17" s="21">
        <f t="shared" si="4"/>
        <v>9291.6666666666642</v>
      </c>
      <c r="J17" s="21">
        <f t="shared" si="4"/>
        <v>9083.3333333333358</v>
      </c>
      <c r="K17" s="21">
        <f t="shared" si="4"/>
        <v>8875</v>
      </c>
      <c r="L17" s="21">
        <f t="shared" si="4"/>
        <v>8666.6666666666679</v>
      </c>
      <c r="M17" s="21">
        <f t="shared" si="4"/>
        <v>10416.666666666668</v>
      </c>
      <c r="N17" s="21">
        <f t="shared" si="4"/>
        <v>12125</v>
      </c>
      <c r="O17" s="21">
        <f t="shared" si="4"/>
        <v>13791.666666666664</v>
      </c>
      <c r="P17" s="21">
        <f t="shared" si="4"/>
        <v>13458.333333333336</v>
      </c>
      <c r="Q17" s="21">
        <f t="shared" si="4"/>
        <v>13125</v>
      </c>
      <c r="R17" s="21">
        <f t="shared" si="4"/>
        <v>12791.666666666664</v>
      </c>
      <c r="S17" s="21">
        <f t="shared" si="4"/>
        <v>12458.333333333336</v>
      </c>
      <c r="T17" s="21">
        <f t="shared" si="4"/>
        <v>14083.333333333336</v>
      </c>
      <c r="U17" s="21">
        <f t="shared" si="4"/>
        <v>13708.333333333336</v>
      </c>
      <c r="V17" s="21">
        <f t="shared" si="4"/>
        <v>13333.333333333336</v>
      </c>
      <c r="W17" s="21">
        <f t="shared" si="4"/>
        <v>12958.333333333336</v>
      </c>
      <c r="X17" s="21">
        <f t="shared" si="4"/>
        <v>12583.333333333336</v>
      </c>
      <c r="Y17" s="21">
        <f t="shared" si="4"/>
        <v>14166.666666666672</v>
      </c>
      <c r="Z17" s="21">
        <f t="shared" si="4"/>
        <v>13750</v>
      </c>
      <c r="AA17" s="21">
        <f t="shared" si="4"/>
        <v>13333.333333333336</v>
      </c>
      <c r="AB17" s="21">
        <f t="shared" si="4"/>
        <v>12916.666666666672</v>
      </c>
      <c r="AC17" s="21">
        <f t="shared" si="4"/>
        <v>12500</v>
      </c>
      <c r="AD17" s="21">
        <f t="shared" si="4"/>
        <v>12083.333333333336</v>
      </c>
      <c r="AE17" s="21">
        <f t="shared" si="4"/>
        <v>11666.666666666672</v>
      </c>
      <c r="AF17" s="21">
        <f t="shared" si="4"/>
        <v>11250.000000000004</v>
      </c>
      <c r="AG17" s="21">
        <f t="shared" si="4"/>
        <v>10833.333333333336</v>
      </c>
      <c r="AH17" s="21">
        <f t="shared" si="4"/>
        <v>10416.666666666668</v>
      </c>
      <c r="AI17" s="21">
        <f t="shared" si="4"/>
        <v>10000</v>
      </c>
      <c r="AJ17" s="21">
        <f t="shared" si="4"/>
        <v>9583.3333333333321</v>
      </c>
      <c r="AK17" s="21">
        <f t="shared" si="4"/>
        <v>9166.6666666666642</v>
      </c>
      <c r="AM17" s="20"/>
    </row>
    <row r="18" spans="1:39" x14ac:dyDescent="0.2">
      <c r="A18" s="8" t="s">
        <v>10</v>
      </c>
      <c r="B18" s="20">
        <f>+SUM('Var Fin'!$D$4:$E$4)-SUM('Var Fin'!$D4:D4)</f>
        <v>10000</v>
      </c>
      <c r="C18" s="20">
        <f>+SUM('Var Fin'!$D$4:$E$4)-SUM('Var Fin'!$D4:E4)</f>
        <v>0</v>
      </c>
      <c r="D18" s="20">
        <f>+SUM('Var Fin'!$D$4:$E$4)-SUM('Var Fin'!$D4:F4)</f>
        <v>0</v>
      </c>
      <c r="E18" s="20">
        <f>+SUM('Var Fin'!$D$4:$E$4)-SUM('Var Fin'!$D4:G4)</f>
        <v>0</v>
      </c>
      <c r="F18" s="20">
        <f>+SUM('Var Fin'!$D$4:$E$4)-SUM('Var Fin'!$D4:H4)</f>
        <v>0</v>
      </c>
      <c r="G18" s="20">
        <f>+SUM('Var Fin'!$D$4:$E$4)-SUM('Var Fin'!$D4:I4)</f>
        <v>0</v>
      </c>
      <c r="H18" s="20">
        <f>+SUM('Var Fin'!$D$4:$E$4)-SUM('Var Fin'!$D4:J4)</f>
        <v>0</v>
      </c>
      <c r="I18" s="20">
        <f>+SUM('Var Fin'!$D$4:$E$4)-SUM('Var Fin'!$D4:K4)</f>
        <v>0</v>
      </c>
      <c r="J18" s="20">
        <f>+SUM('Var Fin'!$D$4:$E$4)-SUM('Var Fin'!$D4:L4)</f>
        <v>0</v>
      </c>
      <c r="K18" s="20">
        <f>+SUM('Var Fin'!$D$4:$E$4)-SUM('Var Fin'!$D4:M4)</f>
        <v>0</v>
      </c>
      <c r="L18" s="20">
        <f>+SUM('Var Fin'!$D$4:$E$4)-SUM('Var Fin'!$D4:N4)</f>
        <v>0</v>
      </c>
      <c r="M18" s="20">
        <f>+SUM('Var Fin'!$D$4:$E$4)-SUM('Var Fin'!$D4:O4)</f>
        <v>0</v>
      </c>
      <c r="N18" s="20">
        <f>+SUM('Var Fin'!$D$4:$E$4)-SUM('Var Fin'!$D4:P4)</f>
        <v>0</v>
      </c>
      <c r="O18" s="20">
        <f>+SUM('Var Fin'!$D$4:$E$4)-SUM('Var Fin'!$D4:Q4)</f>
        <v>0</v>
      </c>
      <c r="P18" s="20">
        <f>+SUM('Var Fin'!$D$4:$E$4)-SUM('Var Fin'!$D4:R4)</f>
        <v>0</v>
      </c>
      <c r="Q18" s="20">
        <f>+SUM('Var Fin'!$D$4:$E$4)-SUM('Var Fin'!$D4:S4)</f>
        <v>0</v>
      </c>
      <c r="R18" s="20">
        <f>+SUM('Var Fin'!$D$4:$E$4)-SUM('Var Fin'!$D4:T4)</f>
        <v>0</v>
      </c>
      <c r="S18" s="20">
        <f>+SUM('Var Fin'!$D$4:$E$4)-SUM('Var Fin'!$D4:U4)</f>
        <v>0</v>
      </c>
      <c r="T18" s="20">
        <f>+SUM('Var Fin'!$D$4:$E$4)-SUM('Var Fin'!$D4:V4)</f>
        <v>0</v>
      </c>
      <c r="U18" s="20">
        <f>+SUM('Var Fin'!$D$4:$E$4)-SUM('Var Fin'!$D4:W4)</f>
        <v>0</v>
      </c>
      <c r="V18" s="20">
        <f>+SUM('Var Fin'!$D$4:$E$4)-SUM('Var Fin'!$D4:X4)</f>
        <v>0</v>
      </c>
      <c r="W18" s="20">
        <f>+SUM('Var Fin'!$D$4:$E$4)-SUM('Var Fin'!$D4:Y4)</f>
        <v>0</v>
      </c>
      <c r="X18" s="20">
        <f>+SUM('Var Fin'!$D$4:$E$4)-SUM('Var Fin'!$D4:Z4)</f>
        <v>0</v>
      </c>
      <c r="Y18" s="20">
        <f>+SUM('Var Fin'!$D$4:$E$4)-SUM('Var Fin'!$D4:AA4)</f>
        <v>0</v>
      </c>
      <c r="Z18" s="20">
        <f>+SUM('Var Fin'!$D$4:$E$4)-SUM('Var Fin'!$D4:AB4)</f>
        <v>0</v>
      </c>
      <c r="AA18" s="20">
        <f>+SUM('Var Fin'!$D$4:$E$4)-SUM('Var Fin'!$D4:AC4)</f>
        <v>0</v>
      </c>
      <c r="AB18" s="20">
        <f>+SUM('Var Fin'!$D$4:$E$4)-SUM('Var Fin'!$D4:AD4)</f>
        <v>0</v>
      </c>
      <c r="AC18" s="20">
        <f>+SUM('Var Fin'!$D$4:$E$4)-SUM('Var Fin'!$D4:AE4)</f>
        <v>0</v>
      </c>
      <c r="AD18" s="20">
        <f>+SUM('Var Fin'!$D$4:$E$4)-SUM('Var Fin'!$D4:AF4)</f>
        <v>0</v>
      </c>
      <c r="AE18" s="20">
        <f>+SUM('Var Fin'!$D$4:$E$4)-SUM('Var Fin'!$D4:AG4)</f>
        <v>0</v>
      </c>
      <c r="AF18" s="20">
        <f>+SUM('Var Fin'!$D$4:$E$4)-SUM('Var Fin'!$D4:AH4)</f>
        <v>0</v>
      </c>
      <c r="AG18" s="20">
        <f>+SUM('Var Fin'!$D$4:$E$4)-SUM('Var Fin'!$D4:AI4)</f>
        <v>0</v>
      </c>
      <c r="AH18" s="20">
        <f>+SUM('Var Fin'!$D$4:$E$4)-SUM('Var Fin'!$D4:AJ4)</f>
        <v>0</v>
      </c>
      <c r="AI18" s="20">
        <f>+SUM('Var Fin'!$D$4:$E$4)-SUM('Var Fin'!$D4:AK4)</f>
        <v>0</v>
      </c>
      <c r="AJ18" s="20">
        <f>+SUM('Var Fin'!$D$4:$E$4)-SUM('Var Fin'!$D4:AL4)</f>
        <v>0</v>
      </c>
      <c r="AK18" s="20">
        <f>+SUM('Var Fin'!$D$4:$E$4)-SUM('Var Fin'!$D4:AM4)</f>
        <v>0</v>
      </c>
      <c r="AM18" s="20"/>
    </row>
    <row r="19" spans="1:39" x14ac:dyDescent="0.2">
      <c r="A19" s="8" t="s">
        <v>11</v>
      </c>
      <c r="B19" s="20">
        <f>+E_Leasing!C387+'Var Econ'!$C$8+'Var Econ'!$D$8-SUM('Var Econ'!$C8:C8)</f>
        <v>4546</v>
      </c>
      <c r="C19" s="20">
        <f>+E_Leasing!D387+'Var Econ'!$C$8+'Var Econ'!$D$8-SUM('Var Econ'!$C8:D8)</f>
        <v>0</v>
      </c>
      <c r="D19" s="20">
        <f>+E_Leasing!E387+'Var Econ'!$C$8+'Var Econ'!$D$8-SUM('Var Econ'!$C8:E8)</f>
        <v>0</v>
      </c>
      <c r="E19" s="20">
        <f>+E_Leasing!F387+'Var Econ'!$C$8+'Var Econ'!$D$8-SUM('Var Econ'!$C8:F8)</f>
        <v>1958.3333333333321</v>
      </c>
      <c r="F19" s="20">
        <f>+E_Leasing!G387+'Var Econ'!$C$8+'Var Econ'!$D$8-SUM('Var Econ'!$C8:G8)</f>
        <v>5833.3333333333321</v>
      </c>
      <c r="G19" s="20">
        <f>+E_Leasing!H387+'Var Econ'!$C$8+'Var Econ'!$D$8-SUM('Var Econ'!$C8:H8)</f>
        <v>7666.6666666666679</v>
      </c>
      <c r="H19" s="20">
        <f>+E_Leasing!I387+'Var Econ'!$C$8+'Var Econ'!$D$8-SUM('Var Econ'!$C8:I8)</f>
        <v>7500</v>
      </c>
      <c r="I19" s="20">
        <f>+E_Leasing!J387+'Var Econ'!$C$8+'Var Econ'!$D$8-SUM('Var Econ'!$C8:J8)</f>
        <v>9291.6666666666642</v>
      </c>
      <c r="J19" s="20">
        <f>+E_Leasing!K387+'Var Econ'!$C$8+'Var Econ'!$D$8-SUM('Var Econ'!$C8:K8)</f>
        <v>9083.3333333333358</v>
      </c>
      <c r="K19" s="20">
        <f>+E_Leasing!L387+'Var Econ'!$C$8+'Var Econ'!$D$8-SUM('Var Econ'!$C8:L8)</f>
        <v>8875</v>
      </c>
      <c r="L19" s="20">
        <f>+E_Leasing!M387+'Var Econ'!$C$8+'Var Econ'!$D$8-SUM('Var Econ'!$C8:M8)</f>
        <v>8666.6666666666679</v>
      </c>
      <c r="M19" s="20">
        <f>+E_Leasing!N387+'Var Econ'!$C$8+'Var Econ'!$D$8-SUM('Var Econ'!$C8:N8)</f>
        <v>10416.666666666668</v>
      </c>
      <c r="N19" s="20">
        <f>+E_Leasing!O387+'Var Econ'!$C$8+'Var Econ'!$D$8-SUM('Var Econ'!$C8:O8)</f>
        <v>12125</v>
      </c>
      <c r="O19" s="20">
        <f>+E_Leasing!P387+'Var Econ'!$C$8+'Var Econ'!$D$8-SUM('Var Econ'!$C8:P8)</f>
        <v>13791.666666666664</v>
      </c>
      <c r="P19" s="20">
        <f>+E_Leasing!Q387+'Var Econ'!$C$8+'Var Econ'!$D$8-SUM('Var Econ'!$C8:Q8)</f>
        <v>13458.333333333336</v>
      </c>
      <c r="Q19" s="20">
        <f>+E_Leasing!R387+'Var Econ'!$C$8+'Var Econ'!$D$8-SUM('Var Econ'!$C8:R8)</f>
        <v>13125</v>
      </c>
      <c r="R19" s="20">
        <f>+E_Leasing!S387+'Var Econ'!$C$8+'Var Econ'!$D$8-SUM('Var Econ'!$C8:S8)</f>
        <v>12791.666666666664</v>
      </c>
      <c r="S19" s="20">
        <f>+E_Leasing!T387+'Var Econ'!$C$8+'Var Econ'!$D$8-SUM('Var Econ'!$C8:T8)</f>
        <v>12458.333333333336</v>
      </c>
      <c r="T19" s="20">
        <f>+E_Leasing!U387+'Var Econ'!$C$8+'Var Econ'!$D$8-SUM('Var Econ'!$C8:U8)</f>
        <v>14083.333333333336</v>
      </c>
      <c r="U19" s="20">
        <f>+E_Leasing!V387+'Var Econ'!$C$8+'Var Econ'!$D$8-SUM('Var Econ'!$C8:V8)</f>
        <v>13708.333333333336</v>
      </c>
      <c r="V19" s="20">
        <f>+E_Leasing!W387+'Var Econ'!$C$8+'Var Econ'!$D$8-SUM('Var Econ'!$C8:W8)</f>
        <v>13333.333333333336</v>
      </c>
      <c r="W19" s="20">
        <f>+E_Leasing!X387+'Var Econ'!$C$8+'Var Econ'!$D$8-SUM('Var Econ'!$C8:X8)</f>
        <v>12958.333333333336</v>
      </c>
      <c r="X19" s="20">
        <f>+E_Leasing!Y387+'Var Econ'!$C$8+'Var Econ'!$D$8-SUM('Var Econ'!$C8:Y8)</f>
        <v>12583.333333333336</v>
      </c>
      <c r="Y19" s="20">
        <f>+E_Leasing!Z387+'Var Econ'!$C$8+'Var Econ'!$D$8-SUM('Var Econ'!$C8:Z8)</f>
        <v>14166.666666666672</v>
      </c>
      <c r="Z19" s="20">
        <f>+E_Leasing!AA387+'Var Econ'!$C$8+'Var Econ'!$D$8-SUM('Var Econ'!$C8:AA8)</f>
        <v>13750</v>
      </c>
      <c r="AA19" s="20">
        <f>+E_Leasing!AB387+'Var Econ'!$C$8+'Var Econ'!$D$8-SUM('Var Econ'!$C8:AB8)</f>
        <v>13333.333333333336</v>
      </c>
      <c r="AB19" s="20">
        <f>+E_Leasing!AC387+'Var Econ'!$C$8+'Var Econ'!$D$8-SUM('Var Econ'!$C8:AC8)</f>
        <v>12916.666666666672</v>
      </c>
      <c r="AC19" s="20">
        <f>+E_Leasing!AD387+'Var Econ'!$C$8+'Var Econ'!$D$8-SUM('Var Econ'!$C8:AD8)</f>
        <v>12500</v>
      </c>
      <c r="AD19" s="20">
        <f>+E_Leasing!AE387+'Var Econ'!$C$8+'Var Econ'!$D$8-SUM('Var Econ'!$C8:AE8)</f>
        <v>12083.333333333336</v>
      </c>
      <c r="AE19" s="20">
        <f>+E_Leasing!AF387+'Var Econ'!$C$8+'Var Econ'!$D$8-SUM('Var Econ'!$C8:AF8)</f>
        <v>11666.666666666672</v>
      </c>
      <c r="AF19" s="20">
        <f>+E_Leasing!AG387+'Var Econ'!$C$8+'Var Econ'!$D$8-SUM('Var Econ'!$C8:AG8)</f>
        <v>11250.000000000004</v>
      </c>
      <c r="AG19" s="20">
        <f>+E_Leasing!AH387+'Var Econ'!$C$8+'Var Econ'!$D$8-SUM('Var Econ'!$C8:AH8)</f>
        <v>10833.333333333336</v>
      </c>
      <c r="AH19" s="20">
        <f>+E_Leasing!AI387+'Var Econ'!$C$8+'Var Econ'!$D$8-SUM('Var Econ'!$C8:AI8)</f>
        <v>10416.666666666668</v>
      </c>
      <c r="AI19" s="20">
        <f>+E_Leasing!AJ387+'Var Econ'!$C$8+'Var Econ'!$D$8-SUM('Var Econ'!$C8:AJ8)</f>
        <v>10000</v>
      </c>
      <c r="AJ19" s="20">
        <f>+E_Leasing!AK387+'Var Econ'!$C$8+'Var Econ'!$D$8-SUM('Var Econ'!$C8:AK8)</f>
        <v>9583.3333333333321</v>
      </c>
      <c r="AK19" s="20">
        <f>+E_Leasing!AL387+'Var Econ'!$C$8+'Var Econ'!$D$8-SUM('Var Econ'!$C8:AL8)</f>
        <v>9166.6666666666642</v>
      </c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21">
        <f>+SUM(B23:B24)</f>
        <v>137052.9</v>
      </c>
      <c r="C22" s="21">
        <f t="shared" ref="C22:AK22" si="5">+SUM(C23:C24)</f>
        <v>127205.80000000002</v>
      </c>
      <c r="D22" s="21">
        <f t="shared" si="5"/>
        <v>118358.69999999998</v>
      </c>
      <c r="E22" s="21">
        <f t="shared" si="5"/>
        <v>176711.6</v>
      </c>
      <c r="F22" s="21">
        <f t="shared" si="5"/>
        <v>199864.5</v>
      </c>
      <c r="G22" s="21">
        <f t="shared" si="5"/>
        <v>242137.32</v>
      </c>
      <c r="H22" s="21">
        <f t="shared" si="5"/>
        <v>277871.54000000004</v>
      </c>
      <c r="I22" s="21">
        <f t="shared" si="5"/>
        <v>298683.52000000002</v>
      </c>
      <c r="J22" s="21">
        <f t="shared" si="5"/>
        <v>332448.84000000003</v>
      </c>
      <c r="K22" s="21">
        <f t="shared" si="5"/>
        <v>346377.52</v>
      </c>
      <c r="L22" s="21">
        <f t="shared" si="5"/>
        <v>397108.89399999997</v>
      </c>
      <c r="M22" s="21">
        <f t="shared" si="5"/>
        <v>397456.20800000004</v>
      </c>
      <c r="N22" s="21">
        <f t="shared" si="5"/>
        <v>422413.52799999999</v>
      </c>
      <c r="O22" s="21">
        <f t="shared" si="5"/>
        <v>480809.54019999993</v>
      </c>
      <c r="P22" s="21">
        <f t="shared" si="5"/>
        <v>479799.35240000003</v>
      </c>
      <c r="Q22" s="21">
        <f t="shared" si="5"/>
        <v>536490.16460000002</v>
      </c>
      <c r="R22" s="21">
        <f t="shared" si="5"/>
        <v>542201.97680000006</v>
      </c>
      <c r="S22" s="21">
        <f t="shared" si="5"/>
        <v>585043.78899999999</v>
      </c>
      <c r="T22" s="21">
        <f t="shared" si="5"/>
        <v>607279.60120000015</v>
      </c>
      <c r="U22" s="21">
        <f t="shared" si="5"/>
        <v>598159.41340000008</v>
      </c>
      <c r="V22" s="21">
        <f t="shared" si="5"/>
        <v>637970.42560000008</v>
      </c>
      <c r="W22" s="21">
        <f t="shared" si="5"/>
        <v>705342.2378</v>
      </c>
      <c r="X22" s="21">
        <f t="shared" si="5"/>
        <v>715806.05</v>
      </c>
      <c r="Y22" s="21">
        <f t="shared" si="5"/>
        <v>704585.86220000021</v>
      </c>
      <c r="Z22" s="21">
        <f t="shared" si="5"/>
        <v>740446.03240000014</v>
      </c>
      <c r="AA22" s="21">
        <f t="shared" si="5"/>
        <v>801914.36680000008</v>
      </c>
      <c r="AB22" s="21">
        <f t="shared" si="5"/>
        <v>834197.90120000008</v>
      </c>
      <c r="AC22" s="21">
        <f t="shared" si="5"/>
        <v>859619.2355999999</v>
      </c>
      <c r="AD22" s="21">
        <f t="shared" si="5"/>
        <v>857468.57</v>
      </c>
      <c r="AE22" s="21">
        <f t="shared" si="5"/>
        <v>849391.90439999988</v>
      </c>
      <c r="AF22" s="21">
        <f t="shared" si="5"/>
        <v>929179.23880000005</v>
      </c>
      <c r="AG22" s="21">
        <f t="shared" si="5"/>
        <v>952395.5732000001</v>
      </c>
      <c r="AH22" s="21">
        <f t="shared" si="5"/>
        <v>954926.90760000004</v>
      </c>
      <c r="AI22" s="21">
        <f t="shared" si="5"/>
        <v>955590.44200000004</v>
      </c>
      <c r="AJ22" s="21">
        <f t="shared" si="5"/>
        <v>981991.77639999997</v>
      </c>
      <c r="AK22" s="21">
        <f t="shared" si="5"/>
        <v>1024805.1108</v>
      </c>
      <c r="AM22" s="20"/>
    </row>
    <row r="23" spans="1:39" x14ac:dyDescent="0.2">
      <c r="A23" s="8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20">
        <f>+CEm!B9</f>
        <v>137052.9</v>
      </c>
      <c r="C24" s="20">
        <f>+CEm!C9</f>
        <v>127205.80000000002</v>
      </c>
      <c r="D24" s="20">
        <f>+CEm!D9</f>
        <v>118358.69999999998</v>
      </c>
      <c r="E24" s="20">
        <f>+CEm!E9</f>
        <v>176711.6</v>
      </c>
      <c r="F24" s="20">
        <f>+CEm!F9</f>
        <v>199864.5</v>
      </c>
      <c r="G24" s="20">
        <f>+CEm!G9</f>
        <v>242137.32</v>
      </c>
      <c r="H24" s="20">
        <f>+CEm!H9</f>
        <v>277871.54000000004</v>
      </c>
      <c r="I24" s="20">
        <f>+CEm!I9</f>
        <v>298683.52000000002</v>
      </c>
      <c r="J24" s="20">
        <f>+CEm!J9</f>
        <v>332448.84000000003</v>
      </c>
      <c r="K24" s="20">
        <f>+CEm!K9</f>
        <v>346377.52</v>
      </c>
      <c r="L24" s="20">
        <f>+CEm!L9</f>
        <v>397108.89399999997</v>
      </c>
      <c r="M24" s="20">
        <f>+CEm!M9</f>
        <v>397456.20800000004</v>
      </c>
      <c r="N24" s="20">
        <f>+CEm!N9</f>
        <v>422413.52799999999</v>
      </c>
      <c r="O24" s="20">
        <f>+CEm!O9</f>
        <v>480809.54019999993</v>
      </c>
      <c r="P24" s="20">
        <f>+CEm!P9</f>
        <v>479799.35240000003</v>
      </c>
      <c r="Q24" s="20">
        <f>+CEm!Q9</f>
        <v>536490.16460000002</v>
      </c>
      <c r="R24" s="20">
        <f>+CEm!R9</f>
        <v>542201.97680000006</v>
      </c>
      <c r="S24" s="20">
        <f>+CEm!S9</f>
        <v>585043.78899999999</v>
      </c>
      <c r="T24" s="20">
        <f>+CEm!T9</f>
        <v>607279.60120000015</v>
      </c>
      <c r="U24" s="20">
        <f>+CEm!U9</f>
        <v>598159.41340000008</v>
      </c>
      <c r="V24" s="20">
        <f>+CEm!V9</f>
        <v>637970.42560000008</v>
      </c>
      <c r="W24" s="20">
        <f>+CEm!W9</f>
        <v>705342.2378</v>
      </c>
      <c r="X24" s="20">
        <f>+CEm!X9</f>
        <v>715806.05</v>
      </c>
      <c r="Y24" s="20">
        <f>+CEm!Y9</f>
        <v>704585.86220000021</v>
      </c>
      <c r="Z24" s="20">
        <f>+CEm!Z9</f>
        <v>740446.03240000014</v>
      </c>
      <c r="AA24" s="20">
        <f>+CEm!AA9</f>
        <v>801914.36680000008</v>
      </c>
      <c r="AB24" s="20">
        <f>+CEm!AB9</f>
        <v>834197.90120000008</v>
      </c>
      <c r="AC24" s="20">
        <f>+CEm!AC9</f>
        <v>859619.2355999999</v>
      </c>
      <c r="AD24" s="20">
        <f>+CEm!AD9</f>
        <v>857468.57</v>
      </c>
      <c r="AE24" s="20">
        <f>+CEm!AE9</f>
        <v>849391.90439999988</v>
      </c>
      <c r="AF24" s="20">
        <f>+CEm!AF9</f>
        <v>929179.23880000005</v>
      </c>
      <c r="AG24" s="20">
        <f>+CEm!AG9</f>
        <v>952395.5732000001</v>
      </c>
      <c r="AH24" s="20">
        <f>+CEm!AH9</f>
        <v>954926.90760000004</v>
      </c>
      <c r="AI24" s="20">
        <f>+CEm!AI9</f>
        <v>955590.44200000004</v>
      </c>
      <c r="AJ24" s="20">
        <f>+CEm!AJ9</f>
        <v>981991.77639999997</v>
      </c>
      <c r="AK24" s="20">
        <f>+CEm!AK9</f>
        <v>1024805.1108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6">+B28-B30+B32-B35</f>
        <v>314459.16666666669</v>
      </c>
      <c r="C27" s="21">
        <f t="shared" si="6"/>
        <v>306378.33333333331</v>
      </c>
      <c r="D27" s="21">
        <f t="shared" si="6"/>
        <v>298297.5</v>
      </c>
      <c r="E27" s="21">
        <f t="shared" si="6"/>
        <v>291208.33333333331</v>
      </c>
      <c r="F27" s="21">
        <f t="shared" si="6"/>
        <v>288069.16666666669</v>
      </c>
      <c r="G27" s="21">
        <f t="shared" si="6"/>
        <v>284888.33333333337</v>
      </c>
      <c r="H27" s="21">
        <f t="shared" si="6"/>
        <v>276707.5</v>
      </c>
      <c r="I27" s="21">
        <f t="shared" si="6"/>
        <v>268526.66666666669</v>
      </c>
      <c r="J27" s="21">
        <f t="shared" si="6"/>
        <v>260345.83333333337</v>
      </c>
      <c r="K27" s="21">
        <f t="shared" si="6"/>
        <v>252165</v>
      </c>
      <c r="L27" s="21">
        <f t="shared" si="6"/>
        <v>243984.16666666669</v>
      </c>
      <c r="M27" s="21">
        <f t="shared" si="6"/>
        <v>235803.33333333337</v>
      </c>
      <c r="N27" s="21">
        <f t="shared" si="6"/>
        <v>227622.5</v>
      </c>
      <c r="O27" s="21">
        <f t="shared" si="6"/>
        <v>219441.66666666669</v>
      </c>
      <c r="P27" s="21">
        <f t="shared" si="6"/>
        <v>211260.83333333337</v>
      </c>
      <c r="Q27" s="21">
        <f t="shared" si="6"/>
        <v>203080</v>
      </c>
      <c r="R27" s="21">
        <f t="shared" si="6"/>
        <v>194899.16666666669</v>
      </c>
      <c r="S27" s="21">
        <f t="shared" si="6"/>
        <v>186718.33333333337</v>
      </c>
      <c r="T27" s="21">
        <f t="shared" si="6"/>
        <v>178537.5</v>
      </c>
      <c r="U27" s="21">
        <f t="shared" si="6"/>
        <v>170356.66666666669</v>
      </c>
      <c r="V27" s="21">
        <f t="shared" si="6"/>
        <v>162175.83333333337</v>
      </c>
      <c r="W27" s="21">
        <f t="shared" si="6"/>
        <v>153995.00000000006</v>
      </c>
      <c r="X27" s="21">
        <f t="shared" si="6"/>
        <v>145814.16666666674</v>
      </c>
      <c r="Y27" s="21">
        <f t="shared" si="6"/>
        <v>137633.33333333337</v>
      </c>
      <c r="Z27" s="21">
        <f t="shared" si="6"/>
        <v>131100.00000000006</v>
      </c>
      <c r="AA27" s="21">
        <f t="shared" si="6"/>
        <v>124566.66666666674</v>
      </c>
      <c r="AB27" s="21">
        <f t="shared" si="6"/>
        <v>118033.33333333337</v>
      </c>
      <c r="AC27" s="21">
        <f t="shared" si="6"/>
        <v>111500</v>
      </c>
      <c r="AD27" s="21">
        <f t="shared" si="6"/>
        <v>104966.66666666669</v>
      </c>
      <c r="AE27" s="21">
        <f t="shared" si="6"/>
        <v>98433.333333333372</v>
      </c>
      <c r="AF27" s="21">
        <f t="shared" si="6"/>
        <v>97333.333333333372</v>
      </c>
      <c r="AG27" s="21">
        <f t="shared" si="6"/>
        <v>96233.333333333372</v>
      </c>
      <c r="AH27" s="21">
        <f t="shared" si="6"/>
        <v>95133.333333333372</v>
      </c>
      <c r="AI27" s="21">
        <f t="shared" si="6"/>
        <v>94033.333333333372</v>
      </c>
      <c r="AJ27" s="21">
        <f t="shared" si="6"/>
        <v>92933.333333333372</v>
      </c>
      <c r="AK27" s="21">
        <f t="shared" si="6"/>
        <v>91833.333333333372</v>
      </c>
      <c r="AM27" s="20"/>
    </row>
    <row r="28" spans="1:39" x14ac:dyDescent="0.2">
      <c r="A28" s="22" t="s">
        <v>17</v>
      </c>
      <c r="B28" s="21">
        <f>+SUM(B29:B29)</f>
        <v>20000</v>
      </c>
      <c r="C28" s="21">
        <f t="shared" ref="C28:AK28" si="7">+SUM(C29:C29)</f>
        <v>20000</v>
      </c>
      <c r="D28" s="21">
        <f t="shared" si="7"/>
        <v>20000</v>
      </c>
      <c r="E28" s="21">
        <f t="shared" si="7"/>
        <v>21000</v>
      </c>
      <c r="F28" s="21">
        <f t="shared" si="7"/>
        <v>23000</v>
      </c>
      <c r="G28" s="21">
        <f t="shared" si="7"/>
        <v>23000</v>
      </c>
      <c r="H28" s="21">
        <f t="shared" si="7"/>
        <v>23000</v>
      </c>
      <c r="I28" s="21">
        <f t="shared" si="7"/>
        <v>23000</v>
      </c>
      <c r="J28" s="21">
        <f t="shared" si="7"/>
        <v>23000</v>
      </c>
      <c r="K28" s="21">
        <f t="shared" si="7"/>
        <v>23000</v>
      </c>
      <c r="L28" s="21">
        <f t="shared" si="7"/>
        <v>23000</v>
      </c>
      <c r="M28" s="21">
        <f t="shared" si="7"/>
        <v>23000</v>
      </c>
      <c r="N28" s="21">
        <f t="shared" si="7"/>
        <v>23000</v>
      </c>
      <c r="O28" s="21">
        <f t="shared" si="7"/>
        <v>23000</v>
      </c>
      <c r="P28" s="21">
        <f t="shared" si="7"/>
        <v>23000</v>
      </c>
      <c r="Q28" s="21">
        <f t="shared" si="7"/>
        <v>23000</v>
      </c>
      <c r="R28" s="21">
        <f t="shared" si="7"/>
        <v>23000</v>
      </c>
      <c r="S28" s="21">
        <f t="shared" si="7"/>
        <v>23000</v>
      </c>
      <c r="T28" s="21">
        <f t="shared" si="7"/>
        <v>23000</v>
      </c>
      <c r="U28" s="21">
        <f t="shared" si="7"/>
        <v>23000</v>
      </c>
      <c r="V28" s="21">
        <f t="shared" si="7"/>
        <v>23000</v>
      </c>
      <c r="W28" s="21">
        <f t="shared" si="7"/>
        <v>23000</v>
      </c>
      <c r="X28" s="21">
        <f t="shared" si="7"/>
        <v>23000</v>
      </c>
      <c r="Y28" s="21">
        <f t="shared" si="7"/>
        <v>23000</v>
      </c>
      <c r="Z28" s="21">
        <f t="shared" si="7"/>
        <v>23000</v>
      </c>
      <c r="AA28" s="21">
        <f t="shared" si="7"/>
        <v>23000</v>
      </c>
      <c r="AB28" s="21">
        <f t="shared" si="7"/>
        <v>23000</v>
      </c>
      <c r="AC28" s="21">
        <f t="shared" si="7"/>
        <v>23000</v>
      </c>
      <c r="AD28" s="21">
        <f t="shared" si="7"/>
        <v>23000</v>
      </c>
      <c r="AE28" s="21">
        <f t="shared" si="7"/>
        <v>23000</v>
      </c>
      <c r="AF28" s="21">
        <f t="shared" si="7"/>
        <v>23000</v>
      </c>
      <c r="AG28" s="21">
        <f t="shared" si="7"/>
        <v>23000</v>
      </c>
      <c r="AH28" s="21">
        <f t="shared" si="7"/>
        <v>23000</v>
      </c>
      <c r="AI28" s="21">
        <f t="shared" si="7"/>
        <v>23000</v>
      </c>
      <c r="AJ28" s="21">
        <f t="shared" si="7"/>
        <v>23000</v>
      </c>
      <c r="AK28" s="21">
        <f t="shared" si="7"/>
        <v>23000</v>
      </c>
      <c r="AM28" s="20"/>
    </row>
    <row r="29" spans="1:39" x14ac:dyDescent="0.2">
      <c r="A29" s="8" t="s">
        <v>18</v>
      </c>
      <c r="B29" s="20">
        <f>+SUMIF(E_Investimenti!$B$4:$B$22,app!$C$74,E_Investimenti!F$4:F$22)+SP_Preg!B21</f>
        <v>20000</v>
      </c>
      <c r="C29" s="20">
        <f>+SUMIF(E_Investimenti!$B$4:$B$22,app!$C$74,E_Investimenti!G$4:G$22)+B29+SP_Preg!C21</f>
        <v>20000</v>
      </c>
      <c r="D29" s="20">
        <f>+SUMIF(E_Investimenti!$B$4:$B$22,app!$C$74,E_Investimenti!H$4:H$22)+C29+SP_Preg!D21</f>
        <v>20000</v>
      </c>
      <c r="E29" s="20">
        <f>+SUMIF(E_Investimenti!$B$4:$B$22,app!$C$74,E_Investimenti!I$4:I$22)+D29+SP_Preg!E21</f>
        <v>21000</v>
      </c>
      <c r="F29" s="20">
        <f>+SUMIF(E_Investimenti!$B$4:$B$22,app!$C$74,E_Investimenti!J$4:J$22)+E29+SP_Preg!F21</f>
        <v>23000</v>
      </c>
      <c r="G29" s="20">
        <f>+SUMIF(E_Investimenti!$B$4:$B$22,app!$C$74,E_Investimenti!K$4:K$22)+F29+SP_Preg!G21</f>
        <v>23000</v>
      </c>
      <c r="H29" s="20">
        <f>+SUMIF(E_Investimenti!$B$4:$B$22,app!$C$74,E_Investimenti!L$4:L$22)+G29+SP_Preg!H21</f>
        <v>23000</v>
      </c>
      <c r="I29" s="20">
        <f>+SUMIF(E_Investimenti!$B$4:$B$22,app!$C$74,E_Investimenti!M$4:M$22)+H29+SP_Preg!I21</f>
        <v>23000</v>
      </c>
      <c r="J29" s="20">
        <f>+SUMIF(E_Investimenti!$B$4:$B$22,app!$C$74,E_Investimenti!N$4:N$22)+I29+SP_Preg!J21</f>
        <v>23000</v>
      </c>
      <c r="K29" s="20">
        <f>+SUMIF(E_Investimenti!$B$4:$B$22,app!$C$74,E_Investimenti!O$4:O$22)+J29+SP_Preg!K21</f>
        <v>23000</v>
      </c>
      <c r="L29" s="20">
        <f>+SUMIF(E_Investimenti!$B$4:$B$22,app!$C$74,E_Investimenti!P$4:P$22)+K29+SP_Preg!L21</f>
        <v>23000</v>
      </c>
      <c r="M29" s="20">
        <f>+SUMIF(E_Investimenti!$B$4:$B$22,app!$C$74,E_Investimenti!Q$4:Q$22)+L29+SP_Preg!M21</f>
        <v>23000</v>
      </c>
      <c r="N29" s="20">
        <f>+SUMIF(E_Investimenti!$B$4:$B$22,app!$C$74,E_Investimenti!R$4:R$22)+M29+SP_Preg!N21</f>
        <v>23000</v>
      </c>
      <c r="O29" s="20">
        <f>+SUMIF(E_Investimenti!$B$4:$B$22,app!$C$74,E_Investimenti!S$4:S$22)+N29+SP_Preg!O21</f>
        <v>23000</v>
      </c>
      <c r="P29" s="20">
        <f>+SUMIF(E_Investimenti!$B$4:$B$22,app!$C$74,E_Investimenti!T$4:T$22)+O29+SP_Preg!P21</f>
        <v>23000</v>
      </c>
      <c r="Q29" s="20">
        <f>+SUMIF(E_Investimenti!$B$4:$B$22,app!$C$74,E_Investimenti!U$4:U$22)+P29+SP_Preg!Q21</f>
        <v>23000</v>
      </c>
      <c r="R29" s="20">
        <f>+SUMIF(E_Investimenti!$B$4:$B$22,app!$C$74,E_Investimenti!V$4:V$22)+Q29+SP_Preg!R21</f>
        <v>23000</v>
      </c>
      <c r="S29" s="20">
        <f>+SUMIF(E_Investimenti!$B$4:$B$22,app!$C$74,E_Investimenti!W$4:W$22)+R29+SP_Preg!S21</f>
        <v>23000</v>
      </c>
      <c r="T29" s="20">
        <f>+SUMIF(E_Investimenti!$B$4:$B$22,app!$C$74,E_Investimenti!X$4:X$22)+S29+SP_Preg!T21</f>
        <v>23000</v>
      </c>
      <c r="U29" s="20">
        <f>+SUMIF(E_Investimenti!$B$4:$B$22,app!$C$74,E_Investimenti!Y$4:Y$22)+T29+SP_Preg!U21</f>
        <v>23000</v>
      </c>
      <c r="V29" s="20">
        <f>+SUMIF(E_Investimenti!$B$4:$B$22,app!$C$74,E_Investimenti!Z$4:Z$22)+U29+SP_Preg!V21</f>
        <v>23000</v>
      </c>
      <c r="W29" s="20">
        <f>+SUMIF(E_Investimenti!$B$4:$B$22,app!$C$74,E_Investimenti!AA$4:AA$22)+V29+SP_Preg!W21</f>
        <v>23000</v>
      </c>
      <c r="X29" s="20">
        <f>+SUMIF(E_Investimenti!$B$4:$B$22,app!$C$74,E_Investimenti!AB$4:AB$22)+W29+SP_Preg!X21</f>
        <v>23000</v>
      </c>
      <c r="Y29" s="20">
        <f>+SUMIF(E_Investimenti!$B$4:$B$22,app!$C$74,E_Investimenti!AC$4:AC$22)+X29+SP_Preg!Y21</f>
        <v>23000</v>
      </c>
      <c r="Z29" s="20">
        <f>+SUMIF(E_Investimenti!$B$4:$B$22,app!$C$74,E_Investimenti!AD$4:AD$22)+Y29+SP_Preg!Z21</f>
        <v>23000</v>
      </c>
      <c r="AA29" s="20">
        <f>+SUMIF(E_Investimenti!$B$4:$B$22,app!$C$74,E_Investimenti!AE$4:AE$22)+Z29+SP_Preg!AA21</f>
        <v>23000</v>
      </c>
      <c r="AB29" s="20">
        <f>+SUMIF(E_Investimenti!$B$4:$B$22,app!$C$74,E_Investimenti!AF$4:AF$22)+AA29+SP_Preg!AB21</f>
        <v>23000</v>
      </c>
      <c r="AC29" s="20">
        <f>+SUMIF(E_Investimenti!$B$4:$B$22,app!$C$74,E_Investimenti!AG$4:AG$22)+AB29+SP_Preg!AC21</f>
        <v>23000</v>
      </c>
      <c r="AD29" s="20">
        <f>+SUMIF(E_Investimenti!$B$4:$B$22,app!$C$74,E_Investimenti!AH$4:AH$22)+AC29+SP_Preg!AD21</f>
        <v>23000</v>
      </c>
      <c r="AE29" s="20">
        <f>+SUMIF(E_Investimenti!$B$4:$B$22,app!$C$74,E_Investimenti!AI$4:AI$22)+AD29+SP_Preg!AE21</f>
        <v>23000</v>
      </c>
      <c r="AF29" s="20">
        <f>+SUMIF(E_Investimenti!$B$4:$B$22,app!$C$74,E_Investimenti!AJ$4:AJ$22)+AE29+SP_Preg!AF21</f>
        <v>23000</v>
      </c>
      <c r="AG29" s="20">
        <f>+SUMIF(E_Investimenti!$B$4:$B$22,app!$C$74,E_Investimenti!AK$4:AK$22)+AF29+SP_Preg!AG21</f>
        <v>23000</v>
      </c>
      <c r="AH29" s="20">
        <f>+SUMIF(E_Investimenti!$B$4:$B$22,app!$C$74,E_Investimenti!AL$4:AL$22)+AG29+SP_Preg!AH21</f>
        <v>23000</v>
      </c>
      <c r="AI29" s="20">
        <f>+SUMIF(E_Investimenti!$B$4:$B$22,app!$C$74,E_Investimenti!AM$4:AM$22)+AH29+SP_Preg!AI21</f>
        <v>23000</v>
      </c>
      <c r="AJ29" s="20">
        <f>+SUMIF(E_Investimenti!$B$4:$B$22,app!$C$74,E_Investimenti!AN$4:AN$22)+AI29+SP_Preg!AJ21</f>
        <v>23000</v>
      </c>
      <c r="AK29" s="20">
        <f>+SUMIF(E_Investimenti!$B$4:$B$22,app!$C$74,E_Investimenti!AO$4:AO$22)+AJ29+SP_Preg!AK21</f>
        <v>23000</v>
      </c>
      <c r="AM29" s="20"/>
    </row>
    <row r="30" spans="1:39" x14ac:dyDescent="0.2">
      <c r="A30" s="22" t="s">
        <v>19</v>
      </c>
      <c r="B30" s="21">
        <f>+B31</f>
        <v>166.66666666666666</v>
      </c>
      <c r="C30" s="21">
        <f t="shared" ref="C30:AK30" si="8">+C31</f>
        <v>333.33333333333331</v>
      </c>
      <c r="D30" s="21">
        <f t="shared" si="8"/>
        <v>500</v>
      </c>
      <c r="E30" s="21">
        <f t="shared" si="8"/>
        <v>675</v>
      </c>
      <c r="F30" s="21">
        <f t="shared" si="8"/>
        <v>850</v>
      </c>
      <c r="G30" s="21">
        <f t="shared" si="8"/>
        <v>1025</v>
      </c>
      <c r="H30" s="21">
        <f t="shared" si="8"/>
        <v>1200</v>
      </c>
      <c r="I30" s="21">
        <f t="shared" si="8"/>
        <v>1375</v>
      </c>
      <c r="J30" s="21">
        <f t="shared" si="8"/>
        <v>1550</v>
      </c>
      <c r="K30" s="21">
        <f t="shared" si="8"/>
        <v>1725</v>
      </c>
      <c r="L30" s="21">
        <f t="shared" si="8"/>
        <v>1900</v>
      </c>
      <c r="M30" s="21">
        <f t="shared" si="8"/>
        <v>2075</v>
      </c>
      <c r="N30" s="21">
        <f t="shared" si="8"/>
        <v>2250</v>
      </c>
      <c r="O30" s="21">
        <f t="shared" si="8"/>
        <v>2425</v>
      </c>
      <c r="P30" s="21">
        <f t="shared" si="8"/>
        <v>2600</v>
      </c>
      <c r="Q30" s="21">
        <f t="shared" si="8"/>
        <v>2775</v>
      </c>
      <c r="R30" s="21">
        <f t="shared" si="8"/>
        <v>2950</v>
      </c>
      <c r="S30" s="21">
        <f t="shared" si="8"/>
        <v>3125</v>
      </c>
      <c r="T30" s="21">
        <f t="shared" si="8"/>
        <v>3300</v>
      </c>
      <c r="U30" s="21">
        <f t="shared" si="8"/>
        <v>3475</v>
      </c>
      <c r="V30" s="21">
        <f t="shared" si="8"/>
        <v>3650</v>
      </c>
      <c r="W30" s="21">
        <f t="shared" si="8"/>
        <v>3825</v>
      </c>
      <c r="X30" s="21">
        <f t="shared" si="8"/>
        <v>4000</v>
      </c>
      <c r="Y30" s="21">
        <f t="shared" si="8"/>
        <v>4175</v>
      </c>
      <c r="Z30" s="21">
        <f t="shared" si="8"/>
        <v>4350</v>
      </c>
      <c r="AA30" s="21">
        <f t="shared" si="8"/>
        <v>4525</v>
      </c>
      <c r="AB30" s="21">
        <f t="shared" si="8"/>
        <v>4700</v>
      </c>
      <c r="AC30" s="21">
        <f t="shared" si="8"/>
        <v>4875</v>
      </c>
      <c r="AD30" s="21">
        <f t="shared" si="8"/>
        <v>5050</v>
      </c>
      <c r="AE30" s="21">
        <f t="shared" si="8"/>
        <v>5225</v>
      </c>
      <c r="AF30" s="21">
        <f t="shared" si="8"/>
        <v>5400</v>
      </c>
      <c r="AG30" s="21">
        <f t="shared" si="8"/>
        <v>5575</v>
      </c>
      <c r="AH30" s="21">
        <f t="shared" si="8"/>
        <v>5750</v>
      </c>
      <c r="AI30" s="21">
        <f t="shared" si="8"/>
        <v>5925</v>
      </c>
      <c r="AJ30" s="21">
        <f t="shared" si="8"/>
        <v>6100</v>
      </c>
      <c r="AK30" s="21">
        <f t="shared" si="8"/>
        <v>6275</v>
      </c>
      <c r="AM30" s="20"/>
    </row>
    <row r="31" spans="1:39" x14ac:dyDescent="0.2">
      <c r="A31" s="8" t="s">
        <v>20</v>
      </c>
      <c r="B31" s="20">
        <f>+SUMIF(E_Ammortamenti!$B$29:$B$46,app!$C$74,E_Ammortamenti!F$29:F$46)+SP_Preg!B22</f>
        <v>166.66666666666666</v>
      </c>
      <c r="C31" s="20">
        <f>+SUMIF(E_Ammortamenti!$B$29:$B$46,app!$C$74,E_Ammortamenti!G$29:G$46)+SP_Preg!C22</f>
        <v>333.33333333333331</v>
      </c>
      <c r="D31" s="20">
        <f>+SUMIF(E_Ammortamenti!$B$29:$B$46,app!$C$74,E_Ammortamenti!H$29:H$46)+SP_Preg!D22</f>
        <v>500</v>
      </c>
      <c r="E31" s="20">
        <f>+SUMIF(E_Ammortamenti!$B$29:$B$46,app!$C$74,E_Ammortamenti!I$29:I$46)+SP_Preg!E22</f>
        <v>675</v>
      </c>
      <c r="F31" s="20">
        <f>+SUMIF(E_Ammortamenti!$B$29:$B$46,app!$C$74,E_Ammortamenti!J$29:J$46)+SP_Preg!F22</f>
        <v>850</v>
      </c>
      <c r="G31" s="20">
        <f>+SUMIF(E_Ammortamenti!$B$29:$B$46,app!$C$74,E_Ammortamenti!K$29:K$46)+SP_Preg!G22</f>
        <v>1025</v>
      </c>
      <c r="H31" s="20">
        <f>+SUMIF(E_Ammortamenti!$B$29:$B$46,app!$C$74,E_Ammortamenti!L$29:L$46)+SP_Preg!H22</f>
        <v>1200</v>
      </c>
      <c r="I31" s="20">
        <f>+SUMIF(E_Ammortamenti!$B$29:$B$46,app!$C$74,E_Ammortamenti!M$29:M$46)+SP_Preg!I22</f>
        <v>1375</v>
      </c>
      <c r="J31" s="20">
        <f>+SUMIF(E_Ammortamenti!$B$29:$B$46,app!$C$74,E_Ammortamenti!N$29:N$46)+SP_Preg!J22</f>
        <v>1550</v>
      </c>
      <c r="K31" s="20">
        <f>+SUMIF(E_Ammortamenti!$B$29:$B$46,app!$C$74,E_Ammortamenti!O$29:O$46)+SP_Preg!K22</f>
        <v>1725</v>
      </c>
      <c r="L31" s="20">
        <f>+SUMIF(E_Ammortamenti!$B$29:$B$46,app!$C$74,E_Ammortamenti!P$29:P$46)+SP_Preg!L22</f>
        <v>1900</v>
      </c>
      <c r="M31" s="20">
        <f>+SUMIF(E_Ammortamenti!$B$29:$B$46,app!$C$74,E_Ammortamenti!Q$29:Q$46)+SP_Preg!M22</f>
        <v>2075</v>
      </c>
      <c r="N31" s="20">
        <f>+SUMIF(E_Ammortamenti!$B$29:$B$46,app!$C$74,E_Ammortamenti!R$29:R$46)+SP_Preg!N22</f>
        <v>2250</v>
      </c>
      <c r="O31" s="20">
        <f>+SUMIF(E_Ammortamenti!$B$29:$B$46,app!$C$74,E_Ammortamenti!S$29:S$46)+SP_Preg!O22</f>
        <v>2425</v>
      </c>
      <c r="P31" s="20">
        <f>+SUMIF(E_Ammortamenti!$B$29:$B$46,app!$C$74,E_Ammortamenti!T$29:T$46)+SP_Preg!P22</f>
        <v>2600</v>
      </c>
      <c r="Q31" s="20">
        <f>+SUMIF(E_Ammortamenti!$B$29:$B$46,app!$C$74,E_Ammortamenti!U$29:U$46)+SP_Preg!Q22</f>
        <v>2775</v>
      </c>
      <c r="R31" s="20">
        <f>+SUMIF(E_Ammortamenti!$B$29:$B$46,app!$C$74,E_Ammortamenti!V$29:V$46)+SP_Preg!R22</f>
        <v>2950</v>
      </c>
      <c r="S31" s="20">
        <f>+SUMIF(E_Ammortamenti!$B$29:$B$46,app!$C$74,E_Ammortamenti!W$29:W$46)+SP_Preg!S22</f>
        <v>3125</v>
      </c>
      <c r="T31" s="20">
        <f>+SUMIF(E_Ammortamenti!$B$29:$B$46,app!$C$74,E_Ammortamenti!X$29:X$46)+SP_Preg!T22</f>
        <v>3300</v>
      </c>
      <c r="U31" s="20">
        <f>+SUMIF(E_Ammortamenti!$B$29:$B$46,app!$C$74,E_Ammortamenti!Y$29:Y$46)+SP_Preg!U22</f>
        <v>3475</v>
      </c>
      <c r="V31" s="20">
        <f>+SUMIF(E_Ammortamenti!$B$29:$B$46,app!$C$74,E_Ammortamenti!Z$29:Z$46)+SP_Preg!V22</f>
        <v>3650</v>
      </c>
      <c r="W31" s="20">
        <f>+SUMIF(E_Ammortamenti!$B$29:$B$46,app!$C$74,E_Ammortamenti!AA$29:AA$46)+SP_Preg!W22</f>
        <v>3825</v>
      </c>
      <c r="X31" s="20">
        <f>+SUMIF(E_Ammortamenti!$B$29:$B$46,app!$C$74,E_Ammortamenti!AB$29:AB$46)+SP_Preg!X22</f>
        <v>4000</v>
      </c>
      <c r="Y31" s="20">
        <f>+SUMIF(E_Ammortamenti!$B$29:$B$46,app!$C$74,E_Ammortamenti!AC$29:AC$46)+SP_Preg!Y22</f>
        <v>4175</v>
      </c>
      <c r="Z31" s="20">
        <f>+SUMIF(E_Ammortamenti!$B$29:$B$46,app!$C$74,E_Ammortamenti!AD$29:AD$46)+SP_Preg!Z22</f>
        <v>4350</v>
      </c>
      <c r="AA31" s="20">
        <f>+SUMIF(E_Ammortamenti!$B$29:$B$46,app!$C$74,E_Ammortamenti!AE$29:AE$46)+SP_Preg!AA22</f>
        <v>4525</v>
      </c>
      <c r="AB31" s="20">
        <f>+SUMIF(E_Ammortamenti!$B$29:$B$46,app!$C$74,E_Ammortamenti!AF$29:AF$46)+SP_Preg!AB22</f>
        <v>4700</v>
      </c>
      <c r="AC31" s="20">
        <f>+SUMIF(E_Ammortamenti!$B$29:$B$46,app!$C$74,E_Ammortamenti!AG$29:AG$46)+SP_Preg!AC22</f>
        <v>4875</v>
      </c>
      <c r="AD31" s="20">
        <f>+SUMIF(E_Ammortamenti!$B$29:$B$46,app!$C$74,E_Ammortamenti!AH$29:AH$46)+SP_Preg!AD22</f>
        <v>5050</v>
      </c>
      <c r="AE31" s="20">
        <f>+SUMIF(E_Ammortamenti!$B$29:$B$46,app!$C$74,E_Ammortamenti!AI$29:AI$46)+SP_Preg!AE22</f>
        <v>5225</v>
      </c>
      <c r="AF31" s="20">
        <f>+SUMIF(E_Ammortamenti!$B$29:$B$46,app!$C$74,E_Ammortamenti!AJ$29:AJ$46)+SP_Preg!AF22</f>
        <v>5400</v>
      </c>
      <c r="AG31" s="20">
        <f>+SUMIF(E_Ammortamenti!$B$29:$B$46,app!$C$74,E_Ammortamenti!AK$29:AK$46)+SP_Preg!AG22</f>
        <v>5575</v>
      </c>
      <c r="AH31" s="20">
        <f>+SUMIF(E_Ammortamenti!$B$29:$B$46,app!$C$74,E_Ammortamenti!AL$29:AL$46)+SP_Preg!AH22</f>
        <v>5750</v>
      </c>
      <c r="AI31" s="20">
        <f>+SUMIF(E_Ammortamenti!$B$29:$B$46,app!$C$74,E_Ammortamenti!AM$29:AM$46)+SP_Preg!AI22</f>
        <v>5925</v>
      </c>
      <c r="AJ31" s="20">
        <f>+SUMIF(E_Ammortamenti!$B$29:$B$46,app!$C$74,E_Ammortamenti!AN$29:AN$46)+SP_Preg!AJ22</f>
        <v>6100</v>
      </c>
      <c r="AK31" s="20">
        <f>+SUMIF(E_Ammortamenti!$B$29:$B$46,app!$C$74,E_Ammortamenti!AO$29:AO$46)+SP_Preg!AK22</f>
        <v>6275</v>
      </c>
      <c r="AM31" s="20"/>
    </row>
    <row r="32" spans="1:39" x14ac:dyDescent="0.2">
      <c r="A32" s="22" t="s">
        <v>21</v>
      </c>
      <c r="B32" s="21">
        <f t="shared" ref="B32:AK32" si="9">SUM(B33:B34)</f>
        <v>514540</v>
      </c>
      <c r="C32" s="21">
        <f t="shared" si="9"/>
        <v>514540</v>
      </c>
      <c r="D32" s="21">
        <f t="shared" si="9"/>
        <v>514540</v>
      </c>
      <c r="E32" s="21">
        <f t="shared" si="9"/>
        <v>514540</v>
      </c>
      <c r="F32" s="21">
        <f t="shared" si="9"/>
        <v>517540</v>
      </c>
      <c r="G32" s="21">
        <f t="shared" si="9"/>
        <v>522540</v>
      </c>
      <c r="H32" s="21">
        <f t="shared" si="9"/>
        <v>522540</v>
      </c>
      <c r="I32" s="21">
        <f t="shared" si="9"/>
        <v>522540</v>
      </c>
      <c r="J32" s="21">
        <f t="shared" si="9"/>
        <v>522540</v>
      </c>
      <c r="K32" s="21">
        <f t="shared" si="9"/>
        <v>522540</v>
      </c>
      <c r="L32" s="21">
        <f t="shared" si="9"/>
        <v>522540</v>
      </c>
      <c r="M32" s="21">
        <f t="shared" si="9"/>
        <v>522540</v>
      </c>
      <c r="N32" s="21">
        <f t="shared" si="9"/>
        <v>522540</v>
      </c>
      <c r="O32" s="21">
        <f t="shared" si="9"/>
        <v>522540</v>
      </c>
      <c r="P32" s="21">
        <f t="shared" si="9"/>
        <v>522540</v>
      </c>
      <c r="Q32" s="21">
        <f t="shared" si="9"/>
        <v>522540</v>
      </c>
      <c r="R32" s="21">
        <f t="shared" si="9"/>
        <v>522540</v>
      </c>
      <c r="S32" s="21">
        <f t="shared" si="9"/>
        <v>522540</v>
      </c>
      <c r="T32" s="21">
        <f t="shared" si="9"/>
        <v>522540</v>
      </c>
      <c r="U32" s="21">
        <f t="shared" si="9"/>
        <v>522540</v>
      </c>
      <c r="V32" s="21">
        <f t="shared" si="9"/>
        <v>522540</v>
      </c>
      <c r="W32" s="21">
        <f t="shared" si="9"/>
        <v>522540</v>
      </c>
      <c r="X32" s="21">
        <f t="shared" si="9"/>
        <v>522540</v>
      </c>
      <c r="Y32" s="21">
        <f t="shared" si="9"/>
        <v>522540</v>
      </c>
      <c r="Z32" s="21">
        <f t="shared" si="9"/>
        <v>522540</v>
      </c>
      <c r="AA32" s="21">
        <f t="shared" si="9"/>
        <v>522540</v>
      </c>
      <c r="AB32" s="21">
        <f t="shared" si="9"/>
        <v>522540</v>
      </c>
      <c r="AC32" s="21">
        <f t="shared" si="9"/>
        <v>522540</v>
      </c>
      <c r="AD32" s="21">
        <f t="shared" si="9"/>
        <v>522540</v>
      </c>
      <c r="AE32" s="21">
        <f t="shared" si="9"/>
        <v>522540</v>
      </c>
      <c r="AF32" s="21">
        <f t="shared" si="9"/>
        <v>522540</v>
      </c>
      <c r="AG32" s="21">
        <f t="shared" si="9"/>
        <v>522540</v>
      </c>
      <c r="AH32" s="21">
        <f t="shared" si="9"/>
        <v>522540</v>
      </c>
      <c r="AI32" s="21">
        <f t="shared" si="9"/>
        <v>522540</v>
      </c>
      <c r="AJ32" s="21">
        <f t="shared" si="9"/>
        <v>522540</v>
      </c>
      <c r="AK32" s="21">
        <f t="shared" si="9"/>
        <v>522540</v>
      </c>
      <c r="AM32" s="20"/>
    </row>
    <row r="33" spans="1:39" x14ac:dyDescent="0.2">
      <c r="A33" s="8" t="s">
        <v>22</v>
      </c>
      <c r="B33" s="20">
        <f>+SUMIF(E_Investimenti!$B$4:$B$22,app!$C$75,E_Investimenti!F$4:F$22)+SP_Preg!B24</f>
        <v>425000</v>
      </c>
      <c r="C33" s="20">
        <f>+SUMIF(E_Investimenti!$B$4:$B$22,app!$C$75,E_Investimenti!G$4:G$22)+B33</f>
        <v>425000</v>
      </c>
      <c r="D33" s="20">
        <f>+SUMIF(E_Investimenti!$B$4:$B$22,app!$C$75,E_Investimenti!H$4:H$22)+C33</f>
        <v>425000</v>
      </c>
      <c r="E33" s="20">
        <f>+SUMIF(E_Investimenti!$B$4:$B$22,app!$C$75,E_Investimenti!I$4:I$22)+D33</f>
        <v>425000</v>
      </c>
      <c r="F33" s="20">
        <f>+SUMIF(E_Investimenti!$B$4:$B$22,app!$C$75,E_Investimenti!J$4:J$22)+E33</f>
        <v>425000</v>
      </c>
      <c r="G33" s="20">
        <f>+SUMIF(E_Investimenti!$B$4:$B$22,app!$C$75,E_Investimenti!K$4:K$22)+F33</f>
        <v>430000</v>
      </c>
      <c r="H33" s="20">
        <f>+SUMIF(E_Investimenti!$B$4:$B$22,app!$C$75,E_Investimenti!L$4:L$22)+G33</f>
        <v>430000</v>
      </c>
      <c r="I33" s="20">
        <f>+SUMIF(E_Investimenti!$B$4:$B$22,app!$C$75,E_Investimenti!M$4:M$22)+H33</f>
        <v>430000</v>
      </c>
      <c r="J33" s="20">
        <f>+SUMIF(E_Investimenti!$B$4:$B$22,app!$C$75,E_Investimenti!N$4:N$22)+I33</f>
        <v>430000</v>
      </c>
      <c r="K33" s="20">
        <f>+SUMIF(E_Investimenti!$B$4:$B$22,app!$C$75,E_Investimenti!O$4:O$22)+J33</f>
        <v>430000</v>
      </c>
      <c r="L33" s="20">
        <f>+SUMIF(E_Investimenti!$B$4:$B$22,app!$C$75,E_Investimenti!P$4:P$22)+K33</f>
        <v>430000</v>
      </c>
      <c r="M33" s="20">
        <f>+SUMIF(E_Investimenti!$B$4:$B$22,app!$C$75,E_Investimenti!Q$4:Q$22)+L33</f>
        <v>430000</v>
      </c>
      <c r="N33" s="20">
        <f>+SUMIF(E_Investimenti!$B$4:$B$22,app!$C$75,E_Investimenti!R$4:R$22)+M33</f>
        <v>430000</v>
      </c>
      <c r="O33" s="20">
        <f>+SUMIF(E_Investimenti!$B$4:$B$22,app!$C$75,E_Investimenti!S$4:S$22)+N33</f>
        <v>430000</v>
      </c>
      <c r="P33" s="20">
        <f>+SUMIF(E_Investimenti!$B$4:$B$22,app!$C$75,E_Investimenti!T$4:T$22)+O33</f>
        <v>430000</v>
      </c>
      <c r="Q33" s="20">
        <f>+SUMIF(E_Investimenti!$B$4:$B$22,app!$C$75,E_Investimenti!U$4:U$22)+P33</f>
        <v>430000</v>
      </c>
      <c r="R33" s="20">
        <f>+SUMIF(E_Investimenti!$B$4:$B$22,app!$C$75,E_Investimenti!V$4:V$22)+Q33</f>
        <v>430000</v>
      </c>
      <c r="S33" s="20">
        <f>+SUMIF(E_Investimenti!$B$4:$B$22,app!$C$75,E_Investimenti!W$4:W$22)+R33</f>
        <v>430000</v>
      </c>
      <c r="T33" s="20">
        <f>+SUMIF(E_Investimenti!$B$4:$B$22,app!$C$75,E_Investimenti!X$4:X$22)+S33</f>
        <v>430000</v>
      </c>
      <c r="U33" s="20">
        <f>+SUMIF(E_Investimenti!$B$4:$B$22,app!$C$75,E_Investimenti!Y$4:Y$22)+T33</f>
        <v>430000</v>
      </c>
      <c r="V33" s="20">
        <f>+SUMIF(E_Investimenti!$B$4:$B$22,app!$C$75,E_Investimenti!Z$4:Z$22)+U33</f>
        <v>430000</v>
      </c>
      <c r="W33" s="20">
        <f>+SUMIF(E_Investimenti!$B$4:$B$22,app!$C$75,E_Investimenti!AA$4:AA$22)+V33</f>
        <v>430000</v>
      </c>
      <c r="X33" s="20">
        <f>+SUMIF(E_Investimenti!$B$4:$B$22,app!$C$75,E_Investimenti!AB$4:AB$22)+W33</f>
        <v>430000</v>
      </c>
      <c r="Y33" s="20">
        <f>+SUMIF(E_Investimenti!$B$4:$B$22,app!$C$75,E_Investimenti!AC$4:AC$22)+X33</f>
        <v>430000</v>
      </c>
      <c r="Z33" s="20">
        <f>+SUMIF(E_Investimenti!$B$4:$B$22,app!$C$75,E_Investimenti!AD$4:AD$22)+Y33</f>
        <v>430000</v>
      </c>
      <c r="AA33" s="20">
        <f>+SUMIF(E_Investimenti!$B$4:$B$22,app!$C$75,E_Investimenti!AE$4:AE$22)+Z33</f>
        <v>430000</v>
      </c>
      <c r="AB33" s="20">
        <f>+SUMIF(E_Investimenti!$B$4:$B$22,app!$C$75,E_Investimenti!AF$4:AF$22)+AA33</f>
        <v>430000</v>
      </c>
      <c r="AC33" s="20">
        <f>+SUMIF(E_Investimenti!$B$4:$B$22,app!$C$75,E_Investimenti!AG$4:AG$22)+AB33</f>
        <v>430000</v>
      </c>
      <c r="AD33" s="20">
        <f>+SUMIF(E_Investimenti!$B$4:$B$22,app!$C$75,E_Investimenti!AH$4:AH$22)+AC33</f>
        <v>430000</v>
      </c>
      <c r="AE33" s="20">
        <f>+SUMIF(E_Investimenti!$B$4:$B$22,app!$C$75,E_Investimenti!AI$4:AI$22)+AD33</f>
        <v>430000</v>
      </c>
      <c r="AF33" s="20">
        <f>+SUMIF(E_Investimenti!$B$4:$B$22,app!$C$75,E_Investimenti!AJ$4:AJ$22)+AE33</f>
        <v>430000</v>
      </c>
      <c r="AG33" s="20">
        <f>+SUMIF(E_Investimenti!$B$4:$B$22,app!$C$75,E_Investimenti!AK$4:AK$22)+AF33</f>
        <v>430000</v>
      </c>
      <c r="AH33" s="20">
        <f>+SUMIF(E_Investimenti!$B$4:$B$22,app!$C$75,E_Investimenti!AL$4:AL$22)+AG33</f>
        <v>430000</v>
      </c>
      <c r="AI33" s="20">
        <f>+SUMIF(E_Investimenti!$B$4:$B$22,app!$C$75,E_Investimenti!AM$4:AM$22)+AH33</f>
        <v>430000</v>
      </c>
      <c r="AJ33" s="20">
        <f>+SUMIF(E_Investimenti!$B$4:$B$22,app!$C$75,E_Investimenti!AN$4:AN$22)+AI33</f>
        <v>430000</v>
      </c>
      <c r="AK33" s="20">
        <f>+SUMIF(E_Investimenti!$B$4:$B$22,app!$C$75,E_Investimenti!AO$4:AO$22)+AJ33</f>
        <v>430000</v>
      </c>
      <c r="AM33" s="20"/>
    </row>
    <row r="34" spans="1:39" x14ac:dyDescent="0.2">
      <c r="A34" s="8" t="s">
        <v>23</v>
      </c>
      <c r="B34" s="20">
        <f>+SUMIF(E_Investimenti!$B$4:$B$22,app!$C$72,E_Investimenti!F$4:F$22)+SP_Preg!B25</f>
        <v>89540</v>
      </c>
      <c r="C34" s="20">
        <f>+SUMIF(E_Investimenti!$B$4:$B$22,app!$C$72,E_Investimenti!G$4:G$22)+B34</f>
        <v>89540</v>
      </c>
      <c r="D34" s="20">
        <f>+SUMIF(E_Investimenti!$B$4:$B$22,app!$C$72,E_Investimenti!H$4:H$22)+C34</f>
        <v>89540</v>
      </c>
      <c r="E34" s="20">
        <f>+SUMIF(E_Investimenti!$B$4:$B$22,app!$C$72,E_Investimenti!I$4:I$22)+D34</f>
        <v>89540</v>
      </c>
      <c r="F34" s="20">
        <f>+SUMIF(E_Investimenti!$B$4:$B$22,app!$C$72,E_Investimenti!J$4:J$22)+E34</f>
        <v>92540</v>
      </c>
      <c r="G34" s="20">
        <f>+SUMIF(E_Investimenti!$B$4:$B$22,app!$C$72,E_Investimenti!K$4:K$22)+F34</f>
        <v>92540</v>
      </c>
      <c r="H34" s="20">
        <f>+SUMIF(E_Investimenti!$B$4:$B$22,app!$C$72,E_Investimenti!L$4:L$22)+G34</f>
        <v>92540</v>
      </c>
      <c r="I34" s="20">
        <f>+SUMIF(E_Investimenti!$B$4:$B$22,app!$C$72,E_Investimenti!M$4:M$22)+H34</f>
        <v>92540</v>
      </c>
      <c r="J34" s="20">
        <f>+SUMIF(E_Investimenti!$B$4:$B$22,app!$C$72,E_Investimenti!N$4:N$22)+I34</f>
        <v>92540</v>
      </c>
      <c r="K34" s="20">
        <f>+SUMIF(E_Investimenti!$B$4:$B$22,app!$C$72,E_Investimenti!O$4:O$22)+J34</f>
        <v>92540</v>
      </c>
      <c r="L34" s="20">
        <f>+SUMIF(E_Investimenti!$B$4:$B$22,app!$C$72,E_Investimenti!P$4:P$22)+K34</f>
        <v>92540</v>
      </c>
      <c r="M34" s="20">
        <f>+SUMIF(E_Investimenti!$B$4:$B$22,app!$C$72,E_Investimenti!Q$4:Q$22)+L34</f>
        <v>92540</v>
      </c>
      <c r="N34" s="20">
        <f>+SUMIF(E_Investimenti!$B$4:$B$22,app!$C$72,E_Investimenti!R$4:R$22)+M34</f>
        <v>92540</v>
      </c>
      <c r="O34" s="20">
        <f>+SUMIF(E_Investimenti!$B$4:$B$22,app!$C$72,E_Investimenti!S$4:S$22)+N34</f>
        <v>92540</v>
      </c>
      <c r="P34" s="20">
        <f>+SUMIF(E_Investimenti!$B$4:$B$22,app!$C$72,E_Investimenti!T$4:T$22)+O34</f>
        <v>92540</v>
      </c>
      <c r="Q34" s="20">
        <f>+SUMIF(E_Investimenti!$B$4:$B$22,app!$C$72,E_Investimenti!U$4:U$22)+P34</f>
        <v>92540</v>
      </c>
      <c r="R34" s="20">
        <f>+SUMIF(E_Investimenti!$B$4:$B$22,app!$C$72,E_Investimenti!V$4:V$22)+Q34</f>
        <v>92540</v>
      </c>
      <c r="S34" s="20">
        <f>+SUMIF(E_Investimenti!$B$4:$B$22,app!$C$72,E_Investimenti!W$4:W$22)+R34</f>
        <v>92540</v>
      </c>
      <c r="T34" s="20">
        <f>+SUMIF(E_Investimenti!$B$4:$B$22,app!$C$72,E_Investimenti!X$4:X$22)+S34</f>
        <v>92540</v>
      </c>
      <c r="U34" s="20">
        <f>+SUMIF(E_Investimenti!$B$4:$B$22,app!$C$72,E_Investimenti!Y$4:Y$22)+T34</f>
        <v>92540</v>
      </c>
      <c r="V34" s="20">
        <f>+SUMIF(E_Investimenti!$B$4:$B$22,app!$C$72,E_Investimenti!Z$4:Z$22)+U34</f>
        <v>92540</v>
      </c>
      <c r="W34" s="20">
        <f>+SUMIF(E_Investimenti!$B$4:$B$22,app!$C$72,E_Investimenti!AA$4:AA$22)+V34</f>
        <v>92540</v>
      </c>
      <c r="X34" s="20">
        <f>+SUMIF(E_Investimenti!$B$4:$B$22,app!$C$72,E_Investimenti!AB$4:AB$22)+W34</f>
        <v>92540</v>
      </c>
      <c r="Y34" s="20">
        <f>+SUMIF(E_Investimenti!$B$4:$B$22,app!$C$72,E_Investimenti!AC$4:AC$22)+X34</f>
        <v>92540</v>
      </c>
      <c r="Z34" s="20">
        <f>+SUMIF(E_Investimenti!$B$4:$B$22,app!$C$72,E_Investimenti!AD$4:AD$22)+Y34</f>
        <v>92540</v>
      </c>
      <c r="AA34" s="20">
        <f>+SUMIF(E_Investimenti!$B$4:$B$22,app!$C$72,E_Investimenti!AE$4:AE$22)+Z34</f>
        <v>92540</v>
      </c>
      <c r="AB34" s="20">
        <f>+SUMIF(E_Investimenti!$B$4:$B$22,app!$C$72,E_Investimenti!AF$4:AF$22)+AA34</f>
        <v>92540</v>
      </c>
      <c r="AC34" s="20">
        <f>+SUMIF(E_Investimenti!$B$4:$B$22,app!$C$72,E_Investimenti!AG$4:AG$22)+AB34</f>
        <v>92540</v>
      </c>
      <c r="AD34" s="20">
        <f>+SUMIF(E_Investimenti!$B$4:$B$22,app!$C$72,E_Investimenti!AH$4:AH$22)+AC34</f>
        <v>92540</v>
      </c>
      <c r="AE34" s="20">
        <f>+SUMIF(E_Investimenti!$B$4:$B$22,app!$C$72,E_Investimenti!AI$4:AI$22)+AD34</f>
        <v>92540</v>
      </c>
      <c r="AF34" s="20">
        <f>+SUMIF(E_Investimenti!$B$4:$B$22,app!$C$72,E_Investimenti!AJ$4:AJ$22)+AE34</f>
        <v>92540</v>
      </c>
      <c r="AG34" s="20">
        <f>+SUMIF(E_Investimenti!$B$4:$B$22,app!$C$72,E_Investimenti!AK$4:AK$22)+AF34</f>
        <v>92540</v>
      </c>
      <c r="AH34" s="20">
        <f>+SUMIF(E_Investimenti!$B$4:$B$22,app!$C$72,E_Investimenti!AL$4:AL$22)+AG34</f>
        <v>92540</v>
      </c>
      <c r="AI34" s="20">
        <f>+SUMIF(E_Investimenti!$B$4:$B$22,app!$C$72,E_Investimenti!AM$4:AM$22)+AH34</f>
        <v>92540</v>
      </c>
      <c r="AJ34" s="20">
        <f>+SUMIF(E_Investimenti!$B$4:$B$22,app!$C$72,E_Investimenti!AN$4:AN$22)+AI34</f>
        <v>92540</v>
      </c>
      <c r="AK34" s="20">
        <f>+SUMIF(E_Investimenti!$B$4:$B$22,app!$C$72,E_Investimenti!AO$4:AO$22)+AJ34</f>
        <v>92540</v>
      </c>
      <c r="AM34" s="20"/>
    </row>
    <row r="35" spans="1:39" x14ac:dyDescent="0.2">
      <c r="A35" s="22" t="s">
        <v>24</v>
      </c>
      <c r="B35" s="21">
        <f t="shared" ref="B35:AK35" si="10">+SUM(B36:B37)</f>
        <v>219914.16666666669</v>
      </c>
      <c r="C35" s="21">
        <f t="shared" si="10"/>
        <v>227828.33333333331</v>
      </c>
      <c r="D35" s="21">
        <f t="shared" si="10"/>
        <v>235742.5</v>
      </c>
      <c r="E35" s="21">
        <f t="shared" si="10"/>
        <v>243656.66666666669</v>
      </c>
      <c r="F35" s="21">
        <f t="shared" si="10"/>
        <v>251620.83333333331</v>
      </c>
      <c r="G35" s="21">
        <f t="shared" si="10"/>
        <v>259626.66666666666</v>
      </c>
      <c r="H35" s="21">
        <f t="shared" si="10"/>
        <v>267632.5</v>
      </c>
      <c r="I35" s="21">
        <f t="shared" si="10"/>
        <v>275638.33333333331</v>
      </c>
      <c r="J35" s="21">
        <f t="shared" si="10"/>
        <v>283644.16666666663</v>
      </c>
      <c r="K35" s="21">
        <f t="shared" si="10"/>
        <v>291650</v>
      </c>
      <c r="L35" s="21">
        <f t="shared" si="10"/>
        <v>299655.83333333331</v>
      </c>
      <c r="M35" s="21">
        <f t="shared" si="10"/>
        <v>307661.66666666663</v>
      </c>
      <c r="N35" s="21">
        <f t="shared" si="10"/>
        <v>315667.5</v>
      </c>
      <c r="O35" s="21">
        <f t="shared" si="10"/>
        <v>323673.33333333331</v>
      </c>
      <c r="P35" s="21">
        <f t="shared" si="10"/>
        <v>331679.16666666663</v>
      </c>
      <c r="Q35" s="21">
        <f t="shared" si="10"/>
        <v>339685</v>
      </c>
      <c r="R35" s="21">
        <f t="shared" si="10"/>
        <v>347690.83333333331</v>
      </c>
      <c r="S35" s="21">
        <f t="shared" si="10"/>
        <v>355696.66666666663</v>
      </c>
      <c r="T35" s="21">
        <f t="shared" si="10"/>
        <v>363702.5</v>
      </c>
      <c r="U35" s="21">
        <f t="shared" si="10"/>
        <v>371708.33333333331</v>
      </c>
      <c r="V35" s="21">
        <f t="shared" si="10"/>
        <v>379714.16666666663</v>
      </c>
      <c r="W35" s="21">
        <f t="shared" si="10"/>
        <v>387719.99999999994</v>
      </c>
      <c r="X35" s="21">
        <f t="shared" si="10"/>
        <v>395725.83333333326</v>
      </c>
      <c r="Y35" s="21">
        <f t="shared" si="10"/>
        <v>403731.66666666663</v>
      </c>
      <c r="Z35" s="21">
        <f t="shared" si="10"/>
        <v>410089.99999999994</v>
      </c>
      <c r="AA35" s="21">
        <f t="shared" si="10"/>
        <v>416448.33333333326</v>
      </c>
      <c r="AB35" s="21">
        <f t="shared" si="10"/>
        <v>422806.66666666663</v>
      </c>
      <c r="AC35" s="21">
        <f t="shared" si="10"/>
        <v>429165</v>
      </c>
      <c r="AD35" s="21">
        <f t="shared" si="10"/>
        <v>435523.33333333331</v>
      </c>
      <c r="AE35" s="21">
        <f t="shared" si="10"/>
        <v>441881.66666666663</v>
      </c>
      <c r="AF35" s="21">
        <f t="shared" si="10"/>
        <v>442806.66666666663</v>
      </c>
      <c r="AG35" s="21">
        <f t="shared" si="10"/>
        <v>443731.66666666663</v>
      </c>
      <c r="AH35" s="21">
        <f t="shared" si="10"/>
        <v>444656.66666666663</v>
      </c>
      <c r="AI35" s="21">
        <f t="shared" si="10"/>
        <v>445581.66666666663</v>
      </c>
      <c r="AJ35" s="21">
        <f t="shared" si="10"/>
        <v>446506.66666666663</v>
      </c>
      <c r="AK35" s="21">
        <f t="shared" si="10"/>
        <v>447431.66666666663</v>
      </c>
      <c r="AM35" s="20"/>
    </row>
    <row r="36" spans="1:39" x14ac:dyDescent="0.2">
      <c r="A36" s="8" t="s">
        <v>25</v>
      </c>
      <c r="B36" s="20">
        <f>+SUMIF(E_Ammortamenti!$B$29:$B$46,app!$C$75,E_Ammortamenti!F$29:F$46)+Imm.ni_Pregr!$C$11+SUM(Imm.ni_Pregr!$E4:E4)</f>
        <v>168266.66666666669</v>
      </c>
      <c r="C36" s="20">
        <f>+SUMIF(E_Ammortamenti!$B$29:$B$46,app!$C$75,E_Ammortamenti!G$29:G$46)+Imm.ni_Pregr!$C$11+SUM(Imm.ni_Pregr!$E4:F4)</f>
        <v>174533.33333333331</v>
      </c>
      <c r="D36" s="20">
        <f>+SUMIF(E_Ammortamenti!$B$29:$B$46,app!$C$75,E_Ammortamenti!H$29:H$46)+Imm.ni_Pregr!$C$11+SUM(Imm.ni_Pregr!$E4:G4)</f>
        <v>180800</v>
      </c>
      <c r="E36" s="20">
        <f>+SUMIF(E_Ammortamenti!$B$29:$B$46,app!$C$75,E_Ammortamenti!I$29:I$46)+Imm.ni_Pregr!$C$11+SUM(Imm.ni_Pregr!$E4:H4)</f>
        <v>187066.66666666669</v>
      </c>
      <c r="F36" s="20">
        <f>+SUMIF(E_Ammortamenti!$B$29:$B$46,app!$C$75,E_Ammortamenti!J$29:J$46)+Imm.ni_Pregr!$C$11+SUM(Imm.ni_Pregr!$E4:I4)</f>
        <v>193333.33333333331</v>
      </c>
      <c r="G36" s="20">
        <f>+SUMIF(E_Ammortamenti!$B$29:$B$46,app!$C$75,E_Ammortamenti!K$29:K$46)+Imm.ni_Pregr!$C$11+SUM(Imm.ni_Pregr!$E4:J4)</f>
        <v>199641.66666666666</v>
      </c>
      <c r="H36" s="20">
        <f>+SUMIF(E_Ammortamenti!$B$29:$B$46,app!$C$75,E_Ammortamenti!L$29:L$46)+Imm.ni_Pregr!$C$11+SUM(Imm.ni_Pregr!$E4:K4)</f>
        <v>205950</v>
      </c>
      <c r="I36" s="20">
        <f>+SUMIF(E_Ammortamenti!$B$29:$B$46,app!$C$75,E_Ammortamenti!M$29:M$46)+Imm.ni_Pregr!$C$11+SUM(Imm.ni_Pregr!$E4:L4)</f>
        <v>212258.33333333331</v>
      </c>
      <c r="J36" s="20">
        <f>+SUMIF(E_Ammortamenti!$B$29:$B$46,app!$C$75,E_Ammortamenti!N$29:N$46)+Imm.ni_Pregr!$C$11+SUM(Imm.ni_Pregr!$E4:M4)</f>
        <v>218566.66666666666</v>
      </c>
      <c r="K36" s="20">
        <f>+SUMIF(E_Ammortamenti!$B$29:$B$46,app!$C$75,E_Ammortamenti!O$29:O$46)+Imm.ni_Pregr!$C$11+SUM(Imm.ni_Pregr!$E4:N4)</f>
        <v>224875</v>
      </c>
      <c r="L36" s="20">
        <f>+SUMIF(E_Ammortamenti!$B$29:$B$46,app!$C$75,E_Ammortamenti!P$29:P$46)+Imm.ni_Pregr!$C$11+SUM(Imm.ni_Pregr!$E4:O4)</f>
        <v>231183.33333333331</v>
      </c>
      <c r="M36" s="20">
        <f>+SUMIF(E_Ammortamenti!$B$29:$B$46,app!$C$75,E_Ammortamenti!Q$29:Q$46)+Imm.ni_Pregr!$C$11+SUM(Imm.ni_Pregr!$E4:P4)</f>
        <v>237491.66666666666</v>
      </c>
      <c r="N36" s="20">
        <f>+SUMIF(E_Ammortamenti!$B$29:$B$46,app!$C$75,E_Ammortamenti!R$29:R$46)+Imm.ni_Pregr!$C$11+SUM(Imm.ni_Pregr!$E4:Q4)</f>
        <v>243800</v>
      </c>
      <c r="O36" s="20">
        <f>+SUMIF(E_Ammortamenti!$B$29:$B$46,app!$C$75,E_Ammortamenti!S$29:S$46)+Imm.ni_Pregr!$C$11+SUM(Imm.ni_Pregr!$E4:R4)</f>
        <v>250108.33333333331</v>
      </c>
      <c r="P36" s="20">
        <f>+SUMIF(E_Ammortamenti!$B$29:$B$46,app!$C$75,E_Ammortamenti!T$29:T$46)+Imm.ni_Pregr!$C$11+SUM(Imm.ni_Pregr!$E4:S4)</f>
        <v>256416.66666666666</v>
      </c>
      <c r="Q36" s="20">
        <f>+SUMIF(E_Ammortamenti!$B$29:$B$46,app!$C$75,E_Ammortamenti!U$29:U$46)+Imm.ni_Pregr!$C$11+SUM(Imm.ni_Pregr!$E4:T4)</f>
        <v>262725</v>
      </c>
      <c r="R36" s="20">
        <f>+SUMIF(E_Ammortamenti!$B$29:$B$46,app!$C$75,E_Ammortamenti!V$29:V$46)+Imm.ni_Pregr!$C$11+SUM(Imm.ni_Pregr!$E4:U4)</f>
        <v>269033.33333333331</v>
      </c>
      <c r="S36" s="20">
        <f>+SUMIF(E_Ammortamenti!$B$29:$B$46,app!$C$75,E_Ammortamenti!W$29:W$46)+Imm.ni_Pregr!$C$11+SUM(Imm.ni_Pregr!$E4:V4)</f>
        <v>275341.66666666663</v>
      </c>
      <c r="T36" s="20">
        <f>+SUMIF(E_Ammortamenti!$B$29:$B$46,app!$C$75,E_Ammortamenti!X$29:X$46)+Imm.ni_Pregr!$C$11+SUM(Imm.ni_Pregr!$E4:W4)</f>
        <v>281650</v>
      </c>
      <c r="U36" s="20">
        <f>+SUMIF(E_Ammortamenti!$B$29:$B$46,app!$C$75,E_Ammortamenti!Y$29:Y$46)+Imm.ni_Pregr!$C$11+SUM(Imm.ni_Pregr!$E4:X4)</f>
        <v>287958.33333333331</v>
      </c>
      <c r="V36" s="20">
        <f>+SUMIF(E_Ammortamenti!$B$29:$B$46,app!$C$75,E_Ammortamenti!Z$29:Z$46)+Imm.ni_Pregr!$C$11+SUM(Imm.ni_Pregr!$E4:Y4)</f>
        <v>294266.66666666663</v>
      </c>
      <c r="W36" s="20">
        <f>+SUMIF(E_Ammortamenti!$B$29:$B$46,app!$C$75,E_Ammortamenti!AA$29:AA$46)+Imm.ni_Pregr!$C$11+SUM(Imm.ni_Pregr!$E4:Z4)</f>
        <v>300574.99999999994</v>
      </c>
      <c r="X36" s="20">
        <f>+SUMIF(E_Ammortamenti!$B$29:$B$46,app!$C$75,E_Ammortamenti!AB$29:AB$46)+Imm.ni_Pregr!$C$11+SUM(Imm.ni_Pregr!$E4:AA4)</f>
        <v>306883.33333333326</v>
      </c>
      <c r="Y36" s="20">
        <f>+SUMIF(E_Ammortamenti!$B$29:$B$46,app!$C$75,E_Ammortamenti!AC$29:AC$46)+Imm.ni_Pregr!$C$11+SUM(Imm.ni_Pregr!$E4:AB4)</f>
        <v>313191.66666666663</v>
      </c>
      <c r="Z36" s="20">
        <f>+SUMIF(E_Ammortamenti!$B$29:$B$46,app!$C$75,E_Ammortamenti!AD$29:AD$46)+Imm.ni_Pregr!$C$11+SUM(Imm.ni_Pregr!$E4:AC4)</f>
        <v>319499.99999999994</v>
      </c>
      <c r="AA36" s="20">
        <f>+SUMIF(E_Ammortamenti!$B$29:$B$46,app!$C$75,E_Ammortamenti!AE$29:AE$46)+Imm.ni_Pregr!$C$11+SUM(Imm.ni_Pregr!$E4:AD4)</f>
        <v>325808.33333333326</v>
      </c>
      <c r="AB36" s="20">
        <f>+SUMIF(E_Ammortamenti!$B$29:$B$46,app!$C$75,E_Ammortamenti!AF$29:AF$46)+Imm.ni_Pregr!$C$11+SUM(Imm.ni_Pregr!$E4:AE4)</f>
        <v>332116.66666666663</v>
      </c>
      <c r="AC36" s="20">
        <f>+SUMIF(E_Ammortamenti!$B$29:$B$46,app!$C$75,E_Ammortamenti!AG$29:AG$46)+Imm.ni_Pregr!$C$11+SUM(Imm.ni_Pregr!$E4:AF4)</f>
        <v>338425</v>
      </c>
      <c r="AD36" s="20">
        <f>+SUMIF(E_Ammortamenti!$B$29:$B$46,app!$C$75,E_Ammortamenti!AH$29:AH$46)+Imm.ni_Pregr!$C$11+SUM(Imm.ni_Pregr!$E4:AG4)</f>
        <v>344733.33333333331</v>
      </c>
      <c r="AE36" s="20">
        <f>+SUMIF(E_Ammortamenti!$B$29:$B$46,app!$C$75,E_Ammortamenti!AI$29:AI$46)+Imm.ni_Pregr!$C$11+SUM(Imm.ni_Pregr!$E4:AH4)</f>
        <v>351041.66666666663</v>
      </c>
      <c r="AF36" s="20">
        <f>+SUMIF(E_Ammortamenti!$B$29:$B$46,app!$C$75,E_Ammortamenti!AJ$29:AJ$46)+Imm.ni_Pregr!$C$11+SUM(Imm.ni_Pregr!$E4:AI4)</f>
        <v>351916.66666666663</v>
      </c>
      <c r="AG36" s="20">
        <f>+SUMIF(E_Ammortamenti!$B$29:$B$46,app!$C$75,E_Ammortamenti!AK$29:AK$46)+Imm.ni_Pregr!$C$11+SUM(Imm.ni_Pregr!$E4:AJ4)</f>
        <v>352791.66666666663</v>
      </c>
      <c r="AH36" s="20">
        <f>+SUMIF(E_Ammortamenti!$B$29:$B$46,app!$C$75,E_Ammortamenti!AL$29:AL$46)+Imm.ni_Pregr!$C$11+SUM(Imm.ni_Pregr!$E4:AK4)</f>
        <v>353666.66666666663</v>
      </c>
      <c r="AI36" s="20">
        <f>+SUMIF(E_Ammortamenti!$B$29:$B$46,app!$C$75,E_Ammortamenti!AM$29:AM$46)+Imm.ni_Pregr!$C$11+SUM(Imm.ni_Pregr!$E4:AL4)</f>
        <v>354541.66666666663</v>
      </c>
      <c r="AJ36" s="20">
        <f>+SUMIF(E_Ammortamenti!$B$29:$B$46,app!$C$75,E_Ammortamenti!AN$29:AN$46)+Imm.ni_Pregr!$C$11+SUM(Imm.ni_Pregr!$E4:AM4)</f>
        <v>355416.66666666663</v>
      </c>
      <c r="AK36" s="20">
        <f>+SUMIF(E_Ammortamenti!$B$29:$B$46,app!$C$75,E_Ammortamenti!AO$29:AO$46)+Imm.ni_Pregr!$C$11+SUM(Imm.ni_Pregr!$E4:AN4)</f>
        <v>356291.66666666663</v>
      </c>
      <c r="AM36" s="20"/>
    </row>
    <row r="37" spans="1:39" x14ac:dyDescent="0.2">
      <c r="A37" s="8" t="s">
        <v>26</v>
      </c>
      <c r="B37" s="20">
        <f>+SUMIF(E_Ammortamenti!$B$29:$B$46,app!$C$72,E_Ammortamenti!F$29:F$46)+Imm.ni_Pregr!$C$12+SUM(Imm.ni_Pregr!$E5:E5)</f>
        <v>51647.5</v>
      </c>
      <c r="C37" s="20">
        <f>+SUMIF(E_Ammortamenti!$B$29:$B$46,app!$C$72,E_Ammortamenti!G$29:G$46)+Imm.ni_Pregr!$C$12+SUM(Imm.ni_Pregr!$E5:F5)</f>
        <v>53295</v>
      </c>
      <c r="D37" s="20">
        <f>+SUMIF(E_Ammortamenti!$B$29:$B$46,app!$C$72,E_Ammortamenti!H$29:H$46)+Imm.ni_Pregr!$C$12+SUM(Imm.ni_Pregr!$E5:G5)</f>
        <v>54942.5</v>
      </c>
      <c r="E37" s="20">
        <f>+SUMIF(E_Ammortamenti!$B$29:$B$46,app!$C$72,E_Ammortamenti!I$29:I$46)+Imm.ni_Pregr!$C$12+SUM(Imm.ni_Pregr!$E5:H5)</f>
        <v>56590</v>
      </c>
      <c r="F37" s="20">
        <f>+SUMIF(E_Ammortamenti!$B$29:$B$46,app!$C$72,E_Ammortamenti!J$29:J$46)+Imm.ni_Pregr!$C$12+SUM(Imm.ni_Pregr!$E5:I5)</f>
        <v>58287.5</v>
      </c>
      <c r="G37" s="20">
        <f>+SUMIF(E_Ammortamenti!$B$29:$B$46,app!$C$72,E_Ammortamenti!K$29:K$46)+Imm.ni_Pregr!$C$12+SUM(Imm.ni_Pregr!$E5:J5)</f>
        <v>59985</v>
      </c>
      <c r="H37" s="20">
        <f>+SUMIF(E_Ammortamenti!$B$29:$B$46,app!$C$72,E_Ammortamenti!L$29:L$46)+Imm.ni_Pregr!$C$12+SUM(Imm.ni_Pregr!$E5:K5)</f>
        <v>61682.5</v>
      </c>
      <c r="I37" s="20">
        <f>+SUMIF(E_Ammortamenti!$B$29:$B$46,app!$C$72,E_Ammortamenti!M$29:M$46)+Imm.ni_Pregr!$C$12+SUM(Imm.ni_Pregr!$E5:L5)</f>
        <v>63380</v>
      </c>
      <c r="J37" s="20">
        <f>+SUMIF(E_Ammortamenti!$B$29:$B$46,app!$C$72,E_Ammortamenti!N$29:N$46)+Imm.ni_Pregr!$C$12+SUM(Imm.ni_Pregr!$E5:M5)</f>
        <v>65077.5</v>
      </c>
      <c r="K37" s="20">
        <f>+SUMIF(E_Ammortamenti!$B$29:$B$46,app!$C$72,E_Ammortamenti!O$29:O$46)+Imm.ni_Pregr!$C$12+SUM(Imm.ni_Pregr!$E5:N5)</f>
        <v>66775</v>
      </c>
      <c r="L37" s="20">
        <f>+SUMIF(E_Ammortamenti!$B$29:$B$46,app!$C$72,E_Ammortamenti!P$29:P$46)+Imm.ni_Pregr!$C$12+SUM(Imm.ni_Pregr!$E5:O5)</f>
        <v>68472.5</v>
      </c>
      <c r="M37" s="20">
        <f>+SUMIF(E_Ammortamenti!$B$29:$B$46,app!$C$72,E_Ammortamenti!Q$29:Q$46)+Imm.ni_Pregr!$C$12+SUM(Imm.ni_Pregr!$E5:P5)</f>
        <v>70170</v>
      </c>
      <c r="N37" s="20">
        <f>+SUMIF(E_Ammortamenti!$B$29:$B$46,app!$C$72,E_Ammortamenti!R$29:R$46)+Imm.ni_Pregr!$C$12+SUM(Imm.ni_Pregr!$E5:Q5)</f>
        <v>71867.5</v>
      </c>
      <c r="O37" s="20">
        <f>+SUMIF(E_Ammortamenti!$B$29:$B$46,app!$C$72,E_Ammortamenti!S$29:S$46)+Imm.ni_Pregr!$C$12+SUM(Imm.ni_Pregr!$E5:R5)</f>
        <v>73565</v>
      </c>
      <c r="P37" s="20">
        <f>+SUMIF(E_Ammortamenti!$B$29:$B$46,app!$C$72,E_Ammortamenti!T$29:T$46)+Imm.ni_Pregr!$C$12+SUM(Imm.ni_Pregr!$E5:S5)</f>
        <v>75262.5</v>
      </c>
      <c r="Q37" s="20">
        <f>+SUMIF(E_Ammortamenti!$B$29:$B$46,app!$C$72,E_Ammortamenti!U$29:U$46)+Imm.ni_Pregr!$C$12+SUM(Imm.ni_Pregr!$E5:T5)</f>
        <v>76960</v>
      </c>
      <c r="R37" s="20">
        <f>+SUMIF(E_Ammortamenti!$B$29:$B$46,app!$C$72,E_Ammortamenti!V$29:V$46)+Imm.ni_Pregr!$C$12+SUM(Imm.ni_Pregr!$E5:U5)</f>
        <v>78657.5</v>
      </c>
      <c r="S37" s="20">
        <f>+SUMIF(E_Ammortamenti!$B$29:$B$46,app!$C$72,E_Ammortamenti!W$29:W$46)+Imm.ni_Pregr!$C$12+SUM(Imm.ni_Pregr!$E5:V5)</f>
        <v>80355</v>
      </c>
      <c r="T37" s="20">
        <f>+SUMIF(E_Ammortamenti!$B$29:$B$46,app!$C$72,E_Ammortamenti!X$29:X$46)+Imm.ni_Pregr!$C$12+SUM(Imm.ni_Pregr!$E5:W5)</f>
        <v>82052.5</v>
      </c>
      <c r="U37" s="20">
        <f>+SUMIF(E_Ammortamenti!$B$29:$B$46,app!$C$72,E_Ammortamenti!Y$29:Y$46)+Imm.ni_Pregr!$C$12+SUM(Imm.ni_Pregr!$E5:X5)</f>
        <v>83750</v>
      </c>
      <c r="V37" s="20">
        <f>+SUMIF(E_Ammortamenti!$B$29:$B$46,app!$C$72,E_Ammortamenti!Z$29:Z$46)+Imm.ni_Pregr!$C$12+SUM(Imm.ni_Pregr!$E5:Y5)</f>
        <v>85447.5</v>
      </c>
      <c r="W37" s="20">
        <f>+SUMIF(E_Ammortamenti!$B$29:$B$46,app!$C$72,E_Ammortamenti!AA$29:AA$46)+Imm.ni_Pregr!$C$12+SUM(Imm.ni_Pregr!$E5:Z5)</f>
        <v>87145</v>
      </c>
      <c r="X37" s="20">
        <f>+SUMIF(E_Ammortamenti!$B$29:$B$46,app!$C$72,E_Ammortamenti!AB$29:AB$46)+Imm.ni_Pregr!$C$12+SUM(Imm.ni_Pregr!$E5:AA5)</f>
        <v>88842.5</v>
      </c>
      <c r="Y37" s="20">
        <f>+SUMIF(E_Ammortamenti!$B$29:$B$46,app!$C$72,E_Ammortamenti!AC$29:AC$46)+Imm.ni_Pregr!$C$12+SUM(Imm.ni_Pregr!$E5:AB5)</f>
        <v>90540</v>
      </c>
      <c r="Z37" s="20">
        <f>+SUMIF(E_Ammortamenti!$B$29:$B$46,app!$C$72,E_Ammortamenti!AD$29:AD$46)+Imm.ni_Pregr!$C$12+SUM(Imm.ni_Pregr!$E5:AC5)</f>
        <v>90590</v>
      </c>
      <c r="AA37" s="20">
        <f>+SUMIF(E_Ammortamenti!$B$29:$B$46,app!$C$72,E_Ammortamenti!AE$29:AE$46)+Imm.ni_Pregr!$C$12+SUM(Imm.ni_Pregr!$E5:AD5)</f>
        <v>90640</v>
      </c>
      <c r="AB37" s="20">
        <f>+SUMIF(E_Ammortamenti!$B$29:$B$46,app!$C$72,E_Ammortamenti!AF$29:AF$46)+Imm.ni_Pregr!$C$12+SUM(Imm.ni_Pregr!$E5:AE5)</f>
        <v>90690</v>
      </c>
      <c r="AC37" s="20">
        <f>+SUMIF(E_Ammortamenti!$B$29:$B$46,app!$C$72,E_Ammortamenti!AG$29:AG$46)+Imm.ni_Pregr!$C$12+SUM(Imm.ni_Pregr!$E5:AF5)</f>
        <v>90740</v>
      </c>
      <c r="AD37" s="20">
        <f>+SUMIF(E_Ammortamenti!$B$29:$B$46,app!$C$72,E_Ammortamenti!AH$29:AH$46)+Imm.ni_Pregr!$C$12+SUM(Imm.ni_Pregr!$E5:AG5)</f>
        <v>90790</v>
      </c>
      <c r="AE37" s="20">
        <f>+SUMIF(E_Ammortamenti!$B$29:$B$46,app!$C$72,E_Ammortamenti!AI$29:AI$46)+Imm.ni_Pregr!$C$12+SUM(Imm.ni_Pregr!$E5:AH5)</f>
        <v>90840</v>
      </c>
      <c r="AF37" s="20">
        <f>+SUMIF(E_Ammortamenti!$B$29:$B$46,app!$C$72,E_Ammortamenti!AJ$29:AJ$46)+Imm.ni_Pregr!$C$12+SUM(Imm.ni_Pregr!$E5:AI5)</f>
        <v>90890</v>
      </c>
      <c r="AG37" s="20">
        <f>+SUMIF(E_Ammortamenti!$B$29:$B$46,app!$C$72,E_Ammortamenti!AK$29:AK$46)+Imm.ni_Pregr!$C$12+SUM(Imm.ni_Pregr!$E5:AJ5)</f>
        <v>90940</v>
      </c>
      <c r="AH37" s="20">
        <f>+SUMIF(E_Ammortamenti!$B$29:$B$46,app!$C$72,E_Ammortamenti!AL$29:AL$46)+Imm.ni_Pregr!$C$12+SUM(Imm.ni_Pregr!$E5:AK5)</f>
        <v>90990</v>
      </c>
      <c r="AI37" s="20">
        <f>+SUMIF(E_Ammortamenti!$B$29:$B$46,app!$C$72,E_Ammortamenti!AM$29:AM$46)+Imm.ni_Pregr!$C$12+SUM(Imm.ni_Pregr!$E5:AL5)</f>
        <v>91040</v>
      </c>
      <c r="AJ37" s="20">
        <f>+SUMIF(E_Ammortamenti!$B$29:$B$46,app!$C$72,E_Ammortamenti!AN$29:AN$46)+Imm.ni_Pregr!$C$12+SUM(Imm.ni_Pregr!$E5:AM5)</f>
        <v>91090</v>
      </c>
      <c r="AK37" s="20">
        <f>+SUMIF(E_Ammortamenti!$B$29:$B$46,app!$C$72,E_Ammortamenti!AO$29:AO$46)+Imm.ni_Pregr!$C$12+SUM(Imm.ni_Pregr!$E5:AN5)</f>
        <v>91140</v>
      </c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69583.333333333328</v>
      </c>
      <c r="C39" s="21">
        <f t="shared" ref="C39:AK39" si="11">+C40-C44</f>
        <v>74027.777777777781</v>
      </c>
      <c r="D39" s="21">
        <f t="shared" si="11"/>
        <v>75438.888888888891</v>
      </c>
      <c r="E39" s="21">
        <f t="shared" si="11"/>
        <v>74850</v>
      </c>
      <c r="F39" s="21">
        <f t="shared" si="11"/>
        <v>74261.111111111109</v>
      </c>
      <c r="G39" s="21">
        <f t="shared" si="11"/>
        <v>73672.222222222219</v>
      </c>
      <c r="H39" s="21">
        <f t="shared" si="11"/>
        <v>73083.333333333328</v>
      </c>
      <c r="I39" s="21">
        <f t="shared" si="11"/>
        <v>72494.444444444438</v>
      </c>
      <c r="J39" s="21">
        <f t="shared" si="11"/>
        <v>77855.555555555562</v>
      </c>
      <c r="K39" s="21">
        <f t="shared" si="11"/>
        <v>77216.666666666672</v>
      </c>
      <c r="L39" s="21">
        <f t="shared" si="11"/>
        <v>76577.777777777781</v>
      </c>
      <c r="M39" s="21">
        <f t="shared" si="11"/>
        <v>75938.888888888891</v>
      </c>
      <c r="N39" s="21">
        <f t="shared" ref="N39" si="12">+N40-N44</f>
        <v>75300</v>
      </c>
      <c r="O39" s="21">
        <f t="shared" si="11"/>
        <v>74661.111111111109</v>
      </c>
      <c r="P39" s="21">
        <f t="shared" si="11"/>
        <v>74022.222222222219</v>
      </c>
      <c r="Q39" s="21">
        <f t="shared" si="11"/>
        <v>73383.333333333328</v>
      </c>
      <c r="R39" s="21">
        <f t="shared" si="11"/>
        <v>72744.444444444438</v>
      </c>
      <c r="S39" s="21">
        <f t="shared" si="11"/>
        <v>72105.555555555562</v>
      </c>
      <c r="T39" s="21">
        <f t="shared" si="11"/>
        <v>71466.666666666657</v>
      </c>
      <c r="U39" s="21">
        <f t="shared" si="11"/>
        <v>70827.777777777781</v>
      </c>
      <c r="V39" s="21">
        <f t="shared" si="11"/>
        <v>70188.888888888891</v>
      </c>
      <c r="W39" s="21">
        <f t="shared" si="11"/>
        <v>69550</v>
      </c>
      <c r="X39" s="21">
        <f t="shared" si="11"/>
        <v>68911.111111111109</v>
      </c>
      <c r="Y39" s="21">
        <f t="shared" si="11"/>
        <v>68272.222222222219</v>
      </c>
      <c r="Z39" s="21">
        <f t="shared" si="11"/>
        <v>67633.333333333343</v>
      </c>
      <c r="AA39" s="21">
        <f t="shared" si="11"/>
        <v>66994.444444444453</v>
      </c>
      <c r="AB39" s="21">
        <f t="shared" si="11"/>
        <v>66355.555555555562</v>
      </c>
      <c r="AC39" s="21">
        <f t="shared" si="11"/>
        <v>65716.666666666672</v>
      </c>
      <c r="AD39" s="21">
        <f t="shared" si="11"/>
        <v>65077.777777777781</v>
      </c>
      <c r="AE39" s="21">
        <f t="shared" si="11"/>
        <v>64438.888888888891</v>
      </c>
      <c r="AF39" s="21">
        <f t="shared" si="11"/>
        <v>63800</v>
      </c>
      <c r="AG39" s="21">
        <f t="shared" si="11"/>
        <v>63161.111111111117</v>
      </c>
      <c r="AH39" s="21">
        <f t="shared" si="11"/>
        <v>62522.222222222226</v>
      </c>
      <c r="AI39" s="21">
        <f t="shared" si="11"/>
        <v>61883.333333333343</v>
      </c>
      <c r="AJ39" s="21">
        <f t="shared" si="11"/>
        <v>61244.444444444453</v>
      </c>
      <c r="AK39" s="21">
        <f t="shared" si="11"/>
        <v>60605.555555555562</v>
      </c>
      <c r="AM39" s="20"/>
    </row>
    <row r="40" spans="1:39" x14ac:dyDescent="0.2">
      <c r="A40" s="22" t="s">
        <v>28</v>
      </c>
      <c r="B40" s="21">
        <f>+SUM(B41:B43)</f>
        <v>75000</v>
      </c>
      <c r="C40" s="21">
        <f t="shared" ref="C40:AK40" si="13">+SUM(C41:C43)</f>
        <v>80000</v>
      </c>
      <c r="D40" s="21">
        <f t="shared" si="13"/>
        <v>82000</v>
      </c>
      <c r="E40" s="21">
        <f t="shared" si="13"/>
        <v>82000</v>
      </c>
      <c r="F40" s="21">
        <f t="shared" si="13"/>
        <v>82000</v>
      </c>
      <c r="G40" s="21">
        <f t="shared" si="13"/>
        <v>82000</v>
      </c>
      <c r="H40" s="21">
        <f t="shared" si="13"/>
        <v>82000</v>
      </c>
      <c r="I40" s="21">
        <f t="shared" si="13"/>
        <v>82000</v>
      </c>
      <c r="J40" s="21">
        <f t="shared" si="13"/>
        <v>88000</v>
      </c>
      <c r="K40" s="21">
        <f t="shared" si="13"/>
        <v>88000</v>
      </c>
      <c r="L40" s="21">
        <f t="shared" si="13"/>
        <v>88000</v>
      </c>
      <c r="M40" s="21">
        <f t="shared" si="13"/>
        <v>88000</v>
      </c>
      <c r="N40" s="21">
        <f t="shared" ref="N40" si="14">+SUM(N41:N43)</f>
        <v>88000</v>
      </c>
      <c r="O40" s="21">
        <f t="shared" si="13"/>
        <v>88000</v>
      </c>
      <c r="P40" s="21">
        <f t="shared" si="13"/>
        <v>88000</v>
      </c>
      <c r="Q40" s="21">
        <f t="shared" si="13"/>
        <v>88000</v>
      </c>
      <c r="R40" s="21">
        <f t="shared" si="13"/>
        <v>88000</v>
      </c>
      <c r="S40" s="21">
        <f t="shared" si="13"/>
        <v>88000</v>
      </c>
      <c r="T40" s="21">
        <f t="shared" si="13"/>
        <v>88000</v>
      </c>
      <c r="U40" s="21">
        <f t="shared" si="13"/>
        <v>88000</v>
      </c>
      <c r="V40" s="21">
        <f t="shared" si="13"/>
        <v>88000</v>
      </c>
      <c r="W40" s="21">
        <f t="shared" si="13"/>
        <v>88000</v>
      </c>
      <c r="X40" s="21">
        <f t="shared" si="13"/>
        <v>88000</v>
      </c>
      <c r="Y40" s="21">
        <f t="shared" si="13"/>
        <v>88000</v>
      </c>
      <c r="Z40" s="21">
        <f t="shared" si="13"/>
        <v>88000</v>
      </c>
      <c r="AA40" s="21">
        <f t="shared" si="13"/>
        <v>88000</v>
      </c>
      <c r="AB40" s="21">
        <f t="shared" si="13"/>
        <v>88000</v>
      </c>
      <c r="AC40" s="21">
        <f t="shared" si="13"/>
        <v>88000</v>
      </c>
      <c r="AD40" s="21">
        <f t="shared" si="13"/>
        <v>88000</v>
      </c>
      <c r="AE40" s="21">
        <f t="shared" si="13"/>
        <v>88000</v>
      </c>
      <c r="AF40" s="21">
        <f t="shared" si="13"/>
        <v>88000</v>
      </c>
      <c r="AG40" s="21">
        <f t="shared" si="13"/>
        <v>88000</v>
      </c>
      <c r="AH40" s="21">
        <f t="shared" si="13"/>
        <v>88000</v>
      </c>
      <c r="AI40" s="21">
        <f t="shared" si="13"/>
        <v>88000</v>
      </c>
      <c r="AJ40" s="21">
        <f t="shared" si="13"/>
        <v>88000</v>
      </c>
      <c r="AK40" s="21">
        <f t="shared" si="13"/>
        <v>88000</v>
      </c>
      <c r="AM40" s="20"/>
    </row>
    <row r="41" spans="1:39" x14ac:dyDescent="0.2">
      <c r="A41" s="8" t="s">
        <v>29</v>
      </c>
      <c r="B41" s="20">
        <f>+SUMIF(E_Investimenti!$B$4:$B$22,app!$C$73,E_Investimenti!F$4:F$22)+SP_Preg!B30</f>
        <v>50000</v>
      </c>
      <c r="C41" s="20">
        <f>+SUMIF(E_Investimenti!$B$4:$B$22,app!$C$73,E_Investimenti!G$4:G$22)+B41</f>
        <v>50000</v>
      </c>
      <c r="D41" s="20">
        <f>+SUMIF(E_Investimenti!$B$4:$B$22,app!$C$73,E_Investimenti!H$4:H$22)+C41</f>
        <v>50000</v>
      </c>
      <c r="E41" s="20">
        <f>+SUMIF(E_Investimenti!$B$4:$B$22,app!$C$73,E_Investimenti!I$4:I$22)+D41</f>
        <v>50000</v>
      </c>
      <c r="F41" s="20">
        <f>+SUMIF(E_Investimenti!$B$4:$B$22,app!$C$73,E_Investimenti!J$4:J$22)+E41</f>
        <v>50000</v>
      </c>
      <c r="G41" s="20">
        <f>+SUMIF(E_Investimenti!$B$4:$B$22,app!$C$73,E_Investimenti!K$4:K$22)+F41</f>
        <v>50000</v>
      </c>
      <c r="H41" s="20">
        <f>+SUMIF(E_Investimenti!$B$4:$B$22,app!$C$73,E_Investimenti!L$4:L$22)+G41</f>
        <v>50000</v>
      </c>
      <c r="I41" s="20">
        <f>+SUMIF(E_Investimenti!$B$4:$B$22,app!$C$73,E_Investimenti!M$4:M$22)+H41</f>
        <v>50000</v>
      </c>
      <c r="J41" s="20">
        <f>+SUMIF(E_Investimenti!$B$4:$B$22,app!$C$73,E_Investimenti!N$4:N$22)+I41</f>
        <v>56000</v>
      </c>
      <c r="K41" s="20">
        <f>+SUMIF(E_Investimenti!$B$4:$B$22,app!$C$73,E_Investimenti!O$4:O$22)+J41</f>
        <v>56000</v>
      </c>
      <c r="L41" s="20">
        <f>+SUMIF(E_Investimenti!$B$4:$B$22,app!$C$73,E_Investimenti!P$4:P$22)+K41</f>
        <v>56000</v>
      </c>
      <c r="M41" s="20">
        <f>+SUMIF(E_Investimenti!$B$4:$B$22,app!$C$73,E_Investimenti!Q$4:Q$22)+L41</f>
        <v>56000</v>
      </c>
      <c r="N41" s="20">
        <f>+SUMIF(E_Investimenti!$B$4:$B$22,app!$C$73,E_Investimenti!R$4:R$22)+M41</f>
        <v>56000</v>
      </c>
      <c r="O41" s="20">
        <f>+SUMIF(E_Investimenti!$B$4:$B$22,app!$C$73,E_Investimenti!S$4:S$22)+N41</f>
        <v>56000</v>
      </c>
      <c r="P41" s="20">
        <f>+SUMIF(E_Investimenti!$B$4:$B$22,app!$C$73,E_Investimenti!T$4:T$22)+O41</f>
        <v>56000</v>
      </c>
      <c r="Q41" s="20">
        <f>+SUMIF(E_Investimenti!$B$4:$B$22,app!$C$73,E_Investimenti!U$4:U$22)+P41</f>
        <v>56000</v>
      </c>
      <c r="R41" s="20">
        <f>+SUMIF(E_Investimenti!$B$4:$B$22,app!$C$73,E_Investimenti!V$4:V$22)+Q41</f>
        <v>56000</v>
      </c>
      <c r="S41" s="20">
        <f>+SUMIF(E_Investimenti!$B$4:$B$22,app!$C$73,E_Investimenti!W$4:W$22)+R41</f>
        <v>56000</v>
      </c>
      <c r="T41" s="20">
        <f>+SUMIF(E_Investimenti!$B$4:$B$22,app!$C$73,E_Investimenti!X$4:X$22)+S41</f>
        <v>56000</v>
      </c>
      <c r="U41" s="20">
        <f>+SUMIF(E_Investimenti!$B$4:$B$22,app!$C$73,E_Investimenti!Y$4:Y$22)+T41</f>
        <v>56000</v>
      </c>
      <c r="V41" s="20">
        <f>+SUMIF(E_Investimenti!$B$4:$B$22,app!$C$73,E_Investimenti!Z$4:Z$22)+U41</f>
        <v>56000</v>
      </c>
      <c r="W41" s="20">
        <f>+SUMIF(E_Investimenti!$B$4:$B$22,app!$C$73,E_Investimenti!AA$4:AA$22)+V41</f>
        <v>56000</v>
      </c>
      <c r="X41" s="20">
        <f>+SUMIF(E_Investimenti!$B$4:$B$22,app!$C$73,E_Investimenti!AB$4:AB$22)+W41</f>
        <v>56000</v>
      </c>
      <c r="Y41" s="20">
        <f>+SUMIF(E_Investimenti!$B$4:$B$22,app!$C$73,E_Investimenti!AC$4:AC$22)+X41</f>
        <v>56000</v>
      </c>
      <c r="Z41" s="20">
        <f>+SUMIF(E_Investimenti!$B$4:$B$22,app!$C$73,E_Investimenti!AD$4:AD$22)+Y41</f>
        <v>56000</v>
      </c>
      <c r="AA41" s="20">
        <f>+SUMIF(E_Investimenti!$B$4:$B$22,app!$C$73,E_Investimenti!AE$4:AE$22)+Z41</f>
        <v>56000</v>
      </c>
      <c r="AB41" s="20">
        <f>+SUMIF(E_Investimenti!$B$4:$B$22,app!$C$73,E_Investimenti!AF$4:AF$22)+AA41</f>
        <v>56000</v>
      </c>
      <c r="AC41" s="20">
        <f>+SUMIF(E_Investimenti!$B$4:$B$22,app!$C$73,E_Investimenti!AG$4:AG$22)+AB41</f>
        <v>56000</v>
      </c>
      <c r="AD41" s="20">
        <f>+SUMIF(E_Investimenti!$B$4:$B$22,app!$C$73,E_Investimenti!AH$4:AH$22)+AC41</f>
        <v>56000</v>
      </c>
      <c r="AE41" s="20">
        <f>+SUMIF(E_Investimenti!$B$4:$B$22,app!$C$73,E_Investimenti!AI$4:AI$22)+AD41</f>
        <v>56000</v>
      </c>
      <c r="AF41" s="20">
        <f>+SUMIF(E_Investimenti!$B$4:$B$22,app!$C$73,E_Investimenti!AJ$4:AJ$22)+AE41</f>
        <v>56000</v>
      </c>
      <c r="AG41" s="20">
        <f>+SUMIF(E_Investimenti!$B$4:$B$22,app!$C$73,E_Investimenti!AK$4:AK$22)+AF41</f>
        <v>56000</v>
      </c>
      <c r="AH41" s="20">
        <f>+SUMIF(E_Investimenti!$B$4:$B$22,app!$C$73,E_Investimenti!AL$4:AL$22)+AG41</f>
        <v>56000</v>
      </c>
      <c r="AI41" s="20">
        <f>+SUMIF(E_Investimenti!$B$4:$B$22,app!$C$73,E_Investimenti!AM$4:AM$22)+AH41</f>
        <v>56000</v>
      </c>
      <c r="AJ41" s="20">
        <f>+SUMIF(E_Investimenti!$B$4:$B$22,app!$C$73,E_Investimenti!AN$4:AN$22)+AI41</f>
        <v>56000</v>
      </c>
      <c r="AK41" s="20">
        <f>+SUMIF(E_Investimenti!$B$4:$B$22,app!$C$73,E_Investimenti!AO$4:AO$22)+AJ41</f>
        <v>56000</v>
      </c>
      <c r="AM41" s="20"/>
    </row>
    <row r="42" spans="1:39" x14ac:dyDescent="0.2">
      <c r="A42" s="8" t="s">
        <v>30</v>
      </c>
      <c r="B42" s="20">
        <f>+SUMIF(E_Investimenti!$B$4:$B$22,app!$C$76,E_Investimenti!F$4:F$22)+SP_Preg!B31</f>
        <v>0</v>
      </c>
      <c r="C42" s="20">
        <f>+SUMIF(E_Investimenti!$B$4:$B$22,app!$C$76,E_Investimenti!G$4:G$22)+B42</f>
        <v>2000</v>
      </c>
      <c r="D42" s="20">
        <f>+SUMIF(E_Investimenti!$B$4:$B$22,app!$C$76,E_Investimenti!H$4:H$22)+C42</f>
        <v>4000</v>
      </c>
      <c r="E42" s="20">
        <f>+SUMIF(E_Investimenti!$B$4:$B$22,app!$C$76,E_Investimenti!I$4:I$22)+D42</f>
        <v>4000</v>
      </c>
      <c r="F42" s="20">
        <f>+SUMIF(E_Investimenti!$B$4:$B$22,app!$C$76,E_Investimenti!J$4:J$22)+E42</f>
        <v>4000</v>
      </c>
      <c r="G42" s="20">
        <f>+SUMIF(E_Investimenti!$B$4:$B$22,app!$C$76,E_Investimenti!K$4:K$22)+F42</f>
        <v>4000</v>
      </c>
      <c r="H42" s="20">
        <f>+SUMIF(E_Investimenti!$B$4:$B$22,app!$C$76,E_Investimenti!L$4:L$22)+G42</f>
        <v>4000</v>
      </c>
      <c r="I42" s="20">
        <f>+SUMIF(E_Investimenti!$B$4:$B$22,app!$C$76,E_Investimenti!M$4:M$22)+H42</f>
        <v>4000</v>
      </c>
      <c r="J42" s="20">
        <f>+SUMIF(E_Investimenti!$B$4:$B$22,app!$C$76,E_Investimenti!N$4:N$22)+I42</f>
        <v>4000</v>
      </c>
      <c r="K42" s="20">
        <f>+SUMIF(E_Investimenti!$B$4:$B$22,app!$C$76,E_Investimenti!O$4:O$22)+J42</f>
        <v>4000</v>
      </c>
      <c r="L42" s="20">
        <f>+SUMIF(E_Investimenti!$B$4:$B$22,app!$C$76,E_Investimenti!P$4:P$22)+K42</f>
        <v>4000</v>
      </c>
      <c r="M42" s="20">
        <f>+SUMIF(E_Investimenti!$B$4:$B$22,app!$C$76,E_Investimenti!Q$4:Q$22)+L42</f>
        <v>4000</v>
      </c>
      <c r="N42" s="20">
        <f>+SUMIF(E_Investimenti!$B$4:$B$22,app!$C$76,E_Investimenti!R$4:R$22)+M42</f>
        <v>4000</v>
      </c>
      <c r="O42" s="20">
        <f>+SUMIF(E_Investimenti!$B$4:$B$22,app!$C$76,E_Investimenti!S$4:S$22)+N42</f>
        <v>4000</v>
      </c>
      <c r="P42" s="20">
        <f>+SUMIF(E_Investimenti!$B$4:$B$22,app!$C$76,E_Investimenti!T$4:T$22)+O42</f>
        <v>4000</v>
      </c>
      <c r="Q42" s="20">
        <f>+SUMIF(E_Investimenti!$B$4:$B$22,app!$C$76,E_Investimenti!U$4:U$22)+P42</f>
        <v>4000</v>
      </c>
      <c r="R42" s="20">
        <f>+SUMIF(E_Investimenti!$B$4:$B$22,app!$C$76,E_Investimenti!V$4:V$22)+Q42</f>
        <v>4000</v>
      </c>
      <c r="S42" s="20">
        <f>+SUMIF(E_Investimenti!$B$4:$B$22,app!$C$76,E_Investimenti!W$4:W$22)+R42</f>
        <v>4000</v>
      </c>
      <c r="T42" s="20">
        <f>+SUMIF(E_Investimenti!$B$4:$B$22,app!$C$76,E_Investimenti!X$4:X$22)+S42</f>
        <v>4000</v>
      </c>
      <c r="U42" s="20">
        <f>+SUMIF(E_Investimenti!$B$4:$B$22,app!$C$76,E_Investimenti!Y$4:Y$22)+T42</f>
        <v>4000</v>
      </c>
      <c r="V42" s="20">
        <f>+SUMIF(E_Investimenti!$B$4:$B$22,app!$C$76,E_Investimenti!Z$4:Z$22)+U42</f>
        <v>4000</v>
      </c>
      <c r="W42" s="20">
        <f>+SUMIF(E_Investimenti!$B$4:$B$22,app!$C$76,E_Investimenti!AA$4:AA$22)+V42</f>
        <v>4000</v>
      </c>
      <c r="X42" s="20">
        <f>+SUMIF(E_Investimenti!$B$4:$B$22,app!$C$76,E_Investimenti!AB$4:AB$22)+W42</f>
        <v>4000</v>
      </c>
      <c r="Y42" s="20">
        <f>+SUMIF(E_Investimenti!$B$4:$B$22,app!$C$76,E_Investimenti!AC$4:AC$22)+X42</f>
        <v>4000</v>
      </c>
      <c r="Z42" s="20">
        <f>+SUMIF(E_Investimenti!$B$4:$B$22,app!$C$76,E_Investimenti!AD$4:AD$22)+Y42</f>
        <v>4000</v>
      </c>
      <c r="AA42" s="20">
        <f>+SUMIF(E_Investimenti!$B$4:$B$22,app!$C$76,E_Investimenti!AE$4:AE$22)+Z42</f>
        <v>4000</v>
      </c>
      <c r="AB42" s="20">
        <f>+SUMIF(E_Investimenti!$B$4:$B$22,app!$C$76,E_Investimenti!AF$4:AF$22)+AA42</f>
        <v>4000</v>
      </c>
      <c r="AC42" s="20">
        <f>+SUMIF(E_Investimenti!$B$4:$B$22,app!$C$76,E_Investimenti!AG$4:AG$22)+AB42</f>
        <v>4000</v>
      </c>
      <c r="AD42" s="20">
        <f>+SUMIF(E_Investimenti!$B$4:$B$22,app!$C$76,E_Investimenti!AH$4:AH$22)+AC42</f>
        <v>4000</v>
      </c>
      <c r="AE42" s="20">
        <f>+SUMIF(E_Investimenti!$B$4:$B$22,app!$C$76,E_Investimenti!AI$4:AI$22)+AD42</f>
        <v>4000</v>
      </c>
      <c r="AF42" s="20">
        <f>+SUMIF(E_Investimenti!$B$4:$B$22,app!$C$76,E_Investimenti!AJ$4:AJ$22)+AE42</f>
        <v>4000</v>
      </c>
      <c r="AG42" s="20">
        <f>+SUMIF(E_Investimenti!$B$4:$B$22,app!$C$76,E_Investimenti!AK$4:AK$22)+AF42</f>
        <v>4000</v>
      </c>
      <c r="AH42" s="20">
        <f>+SUMIF(E_Investimenti!$B$4:$B$22,app!$C$76,E_Investimenti!AL$4:AL$22)+AG42</f>
        <v>4000</v>
      </c>
      <c r="AI42" s="20">
        <f>+SUMIF(E_Investimenti!$B$4:$B$22,app!$C$76,E_Investimenti!AM$4:AM$22)+AH42</f>
        <v>4000</v>
      </c>
      <c r="AJ42" s="20">
        <f>+SUMIF(E_Investimenti!$B$4:$B$22,app!$C$76,E_Investimenti!AN$4:AN$22)+AI42</f>
        <v>4000</v>
      </c>
      <c r="AK42" s="20">
        <f>+SUMIF(E_Investimenti!$B$4:$B$22,app!$C$76,E_Investimenti!AO$4:AO$22)+AJ42</f>
        <v>4000</v>
      </c>
      <c r="AM42" s="20"/>
    </row>
    <row r="43" spans="1:39" x14ac:dyDescent="0.2">
      <c r="A43" s="8" t="s">
        <v>31</v>
      </c>
      <c r="B43" s="20">
        <f>+SUMIF(E_Investimenti!$B$4:$B$22,app!$C$71,E_Investimenti!F$4:F$22)+SP_Preg!B32</f>
        <v>25000</v>
      </c>
      <c r="C43" s="20">
        <f>+SUMIF(E_Investimenti!$B$4:$B$22,app!$C$71,E_Investimenti!G$4:G$22)+B43</f>
        <v>28000</v>
      </c>
      <c r="D43" s="20">
        <f>+SUMIF(E_Investimenti!$B$4:$B$22,app!$C$71,E_Investimenti!H$4:H$22)+C43</f>
        <v>28000</v>
      </c>
      <c r="E43" s="20">
        <f>+SUMIF(E_Investimenti!$B$4:$B$22,app!$C$71,E_Investimenti!I$4:I$22)+D43</f>
        <v>28000</v>
      </c>
      <c r="F43" s="20">
        <f>+SUMIF(E_Investimenti!$B$4:$B$22,app!$C$71,E_Investimenti!J$4:J$22)+E43</f>
        <v>28000</v>
      </c>
      <c r="G43" s="20">
        <f>+SUMIF(E_Investimenti!$B$4:$B$22,app!$C$71,E_Investimenti!K$4:K$22)+F43</f>
        <v>28000</v>
      </c>
      <c r="H43" s="20">
        <f>+SUMIF(E_Investimenti!$B$4:$B$22,app!$C$71,E_Investimenti!L$4:L$22)+G43</f>
        <v>28000</v>
      </c>
      <c r="I43" s="20">
        <f>+SUMIF(E_Investimenti!$B$4:$B$22,app!$C$71,E_Investimenti!M$4:M$22)+H43</f>
        <v>28000</v>
      </c>
      <c r="J43" s="20">
        <f>+SUMIF(E_Investimenti!$B$4:$B$22,app!$C$71,E_Investimenti!N$4:N$22)+I43</f>
        <v>28000</v>
      </c>
      <c r="K43" s="20">
        <f>+SUMIF(E_Investimenti!$B$4:$B$22,app!$C$71,E_Investimenti!O$4:O$22)+J43</f>
        <v>28000</v>
      </c>
      <c r="L43" s="20">
        <f>+SUMIF(E_Investimenti!$B$4:$B$22,app!$C$71,E_Investimenti!P$4:P$22)+K43</f>
        <v>28000</v>
      </c>
      <c r="M43" s="20">
        <f>+SUMIF(E_Investimenti!$B$4:$B$22,app!$C$71,E_Investimenti!Q$4:Q$22)+L43</f>
        <v>28000</v>
      </c>
      <c r="N43" s="20">
        <f>+SUMIF(E_Investimenti!$B$4:$B$22,app!$C$71,E_Investimenti!R$4:R$22)+M43</f>
        <v>28000</v>
      </c>
      <c r="O43" s="20">
        <f>+SUMIF(E_Investimenti!$B$4:$B$22,app!$C$71,E_Investimenti!S$4:S$22)+N43</f>
        <v>28000</v>
      </c>
      <c r="P43" s="20">
        <f>+SUMIF(E_Investimenti!$B$4:$B$22,app!$C$71,E_Investimenti!T$4:T$22)+O43</f>
        <v>28000</v>
      </c>
      <c r="Q43" s="20">
        <f>+SUMIF(E_Investimenti!$B$4:$B$22,app!$C$71,E_Investimenti!U$4:U$22)+P43</f>
        <v>28000</v>
      </c>
      <c r="R43" s="20">
        <f>+SUMIF(E_Investimenti!$B$4:$B$22,app!$C$71,E_Investimenti!V$4:V$22)+Q43</f>
        <v>28000</v>
      </c>
      <c r="S43" s="20">
        <f>+SUMIF(E_Investimenti!$B$4:$B$22,app!$C$71,E_Investimenti!W$4:W$22)+R43</f>
        <v>28000</v>
      </c>
      <c r="T43" s="20">
        <f>+SUMIF(E_Investimenti!$B$4:$B$22,app!$C$71,E_Investimenti!X$4:X$22)+S43</f>
        <v>28000</v>
      </c>
      <c r="U43" s="20">
        <f>+SUMIF(E_Investimenti!$B$4:$B$22,app!$C$71,E_Investimenti!Y$4:Y$22)+T43</f>
        <v>28000</v>
      </c>
      <c r="V43" s="20">
        <f>+SUMIF(E_Investimenti!$B$4:$B$22,app!$C$71,E_Investimenti!Z$4:Z$22)+U43</f>
        <v>28000</v>
      </c>
      <c r="W43" s="20">
        <f>+SUMIF(E_Investimenti!$B$4:$B$22,app!$C$71,E_Investimenti!AA$4:AA$22)+V43</f>
        <v>28000</v>
      </c>
      <c r="X43" s="20">
        <f>+SUMIF(E_Investimenti!$B$4:$B$22,app!$C$71,E_Investimenti!AB$4:AB$22)+W43</f>
        <v>28000</v>
      </c>
      <c r="Y43" s="20">
        <f>+SUMIF(E_Investimenti!$B$4:$B$22,app!$C$71,E_Investimenti!AC$4:AC$22)+X43</f>
        <v>28000</v>
      </c>
      <c r="Z43" s="20">
        <f>+SUMIF(E_Investimenti!$B$4:$B$22,app!$C$71,E_Investimenti!AD$4:AD$22)+Y43</f>
        <v>28000</v>
      </c>
      <c r="AA43" s="20">
        <f>+SUMIF(E_Investimenti!$B$4:$B$22,app!$C$71,E_Investimenti!AE$4:AE$22)+Z43</f>
        <v>28000</v>
      </c>
      <c r="AB43" s="20">
        <f>+SUMIF(E_Investimenti!$B$4:$B$22,app!$C$71,E_Investimenti!AF$4:AF$22)+AA43</f>
        <v>28000</v>
      </c>
      <c r="AC43" s="20">
        <f>+SUMIF(E_Investimenti!$B$4:$B$22,app!$C$71,E_Investimenti!AG$4:AG$22)+AB43</f>
        <v>28000</v>
      </c>
      <c r="AD43" s="20">
        <f>+SUMIF(E_Investimenti!$B$4:$B$22,app!$C$71,E_Investimenti!AH$4:AH$22)+AC43</f>
        <v>28000</v>
      </c>
      <c r="AE43" s="20">
        <f>+SUMIF(E_Investimenti!$B$4:$B$22,app!$C$71,E_Investimenti!AI$4:AI$22)+AD43</f>
        <v>28000</v>
      </c>
      <c r="AF43" s="20">
        <f>+SUMIF(E_Investimenti!$B$4:$B$22,app!$C$71,E_Investimenti!AJ$4:AJ$22)+AE43</f>
        <v>28000</v>
      </c>
      <c r="AG43" s="20">
        <f>+SUMIF(E_Investimenti!$B$4:$B$22,app!$C$71,E_Investimenti!AK$4:AK$22)+AF43</f>
        <v>28000</v>
      </c>
      <c r="AH43" s="20">
        <f>+SUMIF(E_Investimenti!$B$4:$B$22,app!$C$71,E_Investimenti!AL$4:AL$22)+AG43</f>
        <v>28000</v>
      </c>
      <c r="AI43" s="20">
        <f>+SUMIF(E_Investimenti!$B$4:$B$22,app!$C$71,E_Investimenti!AM$4:AM$22)+AH43</f>
        <v>28000</v>
      </c>
      <c r="AJ43" s="20">
        <f>+SUMIF(E_Investimenti!$B$4:$B$22,app!$C$71,E_Investimenti!AN$4:AN$22)+AI43</f>
        <v>28000</v>
      </c>
      <c r="AK43" s="20">
        <f>+SUMIF(E_Investimenti!$B$4:$B$22,app!$C$71,E_Investimenti!AO$4:AO$22)+AJ43</f>
        <v>28000</v>
      </c>
      <c r="AM43" s="20"/>
    </row>
    <row r="44" spans="1:39" x14ac:dyDescent="0.2">
      <c r="A44" s="22" t="s">
        <v>32</v>
      </c>
      <c r="B44" s="21">
        <f t="shared" ref="B44:AK44" si="15">SUM(B45:B47)</f>
        <v>5416.666666666667</v>
      </c>
      <c r="C44" s="21">
        <f t="shared" si="15"/>
        <v>5972.2222222222217</v>
      </c>
      <c r="D44" s="21">
        <f t="shared" si="15"/>
        <v>6561.1111111111113</v>
      </c>
      <c r="E44" s="21">
        <f t="shared" si="15"/>
        <v>7150</v>
      </c>
      <c r="F44" s="21">
        <f t="shared" si="15"/>
        <v>7738.8888888888887</v>
      </c>
      <c r="G44" s="21">
        <f t="shared" si="15"/>
        <v>8327.7777777777774</v>
      </c>
      <c r="H44" s="21">
        <f t="shared" si="15"/>
        <v>8916.6666666666661</v>
      </c>
      <c r="I44" s="21">
        <f t="shared" si="15"/>
        <v>9505.5555555555547</v>
      </c>
      <c r="J44" s="21">
        <f t="shared" si="15"/>
        <v>10144.444444444445</v>
      </c>
      <c r="K44" s="21">
        <f t="shared" si="15"/>
        <v>10783.333333333332</v>
      </c>
      <c r="L44" s="21">
        <f t="shared" si="15"/>
        <v>11422.222222222223</v>
      </c>
      <c r="M44" s="21">
        <f t="shared" si="15"/>
        <v>12061.111111111111</v>
      </c>
      <c r="N44" s="21">
        <f t="shared" si="15"/>
        <v>12700</v>
      </c>
      <c r="O44" s="21">
        <f t="shared" si="15"/>
        <v>13338.888888888891</v>
      </c>
      <c r="P44" s="21">
        <f t="shared" si="15"/>
        <v>13977.777777777777</v>
      </c>
      <c r="Q44" s="21">
        <f t="shared" si="15"/>
        <v>14616.666666666668</v>
      </c>
      <c r="R44" s="21">
        <f t="shared" si="15"/>
        <v>15255.555555555555</v>
      </c>
      <c r="S44" s="21">
        <f t="shared" si="15"/>
        <v>15894.444444444445</v>
      </c>
      <c r="T44" s="21">
        <f t="shared" si="15"/>
        <v>16533.333333333336</v>
      </c>
      <c r="U44" s="21">
        <f t="shared" si="15"/>
        <v>17172.222222222223</v>
      </c>
      <c r="V44" s="21">
        <f t="shared" si="15"/>
        <v>17811.111111111109</v>
      </c>
      <c r="W44" s="21">
        <f t="shared" si="15"/>
        <v>18450</v>
      </c>
      <c r="X44" s="21">
        <f t="shared" si="15"/>
        <v>19088.888888888887</v>
      </c>
      <c r="Y44" s="21">
        <f t="shared" si="15"/>
        <v>19727.777777777774</v>
      </c>
      <c r="Z44" s="21">
        <f t="shared" si="15"/>
        <v>20366.666666666664</v>
      </c>
      <c r="AA44" s="21">
        <f t="shared" si="15"/>
        <v>21005.555555555551</v>
      </c>
      <c r="AB44" s="21">
        <f t="shared" si="15"/>
        <v>21644.444444444442</v>
      </c>
      <c r="AC44" s="21">
        <f t="shared" si="15"/>
        <v>22283.333333333328</v>
      </c>
      <c r="AD44" s="21">
        <f t="shared" si="15"/>
        <v>22922.222222222219</v>
      </c>
      <c r="AE44" s="21">
        <f t="shared" si="15"/>
        <v>23561.111111111106</v>
      </c>
      <c r="AF44" s="21">
        <f t="shared" si="15"/>
        <v>24199.999999999996</v>
      </c>
      <c r="AG44" s="21">
        <f t="shared" si="15"/>
        <v>24838.888888888883</v>
      </c>
      <c r="AH44" s="21">
        <f t="shared" si="15"/>
        <v>25477.777777777774</v>
      </c>
      <c r="AI44" s="21">
        <f t="shared" si="15"/>
        <v>26116.666666666661</v>
      </c>
      <c r="AJ44" s="21">
        <f t="shared" si="15"/>
        <v>26755.555555555547</v>
      </c>
      <c r="AK44" s="21">
        <f t="shared" si="15"/>
        <v>27394.444444444442</v>
      </c>
      <c r="AM44" s="20"/>
    </row>
    <row r="45" spans="1:39" x14ac:dyDescent="0.2">
      <c r="A45" s="8" t="s">
        <v>33</v>
      </c>
      <c r="B45" s="20">
        <f>+SUMIF(E_Ammortamenti!$B$29:$B$46,app!$C$73,E_Ammortamenti!F$29:F$46)+Imm.ni_Pregr!$C$13+SUM(Imm.ni_Pregr!$E6:E6)</f>
        <v>416.66666666666669</v>
      </c>
      <c r="C45" s="20">
        <f>+SUMIF(E_Ammortamenti!$B$29:$B$46,app!$C$73,E_Ammortamenti!G$29:G$46)+Imm.ni_Pregr!$C$13+SUM(Imm.ni_Pregr!$E6:F6)</f>
        <v>833.33333333333337</v>
      </c>
      <c r="D45" s="20">
        <f>+SUMIF(E_Ammortamenti!$B$29:$B$46,app!$C$73,E_Ammortamenti!H$29:H$46)+Imm.ni_Pregr!$C$13+SUM(Imm.ni_Pregr!$E6:G6)</f>
        <v>1250</v>
      </c>
      <c r="E45" s="20">
        <f>+SUMIF(E_Ammortamenti!$B$29:$B$46,app!$C$73,E_Ammortamenti!I$29:I$46)+Imm.ni_Pregr!$C$13+SUM(Imm.ni_Pregr!$E6:H6)</f>
        <v>1666.6666666666667</v>
      </c>
      <c r="F45" s="20">
        <f>+SUMIF(E_Ammortamenti!$B$29:$B$46,app!$C$73,E_Ammortamenti!J$29:J$46)+Imm.ni_Pregr!$C$13+SUM(Imm.ni_Pregr!$E6:I6)</f>
        <v>2083.3333333333335</v>
      </c>
      <c r="G45" s="20">
        <f>+SUMIF(E_Ammortamenti!$B$29:$B$46,app!$C$73,E_Ammortamenti!K$29:K$46)+Imm.ni_Pregr!$C$13+SUM(Imm.ni_Pregr!$E6:J6)</f>
        <v>2500</v>
      </c>
      <c r="H45" s="20">
        <f>+SUMIF(E_Ammortamenti!$B$29:$B$46,app!$C$73,E_Ammortamenti!L$29:L$46)+Imm.ni_Pregr!$C$13+SUM(Imm.ni_Pregr!$E6:K6)</f>
        <v>2916.6666666666665</v>
      </c>
      <c r="I45" s="20">
        <f>+SUMIF(E_Ammortamenti!$B$29:$B$46,app!$C$73,E_Ammortamenti!M$29:M$46)+Imm.ni_Pregr!$C$13+SUM(Imm.ni_Pregr!$E6:L6)</f>
        <v>3333.333333333333</v>
      </c>
      <c r="J45" s="20">
        <f>+SUMIF(E_Ammortamenti!$B$29:$B$46,app!$C$73,E_Ammortamenti!N$29:N$46)+Imm.ni_Pregr!$C$13+SUM(Imm.ni_Pregr!$E6:M6)</f>
        <v>3799.9999999999995</v>
      </c>
      <c r="K45" s="20">
        <f>+SUMIF(E_Ammortamenti!$B$29:$B$46,app!$C$73,E_Ammortamenti!O$29:O$46)+Imm.ni_Pregr!$C$13+SUM(Imm.ni_Pregr!$E6:N6)</f>
        <v>4266.6666666666661</v>
      </c>
      <c r="L45" s="20">
        <f>+SUMIF(E_Ammortamenti!$B$29:$B$46,app!$C$73,E_Ammortamenti!P$29:P$46)+Imm.ni_Pregr!$C$13+SUM(Imm.ni_Pregr!$E6:O6)</f>
        <v>4733.333333333333</v>
      </c>
      <c r="M45" s="20">
        <f>+SUMIF(E_Ammortamenti!$B$29:$B$46,app!$C$73,E_Ammortamenti!Q$29:Q$46)+Imm.ni_Pregr!$C$13+SUM(Imm.ni_Pregr!$E6:P6)</f>
        <v>5200</v>
      </c>
      <c r="N45" s="20">
        <f>+SUMIF(E_Ammortamenti!$B$29:$B$46,app!$C$73,E_Ammortamenti!R$29:R$46)+Imm.ni_Pregr!$C$13+SUM(Imm.ni_Pregr!$E6:Q6)</f>
        <v>5666.666666666667</v>
      </c>
      <c r="O45" s="20">
        <f>+SUMIF(E_Ammortamenti!$B$29:$B$46,app!$C$73,E_Ammortamenti!S$29:S$46)+Imm.ni_Pregr!$C$13+SUM(Imm.ni_Pregr!$E6:R6)</f>
        <v>6133.3333333333339</v>
      </c>
      <c r="P45" s="20">
        <f>+SUMIF(E_Ammortamenti!$B$29:$B$46,app!$C$73,E_Ammortamenti!T$29:T$46)+Imm.ni_Pregr!$C$13+SUM(Imm.ni_Pregr!$E6:S6)</f>
        <v>6600.0000000000009</v>
      </c>
      <c r="Q45" s="20">
        <f>+SUMIF(E_Ammortamenti!$B$29:$B$46,app!$C$73,E_Ammortamenti!U$29:U$46)+Imm.ni_Pregr!$C$13+SUM(Imm.ni_Pregr!$E6:T6)</f>
        <v>7066.6666666666679</v>
      </c>
      <c r="R45" s="20">
        <f>+SUMIF(E_Ammortamenti!$B$29:$B$46,app!$C$73,E_Ammortamenti!V$29:V$46)+Imm.ni_Pregr!$C$13+SUM(Imm.ni_Pregr!$E6:U6)</f>
        <v>7533.3333333333348</v>
      </c>
      <c r="S45" s="20">
        <f>+SUMIF(E_Ammortamenti!$B$29:$B$46,app!$C$73,E_Ammortamenti!W$29:W$46)+Imm.ni_Pregr!$C$13+SUM(Imm.ni_Pregr!$E6:V6)</f>
        <v>8000.0000000000018</v>
      </c>
      <c r="T45" s="20">
        <f>+SUMIF(E_Ammortamenti!$B$29:$B$46,app!$C$73,E_Ammortamenti!X$29:X$46)+Imm.ni_Pregr!$C$13+SUM(Imm.ni_Pregr!$E6:W6)</f>
        <v>8466.6666666666679</v>
      </c>
      <c r="U45" s="20">
        <f>+SUMIF(E_Ammortamenti!$B$29:$B$46,app!$C$73,E_Ammortamenti!Y$29:Y$46)+Imm.ni_Pregr!$C$13+SUM(Imm.ni_Pregr!$E6:X6)</f>
        <v>8933.3333333333339</v>
      </c>
      <c r="V45" s="20">
        <f>+SUMIF(E_Ammortamenti!$B$29:$B$46,app!$C$73,E_Ammortamenti!Z$29:Z$46)+Imm.ni_Pregr!$C$13+SUM(Imm.ni_Pregr!$E6:Y6)</f>
        <v>9400</v>
      </c>
      <c r="W45" s="20">
        <f>+SUMIF(E_Ammortamenti!$B$29:$B$46,app!$C$73,E_Ammortamenti!AA$29:AA$46)+Imm.ni_Pregr!$C$13+SUM(Imm.ni_Pregr!$E6:Z6)</f>
        <v>9866.6666666666661</v>
      </c>
      <c r="X45" s="20">
        <f>+SUMIF(E_Ammortamenti!$B$29:$B$46,app!$C$73,E_Ammortamenti!AB$29:AB$46)+Imm.ni_Pregr!$C$13+SUM(Imm.ni_Pregr!$E6:AA6)</f>
        <v>10333.333333333332</v>
      </c>
      <c r="Y45" s="20">
        <f>+SUMIF(E_Ammortamenti!$B$29:$B$46,app!$C$73,E_Ammortamenti!AC$29:AC$46)+Imm.ni_Pregr!$C$13+SUM(Imm.ni_Pregr!$E6:AB6)</f>
        <v>10799.999999999998</v>
      </c>
      <c r="Z45" s="20">
        <f>+SUMIF(E_Ammortamenti!$B$29:$B$46,app!$C$73,E_Ammortamenti!AD$29:AD$46)+Imm.ni_Pregr!$C$13+SUM(Imm.ni_Pregr!$E6:AC6)</f>
        <v>11266.666666666664</v>
      </c>
      <c r="AA45" s="20">
        <f>+SUMIF(E_Ammortamenti!$B$29:$B$46,app!$C$73,E_Ammortamenti!AE$29:AE$46)+Imm.ni_Pregr!$C$13+SUM(Imm.ni_Pregr!$E6:AD6)</f>
        <v>11733.33333333333</v>
      </c>
      <c r="AB45" s="20">
        <f>+SUMIF(E_Ammortamenti!$B$29:$B$46,app!$C$73,E_Ammortamenti!AF$29:AF$46)+Imm.ni_Pregr!$C$13+SUM(Imm.ni_Pregr!$E6:AE6)</f>
        <v>12199.999999999996</v>
      </c>
      <c r="AC45" s="20">
        <f>+SUMIF(E_Ammortamenti!$B$29:$B$46,app!$C$73,E_Ammortamenti!AG$29:AG$46)+Imm.ni_Pregr!$C$13+SUM(Imm.ni_Pregr!$E6:AF6)</f>
        <v>12666.666666666662</v>
      </c>
      <c r="AD45" s="20">
        <f>+SUMIF(E_Ammortamenti!$B$29:$B$46,app!$C$73,E_Ammortamenti!AH$29:AH$46)+Imm.ni_Pregr!$C$13+SUM(Imm.ni_Pregr!$E6:AG6)</f>
        <v>13133.333333333328</v>
      </c>
      <c r="AE45" s="20">
        <f>+SUMIF(E_Ammortamenti!$B$29:$B$46,app!$C$73,E_Ammortamenti!AI$29:AI$46)+Imm.ni_Pregr!$C$13+SUM(Imm.ni_Pregr!$E6:AH6)</f>
        <v>13599.999999999995</v>
      </c>
      <c r="AF45" s="20">
        <f>+SUMIF(E_Ammortamenti!$B$29:$B$46,app!$C$73,E_Ammortamenti!AJ$29:AJ$46)+Imm.ni_Pregr!$C$13+SUM(Imm.ni_Pregr!$E6:AI6)</f>
        <v>14066.666666666661</v>
      </c>
      <c r="AG45" s="20">
        <f>+SUMIF(E_Ammortamenti!$B$29:$B$46,app!$C$73,E_Ammortamenti!AK$29:AK$46)+Imm.ni_Pregr!$C$13+SUM(Imm.ni_Pregr!$E6:AJ6)</f>
        <v>14533.333333333327</v>
      </c>
      <c r="AH45" s="20">
        <f>+SUMIF(E_Ammortamenti!$B$29:$B$46,app!$C$73,E_Ammortamenti!AL$29:AL$46)+Imm.ni_Pregr!$C$13+SUM(Imm.ni_Pregr!$E6:AK6)</f>
        <v>14999.999999999993</v>
      </c>
      <c r="AI45" s="20">
        <f>+SUMIF(E_Ammortamenti!$B$29:$B$46,app!$C$73,E_Ammortamenti!AM$29:AM$46)+Imm.ni_Pregr!$C$13+SUM(Imm.ni_Pregr!$E6:AL6)</f>
        <v>15466.666666666659</v>
      </c>
      <c r="AJ45" s="20">
        <f>+SUMIF(E_Ammortamenti!$B$29:$B$46,app!$C$73,E_Ammortamenti!AN$29:AN$46)+Imm.ni_Pregr!$C$13+SUM(Imm.ni_Pregr!$E6:AM6)</f>
        <v>15933.333333333325</v>
      </c>
      <c r="AK45" s="20">
        <f>+SUMIF(E_Ammortamenti!$B$29:$B$46,app!$C$73,E_Ammortamenti!AO$29:AO$46)+Imm.ni_Pregr!$C$13+SUM(Imm.ni_Pregr!$E6:AN6)</f>
        <v>16399.999999999993</v>
      </c>
      <c r="AM45" s="20"/>
    </row>
    <row r="46" spans="1:39" x14ac:dyDescent="0.2">
      <c r="A46" s="8" t="s">
        <v>34</v>
      </c>
      <c r="B46" s="20">
        <f>+SUMIF(E_Ammortamenti!$B$29:$B$46,app!$C$76,E_Ammortamenti!F$29:F$46)+Imm.ni_Pregr!$C$14+SUM(Imm.ni_Pregr!$E6:E6)</f>
        <v>0</v>
      </c>
      <c r="C46" s="20">
        <f>+SUMIF(E_Ammortamenti!$B$29:$B$46,app!$C$76,E_Ammortamenti!G$29:G$46)+Imm.ni_Pregr!$C$14+SUM(Imm.ni_Pregr!$E6:F6)</f>
        <v>55.555555555555557</v>
      </c>
      <c r="D46" s="20">
        <f>+SUMIF(E_Ammortamenti!$B$29:$B$46,app!$C$76,E_Ammortamenti!H$29:H$46)+Imm.ni_Pregr!$C$14+SUM(Imm.ni_Pregr!$E6:G6)</f>
        <v>144.44444444444446</v>
      </c>
      <c r="E46" s="20">
        <f>+SUMIF(E_Ammortamenti!$B$29:$B$46,app!$C$76,E_Ammortamenti!I$29:I$46)+Imm.ni_Pregr!$C$14+SUM(Imm.ni_Pregr!$E6:H6)</f>
        <v>233.33333333333337</v>
      </c>
      <c r="F46" s="20">
        <f>+SUMIF(E_Ammortamenti!$B$29:$B$46,app!$C$76,E_Ammortamenti!J$29:J$46)+Imm.ni_Pregr!$C$14+SUM(Imm.ni_Pregr!$E6:I6)</f>
        <v>322.22222222222223</v>
      </c>
      <c r="G46" s="20">
        <f>+SUMIF(E_Ammortamenti!$B$29:$B$46,app!$C$76,E_Ammortamenti!K$29:K$46)+Imm.ni_Pregr!$C$14+SUM(Imm.ni_Pregr!$E6:J6)</f>
        <v>411.11111111111109</v>
      </c>
      <c r="H46" s="20">
        <f>+SUMIF(E_Ammortamenti!$B$29:$B$46,app!$C$76,E_Ammortamenti!L$29:L$46)+Imm.ni_Pregr!$C$14+SUM(Imm.ni_Pregr!$E6:K6)</f>
        <v>500</v>
      </c>
      <c r="I46" s="20">
        <f>+SUMIF(E_Ammortamenti!$B$29:$B$46,app!$C$76,E_Ammortamenti!M$29:M$46)+Imm.ni_Pregr!$C$14+SUM(Imm.ni_Pregr!$E6:L6)</f>
        <v>588.88888888888891</v>
      </c>
      <c r="J46" s="20">
        <f>+SUMIF(E_Ammortamenti!$B$29:$B$46,app!$C$76,E_Ammortamenti!N$29:N$46)+Imm.ni_Pregr!$C$14+SUM(Imm.ni_Pregr!$E6:M6)</f>
        <v>677.77777777777783</v>
      </c>
      <c r="K46" s="20">
        <f>+SUMIF(E_Ammortamenti!$B$29:$B$46,app!$C$76,E_Ammortamenti!O$29:O$46)+Imm.ni_Pregr!$C$14+SUM(Imm.ni_Pregr!$E6:N6)</f>
        <v>766.66666666666663</v>
      </c>
      <c r="L46" s="20">
        <f>+SUMIF(E_Ammortamenti!$B$29:$B$46,app!$C$76,E_Ammortamenti!P$29:P$46)+Imm.ni_Pregr!$C$14+SUM(Imm.ni_Pregr!$E6:O6)</f>
        <v>855.55555555555554</v>
      </c>
      <c r="M46" s="20">
        <f>+SUMIF(E_Ammortamenti!$B$29:$B$46,app!$C$76,E_Ammortamenti!Q$29:Q$46)+Imm.ni_Pregr!$C$14+SUM(Imm.ni_Pregr!$E6:P6)</f>
        <v>944.44444444444434</v>
      </c>
      <c r="N46" s="20">
        <f>+SUMIF(E_Ammortamenti!$B$29:$B$46,app!$C$76,E_Ammortamenti!R$29:R$46)+Imm.ni_Pregr!$C$14+SUM(Imm.ni_Pregr!$E6:Q6)</f>
        <v>1033.3333333333333</v>
      </c>
      <c r="O46" s="20">
        <f>+SUMIF(E_Ammortamenti!$B$29:$B$46,app!$C$76,E_Ammortamenti!S$29:S$46)+Imm.ni_Pregr!$C$14+SUM(Imm.ni_Pregr!$E6:R6)</f>
        <v>1122.2222222222222</v>
      </c>
      <c r="P46" s="20">
        <f>+SUMIF(E_Ammortamenti!$B$29:$B$46,app!$C$76,E_Ammortamenti!T$29:T$46)+Imm.ni_Pregr!$C$14+SUM(Imm.ni_Pregr!$E6:S6)</f>
        <v>1211.1111111111109</v>
      </c>
      <c r="Q46" s="20">
        <f>+SUMIF(E_Ammortamenti!$B$29:$B$46,app!$C$76,E_Ammortamenti!U$29:U$46)+Imm.ni_Pregr!$C$14+SUM(Imm.ni_Pregr!$E6:T6)</f>
        <v>1299.9999999999998</v>
      </c>
      <c r="R46" s="20">
        <f>+SUMIF(E_Ammortamenti!$B$29:$B$46,app!$C$76,E_Ammortamenti!V$29:V$46)+Imm.ni_Pregr!$C$14+SUM(Imm.ni_Pregr!$E6:U6)</f>
        <v>1388.8888888888887</v>
      </c>
      <c r="S46" s="20">
        <f>+SUMIF(E_Ammortamenti!$B$29:$B$46,app!$C$76,E_Ammortamenti!W$29:W$46)+Imm.ni_Pregr!$C$14+SUM(Imm.ni_Pregr!$E6:V6)</f>
        <v>1477.7777777777776</v>
      </c>
      <c r="T46" s="20">
        <f>+SUMIF(E_Ammortamenti!$B$29:$B$46,app!$C$76,E_Ammortamenti!X$29:X$46)+Imm.ni_Pregr!$C$14+SUM(Imm.ni_Pregr!$E6:W6)</f>
        <v>1566.6666666666665</v>
      </c>
      <c r="U46" s="20">
        <f>+SUMIF(E_Ammortamenti!$B$29:$B$46,app!$C$76,E_Ammortamenti!Y$29:Y$46)+Imm.ni_Pregr!$C$14+SUM(Imm.ni_Pregr!$E6:X6)</f>
        <v>1655.5555555555554</v>
      </c>
      <c r="V46" s="20">
        <f>+SUMIF(E_Ammortamenti!$B$29:$B$46,app!$C$76,E_Ammortamenti!Z$29:Z$46)+Imm.ni_Pregr!$C$14+SUM(Imm.ni_Pregr!$E6:Y6)</f>
        <v>1744.4444444444443</v>
      </c>
      <c r="W46" s="20">
        <f>+SUMIF(E_Ammortamenti!$B$29:$B$46,app!$C$76,E_Ammortamenti!AA$29:AA$46)+Imm.ni_Pregr!$C$14+SUM(Imm.ni_Pregr!$E6:Z6)</f>
        <v>1833.3333333333335</v>
      </c>
      <c r="X46" s="20">
        <f>+SUMIF(E_Ammortamenti!$B$29:$B$46,app!$C$76,E_Ammortamenti!AB$29:AB$46)+Imm.ni_Pregr!$C$14+SUM(Imm.ni_Pregr!$E6:AA6)</f>
        <v>1922.2222222222226</v>
      </c>
      <c r="Y46" s="20">
        <f>+SUMIF(E_Ammortamenti!$B$29:$B$46,app!$C$76,E_Ammortamenti!AC$29:AC$46)+Imm.ni_Pregr!$C$14+SUM(Imm.ni_Pregr!$E6:AB6)</f>
        <v>2011.1111111111115</v>
      </c>
      <c r="Z46" s="20">
        <f>+SUMIF(E_Ammortamenti!$B$29:$B$46,app!$C$76,E_Ammortamenti!AD$29:AD$46)+Imm.ni_Pregr!$C$14+SUM(Imm.ni_Pregr!$E6:AC6)</f>
        <v>2100.0000000000005</v>
      </c>
      <c r="AA46" s="20">
        <f>+SUMIF(E_Ammortamenti!$B$29:$B$46,app!$C$76,E_Ammortamenti!AE$29:AE$46)+Imm.ni_Pregr!$C$14+SUM(Imm.ni_Pregr!$E6:AD6)</f>
        <v>2188.8888888888896</v>
      </c>
      <c r="AB46" s="20">
        <f>+SUMIF(E_Ammortamenti!$B$29:$B$46,app!$C$76,E_Ammortamenti!AF$29:AF$46)+Imm.ni_Pregr!$C$14+SUM(Imm.ni_Pregr!$E6:AE6)</f>
        <v>2277.7777777777787</v>
      </c>
      <c r="AC46" s="20">
        <f>+SUMIF(E_Ammortamenti!$B$29:$B$46,app!$C$76,E_Ammortamenti!AG$29:AG$46)+Imm.ni_Pregr!$C$14+SUM(Imm.ni_Pregr!$E6:AF6)</f>
        <v>2366.6666666666679</v>
      </c>
      <c r="AD46" s="20">
        <f>+SUMIF(E_Ammortamenti!$B$29:$B$46,app!$C$76,E_Ammortamenti!AH$29:AH$46)+Imm.ni_Pregr!$C$14+SUM(Imm.ni_Pregr!$E6:AG6)</f>
        <v>2455.5555555555566</v>
      </c>
      <c r="AE46" s="20">
        <f>+SUMIF(E_Ammortamenti!$B$29:$B$46,app!$C$76,E_Ammortamenti!AI$29:AI$46)+Imm.ni_Pregr!$C$14+SUM(Imm.ni_Pregr!$E6:AH6)</f>
        <v>2544.4444444444457</v>
      </c>
      <c r="AF46" s="20">
        <f>+SUMIF(E_Ammortamenti!$B$29:$B$46,app!$C$76,E_Ammortamenti!AJ$29:AJ$46)+Imm.ni_Pregr!$C$14+SUM(Imm.ni_Pregr!$E6:AI6)</f>
        <v>2633.3333333333348</v>
      </c>
      <c r="AG46" s="20">
        <f>+SUMIF(E_Ammortamenti!$B$29:$B$46,app!$C$76,E_Ammortamenti!AK$29:AK$46)+Imm.ni_Pregr!$C$14+SUM(Imm.ni_Pregr!$E6:AJ6)</f>
        <v>2722.2222222222235</v>
      </c>
      <c r="AH46" s="20">
        <f>+SUMIF(E_Ammortamenti!$B$29:$B$46,app!$C$76,E_Ammortamenti!AL$29:AL$46)+Imm.ni_Pregr!$C$14+SUM(Imm.ni_Pregr!$E6:AK6)</f>
        <v>2811.1111111111127</v>
      </c>
      <c r="AI46" s="20">
        <f>+SUMIF(E_Ammortamenti!$B$29:$B$46,app!$C$76,E_Ammortamenti!AM$29:AM$46)+Imm.ni_Pregr!$C$14+SUM(Imm.ni_Pregr!$E6:AL6)</f>
        <v>2900.0000000000018</v>
      </c>
      <c r="AJ46" s="20">
        <f>+SUMIF(E_Ammortamenti!$B$29:$B$46,app!$C$76,E_Ammortamenti!AN$29:AN$46)+Imm.ni_Pregr!$C$14+SUM(Imm.ni_Pregr!$E6:AM6)</f>
        <v>2988.8888888888905</v>
      </c>
      <c r="AK46" s="20">
        <f>+SUMIF(E_Ammortamenti!$B$29:$B$46,app!$C$76,E_Ammortamenti!AO$29:AO$46)+Imm.ni_Pregr!$C$14+SUM(Imm.ni_Pregr!$E6:AN6)</f>
        <v>3077.7777777777792</v>
      </c>
      <c r="AM46" s="20"/>
    </row>
    <row r="47" spans="1:39" x14ac:dyDescent="0.2">
      <c r="A47" s="8" t="s">
        <v>35</v>
      </c>
      <c r="B47" s="20">
        <f>+SUMIF(E_Ammortamenti!$B$29:$B$46,app!$C$71,E_Ammortamenti!F$29:F$46)+Imm.ni_Pregr!$C$15+SUM(Imm.ni_Pregr!$E7:E7)</f>
        <v>5000</v>
      </c>
      <c r="C47" s="20">
        <f>+SUMIF(E_Ammortamenti!$B$29:$B$46,app!$C$71,E_Ammortamenti!G$29:G$46)+Imm.ni_Pregr!$C$15+SUM(Imm.ni_Pregr!$E7:F7)</f>
        <v>5083.333333333333</v>
      </c>
      <c r="D47" s="20">
        <f>+SUMIF(E_Ammortamenti!$B$29:$B$46,app!$C$71,E_Ammortamenti!H$29:H$46)+Imm.ni_Pregr!$C$15+SUM(Imm.ni_Pregr!$E7:G7)</f>
        <v>5166.666666666667</v>
      </c>
      <c r="E47" s="20">
        <f>+SUMIF(E_Ammortamenti!$B$29:$B$46,app!$C$71,E_Ammortamenti!I$29:I$46)+Imm.ni_Pregr!$C$15+SUM(Imm.ni_Pregr!$E7:H7)</f>
        <v>5250</v>
      </c>
      <c r="F47" s="20">
        <f>+SUMIF(E_Ammortamenti!$B$29:$B$46,app!$C$71,E_Ammortamenti!J$29:J$46)+Imm.ni_Pregr!$C$15+SUM(Imm.ni_Pregr!$E7:I7)</f>
        <v>5333.333333333333</v>
      </c>
      <c r="G47" s="20">
        <f>+SUMIF(E_Ammortamenti!$B$29:$B$46,app!$C$71,E_Ammortamenti!K$29:K$46)+Imm.ni_Pregr!$C$15+SUM(Imm.ni_Pregr!$E7:J7)</f>
        <v>5416.666666666667</v>
      </c>
      <c r="H47" s="20">
        <f>+SUMIF(E_Ammortamenti!$B$29:$B$46,app!$C$71,E_Ammortamenti!L$29:L$46)+Imm.ni_Pregr!$C$15+SUM(Imm.ni_Pregr!$E7:K7)</f>
        <v>5500</v>
      </c>
      <c r="I47" s="20">
        <f>+SUMIF(E_Ammortamenti!$B$29:$B$46,app!$C$71,E_Ammortamenti!M$29:M$46)+Imm.ni_Pregr!$C$15+SUM(Imm.ni_Pregr!$E7:L7)</f>
        <v>5583.333333333333</v>
      </c>
      <c r="J47" s="20">
        <f>+SUMIF(E_Ammortamenti!$B$29:$B$46,app!$C$71,E_Ammortamenti!N$29:N$46)+Imm.ni_Pregr!$C$15+SUM(Imm.ni_Pregr!$E7:M7)</f>
        <v>5666.666666666667</v>
      </c>
      <c r="K47" s="20">
        <f>+SUMIF(E_Ammortamenti!$B$29:$B$46,app!$C$71,E_Ammortamenti!O$29:O$46)+Imm.ni_Pregr!$C$15+SUM(Imm.ni_Pregr!$E7:N7)</f>
        <v>5750</v>
      </c>
      <c r="L47" s="20">
        <f>+SUMIF(E_Ammortamenti!$B$29:$B$46,app!$C$71,E_Ammortamenti!P$29:P$46)+Imm.ni_Pregr!$C$15+SUM(Imm.ni_Pregr!$E7:O7)</f>
        <v>5833.333333333333</v>
      </c>
      <c r="M47" s="20">
        <f>+SUMIF(E_Ammortamenti!$B$29:$B$46,app!$C$71,E_Ammortamenti!Q$29:Q$46)+Imm.ni_Pregr!$C$15+SUM(Imm.ni_Pregr!$E7:P7)</f>
        <v>5916.666666666667</v>
      </c>
      <c r="N47" s="20">
        <f>+SUMIF(E_Ammortamenti!$B$29:$B$46,app!$C$71,E_Ammortamenti!R$29:R$46)+Imm.ni_Pregr!$C$15+SUM(Imm.ni_Pregr!$E7:Q7)</f>
        <v>6000</v>
      </c>
      <c r="O47" s="20">
        <f>+SUMIF(E_Ammortamenti!$B$29:$B$46,app!$C$71,E_Ammortamenti!S$29:S$46)+Imm.ni_Pregr!$C$15+SUM(Imm.ni_Pregr!$E7:R7)</f>
        <v>6083.3333333333339</v>
      </c>
      <c r="P47" s="20">
        <f>+SUMIF(E_Ammortamenti!$B$29:$B$46,app!$C$71,E_Ammortamenti!T$29:T$46)+Imm.ni_Pregr!$C$15+SUM(Imm.ni_Pregr!$E7:S7)</f>
        <v>6166.666666666667</v>
      </c>
      <c r="Q47" s="20">
        <f>+SUMIF(E_Ammortamenti!$B$29:$B$46,app!$C$71,E_Ammortamenti!U$29:U$46)+Imm.ni_Pregr!$C$15+SUM(Imm.ni_Pregr!$E7:T7)</f>
        <v>6250</v>
      </c>
      <c r="R47" s="20">
        <f>+SUMIF(E_Ammortamenti!$B$29:$B$46,app!$C$71,E_Ammortamenti!V$29:V$46)+Imm.ni_Pregr!$C$15+SUM(Imm.ni_Pregr!$E7:U7)</f>
        <v>6333.333333333333</v>
      </c>
      <c r="S47" s="20">
        <f>+SUMIF(E_Ammortamenti!$B$29:$B$46,app!$C$71,E_Ammortamenti!W$29:W$46)+Imm.ni_Pregr!$C$15+SUM(Imm.ni_Pregr!$E7:V7)</f>
        <v>6416.6666666666661</v>
      </c>
      <c r="T47" s="20">
        <f>+SUMIF(E_Ammortamenti!$B$29:$B$46,app!$C$71,E_Ammortamenti!X$29:X$46)+Imm.ni_Pregr!$C$15+SUM(Imm.ni_Pregr!$E7:W7)</f>
        <v>6500</v>
      </c>
      <c r="U47" s="20">
        <f>+SUMIF(E_Ammortamenti!$B$29:$B$46,app!$C$71,E_Ammortamenti!Y$29:Y$46)+Imm.ni_Pregr!$C$15+SUM(Imm.ni_Pregr!$E7:X7)</f>
        <v>6583.333333333333</v>
      </c>
      <c r="V47" s="20">
        <f>+SUMIF(E_Ammortamenti!$B$29:$B$46,app!$C$71,E_Ammortamenti!Z$29:Z$46)+Imm.ni_Pregr!$C$15+SUM(Imm.ni_Pregr!$E7:Y7)</f>
        <v>6666.6666666666661</v>
      </c>
      <c r="W47" s="20">
        <f>+SUMIF(E_Ammortamenti!$B$29:$B$46,app!$C$71,E_Ammortamenti!AA$29:AA$46)+Imm.ni_Pregr!$C$15+SUM(Imm.ni_Pregr!$E7:Z7)</f>
        <v>6750</v>
      </c>
      <c r="X47" s="20">
        <f>+SUMIF(E_Ammortamenti!$B$29:$B$46,app!$C$71,E_Ammortamenti!AB$29:AB$46)+Imm.ni_Pregr!$C$15+SUM(Imm.ni_Pregr!$E7:AA7)</f>
        <v>6833.333333333333</v>
      </c>
      <c r="Y47" s="20">
        <f>+SUMIF(E_Ammortamenti!$B$29:$B$46,app!$C$71,E_Ammortamenti!AC$29:AC$46)+Imm.ni_Pregr!$C$15+SUM(Imm.ni_Pregr!$E7:AB7)</f>
        <v>6916.6666666666661</v>
      </c>
      <c r="Z47" s="20">
        <f>+SUMIF(E_Ammortamenti!$B$29:$B$46,app!$C$71,E_Ammortamenti!AD$29:AD$46)+Imm.ni_Pregr!$C$15+SUM(Imm.ni_Pregr!$E7:AC7)</f>
        <v>6999.9999999999991</v>
      </c>
      <c r="AA47" s="20">
        <f>+SUMIF(E_Ammortamenti!$B$29:$B$46,app!$C$71,E_Ammortamenti!AE$29:AE$46)+Imm.ni_Pregr!$C$15+SUM(Imm.ni_Pregr!$E7:AD7)</f>
        <v>7083.3333333333321</v>
      </c>
      <c r="AB47" s="20">
        <f>+SUMIF(E_Ammortamenti!$B$29:$B$46,app!$C$71,E_Ammortamenti!AF$29:AF$46)+Imm.ni_Pregr!$C$15+SUM(Imm.ni_Pregr!$E7:AE7)</f>
        <v>7166.6666666666661</v>
      </c>
      <c r="AC47" s="20">
        <f>+SUMIF(E_Ammortamenti!$B$29:$B$46,app!$C$71,E_Ammortamenti!AG$29:AG$46)+Imm.ni_Pregr!$C$15+SUM(Imm.ni_Pregr!$E7:AF7)</f>
        <v>7250</v>
      </c>
      <c r="AD47" s="20">
        <f>+SUMIF(E_Ammortamenti!$B$29:$B$46,app!$C$71,E_Ammortamenti!AH$29:AH$46)+Imm.ni_Pregr!$C$15+SUM(Imm.ni_Pregr!$E7:AG7)</f>
        <v>7333.333333333333</v>
      </c>
      <c r="AE47" s="20">
        <f>+SUMIF(E_Ammortamenti!$B$29:$B$46,app!$C$71,E_Ammortamenti!AI$29:AI$46)+Imm.ni_Pregr!$C$15+SUM(Imm.ni_Pregr!$E7:AH7)</f>
        <v>7416.6666666666661</v>
      </c>
      <c r="AF47" s="20">
        <f>+SUMIF(E_Ammortamenti!$B$29:$B$46,app!$C$71,E_Ammortamenti!AJ$29:AJ$46)+Imm.ni_Pregr!$C$15+SUM(Imm.ni_Pregr!$E7:AI7)</f>
        <v>7500</v>
      </c>
      <c r="AG47" s="20">
        <f>+SUMIF(E_Ammortamenti!$B$29:$B$46,app!$C$71,E_Ammortamenti!AK$29:AK$46)+Imm.ni_Pregr!$C$15+SUM(Imm.ni_Pregr!$E7:AJ7)</f>
        <v>7583.3333333333339</v>
      </c>
      <c r="AH47" s="20">
        <f>+SUMIF(E_Ammortamenti!$B$29:$B$46,app!$C$71,E_Ammortamenti!AL$29:AL$46)+Imm.ni_Pregr!$C$15+SUM(Imm.ni_Pregr!$E7:AK7)</f>
        <v>7666.666666666667</v>
      </c>
      <c r="AI47" s="20">
        <f>+SUMIF(E_Ammortamenti!$B$29:$B$46,app!$C$71,E_Ammortamenti!AM$29:AM$46)+Imm.ni_Pregr!$C$15+SUM(Imm.ni_Pregr!$E7:AL7)</f>
        <v>7750</v>
      </c>
      <c r="AJ47" s="20">
        <f>+SUMIF(E_Ammortamenti!$B$29:$B$46,app!$C$71,E_Ammortamenti!AN$29:AN$46)+Imm.ni_Pregr!$C$15+SUM(Imm.ni_Pregr!$E7:AM7)</f>
        <v>7833.3333333333339</v>
      </c>
      <c r="AK47" s="20">
        <f>+SUMIF(E_Ammortamenti!$B$29:$B$46,app!$C$71,E_Ammortamenti!AO$29:AO$46)+Imm.ni_Pregr!$C$15+SUM(Imm.ni_Pregr!$E7:AN7)</f>
        <v>7916.6666666666679</v>
      </c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41" x14ac:dyDescent="0.2">
      <c r="A49" s="9" t="s">
        <v>743</v>
      </c>
      <c r="B49" s="21">
        <f>+SP_Preg!C35</f>
        <v>0</v>
      </c>
      <c r="C49" s="21">
        <f>+SP_Preg!D35</f>
        <v>0</v>
      </c>
      <c r="D49" s="21">
        <f>+SP_Preg!E35</f>
        <v>53000</v>
      </c>
      <c r="E49" s="21">
        <f>+SP_Preg!F35</f>
        <v>53000</v>
      </c>
      <c r="F49" s="21">
        <f>+SP_Preg!G35</f>
        <v>53000</v>
      </c>
      <c r="G49" s="21">
        <f>+SP_Preg!H35</f>
        <v>53000</v>
      </c>
      <c r="H49" s="21">
        <f>+SP_Preg!I35</f>
        <v>53000</v>
      </c>
      <c r="I49" s="21">
        <f>+SP_Preg!J35</f>
        <v>53000</v>
      </c>
      <c r="J49" s="21">
        <f>+SP_Preg!K35</f>
        <v>53000</v>
      </c>
      <c r="K49" s="21">
        <f>+SP_Preg!L35</f>
        <v>53000</v>
      </c>
      <c r="L49" s="21">
        <f>+SP_Preg!M35</f>
        <v>53000</v>
      </c>
      <c r="M49" s="21">
        <f>+SP_Preg!N35</f>
        <v>53000</v>
      </c>
      <c r="N49" s="21">
        <f>+SP_Preg!O35</f>
        <v>53000</v>
      </c>
      <c r="O49" s="21">
        <f>+SP_Preg!P35</f>
        <v>53000</v>
      </c>
      <c r="P49" s="21">
        <f>+SP_Preg!Q35</f>
        <v>53000</v>
      </c>
      <c r="Q49" s="21">
        <f>+SP_Preg!R35</f>
        <v>53000</v>
      </c>
      <c r="R49" s="21">
        <f>+SP_Preg!S35</f>
        <v>53000</v>
      </c>
      <c r="S49" s="21">
        <f>+SP_Preg!T35</f>
        <v>53000</v>
      </c>
      <c r="T49" s="21">
        <f>+SP_Preg!U35</f>
        <v>53000</v>
      </c>
      <c r="U49" s="21">
        <f>+SP_Preg!V35</f>
        <v>53000</v>
      </c>
      <c r="V49" s="21">
        <f>+SP_Preg!W35</f>
        <v>53000</v>
      </c>
      <c r="W49" s="21">
        <f>+SP_Preg!X35</f>
        <v>53000</v>
      </c>
      <c r="X49" s="21">
        <f>+SP_Preg!Y35</f>
        <v>53000</v>
      </c>
      <c r="Y49" s="21">
        <f>+SP_Preg!Z35</f>
        <v>53000</v>
      </c>
      <c r="Z49" s="21">
        <f>+SP_Preg!AA35</f>
        <v>53000</v>
      </c>
      <c r="AA49" s="21">
        <f>+SP_Preg!AB35</f>
        <v>53000</v>
      </c>
      <c r="AB49" s="21">
        <f>+SP_Preg!AC35</f>
        <v>53000</v>
      </c>
      <c r="AC49" s="21">
        <f>+SP_Preg!AD35</f>
        <v>53000</v>
      </c>
      <c r="AD49" s="21">
        <f>+SP_Preg!AE35</f>
        <v>53000</v>
      </c>
      <c r="AE49" s="21">
        <f>+SP_Preg!AF35</f>
        <v>53000</v>
      </c>
      <c r="AF49" s="21">
        <f>+SP_Preg!AG35</f>
        <v>0</v>
      </c>
      <c r="AG49" s="21">
        <f>+SP_Preg!AH35</f>
        <v>0</v>
      </c>
      <c r="AH49" s="21">
        <f>+SP_Preg!AI35</f>
        <v>0</v>
      </c>
      <c r="AI49" s="21">
        <f>+SP_Preg!AJ35</f>
        <v>0</v>
      </c>
      <c r="AJ49" s="21">
        <f>+SP_Preg!AK35</f>
        <v>0</v>
      </c>
      <c r="AK49" s="21">
        <f>+SP_Preg!AL35</f>
        <v>0</v>
      </c>
      <c r="AM49" s="20"/>
    </row>
    <row r="50" spans="1:41" x14ac:dyDescent="0.2">
      <c r="A50" s="22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41" x14ac:dyDescent="0.2">
      <c r="A51" s="22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41" x14ac:dyDescent="0.2">
      <c r="AM52" s="20"/>
    </row>
    <row r="53" spans="1:41" x14ac:dyDescent="0.2">
      <c r="A53" s="9" t="s">
        <v>36</v>
      </c>
      <c r="B53" s="21">
        <f t="shared" ref="B53:C53" si="16">+B39+B27+B22+B8+B5+B49</f>
        <v>962517.10000000009</v>
      </c>
      <c r="C53" s="21">
        <f t="shared" si="16"/>
        <v>795714.31111111119</v>
      </c>
      <c r="D53" s="21">
        <f>+D39+D27+D22+D8+D5+D49</f>
        <v>682757.18888888881</v>
      </c>
      <c r="E53" s="21">
        <f t="shared" ref="E53:AK53" si="17">+E39+E27+E22+E8+E5+E49</f>
        <v>734295.06666666665</v>
      </c>
      <c r="F53" s="21">
        <f t="shared" si="17"/>
        <v>756334.61111111112</v>
      </c>
      <c r="G53" s="21">
        <f t="shared" si="17"/>
        <v>797838.74222222227</v>
      </c>
      <c r="H53" s="21">
        <f t="shared" si="17"/>
        <v>825098.99333333329</v>
      </c>
      <c r="I53" s="21">
        <f t="shared" si="17"/>
        <v>835137.11777777784</v>
      </c>
      <c r="J53" s="21">
        <f t="shared" si="17"/>
        <v>865211.62222222227</v>
      </c>
      <c r="K53" s="21">
        <f t="shared" si="17"/>
        <v>867101.2216666668</v>
      </c>
      <c r="L53" s="21">
        <f t="shared" si="17"/>
        <v>909846.6301111111</v>
      </c>
      <c r="M53" s="21">
        <f t="shared" si="17"/>
        <v>896099.07188888895</v>
      </c>
      <c r="N53" s="21">
        <f t="shared" si="17"/>
        <v>913337.84994999995</v>
      </c>
      <c r="O53" s="21">
        <f t="shared" si="17"/>
        <v>969585.08104444435</v>
      </c>
      <c r="P53" s="21">
        <f t="shared" si="17"/>
        <v>957373.09213888901</v>
      </c>
      <c r="Q53" s="21">
        <f t="shared" si="17"/>
        <v>1008742.6075583333</v>
      </c>
      <c r="R53" s="21">
        <f t="shared" si="17"/>
        <v>1000914.5029777779</v>
      </c>
      <c r="S53" s="21">
        <f t="shared" si="17"/>
        <v>1036784.2712005174</v>
      </c>
      <c r="T53" s="21">
        <f t="shared" si="17"/>
        <v>1049509.0999532954</v>
      </c>
      <c r="U53" s="21">
        <f t="shared" si="17"/>
        <v>1022293.1687060732</v>
      </c>
      <c r="V53" s="21">
        <f t="shared" si="17"/>
        <v>1052373.741408851</v>
      </c>
      <c r="W53" s="21">
        <f t="shared" si="17"/>
        <v>1110969.7101616287</v>
      </c>
      <c r="X53" s="21">
        <f t="shared" si="17"/>
        <v>1118844.4705693494</v>
      </c>
      <c r="Y53" s="21">
        <f t="shared" si="17"/>
        <v>1087354.3118722225</v>
      </c>
      <c r="Z53" s="21">
        <f t="shared" si="17"/>
        <v>1115552.1531833336</v>
      </c>
      <c r="AA53" s="21">
        <f t="shared" si="17"/>
        <v>1176660.0049694446</v>
      </c>
      <c r="AB53" s="21">
        <f t="shared" si="17"/>
        <v>1205213.3955555556</v>
      </c>
      <c r="AC53" s="21">
        <f t="shared" si="17"/>
        <v>1223045.8410666664</v>
      </c>
      <c r="AD53" s="21">
        <f t="shared" si="17"/>
        <v>1215715.8823537778</v>
      </c>
      <c r="AE53" s="21">
        <f t="shared" si="17"/>
        <v>1215546.9470893594</v>
      </c>
      <c r="AF53" s="21">
        <f t="shared" si="17"/>
        <v>1246098.356533804</v>
      </c>
      <c r="AG53" s="21">
        <f t="shared" si="17"/>
        <v>1261126.7059782483</v>
      </c>
      <c r="AH53" s="21">
        <f t="shared" si="17"/>
        <v>1260678.9236226927</v>
      </c>
      <c r="AI53" s="21">
        <f t="shared" si="17"/>
        <v>1258874.7824671373</v>
      </c>
      <c r="AJ53" s="21">
        <f t="shared" si="17"/>
        <v>1306521.5501482876</v>
      </c>
      <c r="AK53" s="21">
        <f t="shared" si="17"/>
        <v>1308233.3715315557</v>
      </c>
      <c r="AM53" s="20"/>
    </row>
    <row r="54" spans="1:41" x14ac:dyDescent="0.2">
      <c r="AM54" s="20"/>
    </row>
    <row r="55" spans="1:41" x14ac:dyDescent="0.2">
      <c r="A55" s="9" t="s">
        <v>37</v>
      </c>
      <c r="B55" s="199">
        <f>+B2</f>
        <v>41456</v>
      </c>
      <c r="C55" s="199">
        <f t="shared" ref="C55:AK55" si="18">+C2</f>
        <v>41517</v>
      </c>
      <c r="D55" s="199">
        <f t="shared" si="18"/>
        <v>41547</v>
      </c>
      <c r="E55" s="199">
        <f t="shared" si="18"/>
        <v>41578</v>
      </c>
      <c r="F55" s="199">
        <f t="shared" si="18"/>
        <v>41608</v>
      </c>
      <c r="G55" s="199">
        <f t="shared" si="18"/>
        <v>41639</v>
      </c>
      <c r="H55" s="199">
        <f t="shared" si="18"/>
        <v>41670</v>
      </c>
      <c r="I55" s="199">
        <f t="shared" si="18"/>
        <v>41698</v>
      </c>
      <c r="J55" s="199">
        <f t="shared" si="18"/>
        <v>41729</v>
      </c>
      <c r="K55" s="199">
        <f t="shared" si="18"/>
        <v>41759</v>
      </c>
      <c r="L55" s="199">
        <f t="shared" si="18"/>
        <v>41790</v>
      </c>
      <c r="M55" s="199">
        <f t="shared" si="18"/>
        <v>41820</v>
      </c>
      <c r="N55" s="199">
        <f t="shared" si="18"/>
        <v>41851</v>
      </c>
      <c r="O55" s="199">
        <f t="shared" si="18"/>
        <v>41882</v>
      </c>
      <c r="P55" s="199">
        <f t="shared" si="18"/>
        <v>41912</v>
      </c>
      <c r="Q55" s="199">
        <f t="shared" si="18"/>
        <v>41943</v>
      </c>
      <c r="R55" s="199">
        <f t="shared" si="18"/>
        <v>41973</v>
      </c>
      <c r="S55" s="199">
        <f t="shared" si="18"/>
        <v>42004</v>
      </c>
      <c r="T55" s="199">
        <f t="shared" si="18"/>
        <v>42035</v>
      </c>
      <c r="U55" s="199">
        <f t="shared" si="18"/>
        <v>42063</v>
      </c>
      <c r="V55" s="199">
        <f t="shared" si="18"/>
        <v>42094</v>
      </c>
      <c r="W55" s="199">
        <f t="shared" si="18"/>
        <v>42124</v>
      </c>
      <c r="X55" s="199">
        <f t="shared" si="18"/>
        <v>42155</v>
      </c>
      <c r="Y55" s="199">
        <f t="shared" si="18"/>
        <v>42185</v>
      </c>
      <c r="Z55" s="199">
        <f t="shared" si="18"/>
        <v>42216</v>
      </c>
      <c r="AA55" s="199">
        <f t="shared" si="18"/>
        <v>42247</v>
      </c>
      <c r="AB55" s="199">
        <f t="shared" si="18"/>
        <v>42277</v>
      </c>
      <c r="AC55" s="199">
        <f t="shared" si="18"/>
        <v>42308</v>
      </c>
      <c r="AD55" s="199">
        <f t="shared" si="18"/>
        <v>42338</v>
      </c>
      <c r="AE55" s="199">
        <f t="shared" si="18"/>
        <v>42369</v>
      </c>
      <c r="AF55" s="199">
        <f t="shared" si="18"/>
        <v>42400</v>
      </c>
      <c r="AG55" s="199">
        <f t="shared" si="18"/>
        <v>42429</v>
      </c>
      <c r="AH55" s="199">
        <f t="shared" si="18"/>
        <v>42460</v>
      </c>
      <c r="AI55" s="199">
        <f t="shared" si="18"/>
        <v>42490</v>
      </c>
      <c r="AJ55" s="199">
        <f t="shared" si="18"/>
        <v>42521</v>
      </c>
      <c r="AK55" s="199">
        <f t="shared" si="18"/>
        <v>42551</v>
      </c>
      <c r="AL55" s="10"/>
      <c r="AM55" s="10"/>
      <c r="AN55" s="10"/>
      <c r="AO55" s="10"/>
    </row>
    <row r="56" spans="1:41" x14ac:dyDescent="0.2">
      <c r="AM56" s="20"/>
    </row>
    <row r="57" spans="1:41" x14ac:dyDescent="0.2">
      <c r="A57" s="9" t="s">
        <v>38</v>
      </c>
      <c r="B57" s="21">
        <f>+B58</f>
        <v>145965.21710246883</v>
      </c>
      <c r="C57" s="21">
        <f t="shared" ref="C57:AK57" si="19">+C58</f>
        <v>198822.43420493766</v>
      </c>
      <c r="D57" s="21">
        <f t="shared" si="19"/>
        <v>230992.65130740649</v>
      </c>
      <c r="E57" s="21">
        <f t="shared" si="19"/>
        <v>203622.33887141882</v>
      </c>
      <c r="F57" s="21">
        <f t="shared" si="19"/>
        <v>158002.32472208387</v>
      </c>
      <c r="G57" s="21">
        <f t="shared" si="19"/>
        <v>121163.72311048373</v>
      </c>
      <c r="H57" s="21">
        <f t="shared" si="19"/>
        <v>119156.69141858835</v>
      </c>
      <c r="I57" s="21">
        <f t="shared" si="19"/>
        <v>119854.96457601272</v>
      </c>
      <c r="J57" s="21">
        <f t="shared" si="19"/>
        <v>88676.459793367598</v>
      </c>
      <c r="K57" s="21">
        <f t="shared" si="19"/>
        <v>85887.413792638574</v>
      </c>
      <c r="L57" s="21">
        <f t="shared" si="19"/>
        <v>77737.285302768098</v>
      </c>
      <c r="M57" s="21">
        <f t="shared" si="19"/>
        <v>47645.023290536024</v>
      </c>
      <c r="N57" s="21">
        <f t="shared" si="19"/>
        <v>111153.07597857062</v>
      </c>
      <c r="O57" s="21">
        <f t="shared" si="19"/>
        <v>95376.326416871801</v>
      </c>
      <c r="P57" s="21">
        <f t="shared" si="19"/>
        <v>78402.136855173012</v>
      </c>
      <c r="Q57" s="21">
        <f t="shared" si="19"/>
        <v>145351.93161847425</v>
      </c>
      <c r="R57" s="21">
        <f t="shared" si="19"/>
        <v>126210.74638177549</v>
      </c>
      <c r="S57" s="21">
        <f t="shared" si="19"/>
        <v>79267.615956610171</v>
      </c>
      <c r="T57" s="21">
        <f t="shared" si="19"/>
        <v>91192.691388496722</v>
      </c>
      <c r="U57" s="21">
        <f t="shared" si="19"/>
        <v>116327.8468203832</v>
      </c>
      <c r="V57" s="21">
        <f t="shared" si="19"/>
        <v>98073.562252269709</v>
      </c>
      <c r="W57" s="21">
        <f t="shared" si="19"/>
        <v>89317.861634156259</v>
      </c>
      <c r="X57" s="21">
        <f t="shared" si="19"/>
        <v>120748.12627098581</v>
      </c>
      <c r="Y57" s="21">
        <f t="shared" si="19"/>
        <v>156517.98190313892</v>
      </c>
      <c r="Z57" s="21">
        <f t="shared" si="19"/>
        <v>177221.7620078233</v>
      </c>
      <c r="AA57" s="21">
        <f t="shared" si="19"/>
        <v>140087.48491250773</v>
      </c>
      <c r="AB57" s="21">
        <f t="shared" si="19"/>
        <v>132244.10659219199</v>
      </c>
      <c r="AC57" s="21">
        <f t="shared" si="19"/>
        <v>204690.23139687633</v>
      </c>
      <c r="AD57" s="21">
        <f t="shared" si="19"/>
        <v>217431.62257756069</v>
      </c>
      <c r="AE57" s="21">
        <f t="shared" si="19"/>
        <v>243106.94325965372</v>
      </c>
      <c r="AF57" s="21">
        <f t="shared" si="19"/>
        <v>246297.0186643381</v>
      </c>
      <c r="AG57" s="21">
        <f t="shared" si="19"/>
        <v>210541.34466902245</v>
      </c>
      <c r="AH57" s="21">
        <f t="shared" si="19"/>
        <v>246979.71067370678</v>
      </c>
      <c r="AI57" s="21">
        <f t="shared" si="19"/>
        <v>250835.58487839112</v>
      </c>
      <c r="AJ57" s="21">
        <f t="shared" si="19"/>
        <v>258971.40911978131</v>
      </c>
      <c r="AK57" s="21">
        <f t="shared" si="19"/>
        <v>234286.84452446568</v>
      </c>
      <c r="AM57" s="20"/>
    </row>
    <row r="58" spans="1:41" x14ac:dyDescent="0.2">
      <c r="A58" s="22" t="s">
        <v>39</v>
      </c>
      <c r="B58" s="21">
        <f>+IF(L_Banche!C27&lt;0,-L_Banche!C27,0)</f>
        <v>145965.21710246883</v>
      </c>
      <c r="C58" s="21">
        <f>+IF(L_Banche!D27&lt;0,-L_Banche!D27,0)</f>
        <v>198822.43420493766</v>
      </c>
      <c r="D58" s="21">
        <f>+IF(L_Banche!E27&lt;0,-L_Banche!E27,0)</f>
        <v>230992.65130740649</v>
      </c>
      <c r="E58" s="21">
        <f>+IF(L_Banche!F27&lt;0,-L_Banche!F27,0)</f>
        <v>203622.33887141882</v>
      </c>
      <c r="F58" s="21">
        <f>+IF(L_Banche!G27&lt;0,-L_Banche!G27,0)</f>
        <v>158002.32472208387</v>
      </c>
      <c r="G58" s="21">
        <f>+IF(L_Banche!H27&lt;0,-L_Banche!H27,0)</f>
        <v>121163.72311048373</v>
      </c>
      <c r="H58" s="21">
        <f>+IF(L_Banche!I27&lt;0,-L_Banche!I27,0)</f>
        <v>119156.69141858835</v>
      </c>
      <c r="I58" s="21">
        <f>+IF(L_Banche!J27&lt;0,-L_Banche!J27,0)</f>
        <v>119854.96457601272</v>
      </c>
      <c r="J58" s="21">
        <f>+IF(L_Banche!K27&lt;0,-L_Banche!K27,0)</f>
        <v>88676.459793367598</v>
      </c>
      <c r="K58" s="21">
        <f>+IF(L_Banche!L27&lt;0,-L_Banche!L27,0)</f>
        <v>85887.413792638574</v>
      </c>
      <c r="L58" s="21">
        <f>+IF(L_Banche!M27&lt;0,-L_Banche!M27,0)</f>
        <v>77737.285302768098</v>
      </c>
      <c r="M58" s="21">
        <f>+IF(L_Banche!N27&lt;0,-L_Banche!N27,0)</f>
        <v>47645.023290536024</v>
      </c>
      <c r="N58" s="21">
        <f>+IF(L_Banche!O27&lt;0,-L_Banche!O27,0)</f>
        <v>111153.07597857062</v>
      </c>
      <c r="O58" s="21">
        <f>+IF(L_Banche!P27&lt;0,-L_Banche!P27,0)</f>
        <v>95376.326416871801</v>
      </c>
      <c r="P58" s="21">
        <f>+IF(L_Banche!Q27&lt;0,-L_Banche!Q27,0)</f>
        <v>78402.136855173012</v>
      </c>
      <c r="Q58" s="21">
        <f>+IF(L_Banche!R27&lt;0,-L_Banche!R27,0)</f>
        <v>145351.93161847425</v>
      </c>
      <c r="R58" s="21">
        <f>+IF(L_Banche!S27&lt;0,-L_Banche!S27,0)</f>
        <v>126210.74638177549</v>
      </c>
      <c r="S58" s="21">
        <f>+IF(L_Banche!T27&lt;0,-L_Banche!T27,0)</f>
        <v>79267.615956610171</v>
      </c>
      <c r="T58" s="21">
        <f>+IF(L_Banche!U27&lt;0,-L_Banche!U27,0)</f>
        <v>91192.691388496722</v>
      </c>
      <c r="U58" s="21">
        <f>+IF(L_Banche!V27&lt;0,-L_Banche!V27,0)</f>
        <v>116327.8468203832</v>
      </c>
      <c r="V58" s="21">
        <f>+IF(L_Banche!W27&lt;0,-L_Banche!W27,0)</f>
        <v>98073.562252269709</v>
      </c>
      <c r="W58" s="21">
        <f>+IF(L_Banche!X27&lt;0,-L_Banche!X27,0)</f>
        <v>89317.861634156259</v>
      </c>
      <c r="X58" s="21">
        <f>+IF(L_Banche!Y27&lt;0,-L_Banche!Y27,0)</f>
        <v>120748.12627098581</v>
      </c>
      <c r="Y58" s="21">
        <f>+IF(L_Banche!Z27&lt;0,-L_Banche!Z27,0)</f>
        <v>156517.98190313892</v>
      </c>
      <c r="Z58" s="21">
        <f>+IF(L_Banche!AA27&lt;0,-L_Banche!AA27,0)</f>
        <v>177221.7620078233</v>
      </c>
      <c r="AA58" s="21">
        <f>+IF(L_Banche!AB27&lt;0,-L_Banche!AB27,0)</f>
        <v>140087.48491250773</v>
      </c>
      <c r="AB58" s="21">
        <f>+IF(L_Banche!AC27&lt;0,-L_Banche!AC27,0)</f>
        <v>132244.10659219199</v>
      </c>
      <c r="AC58" s="21">
        <f>+IF(L_Banche!AD27&lt;0,-L_Banche!AD27,0)</f>
        <v>204690.23139687633</v>
      </c>
      <c r="AD58" s="21">
        <f>+IF(L_Banche!AE27&lt;0,-L_Banche!AE27,0)</f>
        <v>217431.62257756069</v>
      </c>
      <c r="AE58" s="21">
        <f>+IF(L_Banche!AF27&lt;0,-L_Banche!AF27,0)</f>
        <v>243106.94325965372</v>
      </c>
      <c r="AF58" s="21">
        <f>+IF(L_Banche!AG27&lt;0,-L_Banche!AG27,0)</f>
        <v>246297.0186643381</v>
      </c>
      <c r="AG58" s="21">
        <f>+IF(L_Banche!AH27&lt;0,-L_Banche!AH27,0)</f>
        <v>210541.34466902245</v>
      </c>
      <c r="AH58" s="21">
        <f>+IF(L_Banche!AI27&lt;0,-L_Banche!AI27,0)</f>
        <v>246979.71067370678</v>
      </c>
      <c r="AI58" s="21">
        <f>+IF(L_Banche!AJ27&lt;0,-L_Banche!AJ27,0)</f>
        <v>250835.58487839112</v>
      </c>
      <c r="AJ58" s="21">
        <f>+IF(L_Banche!AK27&lt;0,-L_Banche!AK27,0)</f>
        <v>258971.40911978131</v>
      </c>
      <c r="AK58" s="21">
        <f>+IF(L_Banche!AL27&lt;0,-L_Banche!AL27,0)</f>
        <v>234286.84452446568</v>
      </c>
      <c r="AM58" s="20"/>
    </row>
    <row r="59" spans="1:41" x14ac:dyDescent="0.2">
      <c r="A59" s="22"/>
      <c r="AM59" s="20"/>
    </row>
    <row r="60" spans="1:41" x14ac:dyDescent="0.2">
      <c r="A60" s="9" t="s">
        <v>40</v>
      </c>
      <c r="B60" s="21">
        <f t="shared" ref="B60:AK60" si="20">+B61+B64+B65+B66+B68+B69+B70</f>
        <v>611238</v>
      </c>
      <c r="C60" s="21">
        <f t="shared" si="20"/>
        <v>385449</v>
      </c>
      <c r="D60" s="21">
        <f t="shared" si="20"/>
        <v>208680</v>
      </c>
      <c r="E60" s="21">
        <f t="shared" si="20"/>
        <v>229220</v>
      </c>
      <c r="F60" s="21">
        <f t="shared" si="20"/>
        <v>263260</v>
      </c>
      <c r="G60" s="21">
        <f t="shared" si="20"/>
        <v>308043</v>
      </c>
      <c r="H60" s="21">
        <f t="shared" si="20"/>
        <v>299701.71999999997</v>
      </c>
      <c r="I60" s="21">
        <f t="shared" si="20"/>
        <v>271904.71999999997</v>
      </c>
      <c r="J60" s="21">
        <f t="shared" si="20"/>
        <v>295140.40000000002</v>
      </c>
      <c r="K60" s="21">
        <f t="shared" si="20"/>
        <v>263359.40000000002</v>
      </c>
      <c r="L60" s="21">
        <f t="shared" si="20"/>
        <v>276103.24</v>
      </c>
      <c r="M60" s="21">
        <f t="shared" si="20"/>
        <v>300050.82200823817</v>
      </c>
      <c r="N60" s="21">
        <f t="shared" si="20"/>
        <v>249938.28200823819</v>
      </c>
      <c r="O60" s="21">
        <f t="shared" si="20"/>
        <v>314596.20200823818</v>
      </c>
      <c r="P60" s="21">
        <f t="shared" si="20"/>
        <v>311992.34200823819</v>
      </c>
      <c r="Q60" s="21">
        <f t="shared" si="20"/>
        <v>289046.00200823823</v>
      </c>
      <c r="R60" s="21">
        <f t="shared" si="20"/>
        <v>292993.02200823819</v>
      </c>
      <c r="S60" s="21">
        <f t="shared" si="20"/>
        <v>288439.86</v>
      </c>
      <c r="T60" s="21">
        <f t="shared" si="20"/>
        <v>283637.7</v>
      </c>
      <c r="U60" s="21">
        <f t="shared" si="20"/>
        <v>225684.7</v>
      </c>
      <c r="V60" s="21">
        <f t="shared" si="20"/>
        <v>268417.64395</v>
      </c>
      <c r="W60" s="21">
        <f t="shared" si="20"/>
        <v>330167.40000000002</v>
      </c>
      <c r="X60" s="21">
        <f t="shared" si="20"/>
        <v>301009.98245000001</v>
      </c>
      <c r="Y60" s="21">
        <f t="shared" si="20"/>
        <v>268107.06727793819</v>
      </c>
      <c r="Z60" s="21">
        <f t="shared" si="20"/>
        <v>266519.25007793814</v>
      </c>
      <c r="AA60" s="21">
        <f t="shared" si="20"/>
        <v>351540.86885293812</v>
      </c>
      <c r="AB60" s="21">
        <f t="shared" si="20"/>
        <v>374717.12765293807</v>
      </c>
      <c r="AC60" s="21">
        <f t="shared" si="20"/>
        <v>306882.9382529381</v>
      </c>
      <c r="AD60" s="21">
        <f t="shared" si="20"/>
        <v>273591.07825293811</v>
      </c>
      <c r="AE60" s="21">
        <f t="shared" si="20"/>
        <v>234526.31219999999</v>
      </c>
      <c r="AF60" s="21">
        <f t="shared" si="20"/>
        <v>296233.8028</v>
      </c>
      <c r="AG60" s="21">
        <f t="shared" si="20"/>
        <v>328363.9828</v>
      </c>
      <c r="AH60" s="21">
        <f t="shared" si="20"/>
        <v>272823.99100000004</v>
      </c>
      <c r="AI60" s="21">
        <f t="shared" si="20"/>
        <v>248510.13219999999</v>
      </c>
      <c r="AJ60" s="21">
        <f t="shared" si="20"/>
        <v>269367.23219999997</v>
      </c>
      <c r="AK60" s="21">
        <f t="shared" si="20"/>
        <v>343868.99296511721</v>
      </c>
      <c r="AM60" s="20"/>
    </row>
    <row r="61" spans="1:41" x14ac:dyDescent="0.2">
      <c r="A61" s="22" t="s">
        <v>41</v>
      </c>
      <c r="B61" s="21">
        <f>+SUM(B62:B63)</f>
        <v>610431</v>
      </c>
      <c r="C61" s="21">
        <f t="shared" ref="C61:AK61" si="21">+SUM(C62:C63)</f>
        <v>384342</v>
      </c>
      <c r="D61" s="21">
        <f t="shared" si="21"/>
        <v>207273</v>
      </c>
      <c r="E61" s="21">
        <f t="shared" si="21"/>
        <v>227513</v>
      </c>
      <c r="F61" s="21">
        <f t="shared" si="21"/>
        <v>262753</v>
      </c>
      <c r="G61" s="21">
        <f t="shared" si="21"/>
        <v>307536</v>
      </c>
      <c r="H61" s="21">
        <f t="shared" si="21"/>
        <v>299194.71999999997</v>
      </c>
      <c r="I61" s="21">
        <f t="shared" si="21"/>
        <v>271397.71999999997</v>
      </c>
      <c r="J61" s="21">
        <f t="shared" si="21"/>
        <v>294633.40000000002</v>
      </c>
      <c r="K61" s="21">
        <f t="shared" si="21"/>
        <v>262852.40000000002</v>
      </c>
      <c r="L61" s="21">
        <f t="shared" si="21"/>
        <v>275596.24</v>
      </c>
      <c r="M61" s="21">
        <f t="shared" si="21"/>
        <v>286816.24</v>
      </c>
      <c r="N61" s="21">
        <f t="shared" si="21"/>
        <v>236387.56</v>
      </c>
      <c r="O61" s="21">
        <f t="shared" si="21"/>
        <v>300739.48</v>
      </c>
      <c r="P61" s="21">
        <f t="shared" si="21"/>
        <v>297829.62</v>
      </c>
      <c r="Q61" s="21">
        <f t="shared" si="21"/>
        <v>274577.28000000003</v>
      </c>
      <c r="R61" s="21">
        <f t="shared" si="21"/>
        <v>279748.3</v>
      </c>
      <c r="S61" s="21">
        <f t="shared" si="21"/>
        <v>287922.71999999997</v>
      </c>
      <c r="T61" s="21">
        <f t="shared" si="21"/>
        <v>283120.56</v>
      </c>
      <c r="U61" s="21">
        <f t="shared" si="21"/>
        <v>225167.56</v>
      </c>
      <c r="V61" s="21">
        <f t="shared" si="21"/>
        <v>267215.56</v>
      </c>
      <c r="W61" s="21">
        <f t="shared" si="21"/>
        <v>329650.26</v>
      </c>
      <c r="X61" s="21">
        <f t="shared" si="21"/>
        <v>296735.34000000003</v>
      </c>
      <c r="Y61" s="21">
        <f t="shared" si="21"/>
        <v>231759.64</v>
      </c>
      <c r="Z61" s="21">
        <f t="shared" si="21"/>
        <v>238156.36</v>
      </c>
      <c r="AA61" s="21">
        <f t="shared" si="21"/>
        <v>323668.32</v>
      </c>
      <c r="AB61" s="21">
        <f t="shared" si="21"/>
        <v>344577.18</v>
      </c>
      <c r="AC61" s="21">
        <f t="shared" si="21"/>
        <v>274522.42</v>
      </c>
      <c r="AD61" s="21">
        <f t="shared" si="21"/>
        <v>237714.9</v>
      </c>
      <c r="AE61" s="21">
        <f t="shared" si="21"/>
        <v>224900.34</v>
      </c>
      <c r="AF61" s="21">
        <f t="shared" si="21"/>
        <v>295706.32</v>
      </c>
      <c r="AG61" s="21">
        <f t="shared" si="21"/>
        <v>327836.5</v>
      </c>
      <c r="AH61" s="21">
        <f t="shared" si="21"/>
        <v>264815.14</v>
      </c>
      <c r="AI61" s="21">
        <f t="shared" si="21"/>
        <v>239517.94</v>
      </c>
      <c r="AJ61" s="21">
        <f t="shared" si="21"/>
        <v>262060.62</v>
      </c>
      <c r="AK61" s="21">
        <f t="shared" si="21"/>
        <v>316104.14</v>
      </c>
      <c r="AM61" s="20"/>
    </row>
    <row r="62" spans="1:41" x14ac:dyDescent="0.2">
      <c r="A62" s="8" t="s">
        <v>42</v>
      </c>
      <c r="B62" s="20">
        <f>+E_Acquisti!C120+'E_Altri costi'!D85+SP_Preg!C48</f>
        <v>404731</v>
      </c>
      <c r="C62" s="20">
        <f>+E_Acquisti!D120+'E_Altri costi'!E85+SP_Preg!D48</f>
        <v>177432</v>
      </c>
      <c r="D62" s="20">
        <f>+E_Acquisti!E120+'E_Altri costi'!F85+SP_Preg!D48</f>
        <v>363</v>
      </c>
      <c r="E62" s="20">
        <f>+E_Acquisti!F120+'E_Altri costi'!G85+SP_Preg!E48</f>
        <v>20603</v>
      </c>
      <c r="F62" s="20">
        <f>+E_Acquisti!G120+'E_Altri costi'!H85+SP_Preg!F48</f>
        <v>55053</v>
      </c>
      <c r="G62" s="20">
        <f>+E_Acquisti!H120+'E_Altri costi'!I85+SP_Preg!G48</f>
        <v>96811</v>
      </c>
      <c r="H62" s="20">
        <f>+E_Acquisti!I120+'E_Altri costi'!J85+SP_Preg!H48</f>
        <v>88469.72</v>
      </c>
      <c r="I62" s="20">
        <f>+E_Acquisti!J120+'E_Altri costi'!K85+SP_Preg!I48</f>
        <v>60672.72</v>
      </c>
      <c r="J62" s="20">
        <f>+E_Acquisti!K120+'E_Altri costi'!L85+SP_Preg!J48</f>
        <v>82698.399999999994</v>
      </c>
      <c r="K62" s="20">
        <f>+E_Acquisti!L120+'E_Altri costi'!M85+SP_Preg!K48</f>
        <v>50917.4</v>
      </c>
      <c r="L62" s="20">
        <f>+E_Acquisti!M120+'E_Altri costi'!N85+SP_Preg!L48</f>
        <v>67896.240000000005</v>
      </c>
      <c r="M62" s="20">
        <f>+E_Acquisti!N120+'E_Altri costi'!O85+SP_Preg!M48</f>
        <v>79116.240000000005</v>
      </c>
      <c r="N62" s="20">
        <f>+E_Acquisti!O120+'E_Altri costi'!P85+SP_Preg!N48</f>
        <v>28687.56</v>
      </c>
      <c r="O62" s="20">
        <f>+E_Acquisti!P120+'E_Altri costi'!Q85+SP_Preg!O48</f>
        <v>93039.48</v>
      </c>
      <c r="P62" s="20">
        <f>+E_Acquisti!Q120+'E_Altri costi'!R85+SP_Preg!P48</f>
        <v>90129.62000000001</v>
      </c>
      <c r="Q62" s="20">
        <f>+E_Acquisti!R120+'E_Altri costi'!S85+SP_Preg!Q48</f>
        <v>66877.280000000013</v>
      </c>
      <c r="R62" s="20">
        <f>+E_Acquisti!S120+'E_Altri costi'!T85+SP_Preg!R48</f>
        <v>72048.3</v>
      </c>
      <c r="S62" s="20">
        <f>+E_Acquisti!T120+'E_Altri costi'!U85+SP_Preg!S48</f>
        <v>80222.720000000001</v>
      </c>
      <c r="T62" s="20">
        <f>+E_Acquisti!U120+'E_Altri costi'!V85+SP_Preg!T48</f>
        <v>75420.56</v>
      </c>
      <c r="U62" s="20">
        <f>+E_Acquisti!V120+'E_Altri costi'!W85+SP_Preg!U48</f>
        <v>17467.560000000001</v>
      </c>
      <c r="V62" s="20">
        <f>+E_Acquisti!W120+'E_Altri costi'!X85+SP_Preg!V48</f>
        <v>59515.560000000005</v>
      </c>
      <c r="W62" s="20">
        <f>+E_Acquisti!X120+'E_Altri costi'!Y85+SP_Preg!W48</f>
        <v>121950.26000000001</v>
      </c>
      <c r="X62" s="20">
        <f>+E_Acquisti!Y120+'E_Altri costi'!Z85+SP_Preg!X48</f>
        <v>89035.340000000011</v>
      </c>
      <c r="Y62" s="20">
        <f>+E_Acquisti!Z120+'E_Altri costi'!AA85+SP_Preg!Y48</f>
        <v>24059.64</v>
      </c>
      <c r="Z62" s="20">
        <f>+E_Acquisti!AA120+'E_Altri costi'!AB85+SP_Preg!Z48</f>
        <v>30456.36</v>
      </c>
      <c r="AA62" s="20">
        <f>+E_Acquisti!AB120+'E_Altri costi'!AC85+SP_Preg!AA48</f>
        <v>115968.32000000001</v>
      </c>
      <c r="AB62" s="20">
        <f>+E_Acquisti!AC120+'E_Altri costi'!AD85+SP_Preg!AB48</f>
        <v>136877.18</v>
      </c>
      <c r="AC62" s="20">
        <f>+E_Acquisti!AD120+'E_Altri costi'!AE85+SP_Preg!AC48</f>
        <v>66822.42</v>
      </c>
      <c r="AD62" s="20">
        <f>+E_Acquisti!AE120+'E_Altri costi'!AF85+SP_Preg!AD48</f>
        <v>30014.899999999998</v>
      </c>
      <c r="AE62" s="20">
        <f>+E_Acquisti!AF120+'E_Altri costi'!AG85+SP_Preg!AE48</f>
        <v>17200.34</v>
      </c>
      <c r="AF62" s="20">
        <f>+E_Acquisti!AG120+'E_Altri costi'!AH85+SP_Preg!AF48</f>
        <v>88006.32</v>
      </c>
      <c r="AG62" s="20">
        <f>+E_Acquisti!AH120+'E_Altri costi'!AI85+SP_Preg!AG48</f>
        <v>120136.5</v>
      </c>
      <c r="AH62" s="20">
        <f>+E_Acquisti!AI120+'E_Altri costi'!AJ85+SP_Preg!AH48</f>
        <v>57115.140000000007</v>
      </c>
      <c r="AI62" s="20">
        <f>+E_Acquisti!AJ120+'E_Altri costi'!AK85+SP_Preg!AI48</f>
        <v>31817.940000000002</v>
      </c>
      <c r="AJ62" s="20">
        <f>+E_Acquisti!AK120+'E_Altri costi'!AL85+SP_Preg!AJ48</f>
        <v>54360.619999999995</v>
      </c>
      <c r="AK62" s="20">
        <f>+E_Acquisti!AL120+'E_Altri costi'!AM85+SP_Preg!AK48</f>
        <v>108404.14000000001</v>
      </c>
      <c r="AM62" s="20"/>
    </row>
    <row r="63" spans="1:41" x14ac:dyDescent="0.2">
      <c r="A63" s="8" t="s">
        <v>43</v>
      </c>
      <c r="B63" s="20">
        <f>+E_Investimenti!F95</f>
        <v>205700</v>
      </c>
      <c r="C63" s="20">
        <f>+E_Investimenti!G95</f>
        <v>206910</v>
      </c>
      <c r="D63" s="20">
        <f>+E_Investimenti!H95</f>
        <v>206910</v>
      </c>
      <c r="E63" s="20">
        <f>+E_Investimenti!I95</f>
        <v>206910</v>
      </c>
      <c r="F63" s="20">
        <f>+E_Investimenti!J95</f>
        <v>207700</v>
      </c>
      <c r="G63" s="20">
        <f>+E_Investimenti!K95</f>
        <v>210725</v>
      </c>
      <c r="H63" s="20">
        <f>+E_Investimenti!L95</f>
        <v>210725</v>
      </c>
      <c r="I63" s="20">
        <f>+E_Investimenti!M95</f>
        <v>210725</v>
      </c>
      <c r="J63" s="20">
        <f>+E_Investimenti!N95</f>
        <v>211935</v>
      </c>
      <c r="K63" s="20">
        <f>+E_Investimenti!O95</f>
        <v>211935</v>
      </c>
      <c r="L63" s="20">
        <f>+E_Investimenti!P95</f>
        <v>207700</v>
      </c>
      <c r="M63" s="20">
        <f>+E_Investimenti!Q95</f>
        <v>207700</v>
      </c>
      <c r="N63" s="20">
        <f>+E_Investimenti!R95</f>
        <v>207700</v>
      </c>
      <c r="O63" s="20">
        <f>+E_Investimenti!S95</f>
        <v>207700</v>
      </c>
      <c r="P63" s="20">
        <f>+E_Investimenti!T95</f>
        <v>207700</v>
      </c>
      <c r="Q63" s="20">
        <f>+E_Investimenti!U95</f>
        <v>207700</v>
      </c>
      <c r="R63" s="20">
        <f>+E_Investimenti!V95</f>
        <v>207700</v>
      </c>
      <c r="S63" s="20">
        <f>+E_Investimenti!W95</f>
        <v>207700</v>
      </c>
      <c r="T63" s="20">
        <f>+E_Investimenti!X95</f>
        <v>207700</v>
      </c>
      <c r="U63" s="20">
        <f>+E_Investimenti!Y95</f>
        <v>207700</v>
      </c>
      <c r="V63" s="20">
        <f>+E_Investimenti!Z95</f>
        <v>207700</v>
      </c>
      <c r="W63" s="20">
        <f>+E_Investimenti!AA95</f>
        <v>207700</v>
      </c>
      <c r="X63" s="20">
        <f>+E_Investimenti!AB95</f>
        <v>207700</v>
      </c>
      <c r="Y63" s="20">
        <f>+E_Investimenti!AC95</f>
        <v>207700</v>
      </c>
      <c r="Z63" s="20">
        <f>+E_Investimenti!AD95</f>
        <v>207700</v>
      </c>
      <c r="AA63" s="20">
        <f>+E_Investimenti!AE95</f>
        <v>207700</v>
      </c>
      <c r="AB63" s="20">
        <f>+E_Investimenti!AF95</f>
        <v>207700</v>
      </c>
      <c r="AC63" s="20">
        <f>+E_Investimenti!AG95</f>
        <v>207700</v>
      </c>
      <c r="AD63" s="20">
        <f>+E_Investimenti!AH95</f>
        <v>207700</v>
      </c>
      <c r="AE63" s="20">
        <f>+E_Investimenti!AI95</f>
        <v>207700</v>
      </c>
      <c r="AF63" s="20">
        <f>+E_Investimenti!AJ95</f>
        <v>207700</v>
      </c>
      <c r="AG63" s="20">
        <f>+E_Investimenti!AK95</f>
        <v>207700</v>
      </c>
      <c r="AH63" s="20">
        <f>+E_Investimenti!AL95</f>
        <v>207700</v>
      </c>
      <c r="AI63" s="20">
        <f>+E_Investimenti!AM95</f>
        <v>207700</v>
      </c>
      <c r="AJ63" s="20">
        <f>+E_Investimenti!AN95</f>
        <v>207700</v>
      </c>
      <c r="AK63" s="20">
        <f>+E_Investimenti!AO95</f>
        <v>207700</v>
      </c>
      <c r="AM63" s="20"/>
    </row>
    <row r="64" spans="1:41" x14ac:dyDescent="0.2">
      <c r="A64" s="8" t="s">
        <v>44</v>
      </c>
      <c r="B64" s="20">
        <f>+IF(E_Personale!C175&gt;0,E_Personale!C175,0)</f>
        <v>300</v>
      </c>
      <c r="C64" s="20">
        <f>+IF(E_Personale!D175&gt;0,E_Personale!D175,0)</f>
        <v>600</v>
      </c>
      <c r="D64" s="20">
        <f>+IF(E_Personale!E175&gt;0,E_Personale!E175,0)</f>
        <v>900</v>
      </c>
      <c r="E64" s="20">
        <f>+IF(E_Personale!F175&gt;0,E_Personale!F175,0)</f>
        <v>1200</v>
      </c>
      <c r="F64" s="20">
        <f>+IF(E_Personale!G175&gt;0,E_Personale!G175,0)</f>
        <v>0</v>
      </c>
      <c r="G64" s="20">
        <f>+IF(E_Personale!H175&gt;0,E_Personale!H175,0)</f>
        <v>0</v>
      </c>
      <c r="H64" s="20">
        <f>+IF(E_Personale!I175&gt;0,E_Personale!I175,0)</f>
        <v>0</v>
      </c>
      <c r="I64" s="20">
        <f>+IF(E_Personale!J175&gt;0,E_Personale!J175,0)</f>
        <v>0</v>
      </c>
      <c r="J64" s="20">
        <f>+IF(E_Personale!K175&gt;0,E_Personale!K175,0)</f>
        <v>0</v>
      </c>
      <c r="K64" s="20">
        <f>+IF(E_Personale!L175&gt;0,E_Personale!L175,0)</f>
        <v>0</v>
      </c>
      <c r="L64" s="20">
        <f>+IF(E_Personale!M175&gt;0,E_Personale!M175,0)</f>
        <v>0</v>
      </c>
      <c r="M64" s="20">
        <f>+IF(E_Personale!N175&gt;0,E_Personale!N175,0)</f>
        <v>0</v>
      </c>
      <c r="N64" s="20">
        <f>+IF(E_Personale!O175&gt;0,E_Personale!O175,0)</f>
        <v>306</v>
      </c>
      <c r="O64" s="20">
        <f>+IF(E_Personale!P175&gt;0,E_Personale!P175,0)</f>
        <v>612</v>
      </c>
      <c r="P64" s="20">
        <f>+IF(E_Personale!Q175&gt;0,E_Personale!Q175,0)</f>
        <v>918</v>
      </c>
      <c r="Q64" s="20">
        <f>+IF(E_Personale!R175&gt;0,E_Personale!R175,0)</f>
        <v>1224</v>
      </c>
      <c r="R64" s="20">
        <f>+IF(E_Personale!S175&gt;0,E_Personale!S175,0)</f>
        <v>0</v>
      </c>
      <c r="S64" s="20">
        <f>+IF(E_Personale!T175&gt;0,E_Personale!T175,0)</f>
        <v>0</v>
      </c>
      <c r="T64" s="20">
        <f>+IF(E_Personale!U175&gt;0,E_Personale!U175,0)</f>
        <v>0</v>
      </c>
      <c r="U64" s="20">
        <f>+IF(E_Personale!V175&gt;0,E_Personale!V175,0)</f>
        <v>0</v>
      </c>
      <c r="V64" s="20">
        <f>+IF(E_Personale!W175&gt;0,E_Personale!W175,0)</f>
        <v>0</v>
      </c>
      <c r="W64" s="20">
        <f>+IF(E_Personale!X175&gt;0,E_Personale!X175,0)</f>
        <v>0</v>
      </c>
      <c r="X64" s="20">
        <f>+IF(E_Personale!Y175&gt;0,E_Personale!Y175,0)</f>
        <v>0</v>
      </c>
      <c r="Y64" s="20">
        <f>+IF(E_Personale!Z175&gt;0,E_Personale!Z175,0)</f>
        <v>0</v>
      </c>
      <c r="Z64" s="20">
        <f>+IF(E_Personale!AA175&gt;0,E_Personale!AA175,0)</f>
        <v>238.67999999999984</v>
      </c>
      <c r="AA64" s="20">
        <f>+IF(E_Personale!AB175&gt;0,E_Personale!AB175,0)</f>
        <v>550.79999999999973</v>
      </c>
      <c r="AB64" s="20">
        <f>+IF(E_Personale!AC175&gt;0,E_Personale!AC175,0)</f>
        <v>862.91999999999962</v>
      </c>
      <c r="AC64" s="20">
        <f>+IF(E_Personale!AD175&gt;0,E_Personale!AD175,0)</f>
        <v>1175.0399999999995</v>
      </c>
      <c r="AD64" s="20">
        <f>+IF(E_Personale!AE175&gt;0,E_Personale!AE175,0)</f>
        <v>0</v>
      </c>
      <c r="AE64" s="20">
        <f>+IF(E_Personale!AF175&gt;0,E_Personale!AF175,0)</f>
        <v>0</v>
      </c>
      <c r="AF64" s="20">
        <f>+IF(E_Personale!AG175&gt;0,E_Personale!AG175,0)</f>
        <v>0</v>
      </c>
      <c r="AG64" s="20">
        <f>+IF(E_Personale!AH175&gt;0,E_Personale!AH175,0)</f>
        <v>0</v>
      </c>
      <c r="AH64" s="20">
        <f>+IF(E_Personale!AI175&gt;0,E_Personale!AI175,0)</f>
        <v>0</v>
      </c>
      <c r="AI64" s="20">
        <f>+IF(E_Personale!AJ175&gt;0,E_Personale!AJ175,0)</f>
        <v>0</v>
      </c>
      <c r="AJ64" s="20">
        <f>+IF(E_Personale!AK175&gt;0,E_Personale!AK175,0)</f>
        <v>0</v>
      </c>
      <c r="AK64" s="20">
        <f>+IF(E_Personale!AL175&gt;0,E_Personale!AL175,0)</f>
        <v>0</v>
      </c>
      <c r="AM64" s="20"/>
    </row>
    <row r="65" spans="1:39" x14ac:dyDescent="0.2">
      <c r="A65" s="22" t="s">
        <v>45</v>
      </c>
      <c r="B65" s="20">
        <f>+IF(E_Personale!C178&gt;0,E_Personale!C178,0)</f>
        <v>507</v>
      </c>
      <c r="C65" s="20">
        <f>+IF(E_Personale!D178&gt;0,E_Personale!D178,0)</f>
        <v>507</v>
      </c>
      <c r="D65" s="20">
        <f>+IF(E_Personale!E178&gt;0,E_Personale!E178,0)</f>
        <v>507</v>
      </c>
      <c r="E65" s="20">
        <f>+IF(E_Personale!F178&gt;0,E_Personale!F178,0)</f>
        <v>507</v>
      </c>
      <c r="F65" s="20">
        <f>+IF(E_Personale!G178&gt;0,E_Personale!G178,0)</f>
        <v>507</v>
      </c>
      <c r="G65" s="20">
        <f>+IF(E_Personale!H178&gt;0,E_Personale!H178,0)</f>
        <v>507</v>
      </c>
      <c r="H65" s="20">
        <f>+IF(E_Personale!I178&gt;0,E_Personale!I178,0)</f>
        <v>507</v>
      </c>
      <c r="I65" s="20">
        <f>+IF(E_Personale!J178&gt;0,E_Personale!J178,0)</f>
        <v>507</v>
      </c>
      <c r="J65" s="20">
        <f>+IF(E_Personale!K178&gt;0,E_Personale!K178,0)</f>
        <v>507</v>
      </c>
      <c r="K65" s="20">
        <f>+IF(E_Personale!L178&gt;0,E_Personale!L178,0)</f>
        <v>507</v>
      </c>
      <c r="L65" s="20">
        <f>+IF(E_Personale!M178&gt;0,E_Personale!M178,0)</f>
        <v>507</v>
      </c>
      <c r="M65" s="20">
        <f>+IF(E_Personale!N178&gt;0,E_Personale!N178,0)</f>
        <v>507</v>
      </c>
      <c r="N65" s="20">
        <f>+IF(E_Personale!O178&gt;0,E_Personale!O178,0)</f>
        <v>517.14</v>
      </c>
      <c r="O65" s="20">
        <f>+IF(E_Personale!P178&gt;0,E_Personale!P178,0)</f>
        <v>517.13999999999987</v>
      </c>
      <c r="P65" s="20">
        <f>+IF(E_Personale!Q178&gt;0,E_Personale!Q178,0)</f>
        <v>517.13999999999987</v>
      </c>
      <c r="Q65" s="20">
        <f>+IF(E_Personale!R178&gt;0,E_Personale!R178,0)</f>
        <v>517.13999999999987</v>
      </c>
      <c r="R65" s="20">
        <f>+IF(E_Personale!S178&gt;0,E_Personale!S178,0)</f>
        <v>517.13999999999987</v>
      </c>
      <c r="S65" s="20">
        <f>+IF(E_Personale!T178&gt;0,E_Personale!T178,0)</f>
        <v>517.13999999999987</v>
      </c>
      <c r="T65" s="20">
        <f>+IF(E_Personale!U178&gt;0,E_Personale!U178,0)</f>
        <v>517.13999999999987</v>
      </c>
      <c r="U65" s="20">
        <f>+IF(E_Personale!V178&gt;0,E_Personale!V178,0)</f>
        <v>517.13999999999987</v>
      </c>
      <c r="V65" s="20">
        <f>+IF(E_Personale!W178&gt;0,E_Personale!W178,0)</f>
        <v>517.13999999999987</v>
      </c>
      <c r="W65" s="20">
        <f>+IF(E_Personale!X178&gt;0,E_Personale!X178,0)</f>
        <v>517.13999999999987</v>
      </c>
      <c r="X65" s="20">
        <f>+IF(E_Personale!Y178&gt;0,E_Personale!Y178,0)</f>
        <v>517.13999999999987</v>
      </c>
      <c r="Y65" s="20">
        <f>+IF(E_Personale!Z178&gt;0,E_Personale!Z178,0)</f>
        <v>517.13999999999987</v>
      </c>
      <c r="Z65" s="20">
        <f>+IF(E_Personale!AA178&gt;0,E_Personale!AA178,0)</f>
        <v>527.48279999999966</v>
      </c>
      <c r="AA65" s="20">
        <f>+IF(E_Personale!AB178&gt;0,E_Personale!AB178,0)</f>
        <v>527.48279999999954</v>
      </c>
      <c r="AB65" s="20">
        <f>+IF(E_Personale!AC178&gt;0,E_Personale!AC178,0)</f>
        <v>527.48279999999954</v>
      </c>
      <c r="AC65" s="20">
        <f>+IF(E_Personale!AD178&gt;0,E_Personale!AD178,0)</f>
        <v>527.48279999999954</v>
      </c>
      <c r="AD65" s="20">
        <f>+IF(E_Personale!AE178&gt;0,E_Personale!AE178,0)</f>
        <v>527.48279999999954</v>
      </c>
      <c r="AE65" s="20">
        <f>+IF(E_Personale!AF178&gt;0,E_Personale!AF178,0)</f>
        <v>527.48279999999954</v>
      </c>
      <c r="AF65" s="20">
        <f>+IF(E_Personale!AG178&gt;0,E_Personale!AG178,0)</f>
        <v>527.48279999999954</v>
      </c>
      <c r="AG65" s="20">
        <f>+IF(E_Personale!AH178&gt;0,E_Personale!AH178,0)</f>
        <v>527.48279999999954</v>
      </c>
      <c r="AH65" s="20">
        <f>+IF(E_Personale!AI178&gt;0,E_Personale!AI178,0)</f>
        <v>527.48279999999954</v>
      </c>
      <c r="AI65" s="20">
        <f>+IF(E_Personale!AJ178&gt;0,E_Personale!AJ178,0)</f>
        <v>527.48279999999954</v>
      </c>
      <c r="AJ65" s="20">
        <f>+IF(E_Personale!AK178&gt;0,E_Personale!AK178,0)</f>
        <v>527.48279999999954</v>
      </c>
      <c r="AK65" s="20">
        <f>+IF(E_Personale!AL178&gt;0,E_Personale!AL178,0)</f>
        <v>527.48279999999954</v>
      </c>
      <c r="AM65" s="20"/>
    </row>
    <row r="66" spans="1:39" x14ac:dyDescent="0.2">
      <c r="A66" s="9" t="s">
        <v>46</v>
      </c>
      <c r="B66" s="21">
        <f>+B67</f>
        <v>0</v>
      </c>
      <c r="C66" s="21">
        <f t="shared" ref="C66:AK66" si="22">+C67</f>
        <v>0</v>
      </c>
      <c r="D66" s="21">
        <f t="shared" si="22"/>
        <v>0</v>
      </c>
      <c r="E66" s="21">
        <f t="shared" si="22"/>
        <v>0</v>
      </c>
      <c r="F66" s="21">
        <f t="shared" si="22"/>
        <v>0</v>
      </c>
      <c r="G66" s="21">
        <f t="shared" si="22"/>
        <v>0</v>
      </c>
      <c r="H66" s="21">
        <f t="shared" si="22"/>
        <v>0</v>
      </c>
      <c r="I66" s="21">
        <f t="shared" si="22"/>
        <v>0</v>
      </c>
      <c r="J66" s="21">
        <f t="shared" si="22"/>
        <v>0</v>
      </c>
      <c r="K66" s="21">
        <f t="shared" si="22"/>
        <v>0</v>
      </c>
      <c r="L66" s="21">
        <f t="shared" si="22"/>
        <v>0</v>
      </c>
      <c r="M66" s="21">
        <f t="shared" si="22"/>
        <v>0</v>
      </c>
      <c r="N66" s="21">
        <f t="shared" si="22"/>
        <v>0</v>
      </c>
      <c r="O66" s="21">
        <f t="shared" si="22"/>
        <v>0</v>
      </c>
      <c r="P66" s="21">
        <f t="shared" si="22"/>
        <v>0</v>
      </c>
      <c r="Q66" s="21">
        <f t="shared" si="22"/>
        <v>0</v>
      </c>
      <c r="R66" s="21">
        <f t="shared" si="22"/>
        <v>0</v>
      </c>
      <c r="S66" s="21">
        <f t="shared" si="22"/>
        <v>0</v>
      </c>
      <c r="T66" s="21">
        <f t="shared" si="22"/>
        <v>0</v>
      </c>
      <c r="U66" s="21">
        <f t="shared" si="22"/>
        <v>0</v>
      </c>
      <c r="V66" s="21">
        <f t="shared" si="22"/>
        <v>684.94395000000804</v>
      </c>
      <c r="W66" s="21">
        <f t="shared" si="22"/>
        <v>0</v>
      </c>
      <c r="X66" s="21">
        <f t="shared" si="22"/>
        <v>3757.5024499999981</v>
      </c>
      <c r="Y66" s="21">
        <f t="shared" si="22"/>
        <v>9036.0212249999986</v>
      </c>
      <c r="Z66" s="21">
        <f t="shared" si="22"/>
        <v>802.4612249999991</v>
      </c>
      <c r="AA66" s="21">
        <f t="shared" si="22"/>
        <v>0</v>
      </c>
      <c r="AB66" s="21">
        <f t="shared" si="22"/>
        <v>1955.2787999999982</v>
      </c>
      <c r="AC66" s="21">
        <f t="shared" si="22"/>
        <v>3863.7293999999993</v>
      </c>
      <c r="AD66" s="21">
        <f t="shared" si="22"/>
        <v>8554.4293999999991</v>
      </c>
      <c r="AE66" s="21">
        <f t="shared" si="22"/>
        <v>9098.4893999999986</v>
      </c>
      <c r="AF66" s="21">
        <f t="shared" si="22"/>
        <v>0</v>
      </c>
      <c r="AG66" s="21">
        <f t="shared" si="22"/>
        <v>0</v>
      </c>
      <c r="AH66" s="21">
        <f t="shared" si="22"/>
        <v>7481.368199999999</v>
      </c>
      <c r="AI66" s="21">
        <f t="shared" si="22"/>
        <v>8464.7093999999979</v>
      </c>
      <c r="AJ66" s="21">
        <f t="shared" si="22"/>
        <v>6779.1293999999989</v>
      </c>
      <c r="AK66" s="21">
        <f t="shared" si="22"/>
        <v>0</v>
      </c>
      <c r="AM66" s="20"/>
    </row>
    <row r="67" spans="1:39" x14ac:dyDescent="0.2">
      <c r="A67" s="8" t="s">
        <v>47</v>
      </c>
      <c r="B67" s="20">
        <f>+IF(L_Iva!C34&lt;0,-L_Iva!C34,0)</f>
        <v>0</v>
      </c>
      <c r="C67" s="20">
        <f>+IF(L_Iva!D34&lt;0,-L_Iva!D34,0)</f>
        <v>0</v>
      </c>
      <c r="D67" s="20">
        <f>+IF(L_Iva!E34&lt;0,-L_Iva!E34,0)</f>
        <v>0</v>
      </c>
      <c r="E67" s="20">
        <f>+IF(L_Iva!F34&lt;0,-L_Iva!F34,0)</f>
        <v>0</v>
      </c>
      <c r="F67" s="20">
        <f>+IF(L_Iva!G34&lt;0,-L_Iva!G34,0)</f>
        <v>0</v>
      </c>
      <c r="G67" s="20">
        <f>+IF(L_Iva!H34&lt;0,-L_Iva!H34,0)</f>
        <v>0</v>
      </c>
      <c r="H67" s="20">
        <f>+IF(L_Iva!I34&lt;0,-L_Iva!I34,0)</f>
        <v>0</v>
      </c>
      <c r="I67" s="20">
        <f>+IF(L_Iva!J34&lt;0,-L_Iva!J34,0)</f>
        <v>0</v>
      </c>
      <c r="J67" s="20">
        <f>+IF(L_Iva!K34&lt;0,-L_Iva!K34,0)</f>
        <v>0</v>
      </c>
      <c r="K67" s="20">
        <f>+IF(L_Iva!L34&lt;0,-L_Iva!L34,0)</f>
        <v>0</v>
      </c>
      <c r="L67" s="20">
        <f>+IF(L_Iva!M34&lt;0,-L_Iva!M34,0)</f>
        <v>0</v>
      </c>
      <c r="M67" s="20">
        <f>+IF(L_Iva!N34&lt;0,-L_Iva!N34,0)</f>
        <v>0</v>
      </c>
      <c r="N67" s="20">
        <f>+IF(L_Iva!O34&lt;0,-L_Iva!O34,0)</f>
        <v>0</v>
      </c>
      <c r="O67" s="20">
        <f>+IF(L_Iva!P34&lt;0,-L_Iva!P34,0)</f>
        <v>0</v>
      </c>
      <c r="P67" s="20">
        <f>+IF(L_Iva!Q34&lt;0,-L_Iva!Q34,0)</f>
        <v>0</v>
      </c>
      <c r="Q67" s="20">
        <f>+IF(L_Iva!R34&lt;0,-L_Iva!R34,0)</f>
        <v>0</v>
      </c>
      <c r="R67" s="20">
        <f>+IF(L_Iva!S34&lt;0,-L_Iva!S34,0)</f>
        <v>0</v>
      </c>
      <c r="S67" s="20">
        <f>+IF(L_Iva!T34&lt;0,-L_Iva!T34,0)</f>
        <v>0</v>
      </c>
      <c r="T67" s="20">
        <f>+IF(L_Iva!U34&lt;0,-L_Iva!U34,0)</f>
        <v>0</v>
      </c>
      <c r="U67" s="20">
        <f>+IF(L_Iva!V34&lt;0,-L_Iva!V34,0)</f>
        <v>0</v>
      </c>
      <c r="V67" s="20">
        <f>+IF(L_Iva!W34&lt;0,-L_Iva!W34,0)</f>
        <v>684.94395000000804</v>
      </c>
      <c r="W67" s="20">
        <f>+IF(L_Iva!X34&lt;0,-L_Iva!X34,0)</f>
        <v>0</v>
      </c>
      <c r="X67" s="20">
        <f>+IF(L_Iva!Y34&lt;0,-L_Iva!Y34,0)</f>
        <v>3757.5024499999981</v>
      </c>
      <c r="Y67" s="20">
        <f>+IF(L_Iva!Z34&lt;0,-L_Iva!Z34,0)</f>
        <v>9036.0212249999986</v>
      </c>
      <c r="Z67" s="20">
        <f>+IF(L_Iva!AA34&lt;0,-L_Iva!AA34,0)</f>
        <v>802.4612249999991</v>
      </c>
      <c r="AA67" s="20">
        <f>+IF(L_Iva!AB34&lt;0,-L_Iva!AB34,0)</f>
        <v>0</v>
      </c>
      <c r="AB67" s="20">
        <f>+IF(L_Iva!AC34&lt;0,-L_Iva!AC34,0)</f>
        <v>1955.2787999999982</v>
      </c>
      <c r="AC67" s="20">
        <f>+IF(L_Iva!AD34&lt;0,-L_Iva!AD34,0)</f>
        <v>3863.7293999999993</v>
      </c>
      <c r="AD67" s="20">
        <f>+IF(L_Iva!AE34&lt;0,-L_Iva!AE34,0)</f>
        <v>8554.4293999999991</v>
      </c>
      <c r="AE67" s="20">
        <f>+IF(L_Iva!AF34&lt;0,-L_Iva!AF34,0)</f>
        <v>9098.4893999999986</v>
      </c>
      <c r="AF67" s="20">
        <f>+IF(L_Iva!AG34&lt;0,-L_Iva!AG34,0)</f>
        <v>0</v>
      </c>
      <c r="AG67" s="20">
        <f>+IF(L_Iva!AH34&lt;0,-L_Iva!AH34,0)</f>
        <v>0</v>
      </c>
      <c r="AH67" s="20">
        <f>+IF(L_Iva!AI34&lt;0,-L_Iva!AI34,0)</f>
        <v>7481.368199999999</v>
      </c>
      <c r="AI67" s="20">
        <f>+IF(L_Iva!AJ34&lt;0,-L_Iva!AJ34,0)</f>
        <v>8464.7093999999979</v>
      </c>
      <c r="AJ67" s="20">
        <f>+IF(L_Iva!AK34&lt;0,-L_Iva!AK34,0)</f>
        <v>6779.1293999999989</v>
      </c>
      <c r="AK67" s="20">
        <f>+IF(L_Iva!AL34&lt;0,-L_Iva!AL34,0)</f>
        <v>0</v>
      </c>
      <c r="AM67" s="20"/>
    </row>
    <row r="68" spans="1:39" x14ac:dyDescent="0.2">
      <c r="A68" s="22" t="s">
        <v>48</v>
      </c>
      <c r="B68" s="21">
        <f>+Ires!B25+Irap!B43</f>
        <v>0</v>
      </c>
      <c r="C68" s="21">
        <f>+Ires!C25+Irap!C43</f>
        <v>0</v>
      </c>
      <c r="D68" s="21">
        <f>+Ires!D25+Irap!D43</f>
        <v>0</v>
      </c>
      <c r="E68" s="21">
        <f>+Ires!E25+Irap!E43</f>
        <v>0</v>
      </c>
      <c r="F68" s="21">
        <f>+Ires!F25+Irap!F43</f>
        <v>0</v>
      </c>
      <c r="G68" s="21">
        <f>+Ires!G25+Irap!G43</f>
        <v>0</v>
      </c>
      <c r="H68" s="21">
        <f>+Ires!H25+Irap!H43</f>
        <v>0</v>
      </c>
      <c r="I68" s="21">
        <f>+Ires!I25+Irap!I43</f>
        <v>0</v>
      </c>
      <c r="J68" s="21">
        <f>+Ires!J25+Irap!J43</f>
        <v>0</v>
      </c>
      <c r="K68" s="21">
        <f>+Ires!K25+Irap!K43</f>
        <v>0</v>
      </c>
      <c r="L68" s="21">
        <f>+Ires!L25+Irap!L43</f>
        <v>0</v>
      </c>
      <c r="M68" s="21">
        <f>+Ires!M25+Irap!M43</f>
        <v>12727.582008238189</v>
      </c>
      <c r="N68" s="21">
        <f>+Ires!N25+Irap!N43</f>
        <v>12727.582008238189</v>
      </c>
      <c r="O68" s="21">
        <f>+Ires!O25+Irap!O43</f>
        <v>12727.582008238189</v>
      </c>
      <c r="P68" s="21">
        <f>+Ires!P25+Irap!P43</f>
        <v>12727.582008238189</v>
      </c>
      <c r="Q68" s="21">
        <f>+Ires!Q25+Irap!Q43</f>
        <v>12727.582008238189</v>
      </c>
      <c r="R68" s="21">
        <f>+Ires!R25+Irap!R43</f>
        <v>12727.582008238189</v>
      </c>
      <c r="S68" s="21">
        <f>+Ires!S25+Irap!S43</f>
        <v>0</v>
      </c>
      <c r="T68" s="21">
        <f>+Ires!T25+Irap!T43</f>
        <v>0</v>
      </c>
      <c r="U68" s="21">
        <f>+Ires!U25+Irap!U43</f>
        <v>0</v>
      </c>
      <c r="V68" s="21">
        <f>+Ires!V25+Irap!V43</f>
        <v>0</v>
      </c>
      <c r="W68" s="21">
        <f>+Ires!W25+Irap!W43</f>
        <v>0</v>
      </c>
      <c r="X68" s="21">
        <f>+Ires!X25+Irap!X43</f>
        <v>0</v>
      </c>
      <c r="Y68" s="21">
        <f>+Ires!Y25+Irap!Y43</f>
        <v>26794.266052938143</v>
      </c>
      <c r="Z68" s="21">
        <f>+Ires!Z25+Irap!Z43</f>
        <v>26794.266052938143</v>
      </c>
      <c r="AA68" s="21">
        <f>+Ires!AA25+Irap!AA43</f>
        <v>26794.266052938143</v>
      </c>
      <c r="AB68" s="21">
        <f>+Ires!AB25+Irap!AB43</f>
        <v>26794.266052938143</v>
      </c>
      <c r="AC68" s="21">
        <f>+Ires!AC25+Irap!AC43</f>
        <v>26794.266052938143</v>
      </c>
      <c r="AD68" s="21">
        <f>+Ires!AD25+Irap!AD43</f>
        <v>26794.266052938143</v>
      </c>
      <c r="AE68" s="21">
        <f>+Ires!AE25+Irap!AE43</f>
        <v>0</v>
      </c>
      <c r="AF68" s="21">
        <f>+Ires!AF25+Irap!AF43</f>
        <v>0</v>
      </c>
      <c r="AG68" s="21">
        <f>+Ires!AG25+Irap!AG43</f>
        <v>0</v>
      </c>
      <c r="AH68" s="21">
        <f>+Ires!AH25+Irap!AH43</f>
        <v>0</v>
      </c>
      <c r="AI68" s="21">
        <f>+Ires!AI25+Irap!AI43</f>
        <v>0</v>
      </c>
      <c r="AJ68" s="21">
        <f>+Ires!AJ25+Irap!AJ43</f>
        <v>0</v>
      </c>
      <c r="AK68" s="21">
        <f>+Ires!AK25+Irap!AK43</f>
        <v>27237.370165117183</v>
      </c>
      <c r="AM68" s="20"/>
    </row>
    <row r="69" spans="1:39" x14ac:dyDescent="0.2">
      <c r="A69" s="22" t="s">
        <v>49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3">+SUM(C71:C72)</f>
        <v>0</v>
      </c>
      <c r="D70" s="21">
        <f t="shared" si="23"/>
        <v>0</v>
      </c>
      <c r="E70" s="21">
        <f t="shared" si="23"/>
        <v>0</v>
      </c>
      <c r="F70" s="21">
        <f t="shared" si="23"/>
        <v>0</v>
      </c>
      <c r="G70" s="21">
        <f t="shared" si="23"/>
        <v>0</v>
      </c>
      <c r="H70" s="21">
        <f t="shared" si="23"/>
        <v>0</v>
      </c>
      <c r="I70" s="21">
        <f t="shared" si="23"/>
        <v>0</v>
      </c>
      <c r="J70" s="21">
        <f t="shared" si="23"/>
        <v>0</v>
      </c>
      <c r="K70" s="21">
        <f t="shared" si="23"/>
        <v>0</v>
      </c>
      <c r="L70" s="21">
        <f t="shared" si="23"/>
        <v>0</v>
      </c>
      <c r="M70" s="21">
        <f t="shared" si="23"/>
        <v>0</v>
      </c>
      <c r="N70" s="21">
        <f t="shared" si="23"/>
        <v>0</v>
      </c>
      <c r="O70" s="21">
        <f t="shared" si="23"/>
        <v>0</v>
      </c>
      <c r="P70" s="21">
        <f t="shared" si="23"/>
        <v>0</v>
      </c>
      <c r="Q70" s="21">
        <f t="shared" si="23"/>
        <v>0</v>
      </c>
      <c r="R70" s="21">
        <f t="shared" si="23"/>
        <v>0</v>
      </c>
      <c r="S70" s="21">
        <f t="shared" si="23"/>
        <v>0</v>
      </c>
      <c r="T70" s="21">
        <f t="shared" si="23"/>
        <v>0</v>
      </c>
      <c r="U70" s="21">
        <f t="shared" si="23"/>
        <v>0</v>
      </c>
      <c r="V70" s="21">
        <f t="shared" si="23"/>
        <v>0</v>
      </c>
      <c r="W70" s="21">
        <f t="shared" si="23"/>
        <v>0</v>
      </c>
      <c r="X70" s="21">
        <f t="shared" si="23"/>
        <v>0</v>
      </c>
      <c r="Y70" s="21">
        <f t="shared" si="23"/>
        <v>0</v>
      </c>
      <c r="Z70" s="21">
        <f t="shared" si="23"/>
        <v>0</v>
      </c>
      <c r="AA70" s="21">
        <f t="shared" si="23"/>
        <v>0</v>
      </c>
      <c r="AB70" s="21">
        <f t="shared" si="23"/>
        <v>0</v>
      </c>
      <c r="AC70" s="21">
        <f t="shared" si="23"/>
        <v>0</v>
      </c>
      <c r="AD70" s="21">
        <f t="shared" si="23"/>
        <v>0</v>
      </c>
      <c r="AE70" s="21">
        <f t="shared" si="23"/>
        <v>0</v>
      </c>
      <c r="AF70" s="21">
        <f t="shared" si="23"/>
        <v>0</v>
      </c>
      <c r="AG70" s="21">
        <f t="shared" si="23"/>
        <v>0</v>
      </c>
      <c r="AH70" s="21">
        <f t="shared" si="23"/>
        <v>0</v>
      </c>
      <c r="AI70" s="21">
        <f t="shared" si="23"/>
        <v>0</v>
      </c>
      <c r="AJ70" s="21">
        <f t="shared" si="23"/>
        <v>0</v>
      </c>
      <c r="AK70" s="21">
        <f t="shared" si="23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21">
        <f t="shared" ref="B75:AK75" si="24">+B76+B77+B79</f>
        <v>92529.67156238656</v>
      </c>
      <c r="C75" s="21">
        <f t="shared" si="24"/>
        <v>90048.007574311516</v>
      </c>
      <c r="D75" s="21">
        <f t="shared" si="24"/>
        <v>107554.96185333913</v>
      </c>
      <c r="E75" s="21">
        <f t="shared" si="24"/>
        <v>124823.02356038058</v>
      </c>
      <c r="F75" s="21">
        <f t="shared" si="24"/>
        <v>146854.67295838395</v>
      </c>
      <c r="G75" s="21">
        <f t="shared" si="24"/>
        <v>168597.2479531203</v>
      </c>
      <c r="H75" s="21">
        <f t="shared" si="24"/>
        <v>195053.65165452316</v>
      </c>
      <c r="I75" s="21">
        <f t="shared" si="24"/>
        <v>221173.34682008543</v>
      </c>
      <c r="J75" s="21">
        <f t="shared" si="24"/>
        <v>246959.59743943988</v>
      </c>
      <c r="K75" s="21">
        <f t="shared" si="24"/>
        <v>272415.55718902207</v>
      </c>
      <c r="L75" s="21">
        <f t="shared" si="24"/>
        <v>297544.27363203553</v>
      </c>
      <c r="M75" s="21">
        <f t="shared" si="24"/>
        <v>292348.69220475957</v>
      </c>
      <c r="N75" s="21">
        <f t="shared" si="24"/>
        <v>287134.44077079475</v>
      </c>
      <c r="O75" s="21">
        <f t="shared" si="24"/>
        <v>281895.16542369494</v>
      </c>
      <c r="P75" s="21">
        <f t="shared" si="24"/>
        <v>276630.75173052918</v>
      </c>
      <c r="Q75" s="21">
        <f t="shared" si="24"/>
        <v>271341.08472942346</v>
      </c>
      <c r="R75" s="21">
        <f t="shared" si="24"/>
        <v>266026.04892709036</v>
      </c>
      <c r="S75" s="21">
        <f t="shared" si="24"/>
        <v>340685.52829634736</v>
      </c>
      <c r="T75" s="21">
        <f t="shared" si="24"/>
        <v>334394.45632641099</v>
      </c>
      <c r="U75" s="21">
        <f t="shared" si="24"/>
        <v>328073.01760733488</v>
      </c>
      <c r="V75" s="21">
        <f t="shared" si="24"/>
        <v>321721.07113584643</v>
      </c>
      <c r="W75" s="21">
        <f t="shared" si="24"/>
        <v>315338.47524734202</v>
      </c>
      <c r="X75" s="21">
        <f t="shared" si="24"/>
        <v>308925.08761275624</v>
      </c>
      <c r="Y75" s="21">
        <f t="shared" si="24"/>
        <v>302480.76523541642</v>
      </c>
      <c r="Z75" s="21">
        <f t="shared" si="24"/>
        <v>299079.24635034963</v>
      </c>
      <c r="AA75" s="21">
        <f t="shared" si="24"/>
        <v>295659.002158085</v>
      </c>
      <c r="AB75" s="21">
        <f t="shared" si="24"/>
        <v>292219.93855623668</v>
      </c>
      <c r="AC75" s="21">
        <f t="shared" si="24"/>
        <v>288761.96096951509</v>
      </c>
      <c r="AD75" s="21">
        <f t="shared" si="24"/>
        <v>285284.97434735112</v>
      </c>
      <c r="AE75" s="21">
        <f t="shared" si="24"/>
        <v>281788.88316150731</v>
      </c>
      <c r="AF75" s="21">
        <f t="shared" si="24"/>
        <v>278273.59140367666</v>
      </c>
      <c r="AG75" s="21">
        <f t="shared" si="24"/>
        <v>274739.00258307322</v>
      </c>
      <c r="AH75" s="21">
        <f t="shared" si="24"/>
        <v>271185.01972400269</v>
      </c>
      <c r="AI75" s="21">
        <f t="shared" si="24"/>
        <v>267611.54536342871</v>
      </c>
      <c r="AJ75" s="21">
        <f t="shared" si="24"/>
        <v>264018.48154852301</v>
      </c>
      <c r="AK75" s="21">
        <f t="shared" si="24"/>
        <v>260405.72983420402</v>
      </c>
      <c r="AM75" s="20"/>
    </row>
    <row r="76" spans="1:39" x14ac:dyDescent="0.2">
      <c r="A76" s="9" t="s">
        <v>54</v>
      </c>
      <c r="B76" s="21">
        <f>+E_Finanziamenti!C239+SP_Preg!C57</f>
        <v>67217.67156238656</v>
      </c>
      <c r="C76" s="21">
        <f>+E_Finanziamenti!D239+SP_Preg!D57</f>
        <v>64424.007574311516</v>
      </c>
      <c r="D76" s="21">
        <f>+E_Finanziamenti!E239+SP_Preg!E57</f>
        <v>81618.961853339133</v>
      </c>
      <c r="E76" s="21">
        <f>+E_Finanziamenti!F239+SP_Preg!F57</f>
        <v>98575.023560380578</v>
      </c>
      <c r="F76" s="21">
        <f>+E_Finanziamenti!G239+SP_Preg!G57</f>
        <v>120294.67295838395</v>
      </c>
      <c r="G76" s="21">
        <f>+E_Finanziamenti!H239+SP_Preg!H57</f>
        <v>141725.2479531203</v>
      </c>
      <c r="H76" s="21">
        <f>+E_Finanziamenti!I239+SP_Preg!I57</f>
        <v>167869.65165452316</v>
      </c>
      <c r="I76" s="21">
        <f>+E_Finanziamenti!J239+SP_Preg!J57</f>
        <v>193677.34682008543</v>
      </c>
      <c r="J76" s="21">
        <f>+E_Finanziamenti!K239+SP_Preg!K57</f>
        <v>219151.59743943988</v>
      </c>
      <c r="K76" s="21">
        <f>+E_Finanziamenti!L239+SP_Preg!L57</f>
        <v>244295.55718902205</v>
      </c>
      <c r="L76" s="21">
        <f>+E_Finanziamenti!M239+SP_Preg!M57</f>
        <v>269112.27363203553</v>
      </c>
      <c r="M76" s="21">
        <f>+E_Finanziamenti!N239+SP_Preg!N57</f>
        <v>263604.69220475957</v>
      </c>
      <c r="N76" s="21">
        <f>+E_Finanziamenti!O239+SP_Preg!O57</f>
        <v>258072.20077079476</v>
      </c>
      <c r="O76" s="21">
        <f>+E_Finanziamenti!P239+SP_Preg!P57</f>
        <v>252514.68542369493</v>
      </c>
      <c r="P76" s="21">
        <f>+E_Finanziamenti!Q239+SP_Preg!Q57</f>
        <v>246932.03173052915</v>
      </c>
      <c r="Q76" s="21">
        <f>+E_Finanziamenti!R239+SP_Preg!R57</f>
        <v>241324.12472942343</v>
      </c>
      <c r="R76" s="21">
        <f>+E_Finanziamenti!S239+SP_Preg!S57</f>
        <v>235690.84892709038</v>
      </c>
      <c r="S76" s="21">
        <f>+E_Finanziamenti!T239+SP_Preg!T57</f>
        <v>310032.08829634736</v>
      </c>
      <c r="T76" s="21">
        <f>+E_Finanziamenti!U239+SP_Preg!U57</f>
        <v>303422.776326411</v>
      </c>
      <c r="U76" s="21">
        <f>+E_Finanziamenti!V239+SP_Preg!V57</f>
        <v>296783.0976073349</v>
      </c>
      <c r="V76" s="21">
        <f>+E_Finanziamenti!W239+SP_Preg!W57</f>
        <v>290112.9111358464</v>
      </c>
      <c r="W76" s="21">
        <f>+E_Finanziamenti!X239+SP_Preg!X57</f>
        <v>283412.075247342</v>
      </c>
      <c r="X76" s="21">
        <f>+E_Finanziamenti!Y239+SP_Preg!Y57</f>
        <v>276680.44761275622</v>
      </c>
      <c r="Y76" s="21">
        <f>+E_Finanziamenti!Z239+SP_Preg!Z57</f>
        <v>269917.88523541641</v>
      </c>
      <c r="Z76" s="21">
        <f>+E_Finanziamenti!AA239+SP_Preg!AA57</f>
        <v>266191.76155034959</v>
      </c>
      <c r="AA76" s="21">
        <f>+E_Finanziamenti!AB239+SP_Preg!AB57</f>
        <v>262446.91255808499</v>
      </c>
      <c r="AB76" s="21">
        <f>+E_Finanziamenti!AC239+SP_Preg!AC57</f>
        <v>258683.24415623667</v>
      </c>
      <c r="AC76" s="21">
        <f>+E_Finanziamenti!AD239+SP_Preg!AD57</f>
        <v>254900.66176951508</v>
      </c>
      <c r="AD76" s="21">
        <f>+E_Finanziamenti!AE239+SP_Preg!AE57</f>
        <v>251099.07034735111</v>
      </c>
      <c r="AE76" s="21">
        <f>+E_Finanziamenti!AF239+SP_Preg!AF57</f>
        <v>247278.3743615073</v>
      </c>
      <c r="AF76" s="21">
        <f>+E_Finanziamenti!AG239+SP_Preg!AG57</f>
        <v>243438.47780367665</v>
      </c>
      <c r="AG76" s="21">
        <f>+E_Finanziamenti!AH239+SP_Preg!AH57</f>
        <v>239579.28418307321</v>
      </c>
      <c r="AH76" s="21">
        <f>+E_Finanziamenti!AI239+SP_Preg!AI57</f>
        <v>235700.69652400268</v>
      </c>
      <c r="AI76" s="21">
        <f>+E_Finanziamenti!AJ239+SP_Preg!AJ57</f>
        <v>231802.6173634287</v>
      </c>
      <c r="AJ76" s="21">
        <f>+E_Finanziamenti!AK239+SP_Preg!AK57</f>
        <v>227884.94874852299</v>
      </c>
      <c r="AK76" s="21">
        <f>+E_Finanziamenti!AL239+SP_Preg!AL57</f>
        <v>223947.592234204</v>
      </c>
      <c r="AM76" s="20"/>
    </row>
    <row r="77" spans="1:39" x14ac:dyDescent="0.2">
      <c r="A77" s="9" t="s">
        <v>55</v>
      </c>
      <c r="B77" s="21">
        <f>+B78</f>
        <v>25312</v>
      </c>
      <c r="C77" s="21">
        <f t="shared" ref="C77" si="25">+C78</f>
        <v>25624</v>
      </c>
      <c r="D77" s="21">
        <f t="shared" ref="D77" si="26">+D78</f>
        <v>25936</v>
      </c>
      <c r="E77" s="21">
        <f t="shared" ref="E77" si="27">+E78</f>
        <v>26248</v>
      </c>
      <c r="F77" s="21">
        <f t="shared" ref="F77" si="28">+F78</f>
        <v>26560</v>
      </c>
      <c r="G77" s="21">
        <f t="shared" ref="G77" si="29">+G78</f>
        <v>26872</v>
      </c>
      <c r="H77" s="21">
        <f t="shared" ref="H77" si="30">+H78</f>
        <v>27184</v>
      </c>
      <c r="I77" s="21">
        <f t="shared" ref="I77" si="31">+I78</f>
        <v>27496</v>
      </c>
      <c r="J77" s="21">
        <f t="shared" ref="J77" si="32">+J78</f>
        <v>27808</v>
      </c>
      <c r="K77" s="21">
        <f t="shared" ref="K77" si="33">+K78</f>
        <v>28120</v>
      </c>
      <c r="L77" s="21">
        <f t="shared" ref="L77" si="34">+L78</f>
        <v>28432</v>
      </c>
      <c r="M77" s="21">
        <f t="shared" ref="M77" si="35">+M78</f>
        <v>28744</v>
      </c>
      <c r="N77" s="21">
        <f t="shared" ref="N77" si="36">+N78</f>
        <v>29062.240000000002</v>
      </c>
      <c r="O77" s="21">
        <f t="shared" ref="O77" si="37">+O78</f>
        <v>29380.480000000003</v>
      </c>
      <c r="P77" s="21">
        <f t="shared" ref="P77" si="38">+P78</f>
        <v>29698.720000000005</v>
      </c>
      <c r="Q77" s="21">
        <f t="shared" ref="Q77" si="39">+Q78</f>
        <v>30016.960000000006</v>
      </c>
      <c r="R77" s="21">
        <f t="shared" ref="R77" si="40">+R78</f>
        <v>30335.200000000008</v>
      </c>
      <c r="S77" s="21">
        <f t="shared" ref="S77" si="41">+S78</f>
        <v>30653.44000000001</v>
      </c>
      <c r="T77" s="21">
        <f t="shared" ref="T77" si="42">+T78</f>
        <v>30971.680000000011</v>
      </c>
      <c r="U77" s="21">
        <f t="shared" ref="U77" si="43">+U78</f>
        <v>31289.920000000013</v>
      </c>
      <c r="V77" s="21">
        <f t="shared" ref="V77" si="44">+V78</f>
        <v>31608.160000000014</v>
      </c>
      <c r="W77" s="21">
        <f t="shared" ref="W77" si="45">+W78</f>
        <v>31926.400000000016</v>
      </c>
      <c r="X77" s="21">
        <f t="shared" ref="X77" si="46">+X78</f>
        <v>32244.640000000018</v>
      </c>
      <c r="Y77" s="21">
        <f t="shared" ref="Y77" si="47">+Y78</f>
        <v>32562.880000000019</v>
      </c>
      <c r="Z77" s="21">
        <f t="shared" ref="Z77" si="48">+Z78</f>
        <v>32887.48480000002</v>
      </c>
      <c r="AA77" s="21">
        <f t="shared" ref="AA77" si="49">+AA78</f>
        <v>33212.089600000021</v>
      </c>
      <c r="AB77" s="21">
        <f t="shared" ref="AB77" si="50">+AB78</f>
        <v>33536.694400000022</v>
      </c>
      <c r="AC77" s="21">
        <f t="shared" ref="AC77" si="51">+AC78</f>
        <v>33861.299200000023</v>
      </c>
      <c r="AD77" s="21">
        <f t="shared" ref="AD77" si="52">+AD78</f>
        <v>34185.904000000024</v>
      </c>
      <c r="AE77" s="21">
        <f t="shared" ref="AE77" si="53">+AE78</f>
        <v>34510.508800000025</v>
      </c>
      <c r="AF77" s="21">
        <f t="shared" ref="AF77" si="54">+AF78</f>
        <v>34835.113600000026</v>
      </c>
      <c r="AG77" s="21">
        <f t="shared" ref="AG77" si="55">+AG78</f>
        <v>35159.718400000027</v>
      </c>
      <c r="AH77" s="21">
        <f t="shared" ref="AH77" si="56">+AH78</f>
        <v>35484.323200000028</v>
      </c>
      <c r="AI77" s="21">
        <f t="shared" ref="AI77" si="57">+AI78</f>
        <v>35808.928000000029</v>
      </c>
      <c r="AJ77" s="21">
        <f t="shared" ref="AJ77" si="58">+AJ78</f>
        <v>36133.53280000003</v>
      </c>
      <c r="AK77" s="21">
        <f t="shared" ref="AK77" si="59">+AK78</f>
        <v>36458.137600000031</v>
      </c>
      <c r="AM77" s="20"/>
    </row>
    <row r="78" spans="1:39" x14ac:dyDescent="0.2">
      <c r="A78" s="8" t="s">
        <v>56</v>
      </c>
      <c r="B78" s="20">
        <f>+CEm!B55+SP_Preg!B59</f>
        <v>25312</v>
      </c>
      <c r="C78" s="20">
        <f>+CEm!C55+B78</f>
        <v>25624</v>
      </c>
      <c r="D78" s="20">
        <f>+CEm!D55+C78</f>
        <v>25936</v>
      </c>
      <c r="E78" s="20">
        <f>+CEm!E55+D78</f>
        <v>26248</v>
      </c>
      <c r="F78" s="20">
        <f>+CEm!F55+E78</f>
        <v>26560</v>
      </c>
      <c r="G78" s="20">
        <f>+CEm!G55+F78</f>
        <v>26872</v>
      </c>
      <c r="H78" s="20">
        <f>+CEm!H55+G78</f>
        <v>27184</v>
      </c>
      <c r="I78" s="20">
        <f>+CEm!I55+H78</f>
        <v>27496</v>
      </c>
      <c r="J78" s="20">
        <f>+CEm!J55+I78</f>
        <v>27808</v>
      </c>
      <c r="K78" s="20">
        <f>+CEm!K55+J78</f>
        <v>28120</v>
      </c>
      <c r="L78" s="20">
        <f>+CEm!L55+K78</f>
        <v>28432</v>
      </c>
      <c r="M78" s="20">
        <f>+CEm!M55+L78</f>
        <v>28744</v>
      </c>
      <c r="N78" s="20">
        <f>+CEm!N55+M78</f>
        <v>29062.240000000002</v>
      </c>
      <c r="O78" s="20">
        <f>+CEm!O55+N78</f>
        <v>29380.480000000003</v>
      </c>
      <c r="P78" s="20">
        <f>+CEm!P55+O78</f>
        <v>29698.720000000005</v>
      </c>
      <c r="Q78" s="20">
        <f>+CEm!Q55+P78</f>
        <v>30016.960000000006</v>
      </c>
      <c r="R78" s="20">
        <f>+CEm!R55+Q78</f>
        <v>30335.200000000008</v>
      </c>
      <c r="S78" s="20">
        <f>+CEm!S55+R78</f>
        <v>30653.44000000001</v>
      </c>
      <c r="T78" s="20">
        <f>+CEm!T55+S78</f>
        <v>30971.680000000011</v>
      </c>
      <c r="U78" s="20">
        <f>+CEm!U55+T78</f>
        <v>31289.920000000013</v>
      </c>
      <c r="V78" s="20">
        <f>+CEm!V55+U78</f>
        <v>31608.160000000014</v>
      </c>
      <c r="W78" s="20">
        <f>+CEm!W55+V78</f>
        <v>31926.400000000016</v>
      </c>
      <c r="X78" s="20">
        <f>+CEm!X55+W78</f>
        <v>32244.640000000018</v>
      </c>
      <c r="Y78" s="20">
        <f>+CEm!Y55+X78</f>
        <v>32562.880000000019</v>
      </c>
      <c r="Z78" s="20">
        <f>+CEm!Z55+Y78</f>
        <v>32887.48480000002</v>
      </c>
      <c r="AA78" s="20">
        <f>+CEm!AA55+Z78</f>
        <v>33212.089600000021</v>
      </c>
      <c r="AB78" s="20">
        <f>+CEm!AB55+AA78</f>
        <v>33536.694400000022</v>
      </c>
      <c r="AC78" s="20">
        <f>+CEm!AC55+AB78</f>
        <v>33861.299200000023</v>
      </c>
      <c r="AD78" s="20">
        <f>+CEm!AD55+AC78</f>
        <v>34185.904000000024</v>
      </c>
      <c r="AE78" s="20">
        <f>+CEm!AE55+AD78</f>
        <v>34510.508800000025</v>
      </c>
      <c r="AF78" s="20">
        <f>+CEm!AF55+AE78</f>
        <v>34835.113600000026</v>
      </c>
      <c r="AG78" s="20">
        <f>+CEm!AG55+AF78</f>
        <v>35159.718400000027</v>
      </c>
      <c r="AH78" s="20">
        <f>+CEm!AH55+AG78</f>
        <v>35484.323200000028</v>
      </c>
      <c r="AI78" s="20">
        <f>+CEm!AI55+AH78</f>
        <v>35808.928000000029</v>
      </c>
      <c r="AJ78" s="20">
        <f>+CEm!AJ55+AI78</f>
        <v>36133.53280000003</v>
      </c>
      <c r="AK78" s="20">
        <f>+CEm!AK55+AJ78</f>
        <v>36458.137600000031</v>
      </c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112784.21133514459</v>
      </c>
      <c r="C81" s="21">
        <f t="shared" ref="C81:AK81" si="60">+C82+C83+C84+C88+C89</f>
        <v>121394.86933186196</v>
      </c>
      <c r="D81" s="21">
        <f t="shared" si="60"/>
        <v>135529.57572814325</v>
      </c>
      <c r="E81" s="21">
        <f t="shared" si="60"/>
        <v>176629.70423486724</v>
      </c>
      <c r="F81" s="21">
        <f t="shared" si="60"/>
        <v>188217.61343064331</v>
      </c>
      <c r="G81" s="21">
        <f t="shared" si="60"/>
        <v>200034.77115861818</v>
      </c>
      <c r="H81" s="21">
        <f t="shared" si="60"/>
        <v>211186.93026022185</v>
      </c>
      <c r="I81" s="21">
        <f t="shared" si="60"/>
        <v>222204.08638167972</v>
      </c>
      <c r="J81" s="21">
        <f t="shared" si="60"/>
        <v>234435.16498941483</v>
      </c>
      <c r="K81" s="21">
        <f t="shared" si="60"/>
        <v>245438.85068500609</v>
      </c>
      <c r="L81" s="21">
        <f t="shared" si="60"/>
        <v>258461.83117630752</v>
      </c>
      <c r="M81" s="21">
        <f t="shared" si="60"/>
        <v>256054.53438535522</v>
      </c>
      <c r="N81" s="21">
        <f t="shared" si="60"/>
        <v>265112.05119239644</v>
      </c>
      <c r="O81" s="21">
        <f t="shared" si="60"/>
        <v>277717.38719563949</v>
      </c>
      <c r="P81" s="21">
        <f t="shared" si="60"/>
        <v>290347.8615449486</v>
      </c>
      <c r="Q81" s="21">
        <f t="shared" si="60"/>
        <v>303003.5892021975</v>
      </c>
      <c r="R81" s="21">
        <f t="shared" si="60"/>
        <v>315684.68566067383</v>
      </c>
      <c r="S81" s="21">
        <f t="shared" si="60"/>
        <v>328391.26694756007</v>
      </c>
      <c r="T81" s="21">
        <f t="shared" si="60"/>
        <v>340284.25223838771</v>
      </c>
      <c r="U81" s="21">
        <f t="shared" si="60"/>
        <v>352207.60427835508</v>
      </c>
      <c r="V81" s="21">
        <f t="shared" si="60"/>
        <v>364161.46407073498</v>
      </c>
      <c r="W81" s="21">
        <f t="shared" si="60"/>
        <v>376145.97328013054</v>
      </c>
      <c r="X81" s="21">
        <f t="shared" si="60"/>
        <v>388161.27423560753</v>
      </c>
      <c r="Y81" s="21">
        <f t="shared" si="60"/>
        <v>360248.49745572923</v>
      </c>
      <c r="Z81" s="21">
        <f t="shared" si="60"/>
        <v>372731.89474722266</v>
      </c>
      <c r="AA81" s="21">
        <f t="shared" si="60"/>
        <v>389372.64904591395</v>
      </c>
      <c r="AB81" s="21">
        <f t="shared" si="60"/>
        <v>406032.2227541891</v>
      </c>
      <c r="AC81" s="21">
        <f t="shared" si="60"/>
        <v>422710.71044733725</v>
      </c>
      <c r="AD81" s="21">
        <f t="shared" si="60"/>
        <v>439408.20717592799</v>
      </c>
      <c r="AE81" s="21">
        <f t="shared" si="60"/>
        <v>456124.80846819852</v>
      </c>
      <c r="AF81" s="21">
        <f t="shared" si="60"/>
        <v>478293.94366578863</v>
      </c>
      <c r="AG81" s="21">
        <f t="shared" si="60"/>
        <v>500482.37592615222</v>
      </c>
      <c r="AH81" s="21">
        <f t="shared" si="60"/>
        <v>522690.20222498273</v>
      </c>
      <c r="AI81" s="21">
        <f t="shared" si="60"/>
        <v>544917.52002531686</v>
      </c>
      <c r="AJ81" s="21">
        <f t="shared" si="60"/>
        <v>567164.4272799826</v>
      </c>
      <c r="AK81" s="21">
        <f t="shared" si="60"/>
        <v>522671.80420776806</v>
      </c>
    </row>
    <row r="82" spans="1:37" x14ac:dyDescent="0.2">
      <c r="A82" s="9" t="s">
        <v>59</v>
      </c>
      <c r="B82" s="21">
        <f>+'Capitale Sociale'!C4+SP_Preg!B63</f>
        <v>220000</v>
      </c>
      <c r="C82" s="21">
        <f>+'Capitale Sociale'!D4+B82</f>
        <v>220000</v>
      </c>
      <c r="D82" s="21">
        <f>+'Capitale Sociale'!E4+C82</f>
        <v>220000</v>
      </c>
      <c r="E82" s="21">
        <f>+'Capitale Sociale'!F4+D82</f>
        <v>220000</v>
      </c>
      <c r="F82" s="21">
        <f>+'Capitale Sociale'!G4+E82</f>
        <v>220000</v>
      </c>
      <c r="G82" s="21">
        <f>+'Capitale Sociale'!H4+F82</f>
        <v>220000</v>
      </c>
      <c r="H82" s="21">
        <f>+'Capitale Sociale'!I4+G82</f>
        <v>220000</v>
      </c>
      <c r="I82" s="21">
        <f>+'Capitale Sociale'!J4+H82</f>
        <v>220000</v>
      </c>
      <c r="J82" s="21">
        <f>+'Capitale Sociale'!K4+I82</f>
        <v>220000</v>
      </c>
      <c r="K82" s="21">
        <f>+'Capitale Sociale'!L4+J82</f>
        <v>220000</v>
      </c>
      <c r="L82" s="21">
        <f>+'Capitale Sociale'!M4+K82</f>
        <v>220000</v>
      </c>
      <c r="M82" s="21">
        <f>+'Capitale Sociale'!N4+L82</f>
        <v>220000</v>
      </c>
      <c r="N82" s="21">
        <f>+'Capitale Sociale'!O4+M82</f>
        <v>220000</v>
      </c>
      <c r="O82" s="21">
        <f>+'Capitale Sociale'!P4+N82</f>
        <v>220000</v>
      </c>
      <c r="P82" s="21">
        <f>+'Capitale Sociale'!Q4+O82</f>
        <v>220000</v>
      </c>
      <c r="Q82" s="21">
        <f>+'Capitale Sociale'!R4+P82</f>
        <v>220000</v>
      </c>
      <c r="R82" s="21">
        <f>+'Capitale Sociale'!S4+Q82</f>
        <v>220000</v>
      </c>
      <c r="S82" s="21">
        <f>+'Capitale Sociale'!T4+R82</f>
        <v>220000</v>
      </c>
      <c r="T82" s="21">
        <f>+'Capitale Sociale'!U4+S82</f>
        <v>220000</v>
      </c>
      <c r="U82" s="21">
        <f>+'Capitale Sociale'!V4+T82</f>
        <v>220000</v>
      </c>
      <c r="V82" s="21">
        <f>+'Capitale Sociale'!W4+U82</f>
        <v>220000</v>
      </c>
      <c r="W82" s="21">
        <f>+'Capitale Sociale'!X4+V82</f>
        <v>220000</v>
      </c>
      <c r="X82" s="21">
        <f>+'Capitale Sociale'!Y4+W82</f>
        <v>220000</v>
      </c>
      <c r="Y82" s="21">
        <f>+'Capitale Sociale'!Z4+X82</f>
        <v>220000</v>
      </c>
      <c r="Z82" s="21">
        <f>+'Capitale Sociale'!AA4+Y82</f>
        <v>220000</v>
      </c>
      <c r="AA82" s="21">
        <f>+'Capitale Sociale'!AB4+Z82</f>
        <v>220000</v>
      </c>
      <c r="AB82" s="21">
        <f>+'Capitale Sociale'!AC4+AA82</f>
        <v>220000</v>
      </c>
      <c r="AC82" s="21">
        <f>+'Capitale Sociale'!AD4+AB82</f>
        <v>220000</v>
      </c>
      <c r="AD82" s="21">
        <f>+'Capitale Sociale'!AE4+AC82</f>
        <v>220000</v>
      </c>
      <c r="AE82" s="21">
        <f>+'Capitale Sociale'!AF4+AD82</f>
        <v>220000</v>
      </c>
      <c r="AF82" s="21">
        <f>+'Capitale Sociale'!AG4+AE82</f>
        <v>220000</v>
      </c>
      <c r="AG82" s="21">
        <f>+'Capitale Sociale'!AH4+AF82</f>
        <v>220000</v>
      </c>
      <c r="AH82" s="21">
        <f>+'Capitale Sociale'!AI4+AG82</f>
        <v>220000</v>
      </c>
      <c r="AI82" s="21">
        <f>+'Capitale Sociale'!AJ4+AH82</f>
        <v>220000</v>
      </c>
      <c r="AJ82" s="21">
        <f>+'Capitale Sociale'!AK4+AI82</f>
        <v>220000</v>
      </c>
      <c r="AK82" s="21">
        <f>+'Capitale Sociale'!AL4+AJ82</f>
        <v>220000</v>
      </c>
    </row>
    <row r="83" spans="1:37" x14ac:dyDescent="0.2">
      <c r="A83" s="9" t="s">
        <v>60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21">
        <f>+SUM(B85:B87)</f>
        <v>0</v>
      </c>
      <c r="C84" s="21">
        <f t="shared" ref="C84:AK84" si="61">+SUM(C85:C87)</f>
        <v>0</v>
      </c>
      <c r="D84" s="21">
        <f t="shared" si="61"/>
        <v>0</v>
      </c>
      <c r="E84" s="21">
        <f t="shared" si="61"/>
        <v>0</v>
      </c>
      <c r="F84" s="21">
        <f t="shared" si="61"/>
        <v>0</v>
      </c>
      <c r="G84" s="21">
        <f t="shared" si="61"/>
        <v>0</v>
      </c>
      <c r="H84" s="21">
        <f t="shared" si="61"/>
        <v>0</v>
      </c>
      <c r="I84" s="21">
        <f t="shared" si="61"/>
        <v>0</v>
      </c>
      <c r="J84" s="21">
        <f t="shared" si="61"/>
        <v>0</v>
      </c>
      <c r="K84" s="21">
        <f t="shared" si="61"/>
        <v>0</v>
      </c>
      <c r="L84" s="21">
        <f t="shared" si="61"/>
        <v>0</v>
      </c>
      <c r="M84" s="21">
        <f t="shared" si="61"/>
        <v>0</v>
      </c>
      <c r="N84" s="21">
        <f t="shared" si="61"/>
        <v>0</v>
      </c>
      <c r="O84" s="21">
        <f t="shared" si="61"/>
        <v>0</v>
      </c>
      <c r="P84" s="21">
        <f t="shared" si="61"/>
        <v>0</v>
      </c>
      <c r="Q84" s="21">
        <f t="shared" si="61"/>
        <v>0</v>
      </c>
      <c r="R84" s="21">
        <f t="shared" si="61"/>
        <v>0</v>
      </c>
      <c r="S84" s="21">
        <f t="shared" si="61"/>
        <v>0</v>
      </c>
      <c r="T84" s="21">
        <f t="shared" si="61"/>
        <v>0</v>
      </c>
      <c r="U84" s="21">
        <f t="shared" si="61"/>
        <v>0</v>
      </c>
      <c r="V84" s="21">
        <f t="shared" si="61"/>
        <v>0</v>
      </c>
      <c r="W84" s="21">
        <f t="shared" si="61"/>
        <v>0</v>
      </c>
      <c r="X84" s="21">
        <f t="shared" si="61"/>
        <v>0</v>
      </c>
      <c r="Y84" s="21">
        <f t="shared" si="61"/>
        <v>0</v>
      </c>
      <c r="Z84" s="21">
        <f t="shared" si="61"/>
        <v>0</v>
      </c>
      <c r="AA84" s="21">
        <f t="shared" si="61"/>
        <v>0</v>
      </c>
      <c r="AB84" s="21">
        <f t="shared" si="61"/>
        <v>0</v>
      </c>
      <c r="AC84" s="21">
        <f t="shared" si="61"/>
        <v>0</v>
      </c>
      <c r="AD84" s="21">
        <f t="shared" si="61"/>
        <v>0</v>
      </c>
      <c r="AE84" s="21">
        <f t="shared" si="61"/>
        <v>0</v>
      </c>
      <c r="AF84" s="21">
        <f t="shared" si="61"/>
        <v>0</v>
      </c>
      <c r="AG84" s="21">
        <f t="shared" si="61"/>
        <v>0</v>
      </c>
      <c r="AH84" s="21">
        <f t="shared" si="61"/>
        <v>0</v>
      </c>
      <c r="AI84" s="21">
        <f t="shared" si="61"/>
        <v>0</v>
      </c>
      <c r="AJ84" s="21">
        <f t="shared" si="61"/>
        <v>0</v>
      </c>
      <c r="AK84" s="21">
        <f t="shared" si="61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>
        <f>+SP_Preg!B69+SP_Preg!B70</f>
        <v>2500</v>
      </c>
      <c r="C88" s="21">
        <f>+B88+B89</f>
        <v>-107215.78866485541</v>
      </c>
      <c r="D88" s="21">
        <f>+C88+C89</f>
        <v>-98605.130668138037</v>
      </c>
      <c r="E88" s="21">
        <f>+D88+D89</f>
        <v>-84470.424271856755</v>
      </c>
      <c r="F88" s="21">
        <f t="shared" ref="F88:AJ88" si="62">+E88+E89</f>
        <v>-43370.29576513276</v>
      </c>
      <c r="G88" s="21">
        <f t="shared" si="62"/>
        <v>-31782.386569356684</v>
      </c>
      <c r="H88" s="21">
        <f t="shared" si="62"/>
        <v>-19965.228841381806</v>
      </c>
      <c r="I88" s="21">
        <f t="shared" si="62"/>
        <v>-8813.0697397781314</v>
      </c>
      <c r="J88" s="21">
        <f t="shared" si="62"/>
        <v>2204.0863816796991</v>
      </c>
      <c r="K88" s="21">
        <f t="shared" si="62"/>
        <v>14435.164989414829</v>
      </c>
      <c r="L88" s="21">
        <f t="shared" si="62"/>
        <v>25438.850685006095</v>
      </c>
      <c r="M88" s="21">
        <f>+L88+L89-'Capitale Sociale'!C9</f>
        <v>38461.831176307518</v>
      </c>
      <c r="N88" s="21">
        <f t="shared" si="62"/>
        <v>36054.534385355219</v>
      </c>
      <c r="O88" s="21">
        <f t="shared" si="62"/>
        <v>45112.051192396444</v>
      </c>
      <c r="P88" s="21">
        <f t="shared" si="62"/>
        <v>57717.387195639487</v>
      </c>
      <c r="Q88" s="21">
        <f t="shared" si="62"/>
        <v>70347.861544948624</v>
      </c>
      <c r="R88" s="21">
        <f t="shared" si="62"/>
        <v>83003.589202197501</v>
      </c>
      <c r="S88" s="21">
        <f t="shared" si="62"/>
        <v>95684.685660673829</v>
      </c>
      <c r="T88" s="21">
        <f t="shared" si="62"/>
        <v>108391.26694756004</v>
      </c>
      <c r="U88" s="21">
        <f t="shared" si="62"/>
        <v>120284.25223838777</v>
      </c>
      <c r="V88" s="21">
        <f t="shared" si="62"/>
        <v>132207.60427835511</v>
      </c>
      <c r="W88" s="21">
        <f t="shared" si="62"/>
        <v>144161.46407073495</v>
      </c>
      <c r="X88" s="21">
        <f t="shared" si="62"/>
        <v>156145.97328013057</v>
      </c>
      <c r="Y88" s="21">
        <f>+X88+X89-'Capitale Sociale'!D9</f>
        <v>168161.27423560756</v>
      </c>
      <c r="Z88" s="21">
        <f t="shared" si="62"/>
        <v>140248.4974557292</v>
      </c>
      <c r="AA88" s="21">
        <f t="shared" si="62"/>
        <v>152731.89474722272</v>
      </c>
      <c r="AB88" s="21">
        <f t="shared" si="62"/>
        <v>169372.64904591397</v>
      </c>
      <c r="AC88" s="21">
        <f t="shared" si="62"/>
        <v>186032.2227541891</v>
      </c>
      <c r="AD88" s="21">
        <f t="shared" si="62"/>
        <v>202710.71044733722</v>
      </c>
      <c r="AE88" s="21">
        <f t="shared" si="62"/>
        <v>219408.20717592799</v>
      </c>
      <c r="AF88" s="21">
        <f t="shared" si="62"/>
        <v>236124.80846819849</v>
      </c>
      <c r="AG88" s="21">
        <f t="shared" si="62"/>
        <v>258293.9436657886</v>
      </c>
      <c r="AH88" s="21">
        <f t="shared" si="62"/>
        <v>280482.37592615216</v>
      </c>
      <c r="AI88" s="21">
        <f t="shared" si="62"/>
        <v>302690.20222498273</v>
      </c>
      <c r="AJ88" s="21">
        <f t="shared" si="62"/>
        <v>324917.52002531686</v>
      </c>
      <c r="AK88" s="21">
        <f>+AJ88+AJ89-'Capitale Sociale'!E9</f>
        <v>347164.42727998254</v>
      </c>
    </row>
    <row r="89" spans="1:37" x14ac:dyDescent="0.2">
      <c r="A89" s="9" t="s">
        <v>66</v>
      </c>
      <c r="B89" s="21">
        <f>+CEm!B72</f>
        <v>-109715.78866485541</v>
      </c>
      <c r="C89" s="21">
        <f>+CEm!C72</f>
        <v>8610.6579967173711</v>
      </c>
      <c r="D89" s="21">
        <f>+CEm!D72</f>
        <v>14134.706396281288</v>
      </c>
      <c r="E89" s="21">
        <f>+CEm!E72</f>
        <v>41100.128506723995</v>
      </c>
      <c r="F89" s="21">
        <f>+CEm!F72</f>
        <v>11587.909195776074</v>
      </c>
      <c r="G89" s="21">
        <f>+CEm!G72</f>
        <v>11817.157727974878</v>
      </c>
      <c r="H89" s="21">
        <f>+CEm!H72</f>
        <v>11152.159101603675</v>
      </c>
      <c r="I89" s="21">
        <f>+CEm!I72</f>
        <v>11017.156121457831</v>
      </c>
      <c r="J89" s="21">
        <f>+CEm!J72</f>
        <v>12231.078607735129</v>
      </c>
      <c r="K89" s="21">
        <f>+CEm!K72</f>
        <v>11003.685695591264</v>
      </c>
      <c r="L89" s="21">
        <f>+CEm!L72</f>
        <v>13022.980491301421</v>
      </c>
      <c r="M89" s="21">
        <f>+CEm!M72</f>
        <v>-2407.2967909522977</v>
      </c>
      <c r="N89" s="21">
        <f>+CEm!N72</f>
        <v>9057.5168070412274</v>
      </c>
      <c r="O89" s="21">
        <f>+CEm!O72</f>
        <v>12605.336003243045</v>
      </c>
      <c r="P89" s="21">
        <f>+CEm!P72</f>
        <v>12630.474349309136</v>
      </c>
      <c r="Q89" s="21">
        <f>+CEm!Q72</f>
        <v>12655.727657248874</v>
      </c>
      <c r="R89" s="21">
        <f>+CEm!R72</f>
        <v>12681.096458476322</v>
      </c>
      <c r="S89" s="21">
        <f>+CEm!S72</f>
        <v>12706.581286886214</v>
      </c>
      <c r="T89" s="21">
        <f>+CEm!T72</f>
        <v>11892.985290827721</v>
      </c>
      <c r="U89" s="21">
        <f>+CEm!U72</f>
        <v>11923.352039967338</v>
      </c>
      <c r="V89" s="21">
        <f>+CEm!V72</f>
        <v>11953.859792379835</v>
      </c>
      <c r="W89" s="21">
        <f>+CEm!W72</f>
        <v>11984.509209395619</v>
      </c>
      <c r="X89" s="21">
        <f>+CEm!X72</f>
        <v>12015.300955476985</v>
      </c>
      <c r="Y89" s="21">
        <f>+CEm!Y72</f>
        <v>-27912.776779878372</v>
      </c>
      <c r="Z89" s="21">
        <f>+CEm!Z72</f>
        <v>12483.397291493511</v>
      </c>
      <c r="AA89" s="21">
        <f>+CEm!AA72</f>
        <v>16640.754298691249</v>
      </c>
      <c r="AB89" s="21">
        <f>+CEm!AB72</f>
        <v>16659.573708275133</v>
      </c>
      <c r="AC89" s="21">
        <f>+CEm!AC72</f>
        <v>16678.487693148112</v>
      </c>
      <c r="AD89" s="21">
        <f>+CEm!AD72</f>
        <v>16697.496728590773</v>
      </c>
      <c r="AE89" s="21">
        <f>+CEm!AE72</f>
        <v>16716.601292270505</v>
      </c>
      <c r="AF89" s="21">
        <f>+CEm!AF72</f>
        <v>22169.135197590109</v>
      </c>
      <c r="AG89" s="21">
        <f>+CEm!AG72</f>
        <v>22188.432260363588</v>
      </c>
      <c r="AH89" s="21">
        <f>+CEm!AH72</f>
        <v>22207.826298830569</v>
      </c>
      <c r="AI89" s="21">
        <f>+CEm!AI72</f>
        <v>22227.317800334124</v>
      </c>
      <c r="AJ89" s="21">
        <f>+CEm!AJ72</f>
        <v>22246.907254665701</v>
      </c>
      <c r="AK89" s="21">
        <f>+CEm!AK72</f>
        <v>-44492.623072214417</v>
      </c>
    </row>
    <row r="91" spans="1:37" x14ac:dyDescent="0.2">
      <c r="A91" s="9" t="s">
        <v>67</v>
      </c>
      <c r="B91" s="21">
        <f>+B81+B75+B60+B57</f>
        <v>962517.1</v>
      </c>
      <c r="C91" s="21">
        <f t="shared" ref="C91:AK91" si="63">+C81+C75+C60+C57</f>
        <v>795714.31111111119</v>
      </c>
      <c r="D91" s="21">
        <f t="shared" si="63"/>
        <v>682757.18888888881</v>
      </c>
      <c r="E91" s="21">
        <f t="shared" si="63"/>
        <v>734295.06666666665</v>
      </c>
      <c r="F91" s="21">
        <f t="shared" si="63"/>
        <v>756334.61111111112</v>
      </c>
      <c r="G91" s="21">
        <f t="shared" si="63"/>
        <v>797838.74222222227</v>
      </c>
      <c r="H91" s="21">
        <f t="shared" si="63"/>
        <v>825098.9933333334</v>
      </c>
      <c r="I91" s="21">
        <f t="shared" si="63"/>
        <v>835137.11777777784</v>
      </c>
      <c r="J91" s="21">
        <f t="shared" si="63"/>
        <v>865211.62222222239</v>
      </c>
      <c r="K91" s="21">
        <f t="shared" si="63"/>
        <v>867101.2216666668</v>
      </c>
      <c r="L91" s="21">
        <f t="shared" si="63"/>
        <v>909846.63011111121</v>
      </c>
      <c r="M91" s="21">
        <f t="shared" si="63"/>
        <v>896099.07188888895</v>
      </c>
      <c r="N91" s="21">
        <f t="shared" si="63"/>
        <v>913337.84994999995</v>
      </c>
      <c r="O91" s="21">
        <f t="shared" si="63"/>
        <v>969585.08104444435</v>
      </c>
      <c r="P91" s="21">
        <f t="shared" si="63"/>
        <v>957373.09213888901</v>
      </c>
      <c r="Q91" s="21">
        <f t="shared" si="63"/>
        <v>1008742.6075583335</v>
      </c>
      <c r="R91" s="21">
        <f t="shared" si="63"/>
        <v>1000914.5029777777</v>
      </c>
      <c r="S91" s="21">
        <f t="shared" si="63"/>
        <v>1036784.2712005177</v>
      </c>
      <c r="T91" s="21">
        <f t="shared" si="63"/>
        <v>1049509.0999532954</v>
      </c>
      <c r="U91" s="21">
        <f t="shared" si="63"/>
        <v>1022293.1687060731</v>
      </c>
      <c r="V91" s="21">
        <f t="shared" si="63"/>
        <v>1052373.741408851</v>
      </c>
      <c r="W91" s="21">
        <f t="shared" si="63"/>
        <v>1110969.7101616289</v>
      </c>
      <c r="X91" s="21">
        <f t="shared" si="63"/>
        <v>1118844.4705693496</v>
      </c>
      <c r="Y91" s="21">
        <f t="shared" si="63"/>
        <v>1087354.3118722229</v>
      </c>
      <c r="Z91" s="21">
        <f t="shared" si="63"/>
        <v>1115552.1531833336</v>
      </c>
      <c r="AA91" s="21">
        <f t="shared" si="63"/>
        <v>1176660.0049694448</v>
      </c>
      <c r="AB91" s="21">
        <f t="shared" si="63"/>
        <v>1205213.3955555558</v>
      </c>
      <c r="AC91" s="21">
        <f t="shared" si="63"/>
        <v>1223045.8410666669</v>
      </c>
      <c r="AD91" s="21">
        <f t="shared" si="63"/>
        <v>1215715.8823537778</v>
      </c>
      <c r="AE91" s="21">
        <f t="shared" si="63"/>
        <v>1215546.9470893594</v>
      </c>
      <c r="AF91" s="21">
        <f t="shared" si="63"/>
        <v>1299098.3565338035</v>
      </c>
      <c r="AG91" s="21">
        <f t="shared" si="63"/>
        <v>1314126.7059782478</v>
      </c>
      <c r="AH91" s="21">
        <f t="shared" si="63"/>
        <v>1313678.9236226922</v>
      </c>
      <c r="AI91" s="21">
        <f t="shared" si="63"/>
        <v>1311874.7824671366</v>
      </c>
      <c r="AJ91" s="21">
        <f t="shared" si="63"/>
        <v>1359521.5501482869</v>
      </c>
      <c r="AK91" s="21">
        <f t="shared" si="63"/>
        <v>1361233.3715315552</v>
      </c>
    </row>
    <row r="95" spans="1:37" x14ac:dyDescent="0.2">
      <c r="A95" s="9" t="s">
        <v>68</v>
      </c>
      <c r="B95" s="21">
        <f t="shared" ref="B95:AK95" si="64">+IF(B53-B91=0,"OK",(B53-B91))</f>
        <v>1.1641532182693481E-10</v>
      </c>
      <c r="C95" s="23" t="str">
        <f t="shared" si="64"/>
        <v>OK</v>
      </c>
      <c r="D95" s="21" t="str">
        <f t="shared" si="64"/>
        <v>OK</v>
      </c>
      <c r="E95" s="21" t="str">
        <f t="shared" si="64"/>
        <v>OK</v>
      </c>
      <c r="F95" s="21" t="str">
        <f t="shared" si="64"/>
        <v>OK</v>
      </c>
      <c r="G95" s="21" t="str">
        <f t="shared" si="64"/>
        <v>OK</v>
      </c>
      <c r="H95" s="21">
        <f t="shared" si="64"/>
        <v>-1.1641532182693481E-10</v>
      </c>
      <c r="I95" s="21" t="str">
        <f t="shared" si="64"/>
        <v>OK</v>
      </c>
      <c r="J95" s="21">
        <f t="shared" si="64"/>
        <v>-1.1641532182693481E-10</v>
      </c>
      <c r="K95" s="21" t="str">
        <f t="shared" si="64"/>
        <v>OK</v>
      </c>
      <c r="L95" s="21">
        <f t="shared" si="64"/>
        <v>-1.1641532182693481E-10</v>
      </c>
      <c r="M95" s="21" t="str">
        <f t="shared" si="64"/>
        <v>OK</v>
      </c>
      <c r="N95" s="21" t="str">
        <f t="shared" si="64"/>
        <v>OK</v>
      </c>
      <c r="O95" s="21" t="str">
        <f t="shared" si="64"/>
        <v>OK</v>
      </c>
      <c r="P95" s="21" t="str">
        <f t="shared" si="64"/>
        <v>OK</v>
      </c>
      <c r="Q95" s="21">
        <f t="shared" si="64"/>
        <v>-2.3283064365386963E-10</v>
      </c>
      <c r="R95" s="21">
        <f t="shared" si="64"/>
        <v>1.1641532182693481E-10</v>
      </c>
      <c r="S95" s="21">
        <f t="shared" si="64"/>
        <v>-2.3283064365386963E-10</v>
      </c>
      <c r="T95" s="21" t="str">
        <f t="shared" si="64"/>
        <v>OK</v>
      </c>
      <c r="U95" s="21">
        <f t="shared" si="64"/>
        <v>1.1641532182693481E-10</v>
      </c>
      <c r="V95" s="21" t="str">
        <f t="shared" si="64"/>
        <v>OK</v>
      </c>
      <c r="W95" s="21">
        <f t="shared" si="64"/>
        <v>-2.3283064365386963E-10</v>
      </c>
      <c r="X95" s="21">
        <f t="shared" si="64"/>
        <v>-2.3283064365386963E-10</v>
      </c>
      <c r="Y95" s="21">
        <f t="shared" si="64"/>
        <v>-4.6566128730773926E-10</v>
      </c>
      <c r="Z95" s="21" t="str">
        <f t="shared" si="64"/>
        <v>OK</v>
      </c>
      <c r="AA95" s="21">
        <f t="shared" si="64"/>
        <v>-2.3283064365386963E-10</v>
      </c>
      <c r="AB95" s="21">
        <f t="shared" si="64"/>
        <v>-2.3283064365386963E-10</v>
      </c>
      <c r="AC95" s="21">
        <f t="shared" si="64"/>
        <v>-4.6566128730773926E-10</v>
      </c>
      <c r="AD95" s="21" t="str">
        <f t="shared" si="64"/>
        <v>OK</v>
      </c>
      <c r="AE95" s="21" t="str">
        <f t="shared" si="64"/>
        <v>OK</v>
      </c>
      <c r="AF95" s="21">
        <f t="shared" si="64"/>
        <v>-52999.999999999534</v>
      </c>
      <c r="AG95" s="21">
        <f t="shared" si="64"/>
        <v>-52999.999999999534</v>
      </c>
      <c r="AH95" s="21">
        <f t="shared" si="64"/>
        <v>-52999.999999999534</v>
      </c>
      <c r="AI95" s="21">
        <f t="shared" si="64"/>
        <v>-52999.999999999302</v>
      </c>
      <c r="AJ95" s="21">
        <f t="shared" si="64"/>
        <v>-52999.999999999302</v>
      </c>
      <c r="AK95" s="21">
        <f t="shared" si="64"/>
        <v>-52999.999999999534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2"/>
  <sheetViews>
    <sheetView showGridLines="0" zoomScaleNormal="100" workbookViewId="0">
      <pane xSplit="1" ySplit="2" topLeftCell="B52" activePane="bottomRight" state="frozen"/>
      <selection pane="topRight" activeCell="B1" sqref="B1"/>
      <selection pane="bottomLeft" activeCell="A3" sqref="A3"/>
      <selection pane="bottomRight" activeCell="A80" sqref="A80"/>
    </sheetView>
  </sheetViews>
  <sheetFormatPr defaultRowHeight="12" x14ac:dyDescent="0.2"/>
  <cols>
    <col min="1" max="1" width="56.28515625" style="12" bestFit="1" customWidth="1"/>
    <col min="2" max="2" width="8.7109375" style="12" bestFit="1" customWidth="1"/>
    <col min="3" max="37" width="7.85546875" style="12" bestFit="1" customWidth="1"/>
    <col min="38" max="16384" width="9.140625" style="12"/>
  </cols>
  <sheetData>
    <row r="1" spans="1:41" ht="12.75" x14ac:dyDescent="0.2">
      <c r="A1" s="25" t="s">
        <v>204</v>
      </c>
    </row>
    <row r="2" spans="1:41" x14ac:dyDescent="0.2">
      <c r="A2" s="13" t="s">
        <v>69</v>
      </c>
      <c r="B2" s="199">
        <f>+SPm!B2</f>
        <v>41456</v>
      </c>
      <c r="C2" s="199">
        <f>+SPm!C2</f>
        <v>41517</v>
      </c>
      <c r="D2" s="199">
        <f>+SPm!D2</f>
        <v>41547</v>
      </c>
      <c r="E2" s="199">
        <f>+SPm!E2</f>
        <v>41578</v>
      </c>
      <c r="F2" s="199">
        <f>+SPm!F2</f>
        <v>41608</v>
      </c>
      <c r="G2" s="199">
        <f>+SPm!G2</f>
        <v>41639</v>
      </c>
      <c r="H2" s="199">
        <f>+SPm!H2</f>
        <v>41670</v>
      </c>
      <c r="I2" s="199">
        <f>+SPm!I2</f>
        <v>41698</v>
      </c>
      <c r="J2" s="199">
        <f>+SPm!J2</f>
        <v>41729</v>
      </c>
      <c r="K2" s="199">
        <f>+SPm!K2</f>
        <v>41759</v>
      </c>
      <c r="L2" s="199">
        <f>+SPm!L2</f>
        <v>41790</v>
      </c>
      <c r="M2" s="199">
        <f>+SPm!M2</f>
        <v>41820</v>
      </c>
      <c r="N2" s="199">
        <f>+SPm!N2</f>
        <v>41851</v>
      </c>
      <c r="O2" s="199">
        <f>+SPm!O2</f>
        <v>41882</v>
      </c>
      <c r="P2" s="199">
        <f>+SPm!P2</f>
        <v>41912</v>
      </c>
      <c r="Q2" s="199">
        <f>+SPm!Q2</f>
        <v>41943</v>
      </c>
      <c r="R2" s="199">
        <f>+SPm!R2</f>
        <v>41973</v>
      </c>
      <c r="S2" s="199">
        <f>+SPm!S2</f>
        <v>42004</v>
      </c>
      <c r="T2" s="199">
        <f>+SPm!T2</f>
        <v>42035</v>
      </c>
      <c r="U2" s="199">
        <f>+SPm!U2</f>
        <v>42063</v>
      </c>
      <c r="V2" s="199">
        <f>+SPm!V2</f>
        <v>42094</v>
      </c>
      <c r="W2" s="199">
        <f>+SPm!W2</f>
        <v>42124</v>
      </c>
      <c r="X2" s="199">
        <f>+SPm!X2</f>
        <v>42155</v>
      </c>
      <c r="Y2" s="199">
        <f>+SPm!Y2</f>
        <v>42185</v>
      </c>
      <c r="Z2" s="199">
        <f>+SPm!Z2</f>
        <v>42216</v>
      </c>
      <c r="AA2" s="199">
        <f>+SPm!AA2</f>
        <v>42247</v>
      </c>
      <c r="AB2" s="199">
        <f>+SPm!AB2</f>
        <v>42277</v>
      </c>
      <c r="AC2" s="199">
        <f>+SPm!AC2</f>
        <v>42308</v>
      </c>
      <c r="AD2" s="199">
        <f>+SPm!AD2</f>
        <v>42338</v>
      </c>
      <c r="AE2" s="199">
        <f>+SPm!AE2</f>
        <v>42369</v>
      </c>
      <c r="AF2" s="199">
        <f>+SPm!AF2</f>
        <v>42400</v>
      </c>
      <c r="AG2" s="199">
        <f>+SPm!AG2</f>
        <v>42429</v>
      </c>
      <c r="AH2" s="199">
        <f>+SPm!AH2</f>
        <v>42460</v>
      </c>
      <c r="AI2" s="199">
        <f>+SPm!AI2</f>
        <v>42490</v>
      </c>
      <c r="AJ2" s="199">
        <f>+SPm!AJ2</f>
        <v>42521</v>
      </c>
      <c r="AK2" s="199">
        <f>+SPm!AK2</f>
        <v>42551</v>
      </c>
      <c r="AL2" s="14"/>
      <c r="AM2" s="14"/>
      <c r="AN2" s="14"/>
      <c r="AO2" s="14"/>
    </row>
    <row r="3" spans="1:41" x14ac:dyDescent="0.2">
      <c r="A3" s="13" t="s">
        <v>154</v>
      </c>
      <c r="B3" s="15">
        <f t="shared" ref="B3:AK3" si="0">SUM(B4:B5)</f>
        <v>39700</v>
      </c>
      <c r="C3" s="15">
        <f t="shared" si="0"/>
        <v>39700</v>
      </c>
      <c r="D3" s="15">
        <f t="shared" si="0"/>
        <v>39700</v>
      </c>
      <c r="E3" s="15">
        <f t="shared" si="0"/>
        <v>39700</v>
      </c>
      <c r="F3" s="15">
        <f t="shared" si="0"/>
        <v>39700</v>
      </c>
      <c r="G3" s="15">
        <f t="shared" si="0"/>
        <v>39700</v>
      </c>
      <c r="H3" s="15">
        <f t="shared" si="0"/>
        <v>39916</v>
      </c>
      <c r="I3" s="15">
        <f t="shared" si="0"/>
        <v>40142.5</v>
      </c>
      <c r="J3" s="15">
        <f t="shared" si="0"/>
        <v>40445.5</v>
      </c>
      <c r="K3" s="15">
        <f t="shared" si="0"/>
        <v>40445.5</v>
      </c>
      <c r="L3" s="15">
        <f t="shared" si="0"/>
        <v>40717.205000000002</v>
      </c>
      <c r="M3" s="15">
        <f t="shared" si="0"/>
        <v>40717.205000000002</v>
      </c>
      <c r="N3" s="15">
        <f t="shared" si="0"/>
        <v>40717.205000000002</v>
      </c>
      <c r="O3" s="15">
        <f t="shared" si="0"/>
        <v>45298.672500000008</v>
      </c>
      <c r="P3" s="15">
        <f t="shared" si="0"/>
        <v>45298.672500000008</v>
      </c>
      <c r="Q3" s="15">
        <f t="shared" si="0"/>
        <v>45298.672500000008</v>
      </c>
      <c r="R3" s="15">
        <f t="shared" si="0"/>
        <v>45298.672500000008</v>
      </c>
      <c r="S3" s="15">
        <f t="shared" si="0"/>
        <v>45298.672500000008</v>
      </c>
      <c r="T3" s="15">
        <f t="shared" si="0"/>
        <v>45298.672500000008</v>
      </c>
      <c r="U3" s="15">
        <f t="shared" si="0"/>
        <v>45298.672500000008</v>
      </c>
      <c r="V3" s="15">
        <f t="shared" si="0"/>
        <v>45298.672500000008</v>
      </c>
      <c r="W3" s="15">
        <f t="shared" si="0"/>
        <v>45298.672500000008</v>
      </c>
      <c r="X3" s="15">
        <f t="shared" si="0"/>
        <v>45298.672500000008</v>
      </c>
      <c r="Y3" s="15">
        <f t="shared" si="0"/>
        <v>45298.672500000008</v>
      </c>
      <c r="Z3" s="15">
        <f t="shared" si="0"/>
        <v>45298.672500000008</v>
      </c>
      <c r="AA3" s="15">
        <f t="shared" si="0"/>
        <v>49880.14</v>
      </c>
      <c r="AB3" s="15">
        <f t="shared" si="0"/>
        <v>49880.14</v>
      </c>
      <c r="AC3" s="15">
        <f t="shared" si="0"/>
        <v>49880.14</v>
      </c>
      <c r="AD3" s="15">
        <f t="shared" si="0"/>
        <v>49880.14</v>
      </c>
      <c r="AE3" s="15">
        <f t="shared" si="0"/>
        <v>49880.14</v>
      </c>
      <c r="AF3" s="15">
        <f t="shared" si="0"/>
        <v>49880.14</v>
      </c>
      <c r="AG3" s="15">
        <f t="shared" si="0"/>
        <v>49880.14</v>
      </c>
      <c r="AH3" s="15">
        <f t="shared" si="0"/>
        <v>49880.14</v>
      </c>
      <c r="AI3" s="15">
        <f t="shared" si="0"/>
        <v>49880.14</v>
      </c>
      <c r="AJ3" s="15">
        <f t="shared" si="0"/>
        <v>49880.14</v>
      </c>
      <c r="AK3" s="15">
        <f t="shared" si="0"/>
        <v>49880.14</v>
      </c>
    </row>
    <row r="4" spans="1:41" x14ac:dyDescent="0.2">
      <c r="A4" s="12" t="s">
        <v>202</v>
      </c>
      <c r="B4" s="16">
        <f>+E_Vendite!C70</f>
        <v>39700</v>
      </c>
      <c r="C4" s="16">
        <f>+E_Vendite!D70</f>
        <v>39700</v>
      </c>
      <c r="D4" s="16">
        <f>+E_Vendite!E70</f>
        <v>39700</v>
      </c>
      <c r="E4" s="16">
        <f>+E_Vendite!F70</f>
        <v>39700</v>
      </c>
      <c r="F4" s="16">
        <f>+E_Vendite!G70</f>
        <v>39700</v>
      </c>
      <c r="G4" s="16">
        <f>+E_Vendite!H70</f>
        <v>39700</v>
      </c>
      <c r="H4" s="16">
        <f>+E_Vendite!I70</f>
        <v>39916</v>
      </c>
      <c r="I4" s="16">
        <f>+E_Vendite!J70</f>
        <v>40142.5</v>
      </c>
      <c r="J4" s="16">
        <f>+E_Vendite!K70</f>
        <v>40445.5</v>
      </c>
      <c r="K4" s="16">
        <f>+E_Vendite!L70</f>
        <v>40445.5</v>
      </c>
      <c r="L4" s="16">
        <f>+E_Vendite!M70</f>
        <v>40717.205000000002</v>
      </c>
      <c r="M4" s="16">
        <f>+E_Vendite!N70</f>
        <v>40717.205000000002</v>
      </c>
      <c r="N4" s="16">
        <f>+E_Vendite!O70</f>
        <v>40717.205000000002</v>
      </c>
      <c r="O4" s="16">
        <f>+E_Vendite!P70</f>
        <v>45298.672500000008</v>
      </c>
      <c r="P4" s="16">
        <f>+E_Vendite!Q70</f>
        <v>45298.672500000008</v>
      </c>
      <c r="Q4" s="16">
        <f>+E_Vendite!R70</f>
        <v>45298.672500000008</v>
      </c>
      <c r="R4" s="16">
        <f>+E_Vendite!S70</f>
        <v>45298.672500000008</v>
      </c>
      <c r="S4" s="16">
        <f>+E_Vendite!T70</f>
        <v>45298.672500000008</v>
      </c>
      <c r="T4" s="16">
        <f>+E_Vendite!U70</f>
        <v>45298.672500000008</v>
      </c>
      <c r="U4" s="16">
        <f>+E_Vendite!V70</f>
        <v>45298.672500000008</v>
      </c>
      <c r="V4" s="16">
        <f>+E_Vendite!W70</f>
        <v>45298.672500000008</v>
      </c>
      <c r="W4" s="16">
        <f>+E_Vendite!X70</f>
        <v>45298.672500000008</v>
      </c>
      <c r="X4" s="16">
        <f>+E_Vendite!Y70</f>
        <v>45298.672500000008</v>
      </c>
      <c r="Y4" s="16">
        <f>+E_Vendite!Z70</f>
        <v>45298.672500000008</v>
      </c>
      <c r="Z4" s="16">
        <f>+E_Vendite!AA70</f>
        <v>45298.672500000008</v>
      </c>
      <c r="AA4" s="16">
        <f>+E_Vendite!AB70</f>
        <v>49880.14</v>
      </c>
      <c r="AB4" s="16">
        <f>+E_Vendite!AC70</f>
        <v>49880.14</v>
      </c>
      <c r="AC4" s="16">
        <f>+E_Vendite!AD70</f>
        <v>49880.14</v>
      </c>
      <c r="AD4" s="16">
        <f>+E_Vendite!AE70</f>
        <v>49880.14</v>
      </c>
      <c r="AE4" s="16">
        <f>+E_Vendite!AF70</f>
        <v>49880.14</v>
      </c>
      <c r="AF4" s="16">
        <f>+E_Vendite!AG70</f>
        <v>49880.14</v>
      </c>
      <c r="AG4" s="16">
        <f>+E_Vendite!AH70</f>
        <v>49880.14</v>
      </c>
      <c r="AH4" s="16">
        <f>+E_Vendite!AI70</f>
        <v>49880.14</v>
      </c>
      <c r="AI4" s="16">
        <f>+E_Vendite!AJ70</f>
        <v>49880.14</v>
      </c>
      <c r="AJ4" s="16">
        <f>+E_Vendite!AK70</f>
        <v>49880.14</v>
      </c>
      <c r="AK4" s="16">
        <f>+E_Vendite!AL70</f>
        <v>49880.14</v>
      </c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128847.1</v>
      </c>
      <c r="C6" s="15">
        <f>+C8-C9+C7</f>
        <v>9847.0999999999767</v>
      </c>
      <c r="D6" s="15">
        <f t="shared" ref="D6:AK6" si="1">+D8-D9+D7</f>
        <v>8847.1000000000349</v>
      </c>
      <c r="E6" s="15">
        <f t="shared" si="1"/>
        <v>-19152.900000000023</v>
      </c>
      <c r="F6" s="15">
        <f t="shared" si="1"/>
        <v>9847.1000000000058</v>
      </c>
      <c r="G6" s="15">
        <f t="shared" si="1"/>
        <v>9027.179999999993</v>
      </c>
      <c r="H6" s="15">
        <f t="shared" si="1"/>
        <v>9797.7799999999697</v>
      </c>
      <c r="I6" s="15">
        <f t="shared" si="1"/>
        <v>9588.0200000000186</v>
      </c>
      <c r="J6" s="15">
        <f t="shared" si="1"/>
        <v>8494.679999999993</v>
      </c>
      <c r="K6" s="15">
        <f t="shared" si="1"/>
        <v>9591.320000000007</v>
      </c>
      <c r="L6" s="15">
        <f t="shared" si="1"/>
        <v>7714.6260000000475</v>
      </c>
      <c r="M6" s="15">
        <f t="shared" si="1"/>
        <v>9852.6859999999288</v>
      </c>
      <c r="N6" s="15">
        <f t="shared" si="1"/>
        <v>10598.680000000051</v>
      </c>
      <c r="O6" s="15">
        <f t="shared" si="1"/>
        <v>11220.187800000072</v>
      </c>
      <c r="P6" s="15">
        <f t="shared" si="1"/>
        <v>11220.187799999898</v>
      </c>
      <c r="Q6" s="15">
        <f t="shared" si="1"/>
        <v>11220.187800000014</v>
      </c>
      <c r="R6" s="15">
        <f t="shared" si="1"/>
        <v>11220.187799999956</v>
      </c>
      <c r="S6" s="15">
        <f t="shared" si="1"/>
        <v>11220.187800000072</v>
      </c>
      <c r="T6" s="15">
        <f t="shared" si="1"/>
        <v>11220.18779999984</v>
      </c>
      <c r="U6" s="15">
        <f t="shared" si="1"/>
        <v>11220.187800000072</v>
      </c>
      <c r="V6" s="15">
        <f t="shared" si="1"/>
        <v>11220.187799999956</v>
      </c>
      <c r="W6" s="15">
        <f t="shared" si="1"/>
        <v>11220.187800000072</v>
      </c>
      <c r="X6" s="15">
        <f t="shared" si="1"/>
        <v>11220.187799999956</v>
      </c>
      <c r="Y6" s="15">
        <f t="shared" si="1"/>
        <v>11220.18779999984</v>
      </c>
      <c r="Z6" s="15">
        <f t="shared" si="1"/>
        <v>11917.829800000065</v>
      </c>
      <c r="AA6" s="15">
        <f t="shared" si="1"/>
        <v>12360.665600000066</v>
      </c>
      <c r="AB6" s="15">
        <f t="shared" si="1"/>
        <v>12360.665599999949</v>
      </c>
      <c r="AC6" s="15">
        <f t="shared" si="1"/>
        <v>12360.665600000182</v>
      </c>
      <c r="AD6" s="15">
        <f t="shared" si="1"/>
        <v>12360.665599999949</v>
      </c>
      <c r="AE6" s="15">
        <f t="shared" si="1"/>
        <v>12360.665600000066</v>
      </c>
      <c r="AF6" s="15">
        <f t="shared" si="1"/>
        <v>12360.665599999833</v>
      </c>
      <c r="AG6" s="15">
        <f t="shared" si="1"/>
        <v>12360.665599999949</v>
      </c>
      <c r="AH6" s="15">
        <f t="shared" si="1"/>
        <v>12360.665600000066</v>
      </c>
      <c r="AI6" s="15">
        <f t="shared" si="1"/>
        <v>12360.665599999949</v>
      </c>
      <c r="AJ6" s="15">
        <f t="shared" si="1"/>
        <v>12360.665600000066</v>
      </c>
      <c r="AK6" s="15">
        <f t="shared" si="1"/>
        <v>12360.665599999949</v>
      </c>
    </row>
    <row r="7" spans="1:41" x14ac:dyDescent="0.2">
      <c r="A7" s="12" t="s">
        <v>71</v>
      </c>
      <c r="B7" s="16">
        <f>+SP_Preg!B15</f>
        <v>89000</v>
      </c>
      <c r="C7" s="16">
        <f>+B9</f>
        <v>137052.9</v>
      </c>
      <c r="D7" s="16">
        <f t="shared" ref="D7:AK7" si="2">+C9</f>
        <v>127205.80000000002</v>
      </c>
      <c r="E7" s="16">
        <f t="shared" si="2"/>
        <v>118358.69999999998</v>
      </c>
      <c r="F7" s="16">
        <f t="shared" si="2"/>
        <v>176711.6</v>
      </c>
      <c r="G7" s="16">
        <f t="shared" si="2"/>
        <v>199864.5</v>
      </c>
      <c r="H7" s="16">
        <f t="shared" si="2"/>
        <v>242137.32</v>
      </c>
      <c r="I7" s="16">
        <f t="shared" si="2"/>
        <v>277871.54000000004</v>
      </c>
      <c r="J7" s="16">
        <f t="shared" si="2"/>
        <v>298683.52000000002</v>
      </c>
      <c r="K7" s="16">
        <f t="shared" si="2"/>
        <v>332448.84000000003</v>
      </c>
      <c r="L7" s="16">
        <f t="shared" si="2"/>
        <v>346377.52</v>
      </c>
      <c r="M7" s="16">
        <f t="shared" si="2"/>
        <v>397108.89399999997</v>
      </c>
      <c r="N7" s="16">
        <f t="shared" si="2"/>
        <v>397456.20800000004</v>
      </c>
      <c r="O7" s="16">
        <f t="shared" si="2"/>
        <v>422413.52799999999</v>
      </c>
      <c r="P7" s="16">
        <f t="shared" si="2"/>
        <v>480809.54019999993</v>
      </c>
      <c r="Q7" s="16">
        <f t="shared" si="2"/>
        <v>479799.35240000003</v>
      </c>
      <c r="R7" s="16">
        <f t="shared" si="2"/>
        <v>536490.16460000002</v>
      </c>
      <c r="S7" s="16">
        <f t="shared" si="2"/>
        <v>542201.97680000006</v>
      </c>
      <c r="T7" s="16">
        <f t="shared" si="2"/>
        <v>585043.78899999999</v>
      </c>
      <c r="U7" s="16">
        <f t="shared" si="2"/>
        <v>607279.60120000015</v>
      </c>
      <c r="V7" s="16">
        <f t="shared" si="2"/>
        <v>598159.41340000008</v>
      </c>
      <c r="W7" s="16">
        <f t="shared" si="2"/>
        <v>637970.42560000008</v>
      </c>
      <c r="X7" s="16">
        <f t="shared" si="2"/>
        <v>705342.2378</v>
      </c>
      <c r="Y7" s="16">
        <f t="shared" si="2"/>
        <v>715806.05</v>
      </c>
      <c r="Z7" s="16">
        <f t="shared" si="2"/>
        <v>704585.86220000021</v>
      </c>
      <c r="AA7" s="16">
        <f t="shared" si="2"/>
        <v>740446.03240000014</v>
      </c>
      <c r="AB7" s="16">
        <f t="shared" si="2"/>
        <v>801914.36680000008</v>
      </c>
      <c r="AC7" s="16">
        <f t="shared" si="2"/>
        <v>834197.90120000008</v>
      </c>
      <c r="AD7" s="16">
        <f t="shared" si="2"/>
        <v>859619.2355999999</v>
      </c>
      <c r="AE7" s="16">
        <f t="shared" si="2"/>
        <v>857468.57</v>
      </c>
      <c r="AF7" s="16">
        <f t="shared" si="2"/>
        <v>849391.90439999988</v>
      </c>
      <c r="AG7" s="16">
        <f t="shared" si="2"/>
        <v>929179.23880000005</v>
      </c>
      <c r="AH7" s="16">
        <f t="shared" si="2"/>
        <v>952395.5732000001</v>
      </c>
      <c r="AI7" s="16">
        <f t="shared" si="2"/>
        <v>954926.90760000004</v>
      </c>
      <c r="AJ7" s="16">
        <f t="shared" si="2"/>
        <v>955590.44200000004</v>
      </c>
      <c r="AK7" s="16">
        <f t="shared" si="2"/>
        <v>981991.77639999997</v>
      </c>
    </row>
    <row r="8" spans="1:41" x14ac:dyDescent="0.2">
      <c r="A8" s="12" t="s">
        <v>203</v>
      </c>
      <c r="B8" s="16">
        <f>+E_Acquisti!C70</f>
        <v>176900</v>
      </c>
      <c r="C8" s="16">
        <f>+E_Acquisti!D70</f>
        <v>0</v>
      </c>
      <c r="D8" s="16">
        <f>+E_Acquisti!E70</f>
        <v>0</v>
      </c>
      <c r="E8" s="16">
        <f>+E_Acquisti!F70</f>
        <v>39200</v>
      </c>
      <c r="F8" s="16">
        <f>+E_Acquisti!G70</f>
        <v>33000</v>
      </c>
      <c r="G8" s="16">
        <f>+E_Acquisti!H70</f>
        <v>51300</v>
      </c>
      <c r="H8" s="16">
        <f>+E_Acquisti!I70</f>
        <v>45532</v>
      </c>
      <c r="I8" s="16">
        <f>+E_Acquisti!J70</f>
        <v>30400</v>
      </c>
      <c r="J8" s="16">
        <f>+E_Acquisti!K70</f>
        <v>42260</v>
      </c>
      <c r="K8" s="16">
        <f>+E_Acquisti!L70</f>
        <v>23520</v>
      </c>
      <c r="L8" s="16">
        <f>+E_Acquisti!M70</f>
        <v>58446</v>
      </c>
      <c r="M8" s="16">
        <f>+E_Acquisti!N70</f>
        <v>10200</v>
      </c>
      <c r="N8" s="16">
        <f>+E_Acquisti!O70</f>
        <v>35556</v>
      </c>
      <c r="O8" s="16">
        <f>+E_Acquisti!P70</f>
        <v>69616.2</v>
      </c>
      <c r="P8" s="16">
        <f>+E_Acquisti!Q70</f>
        <v>10210</v>
      </c>
      <c r="Q8" s="16">
        <f>+E_Acquisti!R70</f>
        <v>67911</v>
      </c>
      <c r="R8" s="16">
        <f>+E_Acquisti!S70</f>
        <v>16932</v>
      </c>
      <c r="S8" s="16">
        <f>+E_Acquisti!T70</f>
        <v>54062</v>
      </c>
      <c r="T8" s="16">
        <f>+E_Acquisti!U70</f>
        <v>33456</v>
      </c>
      <c r="U8" s="16">
        <f>+E_Acquisti!V70</f>
        <v>2100</v>
      </c>
      <c r="V8" s="16">
        <f>+E_Acquisti!W70</f>
        <v>51031.200000000004</v>
      </c>
      <c r="W8" s="16">
        <f>+E_Acquisti!X70</f>
        <v>78592</v>
      </c>
      <c r="X8" s="16">
        <f>+E_Acquisti!Y70</f>
        <v>21684</v>
      </c>
      <c r="Y8" s="16">
        <f>+E_Acquisti!Z70</f>
        <v>0</v>
      </c>
      <c r="Z8" s="16">
        <f>+E_Acquisti!AA70</f>
        <v>47778</v>
      </c>
      <c r="AA8" s="16">
        <f>+E_Acquisti!AB70</f>
        <v>73829</v>
      </c>
      <c r="AB8" s="16">
        <f>+E_Acquisti!AC70</f>
        <v>44644.2</v>
      </c>
      <c r="AC8" s="16">
        <f>+E_Acquisti!AD70</f>
        <v>37782</v>
      </c>
      <c r="AD8" s="16">
        <f>+E_Acquisti!AE70</f>
        <v>10210</v>
      </c>
      <c r="AE8" s="16">
        <f>+E_Acquisti!AF70</f>
        <v>4284</v>
      </c>
      <c r="AF8" s="16">
        <f>+E_Acquisti!AG70</f>
        <v>92148</v>
      </c>
      <c r="AG8" s="16">
        <f>+E_Acquisti!AH70</f>
        <v>35577</v>
      </c>
      <c r="AH8" s="16">
        <f>+E_Acquisti!AI70</f>
        <v>14892</v>
      </c>
      <c r="AI8" s="16">
        <f>+E_Acquisti!AJ70</f>
        <v>13024.2</v>
      </c>
      <c r="AJ8" s="16">
        <f>+E_Acquisti!AK70</f>
        <v>38762</v>
      </c>
      <c r="AK8" s="16">
        <f>+E_Acquisti!AL70</f>
        <v>55174</v>
      </c>
    </row>
    <row r="9" spans="1:41" x14ac:dyDescent="0.2">
      <c r="A9" s="12" t="s">
        <v>72</v>
      </c>
      <c r="B9" s="16">
        <f>+E_Magazzino!C47-'Var Econ'!C9</f>
        <v>137052.9</v>
      </c>
      <c r="C9" s="16">
        <f>+E_Magazzino!D47-'Var Econ'!D9</f>
        <v>127205.80000000002</v>
      </c>
      <c r="D9" s="16">
        <f>+E_Magazzino!E47-'Var Econ'!E9</f>
        <v>118358.69999999998</v>
      </c>
      <c r="E9" s="16">
        <f>+E_Magazzino!F47-'Var Econ'!F9</f>
        <v>176711.6</v>
      </c>
      <c r="F9" s="16">
        <f>+E_Magazzino!G47-'Var Econ'!G9</f>
        <v>199864.5</v>
      </c>
      <c r="G9" s="16">
        <f>+E_Magazzino!H47-'Var Econ'!H9</f>
        <v>242137.32</v>
      </c>
      <c r="H9" s="16">
        <f>+E_Magazzino!I47-'Var Econ'!I9</f>
        <v>277871.54000000004</v>
      </c>
      <c r="I9" s="16">
        <f>+E_Magazzino!J47-'Var Econ'!J9</f>
        <v>298683.52000000002</v>
      </c>
      <c r="J9" s="16">
        <f>+E_Magazzino!K47-'Var Econ'!K9</f>
        <v>332448.84000000003</v>
      </c>
      <c r="K9" s="16">
        <f>+E_Magazzino!L47-'Var Econ'!L9</f>
        <v>346377.52</v>
      </c>
      <c r="L9" s="16">
        <f>+E_Magazzino!M47-'Var Econ'!M9</f>
        <v>397108.89399999997</v>
      </c>
      <c r="M9" s="16">
        <f>+E_Magazzino!N47-'Var Econ'!N9</f>
        <v>397456.20800000004</v>
      </c>
      <c r="N9" s="16">
        <f>+E_Magazzino!O47-'Var Econ'!O9</f>
        <v>422413.52799999999</v>
      </c>
      <c r="O9" s="16">
        <f>+E_Magazzino!P47-'Var Econ'!P9</f>
        <v>480809.54019999993</v>
      </c>
      <c r="P9" s="16">
        <f>+E_Magazzino!Q47-'Var Econ'!Q9</f>
        <v>479799.35240000003</v>
      </c>
      <c r="Q9" s="16">
        <f>+E_Magazzino!R47-'Var Econ'!R9</f>
        <v>536490.16460000002</v>
      </c>
      <c r="R9" s="16">
        <f>+E_Magazzino!S47-'Var Econ'!S9</f>
        <v>542201.97680000006</v>
      </c>
      <c r="S9" s="16">
        <f>+E_Magazzino!T47-'Var Econ'!T9</f>
        <v>585043.78899999999</v>
      </c>
      <c r="T9" s="16">
        <f>+E_Magazzino!U47-'Var Econ'!U9</f>
        <v>607279.60120000015</v>
      </c>
      <c r="U9" s="16">
        <f>+E_Magazzino!V47-'Var Econ'!V9</f>
        <v>598159.41340000008</v>
      </c>
      <c r="V9" s="16">
        <f>+E_Magazzino!W47-'Var Econ'!W9</f>
        <v>637970.42560000008</v>
      </c>
      <c r="W9" s="16">
        <f>+E_Magazzino!X47-'Var Econ'!X9</f>
        <v>705342.2378</v>
      </c>
      <c r="X9" s="16">
        <f>+E_Magazzino!Y47-'Var Econ'!Y9</f>
        <v>715806.05</v>
      </c>
      <c r="Y9" s="16">
        <f>+E_Magazzino!Z47-'Var Econ'!Z9</f>
        <v>704585.86220000021</v>
      </c>
      <c r="Z9" s="16">
        <f>+E_Magazzino!AA47-'Var Econ'!AA9</f>
        <v>740446.03240000014</v>
      </c>
      <c r="AA9" s="16">
        <f>+E_Magazzino!AB47-'Var Econ'!AB9</f>
        <v>801914.36680000008</v>
      </c>
      <c r="AB9" s="16">
        <f>+E_Magazzino!AC47-'Var Econ'!AC9</f>
        <v>834197.90120000008</v>
      </c>
      <c r="AC9" s="16">
        <f>+E_Magazzino!AD47-'Var Econ'!AD9</f>
        <v>859619.2355999999</v>
      </c>
      <c r="AD9" s="16">
        <f>+E_Magazzino!AE47-'Var Econ'!AE9</f>
        <v>857468.57</v>
      </c>
      <c r="AE9" s="16">
        <f>+E_Magazzino!AF47-'Var Econ'!AF9</f>
        <v>849391.90439999988</v>
      </c>
      <c r="AF9" s="16">
        <f>+E_Magazzino!AG47-'Var Econ'!AG9</f>
        <v>929179.23880000005</v>
      </c>
      <c r="AG9" s="16">
        <f>+E_Magazzino!AH47-'Var Econ'!AH9</f>
        <v>952395.5732000001</v>
      </c>
      <c r="AH9" s="16">
        <f>+E_Magazzino!AI47-'Var Econ'!AI9</f>
        <v>954926.90760000004</v>
      </c>
      <c r="AI9" s="16">
        <f>+E_Magazzino!AJ47-'Var Econ'!AJ9</f>
        <v>955590.44200000004</v>
      </c>
      <c r="AJ9" s="16">
        <f>+E_Magazzino!AK47-'Var Econ'!AK9</f>
        <v>981991.77639999997</v>
      </c>
      <c r="AK9" s="16">
        <f>+E_Magazzino!AL47-'Var Econ'!AL9</f>
        <v>1024805.1108</v>
      </c>
    </row>
    <row r="10" spans="1:41" x14ac:dyDescent="0.2">
      <c r="B10" s="17"/>
      <c r="D10" s="16"/>
    </row>
    <row r="11" spans="1:41" x14ac:dyDescent="0.2">
      <c r="A11" s="13" t="s">
        <v>73</v>
      </c>
      <c r="B11" s="15">
        <f t="shared" ref="B11:AK11" si="3">+B3-B6</f>
        <v>-89147.1</v>
      </c>
      <c r="C11" s="15">
        <f t="shared" si="3"/>
        <v>29852.900000000023</v>
      </c>
      <c r="D11" s="15">
        <f t="shared" si="3"/>
        <v>30852.899999999965</v>
      </c>
      <c r="E11" s="15">
        <f t="shared" si="3"/>
        <v>58852.900000000023</v>
      </c>
      <c r="F11" s="15">
        <f t="shared" si="3"/>
        <v>29852.899999999994</v>
      </c>
      <c r="G11" s="15">
        <f t="shared" si="3"/>
        <v>30672.820000000007</v>
      </c>
      <c r="H11" s="15">
        <f t="shared" si="3"/>
        <v>30118.22000000003</v>
      </c>
      <c r="I11" s="15">
        <f t="shared" si="3"/>
        <v>30554.479999999981</v>
      </c>
      <c r="J11" s="15">
        <f t="shared" si="3"/>
        <v>31950.820000000007</v>
      </c>
      <c r="K11" s="15">
        <f t="shared" si="3"/>
        <v>30854.179999999993</v>
      </c>
      <c r="L11" s="15">
        <f t="shared" si="3"/>
        <v>33002.578999999954</v>
      </c>
      <c r="M11" s="15">
        <f t="shared" si="3"/>
        <v>30864.519000000073</v>
      </c>
      <c r="N11" s="15">
        <f t="shared" si="3"/>
        <v>30118.524999999951</v>
      </c>
      <c r="O11" s="15">
        <f t="shared" si="3"/>
        <v>34078.484699999935</v>
      </c>
      <c r="P11" s="15">
        <f t="shared" si="3"/>
        <v>34078.48470000011</v>
      </c>
      <c r="Q11" s="15">
        <f t="shared" si="3"/>
        <v>34078.484699999994</v>
      </c>
      <c r="R11" s="15">
        <f t="shared" si="3"/>
        <v>34078.484700000052</v>
      </c>
      <c r="S11" s="15">
        <f t="shared" si="3"/>
        <v>34078.484699999935</v>
      </c>
      <c r="T11" s="15">
        <f t="shared" si="3"/>
        <v>34078.484700000168</v>
      </c>
      <c r="U11" s="15">
        <f t="shared" si="3"/>
        <v>34078.484699999935</v>
      </c>
      <c r="V11" s="15">
        <f t="shared" si="3"/>
        <v>34078.484700000052</v>
      </c>
      <c r="W11" s="15">
        <f t="shared" si="3"/>
        <v>34078.484699999935</v>
      </c>
      <c r="X11" s="15">
        <f t="shared" si="3"/>
        <v>34078.484700000052</v>
      </c>
      <c r="Y11" s="15">
        <f t="shared" si="3"/>
        <v>34078.484700000168</v>
      </c>
      <c r="Z11" s="15">
        <f t="shared" si="3"/>
        <v>33380.842699999943</v>
      </c>
      <c r="AA11" s="15">
        <f t="shared" si="3"/>
        <v>37519.474399999934</v>
      </c>
      <c r="AB11" s="15">
        <f t="shared" si="3"/>
        <v>37519.47440000005</v>
      </c>
      <c r="AC11" s="15">
        <f t="shared" si="3"/>
        <v>37519.474399999817</v>
      </c>
      <c r="AD11" s="15">
        <f t="shared" si="3"/>
        <v>37519.47440000005</v>
      </c>
      <c r="AE11" s="15">
        <f t="shared" si="3"/>
        <v>37519.474399999934</v>
      </c>
      <c r="AF11" s="15">
        <f t="shared" si="3"/>
        <v>37519.474400000166</v>
      </c>
      <c r="AG11" s="15">
        <f t="shared" si="3"/>
        <v>37519.47440000005</v>
      </c>
      <c r="AH11" s="15">
        <f t="shared" si="3"/>
        <v>37519.474399999934</v>
      </c>
      <c r="AI11" s="15">
        <f t="shared" si="3"/>
        <v>37519.47440000005</v>
      </c>
      <c r="AJ11" s="15">
        <f t="shared" si="3"/>
        <v>37519.474399999934</v>
      </c>
      <c r="AK11" s="15">
        <f t="shared" si="3"/>
        <v>37519.47440000005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300</v>
      </c>
      <c r="C14" s="15">
        <f t="shared" ref="C14:AK14" si="4">+C15+C17+C20</f>
        <v>300</v>
      </c>
      <c r="D14" s="15">
        <f t="shared" si="4"/>
        <v>300</v>
      </c>
      <c r="E14" s="15">
        <f t="shared" si="4"/>
        <v>300</v>
      </c>
      <c r="F14" s="15">
        <f t="shared" si="4"/>
        <v>300</v>
      </c>
      <c r="G14" s="15">
        <f t="shared" si="4"/>
        <v>300</v>
      </c>
      <c r="H14" s="15">
        <f t="shared" si="4"/>
        <v>300</v>
      </c>
      <c r="I14" s="15">
        <f t="shared" si="4"/>
        <v>300</v>
      </c>
      <c r="J14" s="15">
        <f t="shared" si="4"/>
        <v>300</v>
      </c>
      <c r="K14" s="15">
        <f t="shared" si="4"/>
        <v>300</v>
      </c>
      <c r="L14" s="15">
        <f t="shared" si="4"/>
        <v>300</v>
      </c>
      <c r="M14" s="15">
        <f t="shared" si="4"/>
        <v>300</v>
      </c>
      <c r="N14" s="15">
        <f t="shared" si="4"/>
        <v>300</v>
      </c>
      <c r="O14" s="15">
        <f t="shared" si="4"/>
        <v>300</v>
      </c>
      <c r="P14" s="15">
        <f t="shared" si="4"/>
        <v>300</v>
      </c>
      <c r="Q14" s="15">
        <f t="shared" si="4"/>
        <v>300</v>
      </c>
      <c r="R14" s="15">
        <f t="shared" si="4"/>
        <v>300</v>
      </c>
      <c r="S14" s="15">
        <f t="shared" si="4"/>
        <v>300</v>
      </c>
      <c r="T14" s="15">
        <f t="shared" si="4"/>
        <v>300</v>
      </c>
      <c r="U14" s="15">
        <f t="shared" si="4"/>
        <v>300</v>
      </c>
      <c r="V14" s="15">
        <f t="shared" si="4"/>
        <v>300</v>
      </c>
      <c r="W14" s="15">
        <f t="shared" si="4"/>
        <v>300</v>
      </c>
      <c r="X14" s="15">
        <f t="shared" si="4"/>
        <v>300</v>
      </c>
      <c r="Y14" s="15">
        <f t="shared" si="4"/>
        <v>300</v>
      </c>
      <c r="Z14" s="15">
        <f t="shared" si="4"/>
        <v>300</v>
      </c>
      <c r="AA14" s="15">
        <f t="shared" si="4"/>
        <v>300</v>
      </c>
      <c r="AB14" s="15">
        <f t="shared" si="4"/>
        <v>300</v>
      </c>
      <c r="AC14" s="15">
        <f t="shared" si="4"/>
        <v>300</v>
      </c>
      <c r="AD14" s="15">
        <f t="shared" si="4"/>
        <v>300</v>
      </c>
      <c r="AE14" s="15">
        <f t="shared" si="4"/>
        <v>300</v>
      </c>
      <c r="AF14" s="15">
        <f t="shared" si="4"/>
        <v>300</v>
      </c>
      <c r="AG14" s="15">
        <f t="shared" si="4"/>
        <v>300</v>
      </c>
      <c r="AH14" s="15">
        <f t="shared" si="4"/>
        <v>300</v>
      </c>
      <c r="AI14" s="15">
        <f t="shared" si="4"/>
        <v>300</v>
      </c>
      <c r="AJ14" s="15">
        <f t="shared" si="4"/>
        <v>300</v>
      </c>
      <c r="AK14" s="15">
        <f t="shared" si="4"/>
        <v>300</v>
      </c>
    </row>
    <row r="15" spans="1:41" x14ac:dyDescent="0.2">
      <c r="A15" s="12" t="s">
        <v>75</v>
      </c>
      <c r="B15" s="15">
        <f>+B16</f>
        <v>100</v>
      </c>
      <c r="C15" s="15">
        <f t="shared" ref="C15:AK15" si="5">+C16</f>
        <v>100</v>
      </c>
      <c r="D15" s="15">
        <f t="shared" si="5"/>
        <v>100</v>
      </c>
      <c r="E15" s="15">
        <f t="shared" si="5"/>
        <v>100</v>
      </c>
      <c r="F15" s="15">
        <f t="shared" si="5"/>
        <v>100</v>
      </c>
      <c r="G15" s="15">
        <f t="shared" si="5"/>
        <v>100</v>
      </c>
      <c r="H15" s="15">
        <f t="shared" si="5"/>
        <v>100</v>
      </c>
      <c r="I15" s="15">
        <f t="shared" si="5"/>
        <v>100</v>
      </c>
      <c r="J15" s="15">
        <f t="shared" si="5"/>
        <v>100</v>
      </c>
      <c r="K15" s="15">
        <f t="shared" si="5"/>
        <v>100</v>
      </c>
      <c r="L15" s="15">
        <f t="shared" si="5"/>
        <v>100</v>
      </c>
      <c r="M15" s="15">
        <f t="shared" si="5"/>
        <v>100</v>
      </c>
      <c r="N15" s="15">
        <f t="shared" si="5"/>
        <v>100</v>
      </c>
      <c r="O15" s="15">
        <f t="shared" si="5"/>
        <v>100</v>
      </c>
      <c r="P15" s="15">
        <f t="shared" si="5"/>
        <v>100</v>
      </c>
      <c r="Q15" s="15">
        <f t="shared" si="5"/>
        <v>100</v>
      </c>
      <c r="R15" s="15">
        <f t="shared" si="5"/>
        <v>100</v>
      </c>
      <c r="S15" s="15">
        <f t="shared" si="5"/>
        <v>100</v>
      </c>
      <c r="T15" s="15">
        <f t="shared" si="5"/>
        <v>100</v>
      </c>
      <c r="U15" s="15">
        <f t="shared" si="5"/>
        <v>100</v>
      </c>
      <c r="V15" s="15">
        <f t="shared" si="5"/>
        <v>100</v>
      </c>
      <c r="W15" s="15">
        <f t="shared" si="5"/>
        <v>100</v>
      </c>
      <c r="X15" s="15">
        <f t="shared" si="5"/>
        <v>100</v>
      </c>
      <c r="Y15" s="15">
        <f t="shared" si="5"/>
        <v>100</v>
      </c>
      <c r="Z15" s="15">
        <f t="shared" si="5"/>
        <v>100</v>
      </c>
      <c r="AA15" s="15">
        <f t="shared" si="5"/>
        <v>100</v>
      </c>
      <c r="AB15" s="15">
        <f t="shared" si="5"/>
        <v>100</v>
      </c>
      <c r="AC15" s="15">
        <f t="shared" si="5"/>
        <v>100</v>
      </c>
      <c r="AD15" s="15">
        <f t="shared" si="5"/>
        <v>100</v>
      </c>
      <c r="AE15" s="15">
        <f t="shared" si="5"/>
        <v>100</v>
      </c>
      <c r="AF15" s="15">
        <f t="shared" si="5"/>
        <v>100</v>
      </c>
      <c r="AG15" s="15">
        <f t="shared" si="5"/>
        <v>100</v>
      </c>
      <c r="AH15" s="15">
        <f t="shared" si="5"/>
        <v>100</v>
      </c>
      <c r="AI15" s="15">
        <f t="shared" si="5"/>
        <v>100</v>
      </c>
      <c r="AJ15" s="15">
        <f t="shared" si="5"/>
        <v>100</v>
      </c>
      <c r="AK15" s="15">
        <f t="shared" si="5"/>
        <v>100</v>
      </c>
    </row>
    <row r="16" spans="1:41" x14ac:dyDescent="0.2">
      <c r="A16" s="12" t="s">
        <v>76</v>
      </c>
      <c r="B16" s="16">
        <f>+'E_Altri costi'!D4</f>
        <v>100</v>
      </c>
      <c r="C16" s="16">
        <f>+'E_Altri costi'!E4</f>
        <v>100</v>
      </c>
      <c r="D16" s="16">
        <f>+'E_Altri costi'!F4</f>
        <v>100</v>
      </c>
      <c r="E16" s="16">
        <f>+'E_Altri costi'!G4</f>
        <v>100</v>
      </c>
      <c r="F16" s="16">
        <f>+'E_Altri costi'!H4</f>
        <v>100</v>
      </c>
      <c r="G16" s="16">
        <f>+'E_Altri costi'!I4</f>
        <v>100</v>
      </c>
      <c r="H16" s="16">
        <f>+'E_Altri costi'!J4</f>
        <v>100</v>
      </c>
      <c r="I16" s="16">
        <f>+'E_Altri costi'!K4</f>
        <v>100</v>
      </c>
      <c r="J16" s="16">
        <f>+'E_Altri costi'!L4</f>
        <v>100</v>
      </c>
      <c r="K16" s="16">
        <f>+'E_Altri costi'!M4</f>
        <v>100</v>
      </c>
      <c r="L16" s="16">
        <f>+'E_Altri costi'!N4</f>
        <v>100</v>
      </c>
      <c r="M16" s="16">
        <f>+'E_Altri costi'!O4</f>
        <v>100</v>
      </c>
      <c r="N16" s="16">
        <f>+'E_Altri costi'!P4</f>
        <v>100</v>
      </c>
      <c r="O16" s="16">
        <f>+'E_Altri costi'!Q4</f>
        <v>100</v>
      </c>
      <c r="P16" s="16">
        <f>+'E_Altri costi'!R4</f>
        <v>100</v>
      </c>
      <c r="Q16" s="16">
        <f>+'E_Altri costi'!S4</f>
        <v>100</v>
      </c>
      <c r="R16" s="16">
        <f>+'E_Altri costi'!T4</f>
        <v>100</v>
      </c>
      <c r="S16" s="16">
        <f>+'E_Altri costi'!U4</f>
        <v>100</v>
      </c>
      <c r="T16" s="16">
        <f>+'E_Altri costi'!V4</f>
        <v>100</v>
      </c>
      <c r="U16" s="16">
        <f>+'E_Altri costi'!W4</f>
        <v>100</v>
      </c>
      <c r="V16" s="16">
        <f>+'E_Altri costi'!X4</f>
        <v>100</v>
      </c>
      <c r="W16" s="16">
        <f>+'E_Altri costi'!Y4</f>
        <v>100</v>
      </c>
      <c r="X16" s="16">
        <f>+'E_Altri costi'!Z4</f>
        <v>100</v>
      </c>
      <c r="Y16" s="16">
        <f>+'E_Altri costi'!AA4</f>
        <v>100</v>
      </c>
      <c r="Z16" s="16">
        <f>+'E_Altri costi'!AB4</f>
        <v>100</v>
      </c>
      <c r="AA16" s="16">
        <f>+'E_Altri costi'!AC4</f>
        <v>100</v>
      </c>
      <c r="AB16" s="16">
        <f>+'E_Altri costi'!AD4</f>
        <v>100</v>
      </c>
      <c r="AC16" s="16">
        <f>+'E_Altri costi'!AE4</f>
        <v>100</v>
      </c>
      <c r="AD16" s="16">
        <f>+'E_Altri costi'!AF4</f>
        <v>100</v>
      </c>
      <c r="AE16" s="16">
        <f>+'E_Altri costi'!AG4</f>
        <v>100</v>
      </c>
      <c r="AF16" s="16">
        <f>+'E_Altri costi'!AH4</f>
        <v>100</v>
      </c>
      <c r="AG16" s="16">
        <f>+'E_Altri costi'!AI4</f>
        <v>100</v>
      </c>
      <c r="AH16" s="16">
        <f>+'E_Altri costi'!AJ4</f>
        <v>100</v>
      </c>
      <c r="AI16" s="16">
        <f>+'E_Altri costi'!AK4</f>
        <v>100</v>
      </c>
      <c r="AJ16" s="16">
        <f>+'E_Altri costi'!AL4</f>
        <v>100</v>
      </c>
      <c r="AK16" s="16">
        <f>+'E_Altri costi'!AM4</f>
        <v>100</v>
      </c>
    </row>
    <row r="17" spans="1:37" x14ac:dyDescent="0.2">
      <c r="A17" s="12" t="s">
        <v>77</v>
      </c>
      <c r="B17" s="15">
        <f>+SUM(B18:B19)</f>
        <v>100</v>
      </c>
      <c r="C17" s="15">
        <f t="shared" ref="C17:AK17" si="6">+SUM(C18:C19)</f>
        <v>100</v>
      </c>
      <c r="D17" s="15">
        <f t="shared" si="6"/>
        <v>100</v>
      </c>
      <c r="E17" s="15">
        <f t="shared" si="6"/>
        <v>100</v>
      </c>
      <c r="F17" s="15">
        <f t="shared" si="6"/>
        <v>100</v>
      </c>
      <c r="G17" s="15">
        <f t="shared" si="6"/>
        <v>100</v>
      </c>
      <c r="H17" s="15">
        <f t="shared" si="6"/>
        <v>100</v>
      </c>
      <c r="I17" s="15">
        <f t="shared" si="6"/>
        <v>100</v>
      </c>
      <c r="J17" s="15">
        <f t="shared" si="6"/>
        <v>100</v>
      </c>
      <c r="K17" s="15">
        <f t="shared" si="6"/>
        <v>100</v>
      </c>
      <c r="L17" s="15">
        <f t="shared" si="6"/>
        <v>100</v>
      </c>
      <c r="M17" s="15">
        <f t="shared" si="6"/>
        <v>100</v>
      </c>
      <c r="N17" s="15">
        <f t="shared" si="6"/>
        <v>100</v>
      </c>
      <c r="O17" s="15">
        <f t="shared" si="6"/>
        <v>100</v>
      </c>
      <c r="P17" s="15">
        <f t="shared" si="6"/>
        <v>100</v>
      </c>
      <c r="Q17" s="15">
        <f t="shared" si="6"/>
        <v>100</v>
      </c>
      <c r="R17" s="15">
        <f t="shared" si="6"/>
        <v>100</v>
      </c>
      <c r="S17" s="15">
        <f t="shared" si="6"/>
        <v>100</v>
      </c>
      <c r="T17" s="15">
        <f t="shared" si="6"/>
        <v>100</v>
      </c>
      <c r="U17" s="15">
        <f t="shared" si="6"/>
        <v>100</v>
      </c>
      <c r="V17" s="15">
        <f t="shared" si="6"/>
        <v>100</v>
      </c>
      <c r="W17" s="15">
        <f t="shared" si="6"/>
        <v>100</v>
      </c>
      <c r="X17" s="15">
        <f t="shared" si="6"/>
        <v>100</v>
      </c>
      <c r="Y17" s="15">
        <f t="shared" si="6"/>
        <v>100</v>
      </c>
      <c r="Z17" s="15">
        <f t="shared" si="6"/>
        <v>100</v>
      </c>
      <c r="AA17" s="15">
        <f t="shared" si="6"/>
        <v>100</v>
      </c>
      <c r="AB17" s="15">
        <f t="shared" si="6"/>
        <v>100</v>
      </c>
      <c r="AC17" s="15">
        <f t="shared" si="6"/>
        <v>100</v>
      </c>
      <c r="AD17" s="15">
        <f t="shared" si="6"/>
        <v>100</v>
      </c>
      <c r="AE17" s="15">
        <f t="shared" si="6"/>
        <v>100</v>
      </c>
      <c r="AF17" s="15">
        <f t="shared" si="6"/>
        <v>100</v>
      </c>
      <c r="AG17" s="15">
        <f t="shared" si="6"/>
        <v>100</v>
      </c>
      <c r="AH17" s="15">
        <f t="shared" si="6"/>
        <v>100</v>
      </c>
      <c r="AI17" s="15">
        <f t="shared" si="6"/>
        <v>100</v>
      </c>
      <c r="AJ17" s="15">
        <f t="shared" si="6"/>
        <v>100</v>
      </c>
      <c r="AK17" s="15">
        <f t="shared" si="6"/>
        <v>100</v>
      </c>
    </row>
    <row r="18" spans="1:37" x14ac:dyDescent="0.2">
      <c r="A18" s="12" t="s">
        <v>78</v>
      </c>
      <c r="B18" s="16">
        <f>+'E_Altri costi'!D5</f>
        <v>0</v>
      </c>
      <c r="C18" s="16">
        <f>+'E_Altri costi'!E5</f>
        <v>0</v>
      </c>
      <c r="D18" s="16">
        <f>+'E_Altri costi'!F5</f>
        <v>0</v>
      </c>
      <c r="E18" s="16">
        <f>+'E_Altri costi'!G5</f>
        <v>0</v>
      </c>
      <c r="F18" s="16">
        <f>+'E_Altri costi'!H5</f>
        <v>0</v>
      </c>
      <c r="G18" s="16">
        <f>+'E_Altri costi'!I5</f>
        <v>0</v>
      </c>
      <c r="H18" s="16">
        <f>+'E_Altri costi'!J5</f>
        <v>0</v>
      </c>
      <c r="I18" s="16">
        <f>+'E_Altri costi'!K5</f>
        <v>0</v>
      </c>
      <c r="J18" s="16">
        <f>+'E_Altri costi'!L5</f>
        <v>0</v>
      </c>
      <c r="K18" s="16">
        <f>+'E_Altri costi'!M5</f>
        <v>0</v>
      </c>
      <c r="L18" s="16">
        <f>+'E_Altri costi'!N5</f>
        <v>0</v>
      </c>
      <c r="M18" s="16">
        <f>+'E_Altri costi'!O5</f>
        <v>0</v>
      </c>
      <c r="N18" s="16">
        <f>+'E_Altri costi'!P5</f>
        <v>0</v>
      </c>
      <c r="O18" s="16">
        <f>+'E_Altri costi'!Q5</f>
        <v>0</v>
      </c>
      <c r="P18" s="16">
        <f>+'E_Altri costi'!R5</f>
        <v>0</v>
      </c>
      <c r="Q18" s="16">
        <f>+'E_Altri costi'!S5</f>
        <v>0</v>
      </c>
      <c r="R18" s="16">
        <f>+'E_Altri costi'!T5</f>
        <v>0</v>
      </c>
      <c r="S18" s="16">
        <f>+'E_Altri costi'!U5</f>
        <v>0</v>
      </c>
      <c r="T18" s="16">
        <f>+'E_Altri costi'!V5</f>
        <v>0</v>
      </c>
      <c r="U18" s="16">
        <f>+'E_Altri costi'!W5</f>
        <v>0</v>
      </c>
      <c r="V18" s="16">
        <f>+'E_Altri costi'!X5</f>
        <v>0</v>
      </c>
      <c r="W18" s="16">
        <f>+'E_Altri costi'!Y5</f>
        <v>0</v>
      </c>
      <c r="X18" s="16">
        <f>+'E_Altri costi'!Z5</f>
        <v>0</v>
      </c>
      <c r="Y18" s="16">
        <f>+'E_Altri costi'!AA5</f>
        <v>0</v>
      </c>
      <c r="Z18" s="16">
        <f>+'E_Altri costi'!AB5</f>
        <v>0</v>
      </c>
      <c r="AA18" s="16">
        <f>+'E_Altri costi'!AC5</f>
        <v>0</v>
      </c>
      <c r="AB18" s="16">
        <f>+'E_Altri costi'!AD5</f>
        <v>0</v>
      </c>
      <c r="AC18" s="16">
        <f>+'E_Altri costi'!AE5</f>
        <v>0</v>
      </c>
      <c r="AD18" s="16">
        <f>+'E_Altri costi'!AF5</f>
        <v>0</v>
      </c>
      <c r="AE18" s="16">
        <f>+'E_Altri costi'!AG5</f>
        <v>0</v>
      </c>
      <c r="AF18" s="16">
        <f>+'E_Altri costi'!AH5</f>
        <v>0</v>
      </c>
      <c r="AG18" s="16">
        <f>+'E_Altri costi'!AI5</f>
        <v>0</v>
      </c>
      <c r="AH18" s="16">
        <f>+'E_Altri costi'!AJ5</f>
        <v>0</v>
      </c>
      <c r="AI18" s="16">
        <f>+'E_Altri costi'!AK5</f>
        <v>0</v>
      </c>
      <c r="AJ18" s="16">
        <f>+'E_Altri costi'!AL5</f>
        <v>0</v>
      </c>
      <c r="AK18" s="16">
        <f>+'E_Altri costi'!AM5</f>
        <v>0</v>
      </c>
    </row>
    <row r="19" spans="1:37" x14ac:dyDescent="0.2">
      <c r="A19" s="12" t="s">
        <v>79</v>
      </c>
      <c r="B19" s="16">
        <f>+'E_Altri costi'!D6</f>
        <v>100</v>
      </c>
      <c r="C19" s="16">
        <f>+'E_Altri costi'!E6</f>
        <v>100</v>
      </c>
      <c r="D19" s="16">
        <f>+'E_Altri costi'!F6</f>
        <v>100</v>
      </c>
      <c r="E19" s="16">
        <f>+'E_Altri costi'!G6</f>
        <v>100</v>
      </c>
      <c r="F19" s="16">
        <f>+'E_Altri costi'!H6</f>
        <v>100</v>
      </c>
      <c r="G19" s="16">
        <f>+'E_Altri costi'!I6</f>
        <v>100</v>
      </c>
      <c r="H19" s="16">
        <f>+'E_Altri costi'!J6</f>
        <v>100</v>
      </c>
      <c r="I19" s="16">
        <f>+'E_Altri costi'!K6</f>
        <v>100</v>
      </c>
      <c r="J19" s="16">
        <f>+'E_Altri costi'!L6</f>
        <v>100</v>
      </c>
      <c r="K19" s="16">
        <f>+'E_Altri costi'!M6</f>
        <v>100</v>
      </c>
      <c r="L19" s="16">
        <f>+'E_Altri costi'!N6</f>
        <v>100</v>
      </c>
      <c r="M19" s="16">
        <f>+'E_Altri costi'!O6</f>
        <v>100</v>
      </c>
      <c r="N19" s="16">
        <f>+'E_Altri costi'!P6</f>
        <v>100</v>
      </c>
      <c r="O19" s="16">
        <f>+'E_Altri costi'!Q6</f>
        <v>100</v>
      </c>
      <c r="P19" s="16">
        <f>+'E_Altri costi'!R6</f>
        <v>100</v>
      </c>
      <c r="Q19" s="16">
        <f>+'E_Altri costi'!S6</f>
        <v>100</v>
      </c>
      <c r="R19" s="16">
        <f>+'E_Altri costi'!T6</f>
        <v>100</v>
      </c>
      <c r="S19" s="16">
        <f>+'E_Altri costi'!U6</f>
        <v>100</v>
      </c>
      <c r="T19" s="16">
        <f>+'E_Altri costi'!V6</f>
        <v>100</v>
      </c>
      <c r="U19" s="16">
        <f>+'E_Altri costi'!W6</f>
        <v>100</v>
      </c>
      <c r="V19" s="16">
        <f>+'E_Altri costi'!X6</f>
        <v>100</v>
      </c>
      <c r="W19" s="16">
        <f>+'E_Altri costi'!Y6</f>
        <v>100</v>
      </c>
      <c r="X19" s="16">
        <f>+'E_Altri costi'!Z6</f>
        <v>100</v>
      </c>
      <c r="Y19" s="16">
        <f>+'E_Altri costi'!AA6</f>
        <v>100</v>
      </c>
      <c r="Z19" s="16">
        <f>+'E_Altri costi'!AB6</f>
        <v>100</v>
      </c>
      <c r="AA19" s="16">
        <f>+'E_Altri costi'!AC6</f>
        <v>100</v>
      </c>
      <c r="AB19" s="16">
        <f>+'E_Altri costi'!AD6</f>
        <v>100</v>
      </c>
      <c r="AC19" s="16">
        <f>+'E_Altri costi'!AE6</f>
        <v>100</v>
      </c>
      <c r="AD19" s="16">
        <f>+'E_Altri costi'!AF6</f>
        <v>100</v>
      </c>
      <c r="AE19" s="16">
        <f>+'E_Altri costi'!AG6</f>
        <v>100</v>
      </c>
      <c r="AF19" s="16">
        <f>+'E_Altri costi'!AH6</f>
        <v>100</v>
      </c>
      <c r="AG19" s="16">
        <f>+'E_Altri costi'!AI6</f>
        <v>100</v>
      </c>
      <c r="AH19" s="16">
        <f>+'E_Altri costi'!AJ6</f>
        <v>100</v>
      </c>
      <c r="AI19" s="16">
        <f>+'E_Altri costi'!AK6</f>
        <v>100</v>
      </c>
      <c r="AJ19" s="16">
        <f>+'E_Altri costi'!AL6</f>
        <v>100</v>
      </c>
      <c r="AK19" s="16">
        <f>+'E_Altri costi'!AM6</f>
        <v>100</v>
      </c>
    </row>
    <row r="20" spans="1:37" x14ac:dyDescent="0.2">
      <c r="A20" s="12" t="s">
        <v>80</v>
      </c>
      <c r="B20" s="16">
        <f>+'E_Altri costi'!D7</f>
        <v>100</v>
      </c>
      <c r="C20" s="16">
        <f>+'E_Altri costi'!E7</f>
        <v>100</v>
      </c>
      <c r="D20" s="16">
        <f>+'E_Altri costi'!F7</f>
        <v>100</v>
      </c>
      <c r="E20" s="16">
        <f>+'E_Altri costi'!G7</f>
        <v>100</v>
      </c>
      <c r="F20" s="16">
        <f>+'E_Altri costi'!H7</f>
        <v>100</v>
      </c>
      <c r="G20" s="16">
        <f>+'E_Altri costi'!I7</f>
        <v>100</v>
      </c>
      <c r="H20" s="16">
        <f>+'E_Altri costi'!J7</f>
        <v>100</v>
      </c>
      <c r="I20" s="16">
        <f>+'E_Altri costi'!K7</f>
        <v>100</v>
      </c>
      <c r="J20" s="16">
        <f>+'E_Altri costi'!L7</f>
        <v>100</v>
      </c>
      <c r="K20" s="16">
        <f>+'E_Altri costi'!M7</f>
        <v>100</v>
      </c>
      <c r="L20" s="16">
        <f>+'E_Altri costi'!N7</f>
        <v>100</v>
      </c>
      <c r="M20" s="16">
        <f>+'E_Altri costi'!O7</f>
        <v>100</v>
      </c>
      <c r="N20" s="16">
        <f>+'E_Altri costi'!P7</f>
        <v>100</v>
      </c>
      <c r="O20" s="16">
        <f>+'E_Altri costi'!Q7</f>
        <v>100</v>
      </c>
      <c r="P20" s="16">
        <f>+'E_Altri costi'!R7</f>
        <v>100</v>
      </c>
      <c r="Q20" s="16">
        <f>+'E_Altri costi'!S7</f>
        <v>100</v>
      </c>
      <c r="R20" s="16">
        <f>+'E_Altri costi'!T7</f>
        <v>100</v>
      </c>
      <c r="S20" s="16">
        <f>+'E_Altri costi'!U7</f>
        <v>100</v>
      </c>
      <c r="T20" s="16">
        <f>+'E_Altri costi'!V7</f>
        <v>100</v>
      </c>
      <c r="U20" s="16">
        <f>+'E_Altri costi'!W7</f>
        <v>100</v>
      </c>
      <c r="V20" s="16">
        <f>+'E_Altri costi'!X7</f>
        <v>100</v>
      </c>
      <c r="W20" s="16">
        <f>+'E_Altri costi'!Y7</f>
        <v>100</v>
      </c>
      <c r="X20" s="16">
        <f>+'E_Altri costi'!Z7</f>
        <v>100</v>
      </c>
      <c r="Y20" s="16">
        <f>+'E_Altri costi'!AA7</f>
        <v>100</v>
      </c>
      <c r="Z20" s="16">
        <f>+'E_Altri costi'!AB7</f>
        <v>100</v>
      </c>
      <c r="AA20" s="16">
        <f>+'E_Altri costi'!AC7</f>
        <v>100</v>
      </c>
      <c r="AB20" s="16">
        <f>+'E_Altri costi'!AD7</f>
        <v>100</v>
      </c>
      <c r="AC20" s="16">
        <f>+'E_Altri costi'!AE7</f>
        <v>100</v>
      </c>
      <c r="AD20" s="16">
        <f>+'E_Altri costi'!AF7</f>
        <v>100</v>
      </c>
      <c r="AE20" s="16">
        <f>+'E_Altri costi'!AG7</f>
        <v>100</v>
      </c>
      <c r="AF20" s="16">
        <f>+'E_Altri costi'!AH7</f>
        <v>100</v>
      </c>
      <c r="AG20" s="16">
        <f>+'E_Altri costi'!AI7</f>
        <v>100</v>
      </c>
      <c r="AH20" s="16">
        <f>+'E_Altri costi'!AJ7</f>
        <v>100</v>
      </c>
      <c r="AI20" s="16">
        <f>+'E_Altri costi'!AK7</f>
        <v>100</v>
      </c>
      <c r="AJ20" s="16">
        <f>+'E_Altri costi'!AL7</f>
        <v>100</v>
      </c>
      <c r="AK20" s="16">
        <f>+'E_Altri costi'!AM7</f>
        <v>100</v>
      </c>
    </row>
    <row r="21" spans="1:37" x14ac:dyDescent="0.2">
      <c r="B21" s="17"/>
    </row>
    <row r="22" spans="1:37" x14ac:dyDescent="0.2">
      <c r="A22" s="13" t="s">
        <v>153</v>
      </c>
      <c r="B22" s="15">
        <f>-B14+B11</f>
        <v>-89447.1</v>
      </c>
      <c r="C22" s="15">
        <f t="shared" ref="C22:AK22" si="7">-C14+C11</f>
        <v>29552.900000000023</v>
      </c>
      <c r="D22" s="15">
        <f t="shared" si="7"/>
        <v>30552.899999999965</v>
      </c>
      <c r="E22" s="15">
        <f t="shared" si="7"/>
        <v>58552.900000000023</v>
      </c>
      <c r="F22" s="15">
        <f t="shared" si="7"/>
        <v>29552.899999999994</v>
      </c>
      <c r="G22" s="15">
        <f t="shared" si="7"/>
        <v>30372.820000000007</v>
      </c>
      <c r="H22" s="15">
        <f t="shared" si="7"/>
        <v>29818.22000000003</v>
      </c>
      <c r="I22" s="15">
        <f t="shared" si="7"/>
        <v>30254.479999999981</v>
      </c>
      <c r="J22" s="15">
        <f t="shared" si="7"/>
        <v>31650.820000000007</v>
      </c>
      <c r="K22" s="15">
        <f t="shared" si="7"/>
        <v>30554.179999999993</v>
      </c>
      <c r="L22" s="15">
        <f t="shared" si="7"/>
        <v>32702.578999999954</v>
      </c>
      <c r="M22" s="15">
        <f t="shared" si="7"/>
        <v>30564.519000000073</v>
      </c>
      <c r="N22" s="15">
        <f t="shared" si="7"/>
        <v>29818.524999999951</v>
      </c>
      <c r="O22" s="15">
        <f t="shared" si="7"/>
        <v>33778.484699999935</v>
      </c>
      <c r="P22" s="15">
        <f t="shared" si="7"/>
        <v>33778.48470000011</v>
      </c>
      <c r="Q22" s="15">
        <f t="shared" si="7"/>
        <v>33778.484699999994</v>
      </c>
      <c r="R22" s="15">
        <f t="shared" si="7"/>
        <v>33778.484700000052</v>
      </c>
      <c r="S22" s="15">
        <f t="shared" si="7"/>
        <v>33778.484699999935</v>
      </c>
      <c r="T22" s="15">
        <f t="shared" si="7"/>
        <v>33778.484700000168</v>
      </c>
      <c r="U22" s="15">
        <f t="shared" si="7"/>
        <v>33778.484699999935</v>
      </c>
      <c r="V22" s="15">
        <f t="shared" si="7"/>
        <v>33778.484700000052</v>
      </c>
      <c r="W22" s="15">
        <f t="shared" si="7"/>
        <v>33778.484699999935</v>
      </c>
      <c r="X22" s="15">
        <f t="shared" si="7"/>
        <v>33778.484700000052</v>
      </c>
      <c r="Y22" s="15">
        <f t="shared" si="7"/>
        <v>33778.484700000168</v>
      </c>
      <c r="Z22" s="15">
        <f t="shared" si="7"/>
        <v>33080.842699999943</v>
      </c>
      <c r="AA22" s="15">
        <f t="shared" si="7"/>
        <v>37219.474399999934</v>
      </c>
      <c r="AB22" s="15">
        <f t="shared" si="7"/>
        <v>37219.47440000005</v>
      </c>
      <c r="AC22" s="15">
        <f t="shared" si="7"/>
        <v>37219.474399999817</v>
      </c>
      <c r="AD22" s="15">
        <f t="shared" si="7"/>
        <v>37219.47440000005</v>
      </c>
      <c r="AE22" s="15">
        <f t="shared" si="7"/>
        <v>37219.474399999934</v>
      </c>
      <c r="AF22" s="15">
        <f t="shared" si="7"/>
        <v>37219.474400000166</v>
      </c>
      <c r="AG22" s="15">
        <f t="shared" si="7"/>
        <v>37219.47440000005</v>
      </c>
      <c r="AH22" s="15">
        <f t="shared" si="7"/>
        <v>37219.474399999934</v>
      </c>
      <c r="AI22" s="15">
        <f t="shared" si="7"/>
        <v>37219.47440000005</v>
      </c>
      <c r="AJ22" s="15">
        <f t="shared" si="7"/>
        <v>37219.474399999934</v>
      </c>
      <c r="AK22" s="15">
        <f t="shared" si="7"/>
        <v>37219.47440000005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 t="shared" ref="B24:AK24" si="8">+B25+B34+B41+B49</f>
        <v>19983.500000000011</v>
      </c>
      <c r="C24" s="15">
        <f t="shared" si="8"/>
        <v>20668.388888888869</v>
      </c>
      <c r="D24" s="15">
        <f t="shared" si="8"/>
        <v>16155.722222222234</v>
      </c>
      <c r="E24" s="15">
        <f t="shared" si="8"/>
        <v>17101.219972488892</v>
      </c>
      <c r="F24" s="15">
        <f t="shared" si="8"/>
        <v>17525.548806355466</v>
      </c>
      <c r="G24" s="15">
        <f t="shared" si="8"/>
        <v>18004.379889955497</v>
      </c>
      <c r="H24" s="15">
        <f t="shared" si="8"/>
        <v>18004.379889955497</v>
      </c>
      <c r="I24" s="15">
        <f t="shared" si="8"/>
        <v>18441.544306888783</v>
      </c>
      <c r="J24" s="15">
        <f t="shared" si="8"/>
        <v>18491.544306888787</v>
      </c>
      <c r="K24" s="15">
        <f t="shared" si="8"/>
        <v>18491.544306888842</v>
      </c>
      <c r="L24" s="15">
        <f t="shared" si="8"/>
        <v>18491.544306888787</v>
      </c>
      <c r="M24" s="15">
        <f t="shared" si="8"/>
        <v>18928.708723822099</v>
      </c>
      <c r="N24" s="15">
        <f t="shared" si="8"/>
        <v>19470.393140755474</v>
      </c>
      <c r="O24" s="15">
        <f t="shared" si="8"/>
        <v>19907.557557688735</v>
      </c>
      <c r="P24" s="15">
        <f t="shared" si="8"/>
        <v>19907.557557688731</v>
      </c>
      <c r="Q24" s="15">
        <f t="shared" si="8"/>
        <v>19907.557557688793</v>
      </c>
      <c r="R24" s="15">
        <f t="shared" si="8"/>
        <v>19907.557557688731</v>
      </c>
      <c r="S24" s="15">
        <f t="shared" si="8"/>
        <v>19907.557557688735</v>
      </c>
      <c r="T24" s="15">
        <f t="shared" si="8"/>
        <v>20344.721974622109</v>
      </c>
      <c r="U24" s="15">
        <f t="shared" si="8"/>
        <v>20344.721974622047</v>
      </c>
      <c r="V24" s="15">
        <f t="shared" si="8"/>
        <v>20344.721974622047</v>
      </c>
      <c r="W24" s="15">
        <f t="shared" si="8"/>
        <v>20344.721974622051</v>
      </c>
      <c r="X24" s="15">
        <f t="shared" si="8"/>
        <v>20344.721974622047</v>
      </c>
      <c r="Y24" s="15">
        <f t="shared" si="8"/>
        <v>20781.886391555425</v>
      </c>
      <c r="Z24" s="15">
        <f t="shared" si="8"/>
        <v>19240.996791555372</v>
      </c>
      <c r="AA24" s="15">
        <f t="shared" si="8"/>
        <v>19240.996791555364</v>
      </c>
      <c r="AB24" s="15">
        <f t="shared" si="8"/>
        <v>19240.99679155543</v>
      </c>
      <c r="AC24" s="15">
        <f t="shared" si="8"/>
        <v>19240.996791555423</v>
      </c>
      <c r="AD24" s="15">
        <f t="shared" si="8"/>
        <v>19240.996791555372</v>
      </c>
      <c r="AE24" s="15">
        <f t="shared" si="8"/>
        <v>19240.996791555364</v>
      </c>
      <c r="AF24" s="15">
        <f t="shared" si="8"/>
        <v>13807.663458222054</v>
      </c>
      <c r="AG24" s="15">
        <f t="shared" si="8"/>
        <v>13807.66345822205</v>
      </c>
      <c r="AH24" s="15">
        <f t="shared" si="8"/>
        <v>13807.663458222054</v>
      </c>
      <c r="AI24" s="15">
        <f t="shared" si="8"/>
        <v>13807.66345822205</v>
      </c>
      <c r="AJ24" s="15">
        <f t="shared" si="8"/>
        <v>13807.66345822205</v>
      </c>
      <c r="AK24" s="15">
        <f t="shared" si="8"/>
        <v>13807.663458222058</v>
      </c>
    </row>
    <row r="25" spans="1:37" x14ac:dyDescent="0.2">
      <c r="A25" s="12" t="s">
        <v>82</v>
      </c>
      <c r="B25" s="15">
        <f>SUM(B26:B33)</f>
        <v>8500.833333333343</v>
      </c>
      <c r="C25" s="15">
        <f t="shared" ref="C25:AK25" si="9">SUM(C26:C33)</f>
        <v>8500.8333333333139</v>
      </c>
      <c r="D25" s="15">
        <f t="shared" si="9"/>
        <v>8500.833333333343</v>
      </c>
      <c r="E25" s="15">
        <f t="shared" si="9"/>
        <v>9009.1666666666861</v>
      </c>
      <c r="F25" s="15">
        <f t="shared" si="9"/>
        <v>8559.1666666666279</v>
      </c>
      <c r="G25" s="15">
        <f t="shared" si="9"/>
        <v>8600.833333333343</v>
      </c>
      <c r="H25" s="15">
        <f t="shared" si="9"/>
        <v>8600.833333333343</v>
      </c>
      <c r="I25" s="15">
        <f t="shared" si="9"/>
        <v>8600.8333333333139</v>
      </c>
      <c r="J25" s="15">
        <f t="shared" si="9"/>
        <v>8600.8333333333139</v>
      </c>
      <c r="K25" s="15">
        <f t="shared" si="9"/>
        <v>8600.8333333333721</v>
      </c>
      <c r="L25" s="15">
        <f t="shared" si="9"/>
        <v>8600.8333333333139</v>
      </c>
      <c r="M25" s="15">
        <f t="shared" si="9"/>
        <v>8600.8333333333139</v>
      </c>
      <c r="N25" s="15">
        <f t="shared" si="9"/>
        <v>8600.8333333333721</v>
      </c>
      <c r="O25" s="15">
        <f t="shared" si="9"/>
        <v>8600.8333333333139</v>
      </c>
      <c r="P25" s="15">
        <f t="shared" si="9"/>
        <v>8600.8333333333139</v>
      </c>
      <c r="Q25" s="15">
        <f t="shared" si="9"/>
        <v>8600.8333333333721</v>
      </c>
      <c r="R25" s="15">
        <f t="shared" si="9"/>
        <v>8600.8333333333139</v>
      </c>
      <c r="S25" s="15">
        <f t="shared" si="9"/>
        <v>8600.8333333333139</v>
      </c>
      <c r="T25" s="15">
        <f t="shared" si="9"/>
        <v>8600.8333333333721</v>
      </c>
      <c r="U25" s="15">
        <f t="shared" si="9"/>
        <v>8600.8333333333139</v>
      </c>
      <c r="V25" s="15">
        <f t="shared" si="9"/>
        <v>8600.8333333333139</v>
      </c>
      <c r="W25" s="15">
        <f t="shared" si="9"/>
        <v>8600.8333333333139</v>
      </c>
      <c r="X25" s="15">
        <f t="shared" si="9"/>
        <v>8600.8333333333139</v>
      </c>
      <c r="Y25" s="15">
        <f t="shared" si="9"/>
        <v>8600.8333333333721</v>
      </c>
      <c r="Z25" s="15">
        <f t="shared" si="9"/>
        <v>6953.3333333333139</v>
      </c>
      <c r="AA25" s="15">
        <f t="shared" si="9"/>
        <v>6953.3333333333139</v>
      </c>
      <c r="AB25" s="15">
        <f t="shared" si="9"/>
        <v>6953.3333333333721</v>
      </c>
      <c r="AC25" s="15">
        <f t="shared" si="9"/>
        <v>6953.3333333333721</v>
      </c>
      <c r="AD25" s="15">
        <f t="shared" si="9"/>
        <v>6953.3333333333139</v>
      </c>
      <c r="AE25" s="15">
        <f t="shared" si="9"/>
        <v>6953.3333333333139</v>
      </c>
      <c r="AF25" s="15">
        <f t="shared" si="9"/>
        <v>1520</v>
      </c>
      <c r="AG25" s="15">
        <f t="shared" si="9"/>
        <v>1520</v>
      </c>
      <c r="AH25" s="15">
        <f t="shared" si="9"/>
        <v>1520</v>
      </c>
      <c r="AI25" s="15">
        <f t="shared" si="9"/>
        <v>1520</v>
      </c>
      <c r="AJ25" s="15">
        <f t="shared" si="9"/>
        <v>1520</v>
      </c>
      <c r="AK25" s="15">
        <f t="shared" si="9"/>
        <v>1520</v>
      </c>
    </row>
    <row r="26" spans="1:37" x14ac:dyDescent="0.2">
      <c r="A26" s="12" t="s">
        <v>83</v>
      </c>
      <c r="B26" s="16">
        <f>+SPm!B30+SPm!B35-Imm.ni_Pregr!C11-Imm.ni_Pregr!C12</f>
        <v>8080.833333333343</v>
      </c>
      <c r="C26" s="16">
        <f>+SPm!C30+SPm!C35-SPm!B30-SPm!B35</f>
        <v>8080.8333333333139</v>
      </c>
      <c r="D26" s="16">
        <f>+SPm!D30+SPm!D35-SPm!C30-SPm!C35</f>
        <v>8080.833333333343</v>
      </c>
      <c r="E26" s="16">
        <f>+SPm!E30+SPm!E35-SPm!D30-SPm!D35</f>
        <v>8089.1666666666861</v>
      </c>
      <c r="F26" s="16">
        <f>+SPm!F30+SPm!F35-SPm!E30-SPm!E35</f>
        <v>8139.1666666666279</v>
      </c>
      <c r="G26" s="16">
        <f>+SPm!G30+SPm!G35-SPm!F30-SPm!F35</f>
        <v>8180.833333333343</v>
      </c>
      <c r="H26" s="16">
        <f>+SPm!H30+SPm!H35-SPm!G30-SPm!G35</f>
        <v>8180.833333333343</v>
      </c>
      <c r="I26" s="16">
        <f>+SPm!I30+SPm!I35-SPm!H30-SPm!H35</f>
        <v>8180.8333333333139</v>
      </c>
      <c r="J26" s="16">
        <f>+SPm!J30+SPm!J35-SPm!I30-SPm!I35</f>
        <v>8180.8333333333139</v>
      </c>
      <c r="K26" s="16">
        <f>+SPm!K30+SPm!K35-SPm!J30-SPm!J35</f>
        <v>8180.8333333333721</v>
      </c>
      <c r="L26" s="16">
        <f>+SPm!L30+SPm!L35-SPm!K30-SPm!K35</f>
        <v>8180.8333333333139</v>
      </c>
      <c r="M26" s="16">
        <f>+SPm!M30+SPm!M35-SPm!L30-SPm!L35</f>
        <v>8180.8333333333139</v>
      </c>
      <c r="N26" s="16">
        <f>+SPm!N30+SPm!N35-SPm!M30-SPm!M35</f>
        <v>8180.8333333333721</v>
      </c>
      <c r="O26" s="16">
        <f>+SPm!O30+SPm!O35-SPm!N30-SPm!N35</f>
        <v>8180.8333333333139</v>
      </c>
      <c r="P26" s="16">
        <f>+SPm!P30+SPm!P35-SPm!O30-SPm!O35</f>
        <v>8180.8333333333139</v>
      </c>
      <c r="Q26" s="16">
        <f>+SPm!Q30+SPm!Q35-SPm!P30-SPm!P35</f>
        <v>8180.8333333333721</v>
      </c>
      <c r="R26" s="16">
        <f>+SPm!R30+SPm!R35-SPm!Q30-SPm!Q35</f>
        <v>8180.8333333333139</v>
      </c>
      <c r="S26" s="16">
        <f>+SPm!S30+SPm!S35-SPm!R30-SPm!R35</f>
        <v>8180.8333333333139</v>
      </c>
      <c r="T26" s="16">
        <f>+SPm!T30+SPm!T35-SPm!S30-SPm!S35</f>
        <v>8180.8333333333721</v>
      </c>
      <c r="U26" s="16">
        <f>+SPm!U30+SPm!U35-SPm!T30-SPm!T35</f>
        <v>8180.8333333333139</v>
      </c>
      <c r="V26" s="16">
        <f>+SPm!V30+SPm!V35-SPm!U30-SPm!U35</f>
        <v>8180.8333333333139</v>
      </c>
      <c r="W26" s="16">
        <f>+SPm!W30+SPm!W35-SPm!V30-SPm!V35</f>
        <v>8180.8333333333139</v>
      </c>
      <c r="X26" s="16">
        <f>+SPm!X30+SPm!X35-SPm!W30-SPm!W35</f>
        <v>8180.8333333333139</v>
      </c>
      <c r="Y26" s="16">
        <f>+SPm!Y30+SPm!Y35-SPm!X30-SPm!X35</f>
        <v>8180.8333333333721</v>
      </c>
      <c r="Z26" s="16">
        <f>+SPm!Z30+SPm!Z35-SPm!Y30-SPm!Y35</f>
        <v>6533.3333333333139</v>
      </c>
      <c r="AA26" s="16">
        <f>+SPm!AA30+SPm!AA35-SPm!Z30-SPm!Z35</f>
        <v>6533.3333333333139</v>
      </c>
      <c r="AB26" s="16">
        <f>+SPm!AB30+SPm!AB35-SPm!AA30-SPm!AA35</f>
        <v>6533.3333333333721</v>
      </c>
      <c r="AC26" s="16">
        <f>+SPm!AC30+SPm!AC35-SPm!AB30-SPm!AB35</f>
        <v>6533.3333333333721</v>
      </c>
      <c r="AD26" s="16">
        <f>+SPm!AD30+SPm!AD35-SPm!AC30-SPm!AC35</f>
        <v>6533.3333333333139</v>
      </c>
      <c r="AE26" s="16">
        <f>+SPm!AE30+SPm!AE35-SPm!AD30-SPm!AD35</f>
        <v>6533.3333333333139</v>
      </c>
      <c r="AF26" s="16">
        <f>+SPm!AF30+SPm!AF35-SPm!AE30-SPm!AE35</f>
        <v>1100</v>
      </c>
      <c r="AG26" s="16">
        <f>+SPm!AG30+SPm!AG35-SPm!AF30-SPm!AF35</f>
        <v>1100</v>
      </c>
      <c r="AH26" s="16">
        <f>+SPm!AH30+SPm!AH35-SPm!AG30-SPm!AG35</f>
        <v>1100</v>
      </c>
      <c r="AI26" s="16">
        <f>+SPm!AI30+SPm!AI35-SPm!AH30-SPm!AH35</f>
        <v>1100</v>
      </c>
      <c r="AJ26" s="16">
        <f>+SPm!AJ30+SPm!AJ35-SPm!AI30-SPm!AI35</f>
        <v>1100</v>
      </c>
      <c r="AK26" s="16">
        <f>+SPm!AK30+SPm!AK35-SPm!AJ30-SPm!AJ35</f>
        <v>1100</v>
      </c>
    </row>
    <row r="27" spans="1:37" x14ac:dyDescent="0.2">
      <c r="A27" s="12" t="s">
        <v>84</v>
      </c>
      <c r="B27" s="16">
        <f>+'E_Altri costi'!D8</f>
        <v>0</v>
      </c>
      <c r="C27" s="16">
        <f>+'E_Altri costi'!E8</f>
        <v>0</v>
      </c>
      <c r="D27" s="16">
        <f>+'E_Altri costi'!F8</f>
        <v>0</v>
      </c>
      <c r="E27" s="16">
        <f>+'E_Altri costi'!G8</f>
        <v>500</v>
      </c>
      <c r="F27" s="16">
        <f>+'E_Altri costi'!H8</f>
        <v>0</v>
      </c>
      <c r="G27" s="16">
        <f>+'E_Altri costi'!I8</f>
        <v>0</v>
      </c>
      <c r="H27" s="16">
        <f>+'E_Altri costi'!J8</f>
        <v>0</v>
      </c>
      <c r="I27" s="16">
        <f>+'E_Altri costi'!K8</f>
        <v>0</v>
      </c>
      <c r="J27" s="16">
        <f>+'E_Altri costi'!L8</f>
        <v>0</v>
      </c>
      <c r="K27" s="16">
        <f>+'E_Altri costi'!M8</f>
        <v>0</v>
      </c>
      <c r="L27" s="16">
        <f>+'E_Altri costi'!N8</f>
        <v>0</v>
      </c>
      <c r="M27" s="16">
        <f>+'E_Altri costi'!O8</f>
        <v>0</v>
      </c>
      <c r="N27" s="16">
        <f>+'E_Altri costi'!P8</f>
        <v>0</v>
      </c>
      <c r="O27" s="16">
        <f>+'E_Altri costi'!Q8</f>
        <v>0</v>
      </c>
      <c r="P27" s="16">
        <f>+'E_Altri costi'!R8</f>
        <v>0</v>
      </c>
      <c r="Q27" s="16">
        <f>+'E_Altri costi'!S8</f>
        <v>0</v>
      </c>
      <c r="R27" s="16">
        <f>+'E_Altri costi'!T8</f>
        <v>0</v>
      </c>
      <c r="S27" s="16">
        <f>+'E_Altri costi'!U8</f>
        <v>0</v>
      </c>
      <c r="T27" s="16">
        <f>+'E_Altri costi'!V8</f>
        <v>0</v>
      </c>
      <c r="U27" s="16">
        <f>+'E_Altri costi'!W8</f>
        <v>0</v>
      </c>
      <c r="V27" s="16">
        <f>+'E_Altri costi'!X8</f>
        <v>0</v>
      </c>
      <c r="W27" s="16">
        <f>+'E_Altri costi'!Y8</f>
        <v>0</v>
      </c>
      <c r="X27" s="16">
        <f>+'E_Altri costi'!Z8</f>
        <v>0</v>
      </c>
      <c r="Y27" s="16">
        <f>+'E_Altri costi'!AA8</f>
        <v>0</v>
      </c>
      <c r="Z27" s="16">
        <f>+'E_Altri costi'!AB8</f>
        <v>0</v>
      </c>
      <c r="AA27" s="16">
        <f>+'E_Altri costi'!AC8</f>
        <v>0</v>
      </c>
      <c r="AB27" s="16">
        <f>+'E_Altri costi'!AD8</f>
        <v>0</v>
      </c>
      <c r="AC27" s="16">
        <f>+'E_Altri costi'!AE8</f>
        <v>0</v>
      </c>
      <c r="AD27" s="16">
        <f>+'E_Altri costi'!AF8</f>
        <v>0</v>
      </c>
      <c r="AE27" s="16">
        <f>+'E_Altri costi'!AG8</f>
        <v>0</v>
      </c>
      <c r="AF27" s="16">
        <f>+'E_Altri costi'!AH8</f>
        <v>0</v>
      </c>
      <c r="AG27" s="16">
        <f>+'E_Altri costi'!AI8</f>
        <v>0</v>
      </c>
      <c r="AH27" s="16">
        <f>+'E_Altri costi'!AJ8</f>
        <v>0</v>
      </c>
      <c r="AI27" s="16">
        <f>+'E_Altri costi'!AK8</f>
        <v>0</v>
      </c>
      <c r="AJ27" s="16">
        <f>+'E_Altri costi'!AL8</f>
        <v>0</v>
      </c>
      <c r="AK27" s="16">
        <f>+'E_Altri costi'!AM8</f>
        <v>0</v>
      </c>
    </row>
    <row r="28" spans="1:37" x14ac:dyDescent="0.2">
      <c r="A28" s="12" t="s">
        <v>85</v>
      </c>
      <c r="B28" s="16">
        <f>+'E_Altri costi'!D9</f>
        <v>150</v>
      </c>
      <c r="C28" s="16">
        <f>+'E_Altri costi'!E9</f>
        <v>150</v>
      </c>
      <c r="D28" s="16">
        <f>+'E_Altri costi'!F9</f>
        <v>150</v>
      </c>
      <c r="E28" s="16">
        <f>+'E_Altri costi'!G9</f>
        <v>150</v>
      </c>
      <c r="F28" s="16">
        <f>+'E_Altri costi'!H9</f>
        <v>150</v>
      </c>
      <c r="G28" s="16">
        <f>+'E_Altri costi'!I9</f>
        <v>150</v>
      </c>
      <c r="H28" s="16">
        <f>+'E_Altri costi'!J9</f>
        <v>150</v>
      </c>
      <c r="I28" s="16">
        <f>+'E_Altri costi'!K9</f>
        <v>150</v>
      </c>
      <c r="J28" s="16">
        <f>+'E_Altri costi'!L9</f>
        <v>150</v>
      </c>
      <c r="K28" s="16">
        <f>+'E_Altri costi'!M9</f>
        <v>150</v>
      </c>
      <c r="L28" s="16">
        <f>+'E_Altri costi'!N9</f>
        <v>150</v>
      </c>
      <c r="M28" s="16">
        <f>+'E_Altri costi'!O9</f>
        <v>150</v>
      </c>
      <c r="N28" s="16">
        <f>+'E_Altri costi'!P9</f>
        <v>150</v>
      </c>
      <c r="O28" s="16">
        <f>+'E_Altri costi'!Q9</f>
        <v>150</v>
      </c>
      <c r="P28" s="16">
        <f>+'E_Altri costi'!R9</f>
        <v>150</v>
      </c>
      <c r="Q28" s="16">
        <f>+'E_Altri costi'!S9</f>
        <v>150</v>
      </c>
      <c r="R28" s="16">
        <f>+'E_Altri costi'!T9</f>
        <v>150</v>
      </c>
      <c r="S28" s="16">
        <f>+'E_Altri costi'!U9</f>
        <v>150</v>
      </c>
      <c r="T28" s="16">
        <f>+'E_Altri costi'!V9</f>
        <v>150</v>
      </c>
      <c r="U28" s="16">
        <f>+'E_Altri costi'!W9</f>
        <v>150</v>
      </c>
      <c r="V28" s="16">
        <f>+'E_Altri costi'!X9</f>
        <v>150</v>
      </c>
      <c r="W28" s="16">
        <f>+'E_Altri costi'!Y9</f>
        <v>150</v>
      </c>
      <c r="X28" s="16">
        <f>+'E_Altri costi'!Z9</f>
        <v>150</v>
      </c>
      <c r="Y28" s="16">
        <f>+'E_Altri costi'!AA9</f>
        <v>150</v>
      </c>
      <c r="Z28" s="16">
        <f>+'E_Altri costi'!AB9</f>
        <v>150</v>
      </c>
      <c r="AA28" s="16">
        <f>+'E_Altri costi'!AC9</f>
        <v>150</v>
      </c>
      <c r="AB28" s="16">
        <f>+'E_Altri costi'!AD9</f>
        <v>150</v>
      </c>
      <c r="AC28" s="16">
        <f>+'E_Altri costi'!AE9</f>
        <v>150</v>
      </c>
      <c r="AD28" s="16">
        <f>+'E_Altri costi'!AF9</f>
        <v>150</v>
      </c>
      <c r="AE28" s="16">
        <f>+'E_Altri costi'!AG9</f>
        <v>150</v>
      </c>
      <c r="AF28" s="16">
        <f>+'E_Altri costi'!AH9</f>
        <v>150</v>
      </c>
      <c r="AG28" s="16">
        <f>+'E_Altri costi'!AI9</f>
        <v>150</v>
      </c>
      <c r="AH28" s="16">
        <f>+'E_Altri costi'!AJ9</f>
        <v>150</v>
      </c>
      <c r="AI28" s="16">
        <f>+'E_Altri costi'!AK9</f>
        <v>150</v>
      </c>
      <c r="AJ28" s="16">
        <f>+'E_Altri costi'!AL9</f>
        <v>150</v>
      </c>
      <c r="AK28" s="16">
        <f>+'E_Altri costi'!AM9</f>
        <v>150</v>
      </c>
    </row>
    <row r="29" spans="1:37" x14ac:dyDescent="0.2">
      <c r="A29" s="12" t="s">
        <v>86</v>
      </c>
      <c r="B29" s="16">
        <f>+'E_Altri costi'!D10</f>
        <v>0</v>
      </c>
      <c r="C29" s="16">
        <f>+'E_Altri costi'!E10</f>
        <v>0</v>
      </c>
      <c r="D29" s="16">
        <f>+'E_Altri costi'!F10</f>
        <v>0</v>
      </c>
      <c r="E29" s="16">
        <f>+'E_Altri costi'!G10</f>
        <v>0</v>
      </c>
      <c r="F29" s="16">
        <f>+'E_Altri costi'!H10</f>
        <v>0</v>
      </c>
      <c r="G29" s="16">
        <f>+'E_Altri costi'!I10</f>
        <v>0</v>
      </c>
      <c r="H29" s="16">
        <f>+'E_Altri costi'!J10</f>
        <v>0</v>
      </c>
      <c r="I29" s="16">
        <f>+'E_Altri costi'!K10</f>
        <v>0</v>
      </c>
      <c r="J29" s="16">
        <f>+'E_Altri costi'!L10</f>
        <v>0</v>
      </c>
      <c r="K29" s="16">
        <f>+'E_Altri costi'!M10</f>
        <v>0</v>
      </c>
      <c r="L29" s="16">
        <f>+'E_Altri costi'!N10</f>
        <v>0</v>
      </c>
      <c r="M29" s="16">
        <f>+'E_Altri costi'!O10</f>
        <v>0</v>
      </c>
      <c r="N29" s="16">
        <f>+'E_Altri costi'!P10</f>
        <v>0</v>
      </c>
      <c r="O29" s="16">
        <f>+'E_Altri costi'!Q10</f>
        <v>0</v>
      </c>
      <c r="P29" s="16">
        <f>+'E_Altri costi'!R10</f>
        <v>0</v>
      </c>
      <c r="Q29" s="16">
        <f>+'E_Altri costi'!S10</f>
        <v>0</v>
      </c>
      <c r="R29" s="16">
        <f>+'E_Altri costi'!T10</f>
        <v>0</v>
      </c>
      <c r="S29" s="16">
        <f>+'E_Altri costi'!U10</f>
        <v>0</v>
      </c>
      <c r="T29" s="16">
        <f>+'E_Altri costi'!V10</f>
        <v>0</v>
      </c>
      <c r="U29" s="16">
        <f>+'E_Altri costi'!W10</f>
        <v>0</v>
      </c>
      <c r="V29" s="16">
        <f>+'E_Altri costi'!X10</f>
        <v>0</v>
      </c>
      <c r="W29" s="16">
        <f>+'E_Altri costi'!Y10</f>
        <v>0</v>
      </c>
      <c r="X29" s="16">
        <f>+'E_Altri costi'!Z10</f>
        <v>0</v>
      </c>
      <c r="Y29" s="16">
        <f>+'E_Altri costi'!AA10</f>
        <v>0</v>
      </c>
      <c r="Z29" s="16">
        <f>+'E_Altri costi'!AB10</f>
        <v>0</v>
      </c>
      <c r="AA29" s="16">
        <f>+'E_Altri costi'!AC10</f>
        <v>0</v>
      </c>
      <c r="AB29" s="16">
        <f>+'E_Altri costi'!AD10</f>
        <v>0</v>
      </c>
      <c r="AC29" s="16">
        <f>+'E_Altri costi'!AE10</f>
        <v>0</v>
      </c>
      <c r="AD29" s="16">
        <f>+'E_Altri costi'!AF10</f>
        <v>0</v>
      </c>
      <c r="AE29" s="16">
        <f>+'E_Altri costi'!AG10</f>
        <v>0</v>
      </c>
      <c r="AF29" s="16">
        <f>+'E_Altri costi'!AH10</f>
        <v>0</v>
      </c>
      <c r="AG29" s="16">
        <f>+'E_Altri costi'!AI10</f>
        <v>0</v>
      </c>
      <c r="AH29" s="16">
        <f>+'E_Altri costi'!AJ10</f>
        <v>0</v>
      </c>
      <c r="AI29" s="16">
        <f>+'E_Altri costi'!AK10</f>
        <v>0</v>
      </c>
      <c r="AJ29" s="16">
        <f>+'E_Altri costi'!AL10</f>
        <v>0</v>
      </c>
      <c r="AK29" s="16">
        <f>+'E_Altri costi'!AM10</f>
        <v>0</v>
      </c>
    </row>
    <row r="30" spans="1:37" x14ac:dyDescent="0.2">
      <c r="A30" s="12" t="s">
        <v>87</v>
      </c>
      <c r="B30" s="16">
        <f>+'E_Altri costi'!D11</f>
        <v>0</v>
      </c>
      <c r="C30" s="16">
        <f>+'E_Altri costi'!E11</f>
        <v>0</v>
      </c>
      <c r="D30" s="16">
        <f>+'E_Altri costi'!F11</f>
        <v>0</v>
      </c>
      <c r="E30" s="16">
        <f>+'E_Altri costi'!G11</f>
        <v>0</v>
      </c>
      <c r="F30" s="16">
        <f>+'E_Altri costi'!H11</f>
        <v>0</v>
      </c>
      <c r="G30" s="16">
        <f>+'E_Altri costi'!I11</f>
        <v>0</v>
      </c>
      <c r="H30" s="16">
        <f>+'E_Altri costi'!J11</f>
        <v>0</v>
      </c>
      <c r="I30" s="16">
        <f>+'E_Altri costi'!K11</f>
        <v>0</v>
      </c>
      <c r="J30" s="16">
        <f>+'E_Altri costi'!L11</f>
        <v>0</v>
      </c>
      <c r="K30" s="16">
        <f>+'E_Altri costi'!M11</f>
        <v>0</v>
      </c>
      <c r="L30" s="16">
        <f>+'E_Altri costi'!N11</f>
        <v>0</v>
      </c>
      <c r="M30" s="16">
        <f>+'E_Altri costi'!O11</f>
        <v>0</v>
      </c>
      <c r="N30" s="16">
        <f>+'E_Altri costi'!P11</f>
        <v>0</v>
      </c>
      <c r="O30" s="16">
        <f>+'E_Altri costi'!Q11</f>
        <v>0</v>
      </c>
      <c r="P30" s="16">
        <f>+'E_Altri costi'!R11</f>
        <v>0</v>
      </c>
      <c r="Q30" s="16">
        <f>+'E_Altri costi'!S11</f>
        <v>0</v>
      </c>
      <c r="R30" s="16">
        <f>+'E_Altri costi'!T11</f>
        <v>0</v>
      </c>
      <c r="S30" s="16">
        <f>+'E_Altri costi'!U11</f>
        <v>0</v>
      </c>
      <c r="T30" s="16">
        <f>+'E_Altri costi'!V11</f>
        <v>0</v>
      </c>
      <c r="U30" s="16">
        <f>+'E_Altri costi'!W11</f>
        <v>0</v>
      </c>
      <c r="V30" s="16">
        <f>+'E_Altri costi'!X11</f>
        <v>0</v>
      </c>
      <c r="W30" s="16">
        <f>+'E_Altri costi'!Y11</f>
        <v>0</v>
      </c>
      <c r="X30" s="16">
        <f>+'E_Altri costi'!Z11</f>
        <v>0</v>
      </c>
      <c r="Y30" s="16">
        <f>+'E_Altri costi'!AA11</f>
        <v>0</v>
      </c>
      <c r="Z30" s="16">
        <f>+'E_Altri costi'!AB11</f>
        <v>0</v>
      </c>
      <c r="AA30" s="16">
        <f>+'E_Altri costi'!AC11</f>
        <v>0</v>
      </c>
      <c r="AB30" s="16">
        <f>+'E_Altri costi'!AD11</f>
        <v>0</v>
      </c>
      <c r="AC30" s="16">
        <f>+'E_Altri costi'!AE11</f>
        <v>0</v>
      </c>
      <c r="AD30" s="16">
        <f>+'E_Altri costi'!AF11</f>
        <v>0</v>
      </c>
      <c r="AE30" s="16">
        <f>+'E_Altri costi'!AG11</f>
        <v>0</v>
      </c>
      <c r="AF30" s="16">
        <f>+'E_Altri costi'!AH11</f>
        <v>0</v>
      </c>
      <c r="AG30" s="16">
        <f>+'E_Altri costi'!AI11</f>
        <v>0</v>
      </c>
      <c r="AH30" s="16">
        <f>+'E_Altri costi'!AJ11</f>
        <v>0</v>
      </c>
      <c r="AI30" s="16">
        <f>+'E_Altri costi'!AK11</f>
        <v>0</v>
      </c>
      <c r="AJ30" s="16">
        <f>+'E_Altri costi'!AL11</f>
        <v>0</v>
      </c>
      <c r="AK30" s="16">
        <f>+'E_Altri costi'!AM11</f>
        <v>0</v>
      </c>
    </row>
    <row r="31" spans="1:37" x14ac:dyDescent="0.2">
      <c r="A31" s="12" t="s">
        <v>88</v>
      </c>
      <c r="B31" s="16">
        <f>+'E_Altri costi'!D12</f>
        <v>150</v>
      </c>
      <c r="C31" s="16">
        <f>+'E_Altri costi'!E12</f>
        <v>150</v>
      </c>
      <c r="D31" s="16">
        <f>+'E_Altri costi'!F12</f>
        <v>150</v>
      </c>
      <c r="E31" s="16">
        <f>+'E_Altri costi'!G12</f>
        <v>150</v>
      </c>
      <c r="F31" s="16">
        <f>+'E_Altri costi'!H12</f>
        <v>150</v>
      </c>
      <c r="G31" s="16">
        <f>+'E_Altri costi'!I12</f>
        <v>150</v>
      </c>
      <c r="H31" s="16">
        <f>+'E_Altri costi'!J12</f>
        <v>150</v>
      </c>
      <c r="I31" s="16">
        <f>+'E_Altri costi'!K12</f>
        <v>150</v>
      </c>
      <c r="J31" s="16">
        <f>+'E_Altri costi'!L12</f>
        <v>150</v>
      </c>
      <c r="K31" s="16">
        <f>+'E_Altri costi'!M12</f>
        <v>150</v>
      </c>
      <c r="L31" s="16">
        <f>+'E_Altri costi'!N12</f>
        <v>150</v>
      </c>
      <c r="M31" s="16">
        <f>+'E_Altri costi'!O12</f>
        <v>150</v>
      </c>
      <c r="N31" s="16">
        <f>+'E_Altri costi'!P12</f>
        <v>150</v>
      </c>
      <c r="O31" s="16">
        <f>+'E_Altri costi'!Q12</f>
        <v>150</v>
      </c>
      <c r="P31" s="16">
        <f>+'E_Altri costi'!R12</f>
        <v>150</v>
      </c>
      <c r="Q31" s="16">
        <f>+'E_Altri costi'!S12</f>
        <v>150</v>
      </c>
      <c r="R31" s="16">
        <f>+'E_Altri costi'!T12</f>
        <v>150</v>
      </c>
      <c r="S31" s="16">
        <f>+'E_Altri costi'!U12</f>
        <v>150</v>
      </c>
      <c r="T31" s="16">
        <f>+'E_Altri costi'!V12</f>
        <v>150</v>
      </c>
      <c r="U31" s="16">
        <f>+'E_Altri costi'!W12</f>
        <v>150</v>
      </c>
      <c r="V31" s="16">
        <f>+'E_Altri costi'!X12</f>
        <v>150</v>
      </c>
      <c r="W31" s="16">
        <f>+'E_Altri costi'!Y12</f>
        <v>150</v>
      </c>
      <c r="X31" s="16">
        <f>+'E_Altri costi'!Z12</f>
        <v>150</v>
      </c>
      <c r="Y31" s="16">
        <f>+'E_Altri costi'!AA12</f>
        <v>150</v>
      </c>
      <c r="Z31" s="16">
        <f>+'E_Altri costi'!AB12</f>
        <v>150</v>
      </c>
      <c r="AA31" s="16">
        <f>+'E_Altri costi'!AC12</f>
        <v>150</v>
      </c>
      <c r="AB31" s="16">
        <f>+'E_Altri costi'!AD12</f>
        <v>150</v>
      </c>
      <c r="AC31" s="16">
        <f>+'E_Altri costi'!AE12</f>
        <v>150</v>
      </c>
      <c r="AD31" s="16">
        <f>+'E_Altri costi'!AF12</f>
        <v>150</v>
      </c>
      <c r="AE31" s="16">
        <f>+'E_Altri costi'!AG12</f>
        <v>150</v>
      </c>
      <c r="AF31" s="16">
        <f>+'E_Altri costi'!AH12</f>
        <v>150</v>
      </c>
      <c r="AG31" s="16">
        <f>+'E_Altri costi'!AI12</f>
        <v>150</v>
      </c>
      <c r="AH31" s="16">
        <f>+'E_Altri costi'!AJ12</f>
        <v>150</v>
      </c>
      <c r="AI31" s="16">
        <f>+'E_Altri costi'!AK12</f>
        <v>150</v>
      </c>
      <c r="AJ31" s="16">
        <f>+'E_Altri costi'!AL12</f>
        <v>150</v>
      </c>
      <c r="AK31" s="16">
        <f>+'E_Altri costi'!AM12</f>
        <v>150</v>
      </c>
    </row>
    <row r="32" spans="1:37" x14ac:dyDescent="0.2">
      <c r="A32" s="12" t="s">
        <v>89</v>
      </c>
      <c r="B32" s="16">
        <f>+'E_Altri costi'!D13</f>
        <v>120</v>
      </c>
      <c r="C32" s="16">
        <f>+'E_Altri costi'!E13</f>
        <v>120</v>
      </c>
      <c r="D32" s="16">
        <f>+'E_Altri costi'!F13</f>
        <v>120</v>
      </c>
      <c r="E32" s="16">
        <f>+'E_Altri costi'!G13</f>
        <v>120</v>
      </c>
      <c r="F32" s="16">
        <f>+'E_Altri costi'!H13</f>
        <v>120</v>
      </c>
      <c r="G32" s="16">
        <f>+'E_Altri costi'!I13</f>
        <v>120</v>
      </c>
      <c r="H32" s="16">
        <f>+'E_Altri costi'!J13</f>
        <v>120</v>
      </c>
      <c r="I32" s="16">
        <f>+'E_Altri costi'!K13</f>
        <v>120</v>
      </c>
      <c r="J32" s="16">
        <f>+'E_Altri costi'!L13</f>
        <v>120</v>
      </c>
      <c r="K32" s="16">
        <f>+'E_Altri costi'!M13</f>
        <v>120</v>
      </c>
      <c r="L32" s="16">
        <f>+'E_Altri costi'!N13</f>
        <v>120</v>
      </c>
      <c r="M32" s="16">
        <f>+'E_Altri costi'!O13</f>
        <v>120</v>
      </c>
      <c r="N32" s="16">
        <f>+'E_Altri costi'!P13</f>
        <v>120</v>
      </c>
      <c r="O32" s="16">
        <f>+'E_Altri costi'!Q13</f>
        <v>120</v>
      </c>
      <c r="P32" s="16">
        <f>+'E_Altri costi'!R13</f>
        <v>120</v>
      </c>
      <c r="Q32" s="16">
        <f>+'E_Altri costi'!S13</f>
        <v>120</v>
      </c>
      <c r="R32" s="16">
        <f>+'E_Altri costi'!T13</f>
        <v>120</v>
      </c>
      <c r="S32" s="16">
        <f>+'E_Altri costi'!U13</f>
        <v>120</v>
      </c>
      <c r="T32" s="16">
        <f>+'E_Altri costi'!V13</f>
        <v>120</v>
      </c>
      <c r="U32" s="16">
        <f>+'E_Altri costi'!W13</f>
        <v>120</v>
      </c>
      <c r="V32" s="16">
        <f>+'E_Altri costi'!X13</f>
        <v>120</v>
      </c>
      <c r="W32" s="16">
        <f>+'E_Altri costi'!Y13</f>
        <v>120</v>
      </c>
      <c r="X32" s="16">
        <f>+'E_Altri costi'!Z13</f>
        <v>120</v>
      </c>
      <c r="Y32" s="16">
        <f>+'E_Altri costi'!AA13</f>
        <v>120</v>
      </c>
      <c r="Z32" s="16">
        <f>+'E_Altri costi'!AB13</f>
        <v>120</v>
      </c>
      <c r="AA32" s="16">
        <f>+'E_Altri costi'!AC13</f>
        <v>120</v>
      </c>
      <c r="AB32" s="16">
        <f>+'E_Altri costi'!AD13</f>
        <v>120</v>
      </c>
      <c r="AC32" s="16">
        <f>+'E_Altri costi'!AE13</f>
        <v>120</v>
      </c>
      <c r="AD32" s="16">
        <f>+'E_Altri costi'!AF13</f>
        <v>120</v>
      </c>
      <c r="AE32" s="16">
        <f>+'E_Altri costi'!AG13</f>
        <v>120</v>
      </c>
      <c r="AF32" s="16">
        <f>+'E_Altri costi'!AH13</f>
        <v>120</v>
      </c>
      <c r="AG32" s="16">
        <f>+'E_Altri costi'!AI13</f>
        <v>120</v>
      </c>
      <c r="AH32" s="16">
        <f>+'E_Altri costi'!AJ13</f>
        <v>120</v>
      </c>
      <c r="AI32" s="16">
        <f>+'E_Altri costi'!AK13</f>
        <v>120</v>
      </c>
      <c r="AJ32" s="16">
        <f>+'E_Altri costi'!AL13</f>
        <v>120</v>
      </c>
      <c r="AK32" s="16">
        <f>+'E_Altri costi'!AM13</f>
        <v>120</v>
      </c>
    </row>
    <row r="33" spans="1:37" x14ac:dyDescent="0.2">
      <c r="A33" s="12" t="s">
        <v>90</v>
      </c>
      <c r="B33" s="16">
        <f>+'E_Altri costi'!D14</f>
        <v>0</v>
      </c>
      <c r="C33" s="16">
        <f>+'E_Altri costi'!E14</f>
        <v>0</v>
      </c>
      <c r="D33" s="16">
        <f>+'E_Altri costi'!F14</f>
        <v>0</v>
      </c>
      <c r="E33" s="16">
        <f>+'E_Altri costi'!G14</f>
        <v>0</v>
      </c>
      <c r="F33" s="16">
        <f>+'E_Altri costi'!H14</f>
        <v>0</v>
      </c>
      <c r="G33" s="16">
        <f>+'E_Altri costi'!I14</f>
        <v>0</v>
      </c>
      <c r="H33" s="16">
        <f>+'E_Altri costi'!J14</f>
        <v>0</v>
      </c>
      <c r="I33" s="16">
        <f>+'E_Altri costi'!K14</f>
        <v>0</v>
      </c>
      <c r="J33" s="16">
        <f>+'E_Altri costi'!L14</f>
        <v>0</v>
      </c>
      <c r="K33" s="16">
        <f>+'E_Altri costi'!M14</f>
        <v>0</v>
      </c>
      <c r="L33" s="16">
        <f>+'E_Altri costi'!N14</f>
        <v>0</v>
      </c>
      <c r="M33" s="16">
        <f>+'E_Altri costi'!O14</f>
        <v>0</v>
      </c>
      <c r="N33" s="16">
        <f>+'E_Altri costi'!P14</f>
        <v>0</v>
      </c>
      <c r="O33" s="16">
        <f>+'E_Altri costi'!Q14</f>
        <v>0</v>
      </c>
      <c r="P33" s="16">
        <f>+'E_Altri costi'!R14</f>
        <v>0</v>
      </c>
      <c r="Q33" s="16">
        <f>+'E_Altri costi'!S14</f>
        <v>0</v>
      </c>
      <c r="R33" s="16">
        <f>+'E_Altri costi'!T14</f>
        <v>0</v>
      </c>
      <c r="S33" s="16">
        <f>+'E_Altri costi'!U14</f>
        <v>0</v>
      </c>
      <c r="T33" s="16">
        <f>+'E_Altri costi'!V14</f>
        <v>0</v>
      </c>
      <c r="U33" s="16">
        <f>+'E_Altri costi'!W14</f>
        <v>0</v>
      </c>
      <c r="V33" s="16">
        <f>+'E_Altri costi'!X14</f>
        <v>0</v>
      </c>
      <c r="W33" s="16">
        <f>+'E_Altri costi'!Y14</f>
        <v>0</v>
      </c>
      <c r="X33" s="16">
        <f>+'E_Altri costi'!Z14</f>
        <v>0</v>
      </c>
      <c r="Y33" s="16">
        <f>+'E_Altri costi'!AA14</f>
        <v>0</v>
      </c>
      <c r="Z33" s="16">
        <f>+'E_Altri costi'!AB14</f>
        <v>0</v>
      </c>
      <c r="AA33" s="16">
        <f>+'E_Altri costi'!AC14</f>
        <v>0</v>
      </c>
      <c r="AB33" s="16">
        <f>+'E_Altri costi'!AD14</f>
        <v>0</v>
      </c>
      <c r="AC33" s="16">
        <f>+'E_Altri costi'!AE14</f>
        <v>0</v>
      </c>
      <c r="AD33" s="16">
        <f>+'E_Altri costi'!AF14</f>
        <v>0</v>
      </c>
      <c r="AE33" s="16">
        <f>+'E_Altri costi'!AG14</f>
        <v>0</v>
      </c>
      <c r="AF33" s="16">
        <f>+'E_Altri costi'!AH14</f>
        <v>0</v>
      </c>
      <c r="AG33" s="16">
        <f>+'E_Altri costi'!AI14</f>
        <v>0</v>
      </c>
      <c r="AH33" s="16">
        <f>+'E_Altri costi'!AJ14</f>
        <v>0</v>
      </c>
      <c r="AI33" s="16">
        <f>+'E_Altri costi'!AK14</f>
        <v>0</v>
      </c>
      <c r="AJ33" s="16">
        <f>+'E_Altri costi'!AL14</f>
        <v>0</v>
      </c>
      <c r="AK33" s="16">
        <f>+'E_Altri costi'!AM14</f>
        <v>0</v>
      </c>
    </row>
    <row r="34" spans="1:37" x14ac:dyDescent="0.2">
      <c r="A34" s="12" t="s">
        <v>91</v>
      </c>
      <c r="B34" s="15">
        <f>SUM(B35:B40)</f>
        <v>0</v>
      </c>
      <c r="C34" s="15">
        <f t="shared" ref="C34:AK34" si="10">SUM(C35:C40)</f>
        <v>0</v>
      </c>
      <c r="D34" s="15">
        <f t="shared" si="10"/>
        <v>0</v>
      </c>
      <c r="E34" s="15">
        <f t="shared" si="10"/>
        <v>437.16441693331655</v>
      </c>
      <c r="F34" s="15">
        <f t="shared" si="10"/>
        <v>1311.4932507999497</v>
      </c>
      <c r="G34" s="15">
        <f t="shared" si="10"/>
        <v>1748.6576677332662</v>
      </c>
      <c r="H34" s="15">
        <f t="shared" si="10"/>
        <v>1748.6576677332662</v>
      </c>
      <c r="I34" s="15">
        <f t="shared" si="10"/>
        <v>2185.8220846665827</v>
      </c>
      <c r="J34" s="15">
        <f t="shared" si="10"/>
        <v>2185.8220846665827</v>
      </c>
      <c r="K34" s="15">
        <f t="shared" si="10"/>
        <v>2185.8220846665827</v>
      </c>
      <c r="L34" s="15">
        <f t="shared" si="10"/>
        <v>2185.8220846665827</v>
      </c>
      <c r="M34" s="15">
        <f t="shared" si="10"/>
        <v>2622.9865015998989</v>
      </c>
      <c r="N34" s="15">
        <f t="shared" si="10"/>
        <v>3060.1509185332152</v>
      </c>
      <c r="O34" s="15">
        <f t="shared" si="10"/>
        <v>3497.3153354665319</v>
      </c>
      <c r="P34" s="15">
        <f t="shared" si="10"/>
        <v>3497.3153354665319</v>
      </c>
      <c r="Q34" s="15">
        <f t="shared" si="10"/>
        <v>3497.3153354665319</v>
      </c>
      <c r="R34" s="15">
        <f t="shared" si="10"/>
        <v>3497.3153354665319</v>
      </c>
      <c r="S34" s="15">
        <f t="shared" si="10"/>
        <v>3497.3153354665319</v>
      </c>
      <c r="T34" s="15">
        <f t="shared" si="10"/>
        <v>3934.4797523998482</v>
      </c>
      <c r="U34" s="15">
        <f t="shared" si="10"/>
        <v>3934.4797523998482</v>
      </c>
      <c r="V34" s="15">
        <f t="shared" si="10"/>
        <v>3934.4797523998482</v>
      </c>
      <c r="W34" s="15">
        <f t="shared" si="10"/>
        <v>3934.4797523998482</v>
      </c>
      <c r="X34" s="15">
        <f t="shared" si="10"/>
        <v>3934.4797523998482</v>
      </c>
      <c r="Y34" s="15">
        <f t="shared" si="10"/>
        <v>4371.6441693331644</v>
      </c>
      <c r="Z34" s="15">
        <f t="shared" si="10"/>
        <v>4371.6441693331644</v>
      </c>
      <c r="AA34" s="15">
        <f t="shared" si="10"/>
        <v>4371.6441693331644</v>
      </c>
      <c r="AB34" s="15">
        <f t="shared" si="10"/>
        <v>4371.6441693331644</v>
      </c>
      <c r="AC34" s="15">
        <f t="shared" si="10"/>
        <v>4371.6441693331644</v>
      </c>
      <c r="AD34" s="15">
        <f t="shared" si="10"/>
        <v>4371.6441693331644</v>
      </c>
      <c r="AE34" s="15">
        <f t="shared" si="10"/>
        <v>4371.6441693331644</v>
      </c>
      <c r="AF34" s="15">
        <f t="shared" si="10"/>
        <v>4371.6441693331644</v>
      </c>
      <c r="AG34" s="15">
        <f t="shared" si="10"/>
        <v>4371.6441693331644</v>
      </c>
      <c r="AH34" s="15">
        <f t="shared" si="10"/>
        <v>4371.6441693331644</v>
      </c>
      <c r="AI34" s="15">
        <f t="shared" si="10"/>
        <v>4371.6441693331644</v>
      </c>
      <c r="AJ34" s="15">
        <f t="shared" si="10"/>
        <v>4371.6441693331644</v>
      </c>
      <c r="AK34" s="15">
        <f t="shared" si="10"/>
        <v>4371.6441693331644</v>
      </c>
    </row>
    <row r="35" spans="1:37" x14ac:dyDescent="0.2">
      <c r="A35" s="12" t="s">
        <v>92</v>
      </c>
      <c r="B35" s="16">
        <f>+'E_Altri costi'!D15</f>
        <v>0</v>
      </c>
      <c r="C35" s="16">
        <f>+'E_Altri costi'!E15</f>
        <v>0</v>
      </c>
      <c r="D35" s="16">
        <f>+'E_Altri costi'!F15</f>
        <v>0</v>
      </c>
      <c r="E35" s="16">
        <f>+'E_Altri costi'!G15</f>
        <v>0</v>
      </c>
      <c r="F35" s="16">
        <f>+'E_Altri costi'!H15</f>
        <v>0</v>
      </c>
      <c r="G35" s="16">
        <f>+'E_Altri costi'!I15</f>
        <v>0</v>
      </c>
      <c r="H35" s="16">
        <f>+'E_Altri costi'!J15</f>
        <v>0</v>
      </c>
      <c r="I35" s="16">
        <f>+'E_Altri costi'!K15</f>
        <v>0</v>
      </c>
      <c r="J35" s="16">
        <f>+'E_Altri costi'!L15</f>
        <v>0</v>
      </c>
      <c r="K35" s="16">
        <f>+'E_Altri costi'!M15</f>
        <v>0</v>
      </c>
      <c r="L35" s="16">
        <f>+'E_Altri costi'!N15</f>
        <v>0</v>
      </c>
      <c r="M35" s="16">
        <f>+'E_Altri costi'!O15</f>
        <v>0</v>
      </c>
      <c r="N35" s="16">
        <f>+'E_Altri costi'!P15</f>
        <v>0</v>
      </c>
      <c r="O35" s="16">
        <f>+'E_Altri costi'!Q15</f>
        <v>0</v>
      </c>
      <c r="P35" s="16">
        <f>+'E_Altri costi'!R15</f>
        <v>0</v>
      </c>
      <c r="Q35" s="16">
        <f>+'E_Altri costi'!S15</f>
        <v>0</v>
      </c>
      <c r="R35" s="16">
        <f>+'E_Altri costi'!T15</f>
        <v>0</v>
      </c>
      <c r="S35" s="16">
        <f>+'E_Altri costi'!U15</f>
        <v>0</v>
      </c>
      <c r="T35" s="16">
        <f>+'E_Altri costi'!V15</f>
        <v>0</v>
      </c>
      <c r="U35" s="16">
        <f>+'E_Altri costi'!W15</f>
        <v>0</v>
      </c>
      <c r="V35" s="16">
        <f>+'E_Altri costi'!X15</f>
        <v>0</v>
      </c>
      <c r="W35" s="16">
        <f>+'E_Altri costi'!Y15</f>
        <v>0</v>
      </c>
      <c r="X35" s="16">
        <f>+'E_Altri costi'!Z15</f>
        <v>0</v>
      </c>
      <c r="Y35" s="16">
        <f>+'E_Altri costi'!AA15</f>
        <v>0</v>
      </c>
      <c r="Z35" s="16">
        <f>+'E_Altri costi'!AB15</f>
        <v>0</v>
      </c>
      <c r="AA35" s="16">
        <f>+'E_Altri costi'!AC15</f>
        <v>0</v>
      </c>
      <c r="AB35" s="16">
        <f>+'E_Altri costi'!AD15</f>
        <v>0</v>
      </c>
      <c r="AC35" s="16">
        <f>+'E_Altri costi'!AE15</f>
        <v>0</v>
      </c>
      <c r="AD35" s="16">
        <f>+'E_Altri costi'!AF15</f>
        <v>0</v>
      </c>
      <c r="AE35" s="16">
        <f>+'E_Altri costi'!AG15</f>
        <v>0</v>
      </c>
      <c r="AF35" s="16">
        <f>+'E_Altri costi'!AH15</f>
        <v>0</v>
      </c>
      <c r="AG35" s="16">
        <f>+'E_Altri costi'!AI15</f>
        <v>0</v>
      </c>
      <c r="AH35" s="16">
        <f>+'E_Altri costi'!AJ15</f>
        <v>0</v>
      </c>
      <c r="AI35" s="16">
        <f>+'E_Altri costi'!AK15</f>
        <v>0</v>
      </c>
      <c r="AJ35" s="16">
        <f>+'E_Altri costi'!AL15</f>
        <v>0</v>
      </c>
      <c r="AK35" s="16">
        <f>+'E_Altri costi'!AM15</f>
        <v>0</v>
      </c>
    </row>
    <row r="36" spans="1:37" x14ac:dyDescent="0.2">
      <c r="A36" s="12" t="s">
        <v>155</v>
      </c>
      <c r="B36" s="16">
        <f>+E_Leasing!C389</f>
        <v>0</v>
      </c>
      <c r="C36" s="16">
        <f>+E_Leasing!D389</f>
        <v>0</v>
      </c>
      <c r="D36" s="16">
        <f>+E_Leasing!E389</f>
        <v>0</v>
      </c>
      <c r="E36" s="16">
        <f>+E_Leasing!F389</f>
        <v>437.16441693331655</v>
      </c>
      <c r="F36" s="16">
        <f>+E_Leasing!G389</f>
        <v>1311.4932507999497</v>
      </c>
      <c r="G36" s="16">
        <f>+E_Leasing!H389</f>
        <v>1748.6576677332662</v>
      </c>
      <c r="H36" s="16">
        <f>+E_Leasing!I389</f>
        <v>1748.6576677332662</v>
      </c>
      <c r="I36" s="16">
        <f>+E_Leasing!J389</f>
        <v>2185.8220846665827</v>
      </c>
      <c r="J36" s="16">
        <f>+E_Leasing!K389</f>
        <v>2185.8220846665827</v>
      </c>
      <c r="K36" s="16">
        <f>+E_Leasing!L389</f>
        <v>2185.8220846665827</v>
      </c>
      <c r="L36" s="16">
        <f>+E_Leasing!M389</f>
        <v>2185.8220846665827</v>
      </c>
      <c r="M36" s="16">
        <f>+E_Leasing!N389</f>
        <v>2622.9865015998989</v>
      </c>
      <c r="N36" s="16">
        <f>+E_Leasing!O389</f>
        <v>3060.1509185332152</v>
      </c>
      <c r="O36" s="16">
        <f>+E_Leasing!P389</f>
        <v>3497.3153354665319</v>
      </c>
      <c r="P36" s="16">
        <f>+E_Leasing!Q389</f>
        <v>3497.3153354665319</v>
      </c>
      <c r="Q36" s="16">
        <f>+E_Leasing!R389</f>
        <v>3497.3153354665319</v>
      </c>
      <c r="R36" s="16">
        <f>+E_Leasing!S389</f>
        <v>3497.3153354665319</v>
      </c>
      <c r="S36" s="16">
        <f>+E_Leasing!T389</f>
        <v>3497.3153354665319</v>
      </c>
      <c r="T36" s="16">
        <f>+E_Leasing!U389</f>
        <v>3934.4797523998482</v>
      </c>
      <c r="U36" s="16">
        <f>+E_Leasing!V389</f>
        <v>3934.4797523998482</v>
      </c>
      <c r="V36" s="16">
        <f>+E_Leasing!W389</f>
        <v>3934.4797523998482</v>
      </c>
      <c r="W36" s="16">
        <f>+E_Leasing!X389</f>
        <v>3934.4797523998482</v>
      </c>
      <c r="X36" s="16">
        <f>+E_Leasing!Y389</f>
        <v>3934.4797523998482</v>
      </c>
      <c r="Y36" s="16">
        <f>+E_Leasing!Z389</f>
        <v>4371.6441693331644</v>
      </c>
      <c r="Z36" s="16">
        <f>+E_Leasing!AA389</f>
        <v>4371.6441693331644</v>
      </c>
      <c r="AA36" s="16">
        <f>+E_Leasing!AB389</f>
        <v>4371.6441693331644</v>
      </c>
      <c r="AB36" s="16">
        <f>+E_Leasing!AC389</f>
        <v>4371.6441693331644</v>
      </c>
      <c r="AC36" s="16">
        <f>+E_Leasing!AD389</f>
        <v>4371.6441693331644</v>
      </c>
      <c r="AD36" s="16">
        <f>+E_Leasing!AE389</f>
        <v>4371.6441693331644</v>
      </c>
      <c r="AE36" s="16">
        <f>+E_Leasing!AF389</f>
        <v>4371.6441693331644</v>
      </c>
      <c r="AF36" s="16">
        <f>+E_Leasing!AG389</f>
        <v>4371.6441693331644</v>
      </c>
      <c r="AG36" s="16">
        <f>+E_Leasing!AH389</f>
        <v>4371.6441693331644</v>
      </c>
      <c r="AH36" s="16">
        <f>+E_Leasing!AI389</f>
        <v>4371.6441693331644</v>
      </c>
      <c r="AI36" s="16">
        <f>+E_Leasing!AJ389</f>
        <v>4371.6441693331644</v>
      </c>
      <c r="AJ36" s="16">
        <f>+E_Leasing!AK389</f>
        <v>4371.6441693331644</v>
      </c>
      <c r="AK36" s="16">
        <f>+E_Leasing!AL389</f>
        <v>4371.6441693331644</v>
      </c>
    </row>
    <row r="37" spans="1:37" x14ac:dyDescent="0.2">
      <c r="A37" s="12" t="s">
        <v>477</v>
      </c>
      <c r="B37" s="16">
        <f>+'E_Altri costi'!D16</f>
        <v>0</v>
      </c>
      <c r="C37" s="16">
        <f>+'E_Altri costi'!E16</f>
        <v>0</v>
      </c>
      <c r="D37" s="16">
        <f>+'E_Altri costi'!F16</f>
        <v>0</v>
      </c>
      <c r="E37" s="16">
        <f>+'E_Altri costi'!G16</f>
        <v>0</v>
      </c>
      <c r="F37" s="16">
        <f>+'E_Altri costi'!H16</f>
        <v>0</v>
      </c>
      <c r="G37" s="16">
        <f>+'E_Altri costi'!I16</f>
        <v>0</v>
      </c>
      <c r="H37" s="16">
        <f>+'E_Altri costi'!J16</f>
        <v>0</v>
      </c>
      <c r="I37" s="16">
        <f>+'E_Altri costi'!K16</f>
        <v>0</v>
      </c>
      <c r="J37" s="16">
        <f>+'E_Altri costi'!L16</f>
        <v>0</v>
      </c>
      <c r="K37" s="16">
        <f>+'E_Altri costi'!M16</f>
        <v>0</v>
      </c>
      <c r="L37" s="16">
        <f>+'E_Altri costi'!N16</f>
        <v>0</v>
      </c>
      <c r="M37" s="16">
        <f>+'E_Altri costi'!O16</f>
        <v>0</v>
      </c>
      <c r="N37" s="16">
        <f>+'E_Altri costi'!P16</f>
        <v>0</v>
      </c>
      <c r="O37" s="16">
        <f>+'E_Altri costi'!Q16</f>
        <v>0</v>
      </c>
      <c r="P37" s="16">
        <f>+'E_Altri costi'!R16</f>
        <v>0</v>
      </c>
      <c r="Q37" s="16">
        <f>+'E_Altri costi'!S16</f>
        <v>0</v>
      </c>
      <c r="R37" s="16">
        <f>+'E_Altri costi'!T16</f>
        <v>0</v>
      </c>
      <c r="S37" s="16">
        <f>+'E_Altri costi'!U16</f>
        <v>0</v>
      </c>
      <c r="T37" s="16">
        <f>+'E_Altri costi'!V16</f>
        <v>0</v>
      </c>
      <c r="U37" s="16">
        <f>+'E_Altri costi'!W16</f>
        <v>0</v>
      </c>
      <c r="V37" s="16">
        <f>+'E_Altri costi'!X16</f>
        <v>0</v>
      </c>
      <c r="W37" s="16">
        <f>+'E_Altri costi'!Y16</f>
        <v>0</v>
      </c>
      <c r="X37" s="16">
        <f>+'E_Altri costi'!Z16</f>
        <v>0</v>
      </c>
      <c r="Y37" s="16">
        <f>+'E_Altri costi'!AA16</f>
        <v>0</v>
      </c>
      <c r="Z37" s="16">
        <f>+'E_Altri costi'!AB16</f>
        <v>0</v>
      </c>
      <c r="AA37" s="16">
        <f>+'E_Altri costi'!AC16</f>
        <v>0</v>
      </c>
      <c r="AB37" s="16">
        <f>+'E_Altri costi'!AD16</f>
        <v>0</v>
      </c>
      <c r="AC37" s="16">
        <f>+'E_Altri costi'!AE16</f>
        <v>0</v>
      </c>
      <c r="AD37" s="16">
        <f>+'E_Altri costi'!AF16</f>
        <v>0</v>
      </c>
      <c r="AE37" s="16">
        <f>+'E_Altri costi'!AG16</f>
        <v>0</v>
      </c>
      <c r="AF37" s="16">
        <f>+'E_Altri costi'!AH16</f>
        <v>0</v>
      </c>
      <c r="AG37" s="16">
        <f>+'E_Altri costi'!AI16</f>
        <v>0</v>
      </c>
      <c r="AH37" s="16">
        <f>+'E_Altri costi'!AJ16</f>
        <v>0</v>
      </c>
      <c r="AI37" s="16">
        <f>+'E_Altri costi'!AK16</f>
        <v>0</v>
      </c>
      <c r="AJ37" s="16">
        <f>+'E_Altri costi'!AL16</f>
        <v>0</v>
      </c>
      <c r="AK37" s="16">
        <f>+'E_Altri costi'!AM16</f>
        <v>0</v>
      </c>
    </row>
    <row r="38" spans="1:37" x14ac:dyDescent="0.2">
      <c r="A38" s="12" t="s">
        <v>93</v>
      </c>
      <c r="B38" s="16">
        <f>+'E_Altri costi'!D17</f>
        <v>0</v>
      </c>
      <c r="C38" s="16">
        <f>+'E_Altri costi'!E17</f>
        <v>0</v>
      </c>
      <c r="D38" s="16">
        <f>+'E_Altri costi'!F17</f>
        <v>0</v>
      </c>
      <c r="E38" s="16">
        <f>+'E_Altri costi'!G17</f>
        <v>0</v>
      </c>
      <c r="F38" s="16">
        <f>+'E_Altri costi'!H17</f>
        <v>0</v>
      </c>
      <c r="G38" s="16">
        <f>+'E_Altri costi'!I17</f>
        <v>0</v>
      </c>
      <c r="H38" s="16">
        <f>+'E_Altri costi'!J17</f>
        <v>0</v>
      </c>
      <c r="I38" s="16">
        <f>+'E_Altri costi'!K17</f>
        <v>0</v>
      </c>
      <c r="J38" s="16">
        <f>+'E_Altri costi'!L17</f>
        <v>0</v>
      </c>
      <c r="K38" s="16">
        <f>+'E_Altri costi'!M17</f>
        <v>0</v>
      </c>
      <c r="L38" s="16">
        <f>+'E_Altri costi'!N17</f>
        <v>0</v>
      </c>
      <c r="M38" s="16">
        <f>+'E_Altri costi'!O17</f>
        <v>0</v>
      </c>
      <c r="N38" s="16">
        <f>+'E_Altri costi'!P17</f>
        <v>0</v>
      </c>
      <c r="O38" s="16">
        <f>+'E_Altri costi'!Q17</f>
        <v>0</v>
      </c>
      <c r="P38" s="16">
        <f>+'E_Altri costi'!R17</f>
        <v>0</v>
      </c>
      <c r="Q38" s="16">
        <f>+'E_Altri costi'!S17</f>
        <v>0</v>
      </c>
      <c r="R38" s="16">
        <f>+'E_Altri costi'!T17</f>
        <v>0</v>
      </c>
      <c r="S38" s="16">
        <f>+'E_Altri costi'!U17</f>
        <v>0</v>
      </c>
      <c r="T38" s="16">
        <f>+'E_Altri costi'!V17</f>
        <v>0</v>
      </c>
      <c r="U38" s="16">
        <f>+'E_Altri costi'!W17</f>
        <v>0</v>
      </c>
      <c r="V38" s="16">
        <f>+'E_Altri costi'!X17</f>
        <v>0</v>
      </c>
      <c r="W38" s="16">
        <f>+'E_Altri costi'!Y17</f>
        <v>0</v>
      </c>
      <c r="X38" s="16">
        <f>+'E_Altri costi'!Z17</f>
        <v>0</v>
      </c>
      <c r="Y38" s="16">
        <f>+'E_Altri costi'!AA17</f>
        <v>0</v>
      </c>
      <c r="Z38" s="16">
        <f>+'E_Altri costi'!AB17</f>
        <v>0</v>
      </c>
      <c r="AA38" s="16">
        <f>+'E_Altri costi'!AC17</f>
        <v>0</v>
      </c>
      <c r="AB38" s="16">
        <f>+'E_Altri costi'!AD17</f>
        <v>0</v>
      </c>
      <c r="AC38" s="16">
        <f>+'E_Altri costi'!AE17</f>
        <v>0</v>
      </c>
      <c r="AD38" s="16">
        <f>+'E_Altri costi'!AF17</f>
        <v>0</v>
      </c>
      <c r="AE38" s="16">
        <f>+'E_Altri costi'!AG17</f>
        <v>0</v>
      </c>
      <c r="AF38" s="16">
        <f>+'E_Altri costi'!AH17</f>
        <v>0</v>
      </c>
      <c r="AG38" s="16">
        <f>+'E_Altri costi'!AI17</f>
        <v>0</v>
      </c>
      <c r="AH38" s="16">
        <f>+'E_Altri costi'!AJ17</f>
        <v>0</v>
      </c>
      <c r="AI38" s="16">
        <f>+'E_Altri costi'!AK17</f>
        <v>0</v>
      </c>
      <c r="AJ38" s="16">
        <f>+'E_Altri costi'!AL17</f>
        <v>0</v>
      </c>
      <c r="AK38" s="16">
        <f>+'E_Altri costi'!AM17</f>
        <v>0</v>
      </c>
    </row>
    <row r="39" spans="1:37" x14ac:dyDescent="0.2">
      <c r="A39" s="12" t="s">
        <v>94</v>
      </c>
      <c r="B39" s="16">
        <f>+'E_Altri costi'!D18</f>
        <v>0</v>
      </c>
      <c r="C39" s="16">
        <f>+'E_Altri costi'!E18</f>
        <v>0</v>
      </c>
      <c r="D39" s="16">
        <f>+'E_Altri costi'!F18</f>
        <v>0</v>
      </c>
      <c r="E39" s="16">
        <f>+'E_Altri costi'!G18</f>
        <v>0</v>
      </c>
      <c r="F39" s="16">
        <f>+'E_Altri costi'!H18</f>
        <v>0</v>
      </c>
      <c r="G39" s="16">
        <f>+'E_Altri costi'!I18</f>
        <v>0</v>
      </c>
      <c r="H39" s="16">
        <f>+'E_Altri costi'!J18</f>
        <v>0</v>
      </c>
      <c r="I39" s="16">
        <f>+'E_Altri costi'!K18</f>
        <v>0</v>
      </c>
      <c r="J39" s="16">
        <f>+'E_Altri costi'!L18</f>
        <v>0</v>
      </c>
      <c r="K39" s="16">
        <f>+'E_Altri costi'!M18</f>
        <v>0</v>
      </c>
      <c r="L39" s="16">
        <f>+'E_Altri costi'!N18</f>
        <v>0</v>
      </c>
      <c r="M39" s="16">
        <f>+'E_Altri costi'!O18</f>
        <v>0</v>
      </c>
      <c r="N39" s="16">
        <f>+'E_Altri costi'!P18</f>
        <v>0</v>
      </c>
      <c r="O39" s="16">
        <f>+'E_Altri costi'!Q18</f>
        <v>0</v>
      </c>
      <c r="P39" s="16">
        <f>+'E_Altri costi'!R18</f>
        <v>0</v>
      </c>
      <c r="Q39" s="16">
        <f>+'E_Altri costi'!S18</f>
        <v>0</v>
      </c>
      <c r="R39" s="16">
        <f>+'E_Altri costi'!T18</f>
        <v>0</v>
      </c>
      <c r="S39" s="16">
        <f>+'E_Altri costi'!U18</f>
        <v>0</v>
      </c>
      <c r="T39" s="16">
        <f>+'E_Altri costi'!V18</f>
        <v>0</v>
      </c>
      <c r="U39" s="16">
        <f>+'E_Altri costi'!W18</f>
        <v>0</v>
      </c>
      <c r="V39" s="16">
        <f>+'E_Altri costi'!X18</f>
        <v>0</v>
      </c>
      <c r="W39" s="16">
        <f>+'E_Altri costi'!Y18</f>
        <v>0</v>
      </c>
      <c r="X39" s="16">
        <f>+'E_Altri costi'!Z18</f>
        <v>0</v>
      </c>
      <c r="Y39" s="16">
        <f>+'E_Altri costi'!AA18</f>
        <v>0</v>
      </c>
      <c r="Z39" s="16">
        <f>+'E_Altri costi'!AB18</f>
        <v>0</v>
      </c>
      <c r="AA39" s="16">
        <f>+'E_Altri costi'!AC18</f>
        <v>0</v>
      </c>
      <c r="AB39" s="16">
        <f>+'E_Altri costi'!AD18</f>
        <v>0</v>
      </c>
      <c r="AC39" s="16">
        <f>+'E_Altri costi'!AE18</f>
        <v>0</v>
      </c>
      <c r="AD39" s="16">
        <f>+'E_Altri costi'!AF18</f>
        <v>0</v>
      </c>
      <c r="AE39" s="16">
        <f>+'E_Altri costi'!AG18</f>
        <v>0</v>
      </c>
      <c r="AF39" s="16">
        <f>+'E_Altri costi'!AH18</f>
        <v>0</v>
      </c>
      <c r="AG39" s="16">
        <f>+'E_Altri costi'!AI18</f>
        <v>0</v>
      </c>
      <c r="AH39" s="16">
        <f>+'E_Altri costi'!AJ18</f>
        <v>0</v>
      </c>
      <c r="AI39" s="16">
        <f>+'E_Altri costi'!AK18</f>
        <v>0</v>
      </c>
      <c r="AJ39" s="16">
        <f>+'E_Altri costi'!AL18</f>
        <v>0</v>
      </c>
      <c r="AK39" s="16">
        <f>+'E_Altri costi'!AM18</f>
        <v>0</v>
      </c>
    </row>
    <row r="40" spans="1:37" x14ac:dyDescent="0.2">
      <c r="B40" s="17"/>
    </row>
    <row r="41" spans="1:37" x14ac:dyDescent="0.2">
      <c r="A41" s="12" t="s">
        <v>95</v>
      </c>
      <c r="B41" s="15">
        <f>SUM(B42:B48)</f>
        <v>5760</v>
      </c>
      <c r="C41" s="15">
        <f t="shared" ref="C41:AK41" si="11">SUM(C42:C48)</f>
        <v>6306</v>
      </c>
      <c r="D41" s="15">
        <f t="shared" si="11"/>
        <v>1760</v>
      </c>
      <c r="E41" s="15">
        <f t="shared" si="11"/>
        <v>1760</v>
      </c>
      <c r="F41" s="15">
        <f t="shared" si="11"/>
        <v>1760</v>
      </c>
      <c r="G41" s="15">
        <f t="shared" si="11"/>
        <v>1760</v>
      </c>
      <c r="H41" s="15">
        <f t="shared" si="11"/>
        <v>1760</v>
      </c>
      <c r="I41" s="15">
        <f t="shared" si="11"/>
        <v>1760</v>
      </c>
      <c r="J41" s="15">
        <f t="shared" si="11"/>
        <v>1760</v>
      </c>
      <c r="K41" s="15">
        <f t="shared" si="11"/>
        <v>1760</v>
      </c>
      <c r="L41" s="15">
        <f t="shared" si="11"/>
        <v>1760</v>
      </c>
      <c r="M41" s="15">
        <f t="shared" si="11"/>
        <v>1760</v>
      </c>
      <c r="N41" s="15">
        <f t="shared" si="11"/>
        <v>1760</v>
      </c>
      <c r="O41" s="15">
        <f t="shared" si="11"/>
        <v>1760</v>
      </c>
      <c r="P41" s="15">
        <f t="shared" si="11"/>
        <v>1760</v>
      </c>
      <c r="Q41" s="15">
        <f t="shared" si="11"/>
        <v>1760</v>
      </c>
      <c r="R41" s="15">
        <f t="shared" si="11"/>
        <v>1760</v>
      </c>
      <c r="S41" s="15">
        <f t="shared" si="11"/>
        <v>1760</v>
      </c>
      <c r="T41" s="15">
        <f t="shared" si="11"/>
        <v>1760</v>
      </c>
      <c r="U41" s="15">
        <f t="shared" si="11"/>
        <v>1760</v>
      </c>
      <c r="V41" s="15">
        <f t="shared" si="11"/>
        <v>1760</v>
      </c>
      <c r="W41" s="15">
        <f t="shared" si="11"/>
        <v>1760</v>
      </c>
      <c r="X41" s="15">
        <f t="shared" si="11"/>
        <v>1760</v>
      </c>
      <c r="Y41" s="15">
        <f t="shared" si="11"/>
        <v>1760</v>
      </c>
      <c r="Z41" s="15">
        <f t="shared" si="11"/>
        <v>1760</v>
      </c>
      <c r="AA41" s="15">
        <f t="shared" si="11"/>
        <v>1760</v>
      </c>
      <c r="AB41" s="15">
        <f t="shared" si="11"/>
        <v>1760</v>
      </c>
      <c r="AC41" s="15">
        <f t="shared" si="11"/>
        <v>1760</v>
      </c>
      <c r="AD41" s="15">
        <f t="shared" si="11"/>
        <v>1760</v>
      </c>
      <c r="AE41" s="15">
        <f t="shared" si="11"/>
        <v>1760</v>
      </c>
      <c r="AF41" s="15">
        <f t="shared" si="11"/>
        <v>1760</v>
      </c>
      <c r="AG41" s="15">
        <f t="shared" si="11"/>
        <v>1760</v>
      </c>
      <c r="AH41" s="15">
        <f t="shared" si="11"/>
        <v>1760</v>
      </c>
      <c r="AI41" s="15">
        <f t="shared" si="11"/>
        <v>1760</v>
      </c>
      <c r="AJ41" s="15">
        <f t="shared" si="11"/>
        <v>1760</v>
      </c>
      <c r="AK41" s="15">
        <f t="shared" si="11"/>
        <v>1760</v>
      </c>
    </row>
    <row r="42" spans="1:37" x14ac:dyDescent="0.2">
      <c r="A42" s="12" t="s">
        <v>96</v>
      </c>
      <c r="B42" s="16">
        <f>+'E_Altri costi'!D19</f>
        <v>180</v>
      </c>
      <c r="C42" s="16">
        <f>+'E_Altri costi'!E19</f>
        <v>180</v>
      </c>
      <c r="D42" s="16">
        <f>+'E_Altri costi'!F19</f>
        <v>180</v>
      </c>
      <c r="E42" s="16">
        <f>+'E_Altri costi'!G19</f>
        <v>180</v>
      </c>
      <c r="F42" s="16">
        <f>+'E_Altri costi'!H19</f>
        <v>180</v>
      </c>
      <c r="G42" s="16">
        <f>+'E_Altri costi'!I19</f>
        <v>180</v>
      </c>
      <c r="H42" s="16">
        <f>+'E_Altri costi'!J19</f>
        <v>180</v>
      </c>
      <c r="I42" s="16">
        <f>+'E_Altri costi'!K19</f>
        <v>180</v>
      </c>
      <c r="J42" s="16">
        <f>+'E_Altri costi'!L19</f>
        <v>180</v>
      </c>
      <c r="K42" s="16">
        <f>+'E_Altri costi'!M19</f>
        <v>180</v>
      </c>
      <c r="L42" s="16">
        <f>+'E_Altri costi'!N19</f>
        <v>180</v>
      </c>
      <c r="M42" s="16">
        <f>+'E_Altri costi'!O19</f>
        <v>180</v>
      </c>
      <c r="N42" s="16">
        <f>+'E_Altri costi'!P19</f>
        <v>180</v>
      </c>
      <c r="O42" s="16">
        <f>+'E_Altri costi'!Q19</f>
        <v>180</v>
      </c>
      <c r="P42" s="16">
        <f>+'E_Altri costi'!R19</f>
        <v>180</v>
      </c>
      <c r="Q42" s="16">
        <f>+'E_Altri costi'!S19</f>
        <v>180</v>
      </c>
      <c r="R42" s="16">
        <f>+'E_Altri costi'!T19</f>
        <v>180</v>
      </c>
      <c r="S42" s="16">
        <f>+'E_Altri costi'!U19</f>
        <v>180</v>
      </c>
      <c r="T42" s="16">
        <f>+'E_Altri costi'!V19</f>
        <v>180</v>
      </c>
      <c r="U42" s="16">
        <f>+'E_Altri costi'!W19</f>
        <v>180</v>
      </c>
      <c r="V42" s="16">
        <f>+'E_Altri costi'!X19</f>
        <v>180</v>
      </c>
      <c r="W42" s="16">
        <f>+'E_Altri costi'!Y19</f>
        <v>180</v>
      </c>
      <c r="X42" s="16">
        <f>+'E_Altri costi'!Z19</f>
        <v>180</v>
      </c>
      <c r="Y42" s="16">
        <f>+'E_Altri costi'!AA19</f>
        <v>180</v>
      </c>
      <c r="Z42" s="16">
        <f>+'E_Altri costi'!AB19</f>
        <v>180</v>
      </c>
      <c r="AA42" s="16">
        <f>+'E_Altri costi'!AC19</f>
        <v>180</v>
      </c>
      <c r="AB42" s="16">
        <f>+'E_Altri costi'!AD19</f>
        <v>180</v>
      </c>
      <c r="AC42" s="16">
        <f>+'E_Altri costi'!AE19</f>
        <v>180</v>
      </c>
      <c r="AD42" s="16">
        <f>+'E_Altri costi'!AF19</f>
        <v>180</v>
      </c>
      <c r="AE42" s="16">
        <f>+'E_Altri costi'!AG19</f>
        <v>180</v>
      </c>
      <c r="AF42" s="16">
        <f>+'E_Altri costi'!AH19</f>
        <v>180</v>
      </c>
      <c r="AG42" s="16">
        <f>+'E_Altri costi'!AI19</f>
        <v>180</v>
      </c>
      <c r="AH42" s="16">
        <f>+'E_Altri costi'!AJ19</f>
        <v>180</v>
      </c>
      <c r="AI42" s="16">
        <f>+'E_Altri costi'!AK19</f>
        <v>180</v>
      </c>
      <c r="AJ42" s="16">
        <f>+'E_Altri costi'!AL19</f>
        <v>180</v>
      </c>
      <c r="AK42" s="16">
        <f>+'E_Altri costi'!AM19</f>
        <v>180</v>
      </c>
    </row>
    <row r="43" spans="1:37" x14ac:dyDescent="0.2">
      <c r="A43" s="12" t="s">
        <v>97</v>
      </c>
      <c r="B43" s="16">
        <f>+'E_Altri costi'!D20</f>
        <v>0</v>
      </c>
      <c r="C43" s="16">
        <f>+'E_Altri costi'!E20</f>
        <v>0</v>
      </c>
      <c r="D43" s="16">
        <f>+'E_Altri costi'!F20</f>
        <v>0</v>
      </c>
      <c r="E43" s="16">
        <f>+'E_Altri costi'!G20</f>
        <v>0</v>
      </c>
      <c r="F43" s="16">
        <f>+'E_Altri costi'!H20</f>
        <v>0</v>
      </c>
      <c r="G43" s="16">
        <f>+'E_Altri costi'!I20</f>
        <v>0</v>
      </c>
      <c r="H43" s="16">
        <f>+'E_Altri costi'!J20</f>
        <v>0</v>
      </c>
      <c r="I43" s="16">
        <f>+'E_Altri costi'!K20</f>
        <v>0</v>
      </c>
      <c r="J43" s="16">
        <f>+'E_Altri costi'!L20</f>
        <v>0</v>
      </c>
      <c r="K43" s="16">
        <f>+'E_Altri costi'!M20</f>
        <v>0</v>
      </c>
      <c r="L43" s="16">
        <f>+'E_Altri costi'!N20</f>
        <v>0</v>
      </c>
      <c r="M43" s="16">
        <f>+'E_Altri costi'!O20</f>
        <v>0</v>
      </c>
      <c r="N43" s="16">
        <f>+'E_Altri costi'!P20</f>
        <v>0</v>
      </c>
      <c r="O43" s="16">
        <f>+'E_Altri costi'!Q20</f>
        <v>0</v>
      </c>
      <c r="P43" s="16">
        <f>+'E_Altri costi'!R20</f>
        <v>0</v>
      </c>
      <c r="Q43" s="16">
        <f>+'E_Altri costi'!S20</f>
        <v>0</v>
      </c>
      <c r="R43" s="16">
        <f>+'E_Altri costi'!T20</f>
        <v>0</v>
      </c>
      <c r="S43" s="16">
        <f>+'E_Altri costi'!U20</f>
        <v>0</v>
      </c>
      <c r="T43" s="16">
        <f>+'E_Altri costi'!V20</f>
        <v>0</v>
      </c>
      <c r="U43" s="16">
        <f>+'E_Altri costi'!W20</f>
        <v>0</v>
      </c>
      <c r="V43" s="16">
        <f>+'E_Altri costi'!X20</f>
        <v>0</v>
      </c>
      <c r="W43" s="16">
        <f>+'E_Altri costi'!Y20</f>
        <v>0</v>
      </c>
      <c r="X43" s="16">
        <f>+'E_Altri costi'!Z20</f>
        <v>0</v>
      </c>
      <c r="Y43" s="16">
        <f>+'E_Altri costi'!AA20</f>
        <v>0</v>
      </c>
      <c r="Z43" s="16">
        <f>+'E_Altri costi'!AB20</f>
        <v>0</v>
      </c>
      <c r="AA43" s="16">
        <f>+'E_Altri costi'!AC20</f>
        <v>0</v>
      </c>
      <c r="AB43" s="16">
        <f>+'E_Altri costi'!AD20</f>
        <v>0</v>
      </c>
      <c r="AC43" s="16">
        <f>+'E_Altri costi'!AE20</f>
        <v>0</v>
      </c>
      <c r="AD43" s="16">
        <f>+'E_Altri costi'!AF20</f>
        <v>0</v>
      </c>
      <c r="AE43" s="16">
        <f>+'E_Altri costi'!AG20</f>
        <v>0</v>
      </c>
      <c r="AF43" s="16">
        <f>+'E_Altri costi'!AH20</f>
        <v>0</v>
      </c>
      <c r="AG43" s="16">
        <f>+'E_Altri costi'!AI20</f>
        <v>0</v>
      </c>
      <c r="AH43" s="16">
        <f>+'E_Altri costi'!AJ20</f>
        <v>0</v>
      </c>
      <c r="AI43" s="16">
        <f>+'E_Altri costi'!AK20</f>
        <v>0</v>
      </c>
      <c r="AJ43" s="16">
        <f>+'E_Altri costi'!AL20</f>
        <v>0</v>
      </c>
      <c r="AK43" s="16">
        <f>+'E_Altri costi'!AM20</f>
        <v>0</v>
      </c>
    </row>
    <row r="44" spans="1:37" x14ac:dyDescent="0.2">
      <c r="A44" s="12" t="s">
        <v>98</v>
      </c>
      <c r="B44" s="16">
        <f>+'E_Altri costi'!D21</f>
        <v>30</v>
      </c>
      <c r="C44" s="16">
        <f>+'E_Altri costi'!E21</f>
        <v>30</v>
      </c>
      <c r="D44" s="16">
        <f>+'E_Altri costi'!F21</f>
        <v>30</v>
      </c>
      <c r="E44" s="16">
        <f>+'E_Altri costi'!G21</f>
        <v>30</v>
      </c>
      <c r="F44" s="16">
        <f>+'E_Altri costi'!H21</f>
        <v>30</v>
      </c>
      <c r="G44" s="16">
        <f>+'E_Altri costi'!I21</f>
        <v>30</v>
      </c>
      <c r="H44" s="16">
        <f>+'E_Altri costi'!J21</f>
        <v>30</v>
      </c>
      <c r="I44" s="16">
        <f>+'E_Altri costi'!K21</f>
        <v>30</v>
      </c>
      <c r="J44" s="16">
        <f>+'E_Altri costi'!L21</f>
        <v>30</v>
      </c>
      <c r="K44" s="16">
        <f>+'E_Altri costi'!M21</f>
        <v>30</v>
      </c>
      <c r="L44" s="16">
        <f>+'E_Altri costi'!N21</f>
        <v>30</v>
      </c>
      <c r="M44" s="16">
        <f>+'E_Altri costi'!O21</f>
        <v>30</v>
      </c>
      <c r="N44" s="16">
        <f>+'E_Altri costi'!P21</f>
        <v>30</v>
      </c>
      <c r="O44" s="16">
        <f>+'E_Altri costi'!Q21</f>
        <v>30</v>
      </c>
      <c r="P44" s="16">
        <f>+'E_Altri costi'!R21</f>
        <v>30</v>
      </c>
      <c r="Q44" s="16">
        <f>+'E_Altri costi'!S21</f>
        <v>30</v>
      </c>
      <c r="R44" s="16">
        <f>+'E_Altri costi'!T21</f>
        <v>30</v>
      </c>
      <c r="S44" s="16">
        <f>+'E_Altri costi'!U21</f>
        <v>30</v>
      </c>
      <c r="T44" s="16">
        <f>+'E_Altri costi'!V21</f>
        <v>30</v>
      </c>
      <c r="U44" s="16">
        <f>+'E_Altri costi'!W21</f>
        <v>30</v>
      </c>
      <c r="V44" s="16">
        <f>+'E_Altri costi'!X21</f>
        <v>30</v>
      </c>
      <c r="W44" s="16">
        <f>+'E_Altri costi'!Y21</f>
        <v>30</v>
      </c>
      <c r="X44" s="16">
        <f>+'E_Altri costi'!Z21</f>
        <v>30</v>
      </c>
      <c r="Y44" s="16">
        <f>+'E_Altri costi'!AA21</f>
        <v>30</v>
      </c>
      <c r="Z44" s="16">
        <f>+'E_Altri costi'!AB21</f>
        <v>30</v>
      </c>
      <c r="AA44" s="16">
        <f>+'E_Altri costi'!AC21</f>
        <v>30</v>
      </c>
      <c r="AB44" s="16">
        <f>+'E_Altri costi'!AD21</f>
        <v>30</v>
      </c>
      <c r="AC44" s="16">
        <f>+'E_Altri costi'!AE21</f>
        <v>30</v>
      </c>
      <c r="AD44" s="16">
        <f>+'E_Altri costi'!AF21</f>
        <v>30</v>
      </c>
      <c r="AE44" s="16">
        <f>+'E_Altri costi'!AG21</f>
        <v>30</v>
      </c>
      <c r="AF44" s="16">
        <f>+'E_Altri costi'!AH21</f>
        <v>30</v>
      </c>
      <c r="AG44" s="16">
        <f>+'E_Altri costi'!AI21</f>
        <v>30</v>
      </c>
      <c r="AH44" s="16">
        <f>+'E_Altri costi'!AJ21</f>
        <v>30</v>
      </c>
      <c r="AI44" s="16">
        <f>+'E_Altri costi'!AK21</f>
        <v>30</v>
      </c>
      <c r="AJ44" s="16">
        <f>+'E_Altri costi'!AL21</f>
        <v>30</v>
      </c>
      <c r="AK44" s="16">
        <f>+'E_Altri costi'!AM21</f>
        <v>30</v>
      </c>
    </row>
    <row r="45" spans="1:37" x14ac:dyDescent="0.2">
      <c r="A45" s="12" t="s">
        <v>99</v>
      </c>
      <c r="B45" s="16">
        <f>+'E_Altri costi'!D22</f>
        <v>0</v>
      </c>
      <c r="C45" s="16">
        <f>+'E_Altri costi'!E22</f>
        <v>0</v>
      </c>
      <c r="D45" s="16">
        <f>+'E_Altri costi'!F22</f>
        <v>0</v>
      </c>
      <c r="E45" s="16">
        <f>+'E_Altri costi'!G22</f>
        <v>0</v>
      </c>
      <c r="F45" s="16">
        <f>+'E_Altri costi'!H22</f>
        <v>0</v>
      </c>
      <c r="G45" s="16">
        <f>+'E_Altri costi'!I22</f>
        <v>0</v>
      </c>
      <c r="H45" s="16">
        <f>+'E_Altri costi'!J22</f>
        <v>0</v>
      </c>
      <c r="I45" s="16">
        <f>+'E_Altri costi'!K22</f>
        <v>0</v>
      </c>
      <c r="J45" s="16">
        <f>+'E_Altri costi'!L22</f>
        <v>0</v>
      </c>
      <c r="K45" s="16">
        <f>+'E_Altri costi'!M22</f>
        <v>0</v>
      </c>
      <c r="L45" s="16">
        <f>+'E_Altri costi'!N22</f>
        <v>0</v>
      </c>
      <c r="M45" s="16">
        <f>+'E_Altri costi'!O22</f>
        <v>0</v>
      </c>
      <c r="N45" s="16">
        <f>+'E_Altri costi'!P22</f>
        <v>0</v>
      </c>
      <c r="O45" s="16">
        <f>+'E_Altri costi'!Q22</f>
        <v>0</v>
      </c>
      <c r="P45" s="16">
        <f>+'E_Altri costi'!R22</f>
        <v>0</v>
      </c>
      <c r="Q45" s="16">
        <f>+'E_Altri costi'!S22</f>
        <v>0</v>
      </c>
      <c r="R45" s="16">
        <f>+'E_Altri costi'!T22</f>
        <v>0</v>
      </c>
      <c r="S45" s="16">
        <f>+'E_Altri costi'!U22</f>
        <v>0</v>
      </c>
      <c r="T45" s="16">
        <f>+'E_Altri costi'!V22</f>
        <v>0</v>
      </c>
      <c r="U45" s="16">
        <f>+'E_Altri costi'!W22</f>
        <v>0</v>
      </c>
      <c r="V45" s="16">
        <f>+'E_Altri costi'!X22</f>
        <v>0</v>
      </c>
      <c r="W45" s="16">
        <f>+'E_Altri costi'!Y22</f>
        <v>0</v>
      </c>
      <c r="X45" s="16">
        <f>+'E_Altri costi'!Z22</f>
        <v>0</v>
      </c>
      <c r="Y45" s="16">
        <f>+'E_Altri costi'!AA22</f>
        <v>0</v>
      </c>
      <c r="Z45" s="16">
        <f>+'E_Altri costi'!AB22</f>
        <v>0</v>
      </c>
      <c r="AA45" s="16">
        <f>+'E_Altri costi'!AC22</f>
        <v>0</v>
      </c>
      <c r="AB45" s="16">
        <f>+'E_Altri costi'!AD22</f>
        <v>0</v>
      </c>
      <c r="AC45" s="16">
        <f>+'E_Altri costi'!AE22</f>
        <v>0</v>
      </c>
      <c r="AD45" s="16">
        <f>+'E_Altri costi'!AF22</f>
        <v>0</v>
      </c>
      <c r="AE45" s="16">
        <f>+'E_Altri costi'!AG22</f>
        <v>0</v>
      </c>
      <c r="AF45" s="16">
        <f>+'E_Altri costi'!AH22</f>
        <v>0</v>
      </c>
      <c r="AG45" s="16">
        <f>+'E_Altri costi'!AI22</f>
        <v>0</v>
      </c>
      <c r="AH45" s="16">
        <f>+'E_Altri costi'!AJ22</f>
        <v>0</v>
      </c>
      <c r="AI45" s="16">
        <f>+'E_Altri costi'!AK22</f>
        <v>0</v>
      </c>
      <c r="AJ45" s="16">
        <f>+'E_Altri costi'!AL22</f>
        <v>0</v>
      </c>
      <c r="AK45" s="16">
        <f>+'E_Altri costi'!AM22</f>
        <v>0</v>
      </c>
    </row>
    <row r="46" spans="1:37" x14ac:dyDescent="0.2">
      <c r="A46" s="12" t="s">
        <v>100</v>
      </c>
      <c r="B46" s="16">
        <f>+'E_Altri costi'!D23+'Var Econ'!C8</f>
        <v>4000</v>
      </c>
      <c r="C46" s="16">
        <f>+'E_Altri costi'!E23+'Var Econ'!D8</f>
        <v>4546</v>
      </c>
      <c r="D46" s="16">
        <f>+'E_Altri costi'!F23+'Var Econ'!E8</f>
        <v>0</v>
      </c>
      <c r="E46" s="16">
        <f>+'E_Altri costi'!G23+'Var Econ'!F8</f>
        <v>0</v>
      </c>
      <c r="F46" s="16">
        <f>+'E_Altri costi'!H23+'Var Econ'!G8</f>
        <v>0</v>
      </c>
      <c r="G46" s="16">
        <f>+'E_Altri costi'!I23+'Var Econ'!H8</f>
        <v>0</v>
      </c>
      <c r="H46" s="16">
        <f>+'E_Altri costi'!J23+'Var Econ'!I8</f>
        <v>0</v>
      </c>
      <c r="I46" s="16">
        <f>+'E_Altri costi'!K23+'Var Econ'!J8</f>
        <v>0</v>
      </c>
      <c r="J46" s="16">
        <f>+'E_Altri costi'!L23+'Var Econ'!K8</f>
        <v>0</v>
      </c>
      <c r="K46" s="16">
        <f>+'E_Altri costi'!M23+'Var Econ'!L8</f>
        <v>0</v>
      </c>
      <c r="L46" s="16">
        <f>+'E_Altri costi'!N23+'Var Econ'!M8</f>
        <v>0</v>
      </c>
      <c r="M46" s="16">
        <f>+'E_Altri costi'!O23+'Var Econ'!N8</f>
        <v>0</v>
      </c>
      <c r="N46" s="16">
        <f>+'E_Altri costi'!P23+'Var Econ'!O8</f>
        <v>0</v>
      </c>
      <c r="O46" s="16">
        <f>+'E_Altri costi'!Q23+'Var Econ'!P8</f>
        <v>0</v>
      </c>
      <c r="P46" s="16">
        <f>+'E_Altri costi'!R23+'Var Econ'!Q8</f>
        <v>0</v>
      </c>
      <c r="Q46" s="16">
        <f>+'E_Altri costi'!S23+'Var Econ'!R8</f>
        <v>0</v>
      </c>
      <c r="R46" s="16">
        <f>+'E_Altri costi'!T23+'Var Econ'!S8</f>
        <v>0</v>
      </c>
      <c r="S46" s="16">
        <f>+'E_Altri costi'!U23+'Var Econ'!T8</f>
        <v>0</v>
      </c>
      <c r="T46" s="16">
        <f>+'E_Altri costi'!V23+'Var Econ'!U8</f>
        <v>0</v>
      </c>
      <c r="U46" s="16">
        <f>+'E_Altri costi'!W23+'Var Econ'!V8</f>
        <v>0</v>
      </c>
      <c r="V46" s="16">
        <f>+'E_Altri costi'!X23+'Var Econ'!W8</f>
        <v>0</v>
      </c>
      <c r="W46" s="16">
        <f>+'E_Altri costi'!Y23+'Var Econ'!X8</f>
        <v>0</v>
      </c>
      <c r="X46" s="16">
        <f>+'E_Altri costi'!Z23+'Var Econ'!Y8</f>
        <v>0</v>
      </c>
      <c r="Y46" s="16">
        <f>+'E_Altri costi'!AA23+'Var Econ'!Z8</f>
        <v>0</v>
      </c>
      <c r="Z46" s="16">
        <f>+'E_Altri costi'!AB23+'Var Econ'!AA8</f>
        <v>0</v>
      </c>
      <c r="AA46" s="16">
        <f>+'E_Altri costi'!AC23+'Var Econ'!AB8</f>
        <v>0</v>
      </c>
      <c r="AB46" s="16">
        <f>+'E_Altri costi'!AD23+'Var Econ'!AC8</f>
        <v>0</v>
      </c>
      <c r="AC46" s="16">
        <f>+'E_Altri costi'!AE23+'Var Econ'!AD8</f>
        <v>0</v>
      </c>
      <c r="AD46" s="16">
        <f>+'E_Altri costi'!AF23+'Var Econ'!AE8</f>
        <v>0</v>
      </c>
      <c r="AE46" s="16">
        <f>+'E_Altri costi'!AG23+'Var Econ'!AF8</f>
        <v>0</v>
      </c>
      <c r="AF46" s="16">
        <f>+'E_Altri costi'!AH23+'Var Econ'!AG8</f>
        <v>0</v>
      </c>
      <c r="AG46" s="16">
        <f>+'E_Altri costi'!AI23+'Var Econ'!AH8</f>
        <v>0</v>
      </c>
      <c r="AH46" s="16">
        <f>+'E_Altri costi'!AJ23+'Var Econ'!AI8</f>
        <v>0</v>
      </c>
      <c r="AI46" s="16">
        <f>+'E_Altri costi'!AK23+'Var Econ'!AJ8</f>
        <v>0</v>
      </c>
      <c r="AJ46" s="16">
        <f>+'E_Altri costi'!AL23+'Var Econ'!AK8</f>
        <v>0</v>
      </c>
      <c r="AK46" s="16">
        <f>+'E_Altri costi'!AM23+'Var Econ'!AL8</f>
        <v>0</v>
      </c>
    </row>
    <row r="47" spans="1:37" x14ac:dyDescent="0.2">
      <c r="A47" s="12" t="s">
        <v>101</v>
      </c>
      <c r="B47" s="16">
        <f>+'E_Altri costi'!D24</f>
        <v>1500</v>
      </c>
      <c r="C47" s="16">
        <f>+'E_Altri costi'!E24</f>
        <v>1500</v>
      </c>
      <c r="D47" s="16">
        <f>+'E_Altri costi'!F24</f>
        <v>1500</v>
      </c>
      <c r="E47" s="16">
        <f>+'E_Altri costi'!G24</f>
        <v>1500</v>
      </c>
      <c r="F47" s="16">
        <f>+'E_Altri costi'!H24</f>
        <v>1500</v>
      </c>
      <c r="G47" s="16">
        <f>+'E_Altri costi'!I24</f>
        <v>1500</v>
      </c>
      <c r="H47" s="16">
        <f>+'E_Altri costi'!J24</f>
        <v>1500</v>
      </c>
      <c r="I47" s="16">
        <f>+'E_Altri costi'!K24</f>
        <v>1500</v>
      </c>
      <c r="J47" s="16">
        <f>+'E_Altri costi'!L24</f>
        <v>1500</v>
      </c>
      <c r="K47" s="16">
        <f>+'E_Altri costi'!M24</f>
        <v>1500</v>
      </c>
      <c r="L47" s="16">
        <f>+'E_Altri costi'!N24</f>
        <v>1500</v>
      </c>
      <c r="M47" s="16">
        <f>+'E_Altri costi'!O24</f>
        <v>1500</v>
      </c>
      <c r="N47" s="16">
        <f>+'E_Altri costi'!P24</f>
        <v>1500</v>
      </c>
      <c r="O47" s="16">
        <f>+'E_Altri costi'!Q24</f>
        <v>1500</v>
      </c>
      <c r="P47" s="16">
        <f>+'E_Altri costi'!R24</f>
        <v>1500</v>
      </c>
      <c r="Q47" s="16">
        <f>+'E_Altri costi'!S24</f>
        <v>1500</v>
      </c>
      <c r="R47" s="16">
        <f>+'E_Altri costi'!T24</f>
        <v>1500</v>
      </c>
      <c r="S47" s="16">
        <f>+'E_Altri costi'!U24</f>
        <v>1500</v>
      </c>
      <c r="T47" s="16">
        <f>+'E_Altri costi'!V24</f>
        <v>1500</v>
      </c>
      <c r="U47" s="16">
        <f>+'E_Altri costi'!W24</f>
        <v>1500</v>
      </c>
      <c r="V47" s="16">
        <f>+'E_Altri costi'!X24</f>
        <v>1500</v>
      </c>
      <c r="W47" s="16">
        <f>+'E_Altri costi'!Y24</f>
        <v>1500</v>
      </c>
      <c r="X47" s="16">
        <f>+'E_Altri costi'!Z24</f>
        <v>1500</v>
      </c>
      <c r="Y47" s="16">
        <f>+'E_Altri costi'!AA24</f>
        <v>1500</v>
      </c>
      <c r="Z47" s="16">
        <f>+'E_Altri costi'!AB24</f>
        <v>1500</v>
      </c>
      <c r="AA47" s="16">
        <f>+'E_Altri costi'!AC24</f>
        <v>1500</v>
      </c>
      <c r="AB47" s="16">
        <f>+'E_Altri costi'!AD24</f>
        <v>1500</v>
      </c>
      <c r="AC47" s="16">
        <f>+'E_Altri costi'!AE24</f>
        <v>1500</v>
      </c>
      <c r="AD47" s="16">
        <f>+'E_Altri costi'!AF24</f>
        <v>1500</v>
      </c>
      <c r="AE47" s="16">
        <f>+'E_Altri costi'!AG24</f>
        <v>1500</v>
      </c>
      <c r="AF47" s="16">
        <f>+'E_Altri costi'!AH24</f>
        <v>1500</v>
      </c>
      <c r="AG47" s="16">
        <f>+'E_Altri costi'!AI24</f>
        <v>1500</v>
      </c>
      <c r="AH47" s="16">
        <f>+'E_Altri costi'!AJ24</f>
        <v>1500</v>
      </c>
      <c r="AI47" s="16">
        <f>+'E_Altri costi'!AK24</f>
        <v>1500</v>
      </c>
      <c r="AJ47" s="16">
        <f>+'E_Altri costi'!AL24</f>
        <v>1500</v>
      </c>
      <c r="AK47" s="16">
        <f>+'E_Altri costi'!AM24</f>
        <v>1500</v>
      </c>
    </row>
    <row r="48" spans="1:37" x14ac:dyDescent="0.2">
      <c r="A48" s="12" t="s">
        <v>102</v>
      </c>
      <c r="B48" s="16">
        <f>+'E_Altri costi'!D25</f>
        <v>50</v>
      </c>
      <c r="C48" s="16">
        <f>+'E_Altri costi'!E25</f>
        <v>50</v>
      </c>
      <c r="D48" s="16">
        <f>+'E_Altri costi'!F25</f>
        <v>50</v>
      </c>
      <c r="E48" s="16">
        <f>+'E_Altri costi'!G25</f>
        <v>50</v>
      </c>
      <c r="F48" s="16">
        <f>+'E_Altri costi'!H25</f>
        <v>50</v>
      </c>
      <c r="G48" s="16">
        <f>+'E_Altri costi'!I25</f>
        <v>50</v>
      </c>
      <c r="H48" s="16">
        <f>+'E_Altri costi'!J25</f>
        <v>50</v>
      </c>
      <c r="I48" s="16">
        <f>+'E_Altri costi'!K25</f>
        <v>50</v>
      </c>
      <c r="J48" s="16">
        <f>+'E_Altri costi'!L25</f>
        <v>50</v>
      </c>
      <c r="K48" s="16">
        <f>+'E_Altri costi'!M25</f>
        <v>50</v>
      </c>
      <c r="L48" s="16">
        <f>+'E_Altri costi'!N25</f>
        <v>50</v>
      </c>
      <c r="M48" s="16">
        <f>+'E_Altri costi'!O25</f>
        <v>50</v>
      </c>
      <c r="N48" s="16">
        <f>+'E_Altri costi'!P25</f>
        <v>50</v>
      </c>
      <c r="O48" s="16">
        <f>+'E_Altri costi'!Q25</f>
        <v>50</v>
      </c>
      <c r="P48" s="16">
        <f>+'E_Altri costi'!R25</f>
        <v>50</v>
      </c>
      <c r="Q48" s="16">
        <f>+'E_Altri costi'!S25</f>
        <v>50</v>
      </c>
      <c r="R48" s="16">
        <f>+'E_Altri costi'!T25</f>
        <v>50</v>
      </c>
      <c r="S48" s="16">
        <f>+'E_Altri costi'!U25</f>
        <v>50</v>
      </c>
      <c r="T48" s="16">
        <f>+'E_Altri costi'!V25</f>
        <v>50</v>
      </c>
      <c r="U48" s="16">
        <f>+'E_Altri costi'!W25</f>
        <v>50</v>
      </c>
      <c r="V48" s="16">
        <f>+'E_Altri costi'!X25</f>
        <v>50</v>
      </c>
      <c r="W48" s="16">
        <f>+'E_Altri costi'!Y25</f>
        <v>50</v>
      </c>
      <c r="X48" s="16">
        <f>+'E_Altri costi'!Z25</f>
        <v>50</v>
      </c>
      <c r="Y48" s="16">
        <f>+'E_Altri costi'!AA25</f>
        <v>50</v>
      </c>
      <c r="Z48" s="16">
        <f>+'E_Altri costi'!AB25</f>
        <v>50</v>
      </c>
      <c r="AA48" s="16">
        <f>+'E_Altri costi'!AC25</f>
        <v>50</v>
      </c>
      <c r="AB48" s="16">
        <f>+'E_Altri costi'!AD25</f>
        <v>50</v>
      </c>
      <c r="AC48" s="16">
        <f>+'E_Altri costi'!AE25</f>
        <v>50</v>
      </c>
      <c r="AD48" s="16">
        <f>+'E_Altri costi'!AF25</f>
        <v>50</v>
      </c>
      <c r="AE48" s="16">
        <f>+'E_Altri costi'!AG25</f>
        <v>50</v>
      </c>
      <c r="AF48" s="16">
        <f>+'E_Altri costi'!AH25</f>
        <v>50</v>
      </c>
      <c r="AG48" s="16">
        <f>+'E_Altri costi'!AI25</f>
        <v>50</v>
      </c>
      <c r="AH48" s="16">
        <f>+'E_Altri costi'!AJ25</f>
        <v>50</v>
      </c>
      <c r="AI48" s="16">
        <f>+'E_Altri costi'!AK25</f>
        <v>50</v>
      </c>
      <c r="AJ48" s="16">
        <f>+'E_Altri costi'!AL25</f>
        <v>50</v>
      </c>
      <c r="AK48" s="16">
        <f>+'E_Altri costi'!AM25</f>
        <v>50</v>
      </c>
    </row>
    <row r="49" spans="1:37" x14ac:dyDescent="0.2">
      <c r="A49" s="12" t="s">
        <v>103</v>
      </c>
      <c r="B49" s="15">
        <f>SUM(B50:B55)</f>
        <v>5722.666666666667</v>
      </c>
      <c r="C49" s="15">
        <f t="shared" ref="C49:AK49" si="12">SUM(C50:C55)</f>
        <v>5861.5555555555547</v>
      </c>
      <c r="D49" s="15">
        <f t="shared" si="12"/>
        <v>5894.8888888888896</v>
      </c>
      <c r="E49" s="15">
        <f t="shared" si="12"/>
        <v>5894.8888888888887</v>
      </c>
      <c r="F49" s="15">
        <f t="shared" si="12"/>
        <v>5894.8888888888887</v>
      </c>
      <c r="G49" s="15">
        <f t="shared" si="12"/>
        <v>5894.8888888888887</v>
      </c>
      <c r="H49" s="15">
        <f t="shared" si="12"/>
        <v>5894.8888888888887</v>
      </c>
      <c r="I49" s="15">
        <f t="shared" si="12"/>
        <v>5894.8888888888887</v>
      </c>
      <c r="J49" s="15">
        <f t="shared" si="12"/>
        <v>5944.8888888888905</v>
      </c>
      <c r="K49" s="15">
        <f t="shared" si="12"/>
        <v>5944.8888888888869</v>
      </c>
      <c r="L49" s="15">
        <f t="shared" si="12"/>
        <v>5944.8888888888905</v>
      </c>
      <c r="M49" s="15">
        <f t="shared" si="12"/>
        <v>5944.8888888888887</v>
      </c>
      <c r="N49" s="15">
        <f t="shared" si="12"/>
        <v>6049.4088888888882</v>
      </c>
      <c r="O49" s="15">
        <f t="shared" si="12"/>
        <v>6049.40888888889</v>
      </c>
      <c r="P49" s="15">
        <f t="shared" si="12"/>
        <v>6049.4088888888864</v>
      </c>
      <c r="Q49" s="15">
        <f t="shared" si="12"/>
        <v>6049.40888888889</v>
      </c>
      <c r="R49" s="15">
        <f t="shared" si="12"/>
        <v>6049.4088888888864</v>
      </c>
      <c r="S49" s="15">
        <f t="shared" si="12"/>
        <v>6049.40888888889</v>
      </c>
      <c r="T49" s="15">
        <f t="shared" si="12"/>
        <v>6049.40888888889</v>
      </c>
      <c r="U49" s="15">
        <f t="shared" si="12"/>
        <v>6049.4088888888864</v>
      </c>
      <c r="V49" s="15">
        <f t="shared" si="12"/>
        <v>6049.4088888888864</v>
      </c>
      <c r="W49" s="15">
        <f t="shared" si="12"/>
        <v>6049.40888888889</v>
      </c>
      <c r="X49" s="15">
        <f t="shared" si="12"/>
        <v>6049.4088888888864</v>
      </c>
      <c r="Y49" s="15">
        <f t="shared" si="12"/>
        <v>6049.4088888888864</v>
      </c>
      <c r="Z49" s="15">
        <f t="shared" si="12"/>
        <v>6156.0192888888905</v>
      </c>
      <c r="AA49" s="15">
        <f t="shared" si="12"/>
        <v>6156.0192888888869</v>
      </c>
      <c r="AB49" s="15">
        <f t="shared" si="12"/>
        <v>6156.0192888888905</v>
      </c>
      <c r="AC49" s="15">
        <f t="shared" si="12"/>
        <v>6156.0192888888869</v>
      </c>
      <c r="AD49" s="15">
        <f t="shared" si="12"/>
        <v>6156.0192888888905</v>
      </c>
      <c r="AE49" s="15">
        <f t="shared" si="12"/>
        <v>6156.0192888888869</v>
      </c>
      <c r="AF49" s="15">
        <f t="shared" si="12"/>
        <v>6156.0192888888905</v>
      </c>
      <c r="AG49" s="15">
        <f t="shared" si="12"/>
        <v>6156.0192888888869</v>
      </c>
      <c r="AH49" s="15">
        <f t="shared" si="12"/>
        <v>6156.0192888888905</v>
      </c>
      <c r="AI49" s="15">
        <f t="shared" si="12"/>
        <v>6156.0192888888869</v>
      </c>
      <c r="AJ49" s="15">
        <f t="shared" si="12"/>
        <v>6156.0192888888869</v>
      </c>
      <c r="AK49" s="15">
        <f t="shared" si="12"/>
        <v>6156.0192888888942</v>
      </c>
    </row>
    <row r="50" spans="1:37" x14ac:dyDescent="0.2">
      <c r="A50" s="12" t="s">
        <v>104</v>
      </c>
      <c r="B50" s="16">
        <f>+'E_Altri costi'!D26</f>
        <v>0</v>
      </c>
      <c r="C50" s="16">
        <f>+'E_Altri costi'!E26</f>
        <v>0</v>
      </c>
      <c r="D50" s="16">
        <f>+'E_Altri costi'!F26</f>
        <v>0</v>
      </c>
      <c r="E50" s="16">
        <f>+'E_Altri costi'!G26</f>
        <v>0</v>
      </c>
      <c r="F50" s="16">
        <f>+'E_Altri costi'!H26</f>
        <v>0</v>
      </c>
      <c r="G50" s="16">
        <f>+'E_Altri costi'!I26</f>
        <v>0</v>
      </c>
      <c r="H50" s="16">
        <f>+'E_Altri costi'!J26</f>
        <v>0</v>
      </c>
      <c r="I50" s="16">
        <f>+'E_Altri costi'!K26</f>
        <v>0</v>
      </c>
      <c r="J50" s="16">
        <f>+'E_Altri costi'!L26</f>
        <v>0</v>
      </c>
      <c r="K50" s="16">
        <f>+'E_Altri costi'!M26</f>
        <v>0</v>
      </c>
      <c r="L50" s="16">
        <f>+'E_Altri costi'!N26</f>
        <v>0</v>
      </c>
      <c r="M50" s="16">
        <f>+'E_Altri costi'!O26</f>
        <v>0</v>
      </c>
      <c r="N50" s="16">
        <f>+'E_Altri costi'!P26</f>
        <v>0</v>
      </c>
      <c r="O50" s="16">
        <f>+'E_Altri costi'!Q26</f>
        <v>0</v>
      </c>
      <c r="P50" s="16">
        <f>+'E_Altri costi'!R26</f>
        <v>0</v>
      </c>
      <c r="Q50" s="16">
        <f>+'E_Altri costi'!S26</f>
        <v>0</v>
      </c>
      <c r="R50" s="16">
        <f>+'E_Altri costi'!T26</f>
        <v>0</v>
      </c>
      <c r="S50" s="16">
        <f>+'E_Altri costi'!U26</f>
        <v>0</v>
      </c>
      <c r="T50" s="16">
        <f>+'E_Altri costi'!V26</f>
        <v>0</v>
      </c>
      <c r="U50" s="16">
        <f>+'E_Altri costi'!W26</f>
        <v>0</v>
      </c>
      <c r="V50" s="16">
        <f>+'E_Altri costi'!X26</f>
        <v>0</v>
      </c>
      <c r="W50" s="16">
        <f>+'E_Altri costi'!Y26</f>
        <v>0</v>
      </c>
      <c r="X50" s="16">
        <f>+'E_Altri costi'!Z26</f>
        <v>0</v>
      </c>
      <c r="Y50" s="16">
        <f>+'E_Altri costi'!AA26</f>
        <v>0</v>
      </c>
      <c r="Z50" s="16">
        <f>+'E_Altri costi'!AB26</f>
        <v>0</v>
      </c>
      <c r="AA50" s="16">
        <f>+'E_Altri costi'!AC26</f>
        <v>0</v>
      </c>
      <c r="AB50" s="16">
        <f>+'E_Altri costi'!AD26</f>
        <v>0</v>
      </c>
      <c r="AC50" s="16">
        <f>+'E_Altri costi'!AE26</f>
        <v>0</v>
      </c>
      <c r="AD50" s="16">
        <f>+'E_Altri costi'!AF26</f>
        <v>0</v>
      </c>
      <c r="AE50" s="16">
        <f>+'E_Altri costi'!AG26</f>
        <v>0</v>
      </c>
      <c r="AF50" s="16">
        <f>+'E_Altri costi'!AH26</f>
        <v>0</v>
      </c>
      <c r="AG50" s="16">
        <f>+'E_Altri costi'!AI26</f>
        <v>0</v>
      </c>
      <c r="AH50" s="16">
        <f>+'E_Altri costi'!AJ26</f>
        <v>0</v>
      </c>
      <c r="AI50" s="16">
        <f>+'E_Altri costi'!AK26</f>
        <v>0</v>
      </c>
      <c r="AJ50" s="16">
        <f>+'E_Altri costi'!AL26</f>
        <v>0</v>
      </c>
      <c r="AK50" s="16">
        <f>+'E_Altri costi'!AM26</f>
        <v>0</v>
      </c>
    </row>
    <row r="51" spans="1:37" x14ac:dyDescent="0.2">
      <c r="A51" s="12" t="s">
        <v>105</v>
      </c>
      <c r="B51" s="16">
        <f>+SPm!B44-Imm.ni_Pregr!C15</f>
        <v>416.66666666666697</v>
      </c>
      <c r="C51" s="16">
        <f>+SPm!C44-SPm!B44</f>
        <v>555.55555555555475</v>
      </c>
      <c r="D51" s="16">
        <f>+SPm!D44-SPm!C44</f>
        <v>588.8888888888896</v>
      </c>
      <c r="E51" s="16">
        <f>+SPm!E44-SPm!D44</f>
        <v>588.88888888888869</v>
      </c>
      <c r="F51" s="16">
        <f>+SPm!F44-SPm!E44</f>
        <v>588.88888888888869</v>
      </c>
      <c r="G51" s="16">
        <f>+SPm!G44-SPm!F44</f>
        <v>588.88888888888869</v>
      </c>
      <c r="H51" s="16">
        <f>+SPm!H44-SPm!G44</f>
        <v>588.88888888888869</v>
      </c>
      <c r="I51" s="16">
        <f>+SPm!I44-SPm!H44</f>
        <v>588.88888888888869</v>
      </c>
      <c r="J51" s="16">
        <f>+SPm!J44-SPm!I44</f>
        <v>638.88888888889051</v>
      </c>
      <c r="K51" s="16">
        <f>+SPm!K44-SPm!J44</f>
        <v>638.88888888888687</v>
      </c>
      <c r="L51" s="16">
        <f>+SPm!L44-SPm!K44</f>
        <v>638.88888888889051</v>
      </c>
      <c r="M51" s="16">
        <f>+SPm!M44-SPm!L44</f>
        <v>638.88888888888869</v>
      </c>
      <c r="N51" s="16">
        <f>+SPm!N44-SPm!M44</f>
        <v>638.88888888888869</v>
      </c>
      <c r="O51" s="16">
        <f>+SPm!O44-SPm!N44</f>
        <v>638.88888888889051</v>
      </c>
      <c r="P51" s="16">
        <f>+SPm!P44-SPm!O44</f>
        <v>638.88888888888687</v>
      </c>
      <c r="Q51" s="16">
        <f>+SPm!Q44-SPm!P44</f>
        <v>638.88888888889051</v>
      </c>
      <c r="R51" s="16">
        <f>+SPm!R44-SPm!Q44</f>
        <v>638.88888888888687</v>
      </c>
      <c r="S51" s="16">
        <f>+SPm!S44-SPm!R44</f>
        <v>638.88888888889051</v>
      </c>
      <c r="T51" s="16">
        <f>+SPm!T44-SPm!S44</f>
        <v>638.88888888889051</v>
      </c>
      <c r="U51" s="16">
        <f>+SPm!U44-SPm!T44</f>
        <v>638.88888888888687</v>
      </c>
      <c r="V51" s="16">
        <f>+SPm!V44-SPm!U44</f>
        <v>638.88888888888687</v>
      </c>
      <c r="W51" s="16">
        <f>+SPm!W44-SPm!V44</f>
        <v>638.88888888889051</v>
      </c>
      <c r="X51" s="16">
        <f>+SPm!X44-SPm!W44</f>
        <v>638.88888888888687</v>
      </c>
      <c r="Y51" s="16">
        <f>+SPm!Y44-SPm!X44</f>
        <v>638.88888888888687</v>
      </c>
      <c r="Z51" s="16">
        <f>+SPm!Z44-SPm!Y44</f>
        <v>638.88888888889051</v>
      </c>
      <c r="AA51" s="16">
        <f>+SPm!AA44-SPm!Z44</f>
        <v>638.88888888888687</v>
      </c>
      <c r="AB51" s="16">
        <f>+SPm!AB44-SPm!AA44</f>
        <v>638.88888888889051</v>
      </c>
      <c r="AC51" s="16">
        <f>+SPm!AC44-SPm!AB44</f>
        <v>638.88888888888687</v>
      </c>
      <c r="AD51" s="16">
        <f>+SPm!AD44-SPm!AC44</f>
        <v>638.88888888889051</v>
      </c>
      <c r="AE51" s="16">
        <f>+SPm!AE44-SPm!AD44</f>
        <v>638.88888888888687</v>
      </c>
      <c r="AF51" s="16">
        <f>+SPm!AF44-SPm!AE44</f>
        <v>638.88888888889051</v>
      </c>
      <c r="AG51" s="16">
        <f>+SPm!AG44-SPm!AF44</f>
        <v>638.88888888888687</v>
      </c>
      <c r="AH51" s="16">
        <f>+SPm!AH44-SPm!AG44</f>
        <v>638.88888888889051</v>
      </c>
      <c r="AI51" s="16">
        <f>+SPm!AI44-SPm!AH44</f>
        <v>638.88888888888687</v>
      </c>
      <c r="AJ51" s="16">
        <f>+SPm!AJ44-SPm!AI44</f>
        <v>638.88888888888687</v>
      </c>
      <c r="AK51" s="16">
        <f>+SPm!AK44-SPm!AJ44</f>
        <v>638.88888888889414</v>
      </c>
    </row>
    <row r="52" spans="1:37" x14ac:dyDescent="0.2">
      <c r="A52" s="12" t="s">
        <v>161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</row>
    <row r="53" spans="1:37" x14ac:dyDescent="0.2">
      <c r="A53" s="12" t="s">
        <v>162</v>
      </c>
      <c r="B53" s="16">
        <f>+'E_Altri costi'!D27</f>
        <v>80</v>
      </c>
      <c r="C53" s="16">
        <f>+'E_Altri costi'!E27</f>
        <v>80</v>
      </c>
      <c r="D53" s="16">
        <f>+'E_Altri costi'!F27</f>
        <v>80</v>
      </c>
      <c r="E53" s="16">
        <f>+'E_Altri costi'!G27</f>
        <v>80</v>
      </c>
      <c r="F53" s="16">
        <f>+'E_Altri costi'!H27</f>
        <v>80</v>
      </c>
      <c r="G53" s="16">
        <f>+'E_Altri costi'!I27</f>
        <v>80</v>
      </c>
      <c r="H53" s="16">
        <f>+'E_Altri costi'!J27</f>
        <v>80</v>
      </c>
      <c r="I53" s="16">
        <f>+'E_Altri costi'!K27</f>
        <v>80</v>
      </c>
      <c r="J53" s="16">
        <f>+'E_Altri costi'!L27</f>
        <v>80</v>
      </c>
      <c r="K53" s="16">
        <f>+'E_Altri costi'!M27</f>
        <v>80</v>
      </c>
      <c r="L53" s="16">
        <f>+'E_Altri costi'!N27</f>
        <v>80</v>
      </c>
      <c r="M53" s="16">
        <f>+'E_Altri costi'!O27</f>
        <v>80</v>
      </c>
      <c r="N53" s="16">
        <f>+'E_Altri costi'!P27</f>
        <v>80</v>
      </c>
      <c r="O53" s="16">
        <f>+'E_Altri costi'!Q27</f>
        <v>80</v>
      </c>
      <c r="P53" s="16">
        <f>+'E_Altri costi'!R27</f>
        <v>80</v>
      </c>
      <c r="Q53" s="16">
        <f>+'E_Altri costi'!S27</f>
        <v>80</v>
      </c>
      <c r="R53" s="16">
        <f>+'E_Altri costi'!T27</f>
        <v>80</v>
      </c>
      <c r="S53" s="16">
        <f>+'E_Altri costi'!U27</f>
        <v>80</v>
      </c>
      <c r="T53" s="16">
        <f>+'E_Altri costi'!V27</f>
        <v>80</v>
      </c>
      <c r="U53" s="16">
        <f>+'E_Altri costi'!W27</f>
        <v>80</v>
      </c>
      <c r="V53" s="16">
        <f>+'E_Altri costi'!X27</f>
        <v>80</v>
      </c>
      <c r="W53" s="16">
        <f>+'E_Altri costi'!Y27</f>
        <v>80</v>
      </c>
      <c r="X53" s="16">
        <f>+'E_Altri costi'!Z27</f>
        <v>80</v>
      </c>
      <c r="Y53" s="16">
        <f>+'E_Altri costi'!AA27</f>
        <v>80</v>
      </c>
      <c r="Z53" s="16">
        <f>+'E_Altri costi'!AB27</f>
        <v>80</v>
      </c>
      <c r="AA53" s="16">
        <f>+'E_Altri costi'!AC27</f>
        <v>80</v>
      </c>
      <c r="AB53" s="16">
        <f>+'E_Altri costi'!AD27</f>
        <v>80</v>
      </c>
      <c r="AC53" s="16">
        <f>+'E_Altri costi'!AE27</f>
        <v>80</v>
      </c>
      <c r="AD53" s="16">
        <f>+'E_Altri costi'!AF27</f>
        <v>80</v>
      </c>
      <c r="AE53" s="16">
        <f>+'E_Altri costi'!AG27</f>
        <v>80</v>
      </c>
      <c r="AF53" s="16">
        <f>+'E_Altri costi'!AH27</f>
        <v>80</v>
      </c>
      <c r="AG53" s="16">
        <f>+'E_Altri costi'!AI27</f>
        <v>80</v>
      </c>
      <c r="AH53" s="16">
        <f>+'E_Altri costi'!AJ27</f>
        <v>80</v>
      </c>
      <c r="AI53" s="16">
        <f>+'E_Altri costi'!AK27</f>
        <v>80</v>
      </c>
      <c r="AJ53" s="16">
        <f>+'E_Altri costi'!AL27</f>
        <v>80</v>
      </c>
      <c r="AK53" s="16">
        <f>+'E_Altri costi'!AM27</f>
        <v>80</v>
      </c>
    </row>
    <row r="54" spans="1:37" x14ac:dyDescent="0.2">
      <c r="A54" s="12" t="s">
        <v>163</v>
      </c>
      <c r="B54" s="16">
        <f>+E_Personale!C170</f>
        <v>4914</v>
      </c>
      <c r="C54" s="16">
        <f>+E_Personale!D170</f>
        <v>4914</v>
      </c>
      <c r="D54" s="16">
        <f>+E_Personale!E170</f>
        <v>4914</v>
      </c>
      <c r="E54" s="16">
        <f>+E_Personale!F170</f>
        <v>4914</v>
      </c>
      <c r="F54" s="16">
        <f>+E_Personale!G170</f>
        <v>4914</v>
      </c>
      <c r="G54" s="16">
        <f>+E_Personale!H170</f>
        <v>4914</v>
      </c>
      <c r="H54" s="16">
        <f>+E_Personale!I170</f>
        <v>4914</v>
      </c>
      <c r="I54" s="16">
        <f>+E_Personale!J170</f>
        <v>4914</v>
      </c>
      <c r="J54" s="16">
        <f>+E_Personale!K170</f>
        <v>4914</v>
      </c>
      <c r="K54" s="16">
        <f>+E_Personale!L170</f>
        <v>4914</v>
      </c>
      <c r="L54" s="16">
        <f>+E_Personale!M170</f>
        <v>4914</v>
      </c>
      <c r="M54" s="16">
        <f>+E_Personale!N170</f>
        <v>4914</v>
      </c>
      <c r="N54" s="16">
        <f>+E_Personale!O170</f>
        <v>5012.28</v>
      </c>
      <c r="O54" s="16">
        <f>+E_Personale!P170</f>
        <v>5012.28</v>
      </c>
      <c r="P54" s="16">
        <f>+E_Personale!Q170</f>
        <v>5012.28</v>
      </c>
      <c r="Q54" s="16">
        <f>+E_Personale!R170</f>
        <v>5012.28</v>
      </c>
      <c r="R54" s="16">
        <f>+E_Personale!S170</f>
        <v>5012.28</v>
      </c>
      <c r="S54" s="16">
        <f>+E_Personale!T170</f>
        <v>5012.28</v>
      </c>
      <c r="T54" s="16">
        <f>+E_Personale!U170</f>
        <v>5012.28</v>
      </c>
      <c r="U54" s="16">
        <f>+E_Personale!V170</f>
        <v>5012.28</v>
      </c>
      <c r="V54" s="16">
        <f>+E_Personale!W170</f>
        <v>5012.28</v>
      </c>
      <c r="W54" s="16">
        <f>+E_Personale!X170</f>
        <v>5012.28</v>
      </c>
      <c r="X54" s="16">
        <f>+E_Personale!Y170</f>
        <v>5012.28</v>
      </c>
      <c r="Y54" s="16">
        <f>+E_Personale!Z170</f>
        <v>5012.28</v>
      </c>
      <c r="Z54" s="16">
        <f>+E_Personale!AA170</f>
        <v>5112.5255999999999</v>
      </c>
      <c r="AA54" s="16">
        <f>+E_Personale!AB170</f>
        <v>5112.5255999999999</v>
      </c>
      <c r="AB54" s="16">
        <f>+E_Personale!AC170</f>
        <v>5112.5255999999999</v>
      </c>
      <c r="AC54" s="16">
        <f>+E_Personale!AD170</f>
        <v>5112.5255999999999</v>
      </c>
      <c r="AD54" s="16">
        <f>+E_Personale!AE170</f>
        <v>5112.5255999999999</v>
      </c>
      <c r="AE54" s="16">
        <f>+E_Personale!AF170</f>
        <v>5112.5255999999999</v>
      </c>
      <c r="AF54" s="16">
        <f>+E_Personale!AG170</f>
        <v>5112.5255999999999</v>
      </c>
      <c r="AG54" s="16">
        <f>+E_Personale!AH170</f>
        <v>5112.5255999999999</v>
      </c>
      <c r="AH54" s="16">
        <f>+E_Personale!AI170</f>
        <v>5112.5255999999999</v>
      </c>
      <c r="AI54" s="16">
        <f>+E_Personale!AJ170</f>
        <v>5112.5255999999999</v>
      </c>
      <c r="AJ54" s="16">
        <f>+E_Personale!AK170</f>
        <v>5112.5255999999999</v>
      </c>
      <c r="AK54" s="16">
        <f>+E_Personale!AL170</f>
        <v>5112.5255999999999</v>
      </c>
    </row>
    <row r="55" spans="1:37" x14ac:dyDescent="0.2">
      <c r="A55" s="12" t="s">
        <v>164</v>
      </c>
      <c r="B55" s="16">
        <f>+E_Personale!C171</f>
        <v>312</v>
      </c>
      <c r="C55" s="16">
        <f>+E_Personale!D171</f>
        <v>312</v>
      </c>
      <c r="D55" s="16">
        <f>+E_Personale!E171</f>
        <v>312</v>
      </c>
      <c r="E55" s="16">
        <f>+E_Personale!F171</f>
        <v>312</v>
      </c>
      <c r="F55" s="16">
        <f>+E_Personale!G171</f>
        <v>312</v>
      </c>
      <c r="G55" s="16">
        <f>+E_Personale!H171</f>
        <v>312</v>
      </c>
      <c r="H55" s="16">
        <f>+E_Personale!I171</f>
        <v>312</v>
      </c>
      <c r="I55" s="16">
        <f>+E_Personale!J171</f>
        <v>312</v>
      </c>
      <c r="J55" s="16">
        <f>+E_Personale!K171</f>
        <v>312</v>
      </c>
      <c r="K55" s="16">
        <f>+E_Personale!L171</f>
        <v>312</v>
      </c>
      <c r="L55" s="16">
        <f>+E_Personale!M171</f>
        <v>312</v>
      </c>
      <c r="M55" s="16">
        <f>+E_Personale!N171</f>
        <v>312</v>
      </c>
      <c r="N55" s="16">
        <f>+E_Personale!O171</f>
        <v>318.24</v>
      </c>
      <c r="O55" s="16">
        <f>+E_Personale!P171</f>
        <v>318.24</v>
      </c>
      <c r="P55" s="16">
        <f>+E_Personale!Q171</f>
        <v>318.24</v>
      </c>
      <c r="Q55" s="16">
        <f>+E_Personale!R171</f>
        <v>318.24</v>
      </c>
      <c r="R55" s="16">
        <f>+E_Personale!S171</f>
        <v>318.24</v>
      </c>
      <c r="S55" s="16">
        <f>+E_Personale!T171</f>
        <v>318.24</v>
      </c>
      <c r="T55" s="16">
        <f>+E_Personale!U171</f>
        <v>318.24</v>
      </c>
      <c r="U55" s="16">
        <f>+E_Personale!V171</f>
        <v>318.24</v>
      </c>
      <c r="V55" s="16">
        <f>+E_Personale!W171</f>
        <v>318.24</v>
      </c>
      <c r="W55" s="16">
        <f>+E_Personale!X171</f>
        <v>318.24</v>
      </c>
      <c r="X55" s="16">
        <f>+E_Personale!Y171</f>
        <v>318.24</v>
      </c>
      <c r="Y55" s="16">
        <f>+E_Personale!Z171</f>
        <v>318.24</v>
      </c>
      <c r="Z55" s="16">
        <f>+E_Personale!AA171</f>
        <v>324.60480000000001</v>
      </c>
      <c r="AA55" s="16">
        <f>+E_Personale!AB171</f>
        <v>324.60480000000001</v>
      </c>
      <c r="AB55" s="16">
        <f>+E_Personale!AC171</f>
        <v>324.60480000000001</v>
      </c>
      <c r="AC55" s="16">
        <f>+E_Personale!AD171</f>
        <v>324.60480000000001</v>
      </c>
      <c r="AD55" s="16">
        <f>+E_Personale!AE171</f>
        <v>324.60480000000001</v>
      </c>
      <c r="AE55" s="16">
        <f>+E_Personale!AF171</f>
        <v>324.60480000000001</v>
      </c>
      <c r="AF55" s="16">
        <f>+E_Personale!AG171</f>
        <v>324.60480000000001</v>
      </c>
      <c r="AG55" s="16">
        <f>+E_Personale!AH171</f>
        <v>324.60480000000001</v>
      </c>
      <c r="AH55" s="16">
        <f>+E_Personale!AI171</f>
        <v>324.60480000000001</v>
      </c>
      <c r="AI55" s="16">
        <f>+E_Personale!AJ171</f>
        <v>324.60480000000001</v>
      </c>
      <c r="AJ55" s="16">
        <f>+E_Personale!AK171</f>
        <v>324.60480000000001</v>
      </c>
      <c r="AK55" s="16">
        <f>+E_Personale!AL171</f>
        <v>324.60480000000001</v>
      </c>
    </row>
    <row r="56" spans="1:37" x14ac:dyDescent="0.2">
      <c r="B56" s="17"/>
    </row>
    <row r="57" spans="1:37" x14ac:dyDescent="0.2">
      <c r="A57" s="13" t="s">
        <v>106</v>
      </c>
      <c r="B57" s="15">
        <f t="shared" ref="B57:AK57" si="13">+B22-B24</f>
        <v>-109430.60000000002</v>
      </c>
      <c r="C57" s="15">
        <f t="shared" si="13"/>
        <v>8884.5111111111546</v>
      </c>
      <c r="D57" s="15">
        <f t="shared" si="13"/>
        <v>14397.177777777732</v>
      </c>
      <c r="E57" s="15">
        <f t="shared" si="13"/>
        <v>41451.680027511131</v>
      </c>
      <c r="F57" s="15">
        <f t="shared" si="13"/>
        <v>12027.351193644528</v>
      </c>
      <c r="G57" s="15">
        <f t="shared" si="13"/>
        <v>12368.44011004451</v>
      </c>
      <c r="H57" s="15">
        <f t="shared" si="13"/>
        <v>11813.840110044534</v>
      </c>
      <c r="I57" s="15">
        <f t="shared" si="13"/>
        <v>11812.935693111198</v>
      </c>
      <c r="J57" s="15">
        <f t="shared" si="13"/>
        <v>13159.27569311122</v>
      </c>
      <c r="K57" s="15">
        <f t="shared" si="13"/>
        <v>12062.635693111151</v>
      </c>
      <c r="L57" s="15">
        <f t="shared" si="13"/>
        <v>14211.034693111167</v>
      </c>
      <c r="M57" s="15">
        <f t="shared" si="13"/>
        <v>11635.810276177974</v>
      </c>
      <c r="N57" s="15">
        <f t="shared" si="13"/>
        <v>10348.131859244477</v>
      </c>
      <c r="O57" s="15">
        <f t="shared" si="13"/>
        <v>13870.9271423112</v>
      </c>
      <c r="P57" s="15">
        <f t="shared" si="13"/>
        <v>13870.927142311379</v>
      </c>
      <c r="Q57" s="15">
        <f t="shared" si="13"/>
        <v>13870.9271423112</v>
      </c>
      <c r="R57" s="15">
        <f t="shared" si="13"/>
        <v>13870.92714231132</v>
      </c>
      <c r="S57" s="15">
        <f t="shared" si="13"/>
        <v>13870.9271423112</v>
      </c>
      <c r="T57" s="15">
        <f t="shared" si="13"/>
        <v>13433.762725378059</v>
      </c>
      <c r="U57" s="15">
        <f t="shared" si="13"/>
        <v>13433.762725377888</v>
      </c>
      <c r="V57" s="15">
        <f t="shared" si="13"/>
        <v>13433.762725378005</v>
      </c>
      <c r="W57" s="15">
        <f t="shared" si="13"/>
        <v>13433.762725377885</v>
      </c>
      <c r="X57" s="15">
        <f t="shared" si="13"/>
        <v>13433.762725378005</v>
      </c>
      <c r="Y57" s="15">
        <f t="shared" si="13"/>
        <v>12996.598308444743</v>
      </c>
      <c r="Z57" s="15">
        <f t="shared" si="13"/>
        <v>13839.845908444571</v>
      </c>
      <c r="AA57" s="15">
        <f t="shared" si="13"/>
        <v>17978.477608444569</v>
      </c>
      <c r="AB57" s="15">
        <f t="shared" si="13"/>
        <v>17978.47760844462</v>
      </c>
      <c r="AC57" s="15">
        <f t="shared" si="13"/>
        <v>17978.477608444395</v>
      </c>
      <c r="AD57" s="15">
        <f t="shared" si="13"/>
        <v>17978.477608444678</v>
      </c>
      <c r="AE57" s="15">
        <f t="shared" si="13"/>
        <v>17978.477608444569</v>
      </c>
      <c r="AF57" s="15">
        <f t="shared" si="13"/>
        <v>23411.810941778112</v>
      </c>
      <c r="AG57" s="15">
        <f t="shared" si="13"/>
        <v>23411.810941778</v>
      </c>
      <c r="AH57" s="15">
        <f t="shared" si="13"/>
        <v>23411.81094177788</v>
      </c>
      <c r="AI57" s="15">
        <f t="shared" si="13"/>
        <v>23411.810941778</v>
      </c>
      <c r="AJ57" s="15">
        <f t="shared" si="13"/>
        <v>23411.810941777883</v>
      </c>
      <c r="AK57" s="15">
        <f t="shared" si="13"/>
        <v>23411.810941777992</v>
      </c>
    </row>
    <row r="58" spans="1:37" x14ac:dyDescent="0.2">
      <c r="B58" s="17"/>
    </row>
    <row r="59" spans="1:37" x14ac:dyDescent="0.2">
      <c r="A59" s="13" t="s">
        <v>107</v>
      </c>
      <c r="B59" s="15">
        <f>SUM(B60:B61)</f>
        <v>0</v>
      </c>
      <c r="C59" s="15">
        <f t="shared" ref="C59:AK59" si="14">SUM(C60:C61)</f>
        <v>0</v>
      </c>
      <c r="D59" s="15">
        <f t="shared" si="14"/>
        <v>0</v>
      </c>
      <c r="E59" s="15">
        <f t="shared" si="14"/>
        <v>0</v>
      </c>
      <c r="F59" s="15">
        <f t="shared" si="14"/>
        <v>0</v>
      </c>
      <c r="G59" s="15">
        <f t="shared" si="14"/>
        <v>0</v>
      </c>
      <c r="H59" s="15">
        <f t="shared" si="14"/>
        <v>0</v>
      </c>
      <c r="I59" s="15">
        <f t="shared" si="14"/>
        <v>0</v>
      </c>
      <c r="J59" s="15">
        <f t="shared" si="14"/>
        <v>0</v>
      </c>
      <c r="K59" s="15">
        <f t="shared" si="14"/>
        <v>0</v>
      </c>
      <c r="L59" s="15">
        <f t="shared" si="14"/>
        <v>0</v>
      </c>
      <c r="M59" s="15">
        <f t="shared" si="14"/>
        <v>0</v>
      </c>
      <c r="N59" s="15">
        <f t="shared" si="14"/>
        <v>0</v>
      </c>
      <c r="O59" s="15">
        <f t="shared" si="14"/>
        <v>0</v>
      </c>
      <c r="P59" s="15">
        <f t="shared" si="14"/>
        <v>0</v>
      </c>
      <c r="Q59" s="15">
        <f t="shared" si="14"/>
        <v>0</v>
      </c>
      <c r="R59" s="15">
        <f t="shared" si="14"/>
        <v>0</v>
      </c>
      <c r="S59" s="15">
        <f t="shared" si="14"/>
        <v>0</v>
      </c>
      <c r="T59" s="15">
        <f t="shared" si="14"/>
        <v>0</v>
      </c>
      <c r="U59" s="15">
        <f t="shared" si="14"/>
        <v>0</v>
      </c>
      <c r="V59" s="15">
        <f t="shared" si="14"/>
        <v>0</v>
      </c>
      <c r="W59" s="15">
        <f t="shared" si="14"/>
        <v>0</v>
      </c>
      <c r="X59" s="15">
        <f t="shared" si="14"/>
        <v>0</v>
      </c>
      <c r="Y59" s="15">
        <f t="shared" si="14"/>
        <v>0</v>
      </c>
      <c r="Z59" s="15">
        <f t="shared" si="14"/>
        <v>0</v>
      </c>
      <c r="AA59" s="15">
        <f t="shared" si="14"/>
        <v>0</v>
      </c>
      <c r="AB59" s="15">
        <f t="shared" si="14"/>
        <v>0</v>
      </c>
      <c r="AC59" s="15">
        <f t="shared" si="14"/>
        <v>0</v>
      </c>
      <c r="AD59" s="15">
        <f t="shared" si="14"/>
        <v>0</v>
      </c>
      <c r="AE59" s="15">
        <f t="shared" si="14"/>
        <v>0</v>
      </c>
      <c r="AF59" s="15">
        <f t="shared" si="14"/>
        <v>0</v>
      </c>
      <c r="AG59" s="15">
        <f t="shared" si="14"/>
        <v>0</v>
      </c>
      <c r="AH59" s="15">
        <f t="shared" si="14"/>
        <v>0</v>
      </c>
      <c r="AI59" s="15">
        <f t="shared" si="14"/>
        <v>0</v>
      </c>
      <c r="AJ59" s="15">
        <f t="shared" si="14"/>
        <v>0</v>
      </c>
      <c r="AK59" s="15">
        <f t="shared" si="14"/>
        <v>0</v>
      </c>
    </row>
    <row r="60" spans="1:37" x14ac:dyDescent="0.2">
      <c r="A60" s="12" t="s">
        <v>108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1:37" x14ac:dyDescent="0.2">
      <c r="A61" s="12" t="s">
        <v>109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</row>
    <row r="62" spans="1:37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A63" s="13" t="s">
        <v>110</v>
      </c>
      <c r="B63" s="15">
        <f t="shared" ref="B63:AK63" si="15">-SUM(B64:B65)+B66</f>
        <v>-285.18866485538473</v>
      </c>
      <c r="C63" s="15">
        <f t="shared" si="15"/>
        <v>-273.85311439378268</v>
      </c>
      <c r="D63" s="15">
        <f t="shared" si="15"/>
        <v>-262.47138149644422</v>
      </c>
      <c r="E63" s="15">
        <f t="shared" si="15"/>
        <v>-351.55152078713411</v>
      </c>
      <c r="F63" s="15">
        <f t="shared" si="15"/>
        <v>-439.44199786845513</v>
      </c>
      <c r="G63" s="15">
        <f t="shared" si="15"/>
        <v>-551.28238206963306</v>
      </c>
      <c r="H63" s="15">
        <f t="shared" si="15"/>
        <v>-661.68100844085939</v>
      </c>
      <c r="I63" s="15">
        <f t="shared" si="15"/>
        <v>-795.77957165336693</v>
      </c>
      <c r="J63" s="15">
        <f t="shared" si="15"/>
        <v>-928.19708537608983</v>
      </c>
      <c r="K63" s="15">
        <f t="shared" si="15"/>
        <v>-1058.9499975198876</v>
      </c>
      <c r="L63" s="15">
        <f t="shared" si="15"/>
        <v>-1188.054201809746</v>
      </c>
      <c r="M63" s="15">
        <f t="shared" si="15"/>
        <v>-1315.5250588920833</v>
      </c>
      <c r="N63" s="15">
        <f t="shared" si="15"/>
        <v>-1290.6150522032499</v>
      </c>
      <c r="O63" s="15">
        <f t="shared" si="15"/>
        <v>-1265.5911390681561</v>
      </c>
      <c r="P63" s="15">
        <f t="shared" si="15"/>
        <v>-1240.4527930022432</v>
      </c>
      <c r="Q63" s="15">
        <f t="shared" si="15"/>
        <v>-1215.1994850623259</v>
      </c>
      <c r="R63" s="15">
        <f t="shared" si="15"/>
        <v>-1189.8306838349986</v>
      </c>
      <c r="S63" s="15">
        <f t="shared" si="15"/>
        <v>-1164.3458554249858</v>
      </c>
      <c r="T63" s="15">
        <f t="shared" si="15"/>
        <v>-1540.7774345503392</v>
      </c>
      <c r="U63" s="15">
        <f t="shared" si="15"/>
        <v>-1510.4106854105505</v>
      </c>
      <c r="V63" s="15">
        <f t="shared" si="15"/>
        <v>-1479.9029329981702</v>
      </c>
      <c r="W63" s="15">
        <f t="shared" si="15"/>
        <v>-1449.2535159822648</v>
      </c>
      <c r="X63" s="15">
        <f t="shared" si="15"/>
        <v>-1418.4617699010191</v>
      </c>
      <c r="Y63" s="15">
        <f t="shared" si="15"/>
        <v>-1387.5270271467855</v>
      </c>
      <c r="Z63" s="15">
        <f t="shared" si="15"/>
        <v>-1356.448616951061</v>
      </c>
      <c r="AA63" s="15">
        <f t="shared" si="15"/>
        <v>-1337.723309753321</v>
      </c>
      <c r="AB63" s="15">
        <f t="shared" si="15"/>
        <v>-1318.9039001694864</v>
      </c>
      <c r="AC63" s="15">
        <f t="shared" si="15"/>
        <v>-1299.9899152962832</v>
      </c>
      <c r="AD63" s="15">
        <f t="shared" si="15"/>
        <v>-1280.9808798539045</v>
      </c>
      <c r="AE63" s="15">
        <f t="shared" si="15"/>
        <v>-1261.876316174066</v>
      </c>
      <c r="AF63" s="15">
        <f t="shared" si="15"/>
        <v>-1242.6757441880038</v>
      </c>
      <c r="AG63" s="15">
        <f t="shared" si="15"/>
        <v>-1223.3786814144103</v>
      </c>
      <c r="AH63" s="15">
        <f t="shared" si="15"/>
        <v>-1203.98464294731</v>
      </c>
      <c r="AI63" s="15">
        <f t="shared" si="15"/>
        <v>-1184.4931414438765</v>
      </c>
      <c r="AJ63" s="15">
        <f t="shared" si="15"/>
        <v>-1164.9036871121837</v>
      </c>
      <c r="AK63" s="15">
        <f t="shared" si="15"/>
        <v>-1145.215787698899</v>
      </c>
    </row>
    <row r="64" spans="1:37" x14ac:dyDescent="0.2">
      <c r="A64" s="12" t="s">
        <v>111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x14ac:dyDescent="0.2">
      <c r="A65" s="12" t="s">
        <v>112</v>
      </c>
      <c r="B65" s="16">
        <f>+E_Finanziamenti!C238+'Var Econ'!C12</f>
        <v>285.18866485538473</v>
      </c>
      <c r="C65" s="16">
        <f>+E_Finanziamenti!D238+'Var Econ'!D12</f>
        <v>273.85311439378268</v>
      </c>
      <c r="D65" s="16">
        <f>+E_Finanziamenti!E238+'Var Econ'!E12</f>
        <v>262.47138149644422</v>
      </c>
      <c r="E65" s="16">
        <f>+E_Finanziamenti!F238+'Var Econ'!F12</f>
        <v>351.55152078713411</v>
      </c>
      <c r="F65" s="16">
        <f>+E_Finanziamenti!G238+'Var Econ'!G12</f>
        <v>439.44199786845513</v>
      </c>
      <c r="G65" s="16">
        <f>+E_Finanziamenti!H238+'Var Econ'!H12</f>
        <v>551.28238206963306</v>
      </c>
      <c r="H65" s="16">
        <f>+E_Finanziamenti!I238+'Var Econ'!I12</f>
        <v>661.68100844085939</v>
      </c>
      <c r="I65" s="16">
        <f>+E_Finanziamenti!J238+'Var Econ'!J12</f>
        <v>795.77957165336693</v>
      </c>
      <c r="J65" s="16">
        <f>+E_Finanziamenti!K238+'Var Econ'!K12</f>
        <v>928.19708537608983</v>
      </c>
      <c r="K65" s="16">
        <f>+E_Finanziamenti!L238+'Var Econ'!L12</f>
        <v>1058.9499975198876</v>
      </c>
      <c r="L65" s="16">
        <f>+E_Finanziamenti!M238+'Var Econ'!M12</f>
        <v>1188.054201809746</v>
      </c>
      <c r="M65" s="16">
        <f>+E_Finanziamenti!N238+'Var Econ'!N12</f>
        <v>1315.5250588920833</v>
      </c>
      <c r="N65" s="16">
        <f>+E_Finanziamenti!O238+'Var Econ'!O12</f>
        <v>1290.6150522032499</v>
      </c>
      <c r="O65" s="16">
        <f>+E_Finanziamenti!P238+'Var Econ'!P12</f>
        <v>1265.5911390681561</v>
      </c>
      <c r="P65" s="16">
        <f>+E_Finanziamenti!Q238+'Var Econ'!Q12</f>
        <v>1240.4527930022432</v>
      </c>
      <c r="Q65" s="16">
        <f>+E_Finanziamenti!R238+'Var Econ'!R12</f>
        <v>1215.1994850623259</v>
      </c>
      <c r="R65" s="16">
        <f>+E_Finanziamenti!S238+'Var Econ'!S12</f>
        <v>1189.8306838349986</v>
      </c>
      <c r="S65" s="16">
        <f>+E_Finanziamenti!T238+'Var Econ'!T12</f>
        <v>1164.3458554249858</v>
      </c>
      <c r="T65" s="16">
        <f>+E_Finanziamenti!U238+'Var Econ'!U12</f>
        <v>1540.7774345503392</v>
      </c>
      <c r="U65" s="16">
        <f>+E_Finanziamenti!V238+'Var Econ'!V12</f>
        <v>1510.4106854105505</v>
      </c>
      <c r="V65" s="16">
        <f>+E_Finanziamenti!W238+'Var Econ'!W12</f>
        <v>1479.9029329981702</v>
      </c>
      <c r="W65" s="16">
        <f>+E_Finanziamenti!X238+'Var Econ'!X12</f>
        <v>1449.2535159822648</v>
      </c>
      <c r="X65" s="16">
        <f>+E_Finanziamenti!Y238+'Var Econ'!Y12</f>
        <v>1418.4617699010191</v>
      </c>
      <c r="Y65" s="16">
        <f>+E_Finanziamenti!Z238+'Var Econ'!Z12</f>
        <v>1387.5270271467855</v>
      </c>
      <c r="Z65" s="16">
        <f>+E_Finanziamenti!AA238+'Var Econ'!AA12</f>
        <v>1356.448616951061</v>
      </c>
      <c r="AA65" s="16">
        <f>+E_Finanziamenti!AB238+'Var Econ'!AB12</f>
        <v>1337.723309753321</v>
      </c>
      <c r="AB65" s="16">
        <f>+E_Finanziamenti!AC238+'Var Econ'!AC12</f>
        <v>1318.9039001694864</v>
      </c>
      <c r="AC65" s="16">
        <f>+E_Finanziamenti!AD238+'Var Econ'!AD12</f>
        <v>1299.9899152962832</v>
      </c>
      <c r="AD65" s="16">
        <f>+E_Finanziamenti!AE238+'Var Econ'!AE12</f>
        <v>1280.9808798539045</v>
      </c>
      <c r="AE65" s="16">
        <f>+E_Finanziamenti!AF238+'Var Econ'!AF12</f>
        <v>1261.876316174066</v>
      </c>
      <c r="AF65" s="16">
        <f>+E_Finanziamenti!AG238+'Var Econ'!AG12</f>
        <v>1242.6757441880038</v>
      </c>
      <c r="AG65" s="16">
        <f>+E_Finanziamenti!AH238+'Var Econ'!AH12</f>
        <v>1223.3786814144103</v>
      </c>
      <c r="AH65" s="16">
        <f>+E_Finanziamenti!AI238+'Var Econ'!AI12</f>
        <v>1203.98464294731</v>
      </c>
      <c r="AI65" s="16">
        <f>+E_Finanziamenti!AJ238+'Var Econ'!AJ12</f>
        <v>1184.4931414438765</v>
      </c>
      <c r="AJ65" s="16">
        <f>+E_Finanziamenti!AK238+'Var Econ'!AK12</f>
        <v>1164.9036871121837</v>
      </c>
      <c r="AK65" s="16">
        <f>+E_Finanziamenti!AL238+'Var Econ'!AL12</f>
        <v>1145.215787698899</v>
      </c>
    </row>
    <row r="66" spans="1:37" x14ac:dyDescent="0.2">
      <c r="A66" s="12" t="s">
        <v>113</v>
      </c>
      <c r="B66" s="16"/>
    </row>
    <row r="67" spans="1:37" x14ac:dyDescent="0.2">
      <c r="B67" s="17"/>
    </row>
    <row r="68" spans="1:37" x14ac:dyDescent="0.2">
      <c r="A68" s="13" t="s">
        <v>114</v>
      </c>
      <c r="B68" s="15">
        <f>+B57+B59+B63</f>
        <v>-109715.78866485541</v>
      </c>
      <c r="C68" s="15">
        <f t="shared" ref="C68:AK68" si="16">+C57+C59+C63</f>
        <v>8610.6579967173711</v>
      </c>
      <c r="D68" s="15">
        <f t="shared" si="16"/>
        <v>14134.706396281288</v>
      </c>
      <c r="E68" s="15">
        <f t="shared" si="16"/>
        <v>41100.128506723995</v>
      </c>
      <c r="F68" s="15">
        <f t="shared" si="16"/>
        <v>11587.909195776074</v>
      </c>
      <c r="G68" s="15">
        <f t="shared" si="16"/>
        <v>11817.157727974878</v>
      </c>
      <c r="H68" s="15">
        <f t="shared" si="16"/>
        <v>11152.159101603675</v>
      </c>
      <c r="I68" s="15">
        <f t="shared" si="16"/>
        <v>11017.156121457831</v>
      </c>
      <c r="J68" s="15">
        <f t="shared" si="16"/>
        <v>12231.078607735129</v>
      </c>
      <c r="K68" s="15">
        <f t="shared" si="16"/>
        <v>11003.685695591264</v>
      </c>
      <c r="L68" s="15">
        <f t="shared" si="16"/>
        <v>13022.980491301421</v>
      </c>
      <c r="M68" s="15">
        <f>+M57+M59+M63</f>
        <v>10320.285217285891</v>
      </c>
      <c r="N68" s="15">
        <f t="shared" si="16"/>
        <v>9057.5168070412274</v>
      </c>
      <c r="O68" s="15">
        <f t="shared" si="16"/>
        <v>12605.336003243045</v>
      </c>
      <c r="P68" s="15">
        <f t="shared" si="16"/>
        <v>12630.474349309136</v>
      </c>
      <c r="Q68" s="15">
        <f t="shared" si="16"/>
        <v>12655.727657248874</v>
      </c>
      <c r="R68" s="15">
        <f t="shared" si="16"/>
        <v>12681.096458476322</v>
      </c>
      <c r="S68" s="15">
        <f t="shared" si="16"/>
        <v>12706.581286886214</v>
      </c>
      <c r="T68" s="15">
        <f t="shared" si="16"/>
        <v>11892.985290827721</v>
      </c>
      <c r="U68" s="15">
        <f t="shared" si="16"/>
        <v>11923.352039967338</v>
      </c>
      <c r="V68" s="15">
        <f t="shared" si="16"/>
        <v>11953.859792379835</v>
      </c>
      <c r="W68" s="15">
        <f t="shared" si="16"/>
        <v>11984.509209395619</v>
      </c>
      <c r="X68" s="15">
        <f t="shared" si="16"/>
        <v>12015.300955476985</v>
      </c>
      <c r="Y68" s="15">
        <f t="shared" si="16"/>
        <v>11609.071281297958</v>
      </c>
      <c r="Z68" s="15">
        <f t="shared" si="16"/>
        <v>12483.397291493511</v>
      </c>
      <c r="AA68" s="15">
        <f t="shared" si="16"/>
        <v>16640.754298691249</v>
      </c>
      <c r="AB68" s="15">
        <f t="shared" si="16"/>
        <v>16659.573708275133</v>
      </c>
      <c r="AC68" s="15">
        <f t="shared" si="16"/>
        <v>16678.487693148112</v>
      </c>
      <c r="AD68" s="15">
        <f t="shared" si="16"/>
        <v>16697.496728590773</v>
      </c>
      <c r="AE68" s="15">
        <f t="shared" si="16"/>
        <v>16716.601292270505</v>
      </c>
      <c r="AF68" s="15">
        <f t="shared" si="16"/>
        <v>22169.135197590109</v>
      </c>
      <c r="AG68" s="15">
        <f t="shared" si="16"/>
        <v>22188.432260363588</v>
      </c>
      <c r="AH68" s="15">
        <f t="shared" si="16"/>
        <v>22207.826298830569</v>
      </c>
      <c r="AI68" s="15">
        <f t="shared" si="16"/>
        <v>22227.317800334124</v>
      </c>
      <c r="AJ68" s="15">
        <f t="shared" si="16"/>
        <v>22246.907254665701</v>
      </c>
      <c r="AK68" s="15">
        <f t="shared" si="16"/>
        <v>22266.595154079092</v>
      </c>
    </row>
    <row r="69" spans="1:37" x14ac:dyDescent="0.2">
      <c r="A69" s="1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</row>
    <row r="70" spans="1:37" x14ac:dyDescent="0.2">
      <c r="A70" s="12" t="s">
        <v>157</v>
      </c>
      <c r="B70" s="16">
        <f>+Ires!B17</f>
        <v>0</v>
      </c>
      <c r="C70" s="16">
        <f>+Ires!C17</f>
        <v>0</v>
      </c>
      <c r="D70" s="16">
        <f>+Ires!D17</f>
        <v>0</v>
      </c>
      <c r="E70" s="16">
        <f>+Ires!E17</f>
        <v>0</v>
      </c>
      <c r="F70" s="16">
        <f>+Ires!F17</f>
        <v>0</v>
      </c>
      <c r="G70" s="16">
        <f>+Ires!G17</f>
        <v>0</v>
      </c>
      <c r="H70" s="16">
        <f>+Ires!H17</f>
        <v>0</v>
      </c>
      <c r="I70" s="16">
        <f>+Ires!I17</f>
        <v>0</v>
      </c>
      <c r="J70" s="16">
        <f>+Ires!J17</f>
        <v>0</v>
      </c>
      <c r="K70" s="16">
        <f>+Ires!K17</f>
        <v>0</v>
      </c>
      <c r="L70" s="16">
        <f>+Ires!L17</f>
        <v>0</v>
      </c>
      <c r="M70" s="16">
        <f>+Ires!M17</f>
        <v>12727.582008238189</v>
      </c>
      <c r="N70" s="16">
        <f>+Ires!N17</f>
        <v>0</v>
      </c>
      <c r="O70" s="16">
        <f>+Ires!O17</f>
        <v>0</v>
      </c>
      <c r="P70" s="16">
        <f>+Ires!P17</f>
        <v>0</v>
      </c>
      <c r="Q70" s="16">
        <f>+Ires!Q17</f>
        <v>0</v>
      </c>
      <c r="R70" s="16">
        <f>+Ires!R17</f>
        <v>0</v>
      </c>
      <c r="S70" s="16">
        <f>+Ires!S17</f>
        <v>0</v>
      </c>
      <c r="T70" s="16">
        <f>+Ires!T17</f>
        <v>0</v>
      </c>
      <c r="U70" s="16">
        <f>+Ires!U17</f>
        <v>0</v>
      </c>
      <c r="V70" s="16">
        <f>+Ires!V17</f>
        <v>0</v>
      </c>
      <c r="W70" s="16">
        <f>+Ires!W17</f>
        <v>0</v>
      </c>
      <c r="X70" s="16">
        <f>+Ires!X17</f>
        <v>0</v>
      </c>
      <c r="Y70" s="16">
        <f>+Ires!Y17</f>
        <v>39521.84806117633</v>
      </c>
      <c r="Z70" s="16">
        <f>+Ires!Z17</f>
        <v>0</v>
      </c>
      <c r="AA70" s="16">
        <f>+Ires!AA17</f>
        <v>0</v>
      </c>
      <c r="AB70" s="16">
        <f>+Ires!AB17</f>
        <v>0</v>
      </c>
      <c r="AC70" s="16">
        <f>+Ires!AC17</f>
        <v>0</v>
      </c>
      <c r="AD70" s="16">
        <f>+Ires!AD17</f>
        <v>0</v>
      </c>
      <c r="AE70" s="16">
        <f>+Ires!AE17</f>
        <v>0</v>
      </c>
      <c r="AF70" s="16">
        <f>+Ires!AF17</f>
        <v>0</v>
      </c>
      <c r="AG70" s="16">
        <f>+Ires!AG17</f>
        <v>0</v>
      </c>
      <c r="AH70" s="16">
        <f>+Ires!AH17</f>
        <v>0</v>
      </c>
      <c r="AI70" s="16">
        <f>+Ires!AI17</f>
        <v>0</v>
      </c>
      <c r="AJ70" s="16">
        <f>+Ires!AJ17</f>
        <v>0</v>
      </c>
      <c r="AK70" s="16">
        <f>+Ires!AK17</f>
        <v>63025.194369041441</v>
      </c>
    </row>
    <row r="71" spans="1:37" x14ac:dyDescent="0.2">
      <c r="A71" s="12" t="s">
        <v>156</v>
      </c>
      <c r="B71" s="16">
        <f>+Irap!B35</f>
        <v>0</v>
      </c>
      <c r="C71" s="16">
        <f>+Irap!C35</f>
        <v>0</v>
      </c>
      <c r="D71" s="16">
        <f>+Irap!D35</f>
        <v>0</v>
      </c>
      <c r="E71" s="16">
        <f>+Irap!E35</f>
        <v>0</v>
      </c>
      <c r="F71" s="16">
        <f>+Irap!F35</f>
        <v>0</v>
      </c>
      <c r="G71" s="16">
        <f>+Irap!G35</f>
        <v>0</v>
      </c>
      <c r="H71" s="16">
        <f>+Irap!H35</f>
        <v>0</v>
      </c>
      <c r="I71" s="16">
        <f>+Irap!I35</f>
        <v>0</v>
      </c>
      <c r="J71" s="16">
        <f>+Irap!J35</f>
        <v>0</v>
      </c>
      <c r="K71" s="16">
        <f>+Irap!K35</f>
        <v>0</v>
      </c>
      <c r="L71" s="16">
        <f>+Irap!L35</f>
        <v>0</v>
      </c>
      <c r="M71" s="16">
        <f>+Irap!M35</f>
        <v>0</v>
      </c>
      <c r="N71" s="16">
        <f>+Irap!N35</f>
        <v>0</v>
      </c>
      <c r="O71" s="16">
        <f>+Irap!O35</f>
        <v>0</v>
      </c>
      <c r="P71" s="16">
        <f>+Irap!P35</f>
        <v>0</v>
      </c>
      <c r="Q71" s="16">
        <f>+Irap!Q35</f>
        <v>0</v>
      </c>
      <c r="R71" s="16">
        <f>+Irap!R35</f>
        <v>0</v>
      </c>
      <c r="S71" s="16">
        <f>+Irap!S35</f>
        <v>0</v>
      </c>
      <c r="T71" s="16">
        <f>+Irap!T35</f>
        <v>0</v>
      </c>
      <c r="U71" s="16">
        <f>+Irap!U35</f>
        <v>0</v>
      </c>
      <c r="V71" s="16">
        <f>+Irap!V35</f>
        <v>0</v>
      </c>
      <c r="W71" s="16">
        <f>+Irap!W35</f>
        <v>0</v>
      </c>
      <c r="X71" s="16">
        <f>+Irap!X35</f>
        <v>0</v>
      </c>
      <c r="Y71" s="16">
        <f>+Irap!Y35</f>
        <v>0</v>
      </c>
      <c r="Z71" s="16">
        <f>+Irap!Z35</f>
        <v>0</v>
      </c>
      <c r="AA71" s="16">
        <f>+Irap!AA35</f>
        <v>0</v>
      </c>
      <c r="AB71" s="16">
        <f>+Irap!AB35</f>
        <v>0</v>
      </c>
      <c r="AC71" s="16">
        <f>+Irap!AC35</f>
        <v>0</v>
      </c>
      <c r="AD71" s="16">
        <f>+Irap!AD35</f>
        <v>0</v>
      </c>
      <c r="AE71" s="16">
        <f>+Irap!AE35</f>
        <v>0</v>
      </c>
      <c r="AF71" s="16">
        <f>+Irap!AF35</f>
        <v>0</v>
      </c>
      <c r="AG71" s="16">
        <f>+Irap!AG35</f>
        <v>0</v>
      </c>
      <c r="AH71" s="16">
        <f>+Irap!AH35</f>
        <v>0</v>
      </c>
      <c r="AI71" s="16">
        <f>+Irap!AI35</f>
        <v>0</v>
      </c>
      <c r="AJ71" s="16">
        <f>+Irap!AJ35</f>
        <v>0</v>
      </c>
      <c r="AK71" s="16">
        <f>+Irap!AK35</f>
        <v>3734.0238572520725</v>
      </c>
    </row>
    <row r="72" spans="1:37" x14ac:dyDescent="0.2">
      <c r="A72" s="13" t="s">
        <v>115</v>
      </c>
      <c r="B72" s="15">
        <f t="shared" ref="B72:L72" si="17">+B68-SUM(B70:B71)</f>
        <v>-109715.78866485541</v>
      </c>
      <c r="C72" s="15">
        <f t="shared" si="17"/>
        <v>8610.6579967173711</v>
      </c>
      <c r="D72" s="15">
        <f t="shared" si="17"/>
        <v>14134.706396281288</v>
      </c>
      <c r="E72" s="15">
        <f t="shared" si="17"/>
        <v>41100.128506723995</v>
      </c>
      <c r="F72" s="15">
        <f t="shared" si="17"/>
        <v>11587.909195776074</v>
      </c>
      <c r="G72" s="15">
        <f t="shared" si="17"/>
        <v>11817.157727974878</v>
      </c>
      <c r="H72" s="15">
        <f t="shared" si="17"/>
        <v>11152.159101603675</v>
      </c>
      <c r="I72" s="15">
        <f t="shared" si="17"/>
        <v>11017.156121457831</v>
      </c>
      <c r="J72" s="15">
        <f t="shared" si="17"/>
        <v>12231.078607735129</v>
      </c>
      <c r="K72" s="15">
        <f t="shared" si="17"/>
        <v>11003.685695591264</v>
      </c>
      <c r="L72" s="15">
        <f t="shared" si="17"/>
        <v>13022.980491301421</v>
      </c>
      <c r="M72" s="15">
        <f>+M68-SUM(M70:M71)</f>
        <v>-2407.2967909522977</v>
      </c>
      <c r="N72" s="15">
        <f t="shared" ref="N72:AK72" si="18">+N68-SUM(N70:N71)</f>
        <v>9057.5168070412274</v>
      </c>
      <c r="O72" s="15">
        <f t="shared" si="18"/>
        <v>12605.336003243045</v>
      </c>
      <c r="P72" s="15">
        <f t="shared" si="18"/>
        <v>12630.474349309136</v>
      </c>
      <c r="Q72" s="15">
        <f t="shared" si="18"/>
        <v>12655.727657248874</v>
      </c>
      <c r="R72" s="15">
        <f t="shared" si="18"/>
        <v>12681.096458476322</v>
      </c>
      <c r="S72" s="15">
        <f t="shared" si="18"/>
        <v>12706.581286886214</v>
      </c>
      <c r="T72" s="15">
        <f t="shared" si="18"/>
        <v>11892.985290827721</v>
      </c>
      <c r="U72" s="15">
        <f t="shared" si="18"/>
        <v>11923.352039967338</v>
      </c>
      <c r="V72" s="15">
        <f t="shared" si="18"/>
        <v>11953.859792379835</v>
      </c>
      <c r="W72" s="15">
        <f t="shared" si="18"/>
        <v>11984.509209395619</v>
      </c>
      <c r="X72" s="15">
        <f t="shared" si="18"/>
        <v>12015.300955476985</v>
      </c>
      <c r="Y72" s="15">
        <f t="shared" si="18"/>
        <v>-27912.776779878372</v>
      </c>
      <c r="Z72" s="15">
        <f t="shared" si="18"/>
        <v>12483.397291493511</v>
      </c>
      <c r="AA72" s="15">
        <f t="shared" si="18"/>
        <v>16640.754298691249</v>
      </c>
      <c r="AB72" s="15">
        <f t="shared" si="18"/>
        <v>16659.573708275133</v>
      </c>
      <c r="AC72" s="15">
        <f t="shared" si="18"/>
        <v>16678.487693148112</v>
      </c>
      <c r="AD72" s="15">
        <f t="shared" si="18"/>
        <v>16697.496728590773</v>
      </c>
      <c r="AE72" s="15">
        <f t="shared" si="18"/>
        <v>16716.601292270505</v>
      </c>
      <c r="AF72" s="15">
        <f t="shared" si="18"/>
        <v>22169.135197590109</v>
      </c>
      <c r="AG72" s="15">
        <f t="shared" si="18"/>
        <v>22188.432260363588</v>
      </c>
      <c r="AH72" s="15">
        <f t="shared" si="18"/>
        <v>22207.826298830569</v>
      </c>
      <c r="AI72" s="15">
        <f t="shared" si="18"/>
        <v>22227.317800334124</v>
      </c>
      <c r="AJ72" s="15">
        <f t="shared" si="18"/>
        <v>22246.907254665701</v>
      </c>
      <c r="AK72" s="15">
        <f t="shared" si="18"/>
        <v>-44492.623072214417</v>
      </c>
    </row>
  </sheetData>
  <hyperlinks>
    <hyperlink ref="A1" location="View!A1" display="view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1"/>
  <sheetViews>
    <sheetView showGridLines="0" zoomScaleNormal="100" workbookViewId="0">
      <pane xSplit="1" ySplit="2" topLeftCell="L24" activePane="bottomRight" state="frozen"/>
      <selection pane="topRight" activeCell="B1" sqref="B1"/>
      <selection pane="bottomLeft" activeCell="A3" sqref="A3"/>
      <selection pane="bottomRight" activeCell="N47" sqref="N47:Y47"/>
    </sheetView>
  </sheetViews>
  <sheetFormatPr defaultRowHeight="15" x14ac:dyDescent="0.25"/>
  <cols>
    <col min="1" max="1" width="49.5703125" style="1" bestFit="1" customWidth="1"/>
    <col min="2" max="13" width="11.140625" style="1" bestFit="1" customWidth="1"/>
    <col min="14" max="37" width="9.7109375" style="1" bestFit="1" customWidth="1"/>
    <col min="38" max="16384" width="9.140625" style="1"/>
  </cols>
  <sheetData>
    <row r="1" spans="1:38" s="7" customFormat="1" x14ac:dyDescent="0.25">
      <c r="A1" s="25" t="s">
        <v>204</v>
      </c>
    </row>
    <row r="2" spans="1:38" x14ac:dyDescent="0.25">
      <c r="A2" s="3" t="s">
        <v>152</v>
      </c>
      <c r="B2" s="2">
        <f>+CEm!B2</f>
        <v>41456</v>
      </c>
      <c r="C2" s="2">
        <f>+CEm!C2</f>
        <v>41517</v>
      </c>
      <c r="D2" s="2">
        <f>+CEm!D2</f>
        <v>41547</v>
      </c>
      <c r="E2" s="2">
        <f>+CEm!E2</f>
        <v>41578</v>
      </c>
      <c r="F2" s="2">
        <f>+CEm!F2</f>
        <v>41608</v>
      </c>
      <c r="G2" s="2">
        <f>+CEm!G2</f>
        <v>41639</v>
      </c>
      <c r="H2" s="2">
        <f>+CEm!H2</f>
        <v>41670</v>
      </c>
      <c r="I2" s="2">
        <f>+CEm!I2</f>
        <v>41698</v>
      </c>
      <c r="J2" s="2">
        <f>+CEm!J2</f>
        <v>41729</v>
      </c>
      <c r="K2" s="2">
        <f>+CEm!K2</f>
        <v>41759</v>
      </c>
      <c r="L2" s="2">
        <f>+CEm!L2</f>
        <v>41790</v>
      </c>
      <c r="M2" s="2">
        <f>+CEm!M2</f>
        <v>41820</v>
      </c>
      <c r="N2" s="2">
        <f>+CEm!N2</f>
        <v>41851</v>
      </c>
      <c r="O2" s="2">
        <f>+CEm!O2</f>
        <v>41882</v>
      </c>
      <c r="P2" s="2">
        <f>+CEm!P2</f>
        <v>41912</v>
      </c>
      <c r="Q2" s="2">
        <f>+CEm!Q2</f>
        <v>41943</v>
      </c>
      <c r="R2" s="2">
        <f>+CEm!R2</f>
        <v>41973</v>
      </c>
      <c r="S2" s="2">
        <f>+CEm!S2</f>
        <v>42004</v>
      </c>
      <c r="T2" s="2">
        <f>+CEm!T2</f>
        <v>42035</v>
      </c>
      <c r="U2" s="2">
        <f>+CEm!U2</f>
        <v>42063</v>
      </c>
      <c r="V2" s="2">
        <f>+CEm!V2</f>
        <v>42094</v>
      </c>
      <c r="W2" s="2">
        <f>+CEm!W2</f>
        <v>42124</v>
      </c>
      <c r="X2" s="2">
        <f>+CEm!X2</f>
        <v>42155</v>
      </c>
      <c r="Y2" s="2">
        <f>+CEm!Y2</f>
        <v>42185</v>
      </c>
      <c r="Z2" s="2">
        <f>+CEm!Z2</f>
        <v>42216</v>
      </c>
      <c r="AA2" s="2">
        <f>+CEm!AA2</f>
        <v>42247</v>
      </c>
      <c r="AB2" s="2">
        <f>+CEm!AB2</f>
        <v>42277</v>
      </c>
      <c r="AC2" s="2">
        <f>+CEm!AC2</f>
        <v>42308</v>
      </c>
      <c r="AD2" s="2">
        <f>+CEm!AD2</f>
        <v>42338</v>
      </c>
      <c r="AE2" s="2">
        <f>+CEm!AE2</f>
        <v>42369</v>
      </c>
      <c r="AF2" s="2">
        <f>+CEm!AF2</f>
        <v>42400</v>
      </c>
      <c r="AG2" s="2">
        <f>+CEm!AG2</f>
        <v>42429</v>
      </c>
      <c r="AH2" s="2">
        <f>+CEm!AH2</f>
        <v>42460</v>
      </c>
      <c r="AI2" s="2">
        <f>+CEm!AI2</f>
        <v>42490</v>
      </c>
      <c r="AJ2" s="2">
        <f>+CEm!AJ2</f>
        <v>42521</v>
      </c>
      <c r="AK2" s="2">
        <f>+CEm!AK2</f>
        <v>42551</v>
      </c>
      <c r="AL2" s="2"/>
    </row>
    <row r="3" spans="1:38" x14ac:dyDescent="0.25">
      <c r="A3" s="4" t="s">
        <v>117</v>
      </c>
      <c r="B3" s="5">
        <f>+CEm!B57</f>
        <v>-109430.60000000002</v>
      </c>
      <c r="C3" s="5">
        <f>+CEm!C57</f>
        <v>8884.5111111111546</v>
      </c>
      <c r="D3" s="5">
        <f>+CEm!D57</f>
        <v>14397.177777777732</v>
      </c>
      <c r="E3" s="5">
        <f>+CEm!E57</f>
        <v>41451.680027511131</v>
      </c>
      <c r="F3" s="5">
        <f>+CEm!F57</f>
        <v>12027.351193644528</v>
      </c>
      <c r="G3" s="5">
        <f>+CEm!G57</f>
        <v>12368.44011004451</v>
      </c>
      <c r="H3" s="5">
        <f>+CEm!H57</f>
        <v>11813.840110044534</v>
      </c>
      <c r="I3" s="5">
        <f>+CEm!I57</f>
        <v>11812.935693111198</v>
      </c>
      <c r="J3" s="5">
        <f>+CEm!J57</f>
        <v>13159.27569311122</v>
      </c>
      <c r="K3" s="5">
        <f>+CEm!K57</f>
        <v>12062.635693111151</v>
      </c>
      <c r="L3" s="5">
        <f>+CEm!L57</f>
        <v>14211.034693111167</v>
      </c>
      <c r="M3" s="5">
        <f>+CEm!M57</f>
        <v>11635.810276177974</v>
      </c>
      <c r="N3" s="5">
        <f>+CEm!N57</f>
        <v>10348.131859244477</v>
      </c>
      <c r="O3" s="5">
        <f>+CEm!O57</f>
        <v>13870.9271423112</v>
      </c>
      <c r="P3" s="5">
        <f>+CEm!P57</f>
        <v>13870.927142311379</v>
      </c>
      <c r="Q3" s="5">
        <f>+CEm!Q57</f>
        <v>13870.9271423112</v>
      </c>
      <c r="R3" s="5">
        <f>+CEm!R57</f>
        <v>13870.92714231132</v>
      </c>
      <c r="S3" s="5">
        <f>+CEm!S57</f>
        <v>13870.9271423112</v>
      </c>
      <c r="T3" s="5">
        <f>+CEm!T57</f>
        <v>13433.762725378059</v>
      </c>
      <c r="U3" s="5">
        <f>+CEm!U57</f>
        <v>13433.762725377888</v>
      </c>
      <c r="V3" s="5">
        <f>+CEm!V57</f>
        <v>13433.762725378005</v>
      </c>
      <c r="W3" s="5">
        <f>+CEm!W57</f>
        <v>13433.762725377885</v>
      </c>
      <c r="X3" s="5">
        <f>+CEm!X57</f>
        <v>13433.762725378005</v>
      </c>
      <c r="Y3" s="5">
        <f>+CEm!Y57</f>
        <v>12996.598308444743</v>
      </c>
      <c r="Z3" s="5">
        <f>+CEm!Z57</f>
        <v>13839.845908444571</v>
      </c>
      <c r="AA3" s="5">
        <f>+CEm!AA57</f>
        <v>17978.477608444569</v>
      </c>
      <c r="AB3" s="5">
        <f>+CEm!AB57</f>
        <v>17978.47760844462</v>
      </c>
      <c r="AC3" s="5">
        <f>+CEm!AC57</f>
        <v>17978.477608444395</v>
      </c>
      <c r="AD3" s="5">
        <f>+CEm!AD57</f>
        <v>17978.477608444678</v>
      </c>
      <c r="AE3" s="5">
        <f>+CEm!AE57</f>
        <v>17978.477608444569</v>
      </c>
      <c r="AF3" s="5">
        <f>+CEm!AF57</f>
        <v>23411.810941778112</v>
      </c>
      <c r="AG3" s="5">
        <f>+CEm!AG57</f>
        <v>23411.810941778</v>
      </c>
      <c r="AH3" s="5">
        <f>+CEm!AH57</f>
        <v>23411.81094177788</v>
      </c>
      <c r="AI3" s="5">
        <f>+CEm!AI57</f>
        <v>23411.810941778</v>
      </c>
      <c r="AJ3" s="5">
        <f>+CEm!AJ57</f>
        <v>23411.810941777883</v>
      </c>
      <c r="AK3" s="5">
        <f>+CEm!AK57</f>
        <v>23411.810941777992</v>
      </c>
    </row>
    <row r="4" spans="1:38" x14ac:dyDescent="0.25">
      <c r="A4" s="1" t="s">
        <v>118</v>
      </c>
      <c r="B4" s="5">
        <f>+CEm!B55</f>
        <v>312</v>
      </c>
      <c r="C4" s="5">
        <f>+CEm!C55</f>
        <v>312</v>
      </c>
      <c r="D4" s="5">
        <f>+CEm!D55</f>
        <v>312</v>
      </c>
      <c r="E4" s="5">
        <f>+CEm!E55</f>
        <v>312</v>
      </c>
      <c r="F4" s="5">
        <f>+CEm!F55</f>
        <v>312</v>
      </c>
      <c r="G4" s="5">
        <f>+CEm!G55</f>
        <v>312</v>
      </c>
      <c r="H4" s="5">
        <f>+CEm!H55</f>
        <v>312</v>
      </c>
      <c r="I4" s="5">
        <f>+CEm!I55</f>
        <v>312</v>
      </c>
      <c r="J4" s="5">
        <f>+CEm!J55</f>
        <v>312</v>
      </c>
      <c r="K4" s="5">
        <f>+CEm!K55</f>
        <v>312</v>
      </c>
      <c r="L4" s="5">
        <f>+CEm!L55</f>
        <v>312</v>
      </c>
      <c r="M4" s="5">
        <f>+CEm!M55</f>
        <v>312</v>
      </c>
      <c r="N4" s="5">
        <f>+CEm!N55</f>
        <v>318.24</v>
      </c>
      <c r="O4" s="5">
        <f>+CEm!O55</f>
        <v>318.24</v>
      </c>
      <c r="P4" s="5">
        <f>+CEm!P55</f>
        <v>318.24</v>
      </c>
      <c r="Q4" s="5">
        <f>+CEm!Q55</f>
        <v>318.24</v>
      </c>
      <c r="R4" s="5">
        <f>+CEm!R55</f>
        <v>318.24</v>
      </c>
      <c r="S4" s="5">
        <f>+CEm!S55</f>
        <v>318.24</v>
      </c>
      <c r="T4" s="5">
        <f>+CEm!T55</f>
        <v>318.24</v>
      </c>
      <c r="U4" s="5">
        <f>+CEm!U55</f>
        <v>318.24</v>
      </c>
      <c r="V4" s="5">
        <f>+CEm!V55</f>
        <v>318.24</v>
      </c>
      <c r="W4" s="5">
        <f>+CEm!W55</f>
        <v>318.24</v>
      </c>
      <c r="X4" s="5">
        <f>+CEm!X55</f>
        <v>318.24</v>
      </c>
      <c r="Y4" s="5">
        <f>+CEm!Y55</f>
        <v>318.24</v>
      </c>
      <c r="Z4" s="5">
        <f>+CEm!Z55</f>
        <v>324.60480000000001</v>
      </c>
      <c r="AA4" s="5">
        <f>+CEm!AA55</f>
        <v>324.60480000000001</v>
      </c>
      <c r="AB4" s="5">
        <f>+CEm!AB55</f>
        <v>324.60480000000001</v>
      </c>
      <c r="AC4" s="5">
        <f>+CEm!AC55</f>
        <v>324.60480000000001</v>
      </c>
      <c r="AD4" s="5">
        <f>+CEm!AD55</f>
        <v>324.60480000000001</v>
      </c>
      <c r="AE4" s="5">
        <f>+CEm!AE55</f>
        <v>324.60480000000001</v>
      </c>
      <c r="AF4" s="5">
        <f>+CEm!AF55</f>
        <v>324.60480000000001</v>
      </c>
      <c r="AG4" s="5">
        <f>+CEm!AG55</f>
        <v>324.60480000000001</v>
      </c>
      <c r="AH4" s="5">
        <f>+CEm!AH55</f>
        <v>324.60480000000001</v>
      </c>
      <c r="AI4" s="5">
        <f>+CEm!AI55</f>
        <v>324.60480000000001</v>
      </c>
      <c r="AJ4" s="5">
        <f>+CEm!AJ55</f>
        <v>324.60480000000001</v>
      </c>
      <c r="AK4" s="5">
        <f>+CEm!AK55</f>
        <v>324.60480000000001</v>
      </c>
    </row>
    <row r="5" spans="1:38" x14ac:dyDescent="0.25">
      <c r="A5" s="6" t="s">
        <v>119</v>
      </c>
      <c r="B5" s="5">
        <f>+CEm!B26+CEm!B51+CEm!B52</f>
        <v>8497.5000000000109</v>
      </c>
      <c r="C5" s="5">
        <f>+CEm!C26+CEm!C51+CEm!C52</f>
        <v>8636.3888888888687</v>
      </c>
      <c r="D5" s="5">
        <f>+CEm!D26+CEm!D51+CEm!D52</f>
        <v>8669.7222222222335</v>
      </c>
      <c r="E5" s="5">
        <f>+CEm!E26+CEm!E51+CEm!E52</f>
        <v>8678.0555555555748</v>
      </c>
      <c r="F5" s="5">
        <f>+CEm!F26+CEm!F51+CEm!F52</f>
        <v>8728.0555555555165</v>
      </c>
      <c r="G5" s="5">
        <f>+CEm!G26+CEm!G51+CEm!G52</f>
        <v>8769.7222222222317</v>
      </c>
      <c r="H5" s="5">
        <f>+CEm!H26+CEm!H51+CEm!H52</f>
        <v>8769.7222222222317</v>
      </c>
      <c r="I5" s="5">
        <f>+CEm!I26+CEm!I51+CEm!I52</f>
        <v>8769.7222222222026</v>
      </c>
      <c r="J5" s="5">
        <f>+CEm!J26+CEm!J51+CEm!J52</f>
        <v>8819.7222222222044</v>
      </c>
      <c r="K5" s="5">
        <f>+CEm!K26+CEm!K51+CEm!K52</f>
        <v>8819.722222222259</v>
      </c>
      <c r="L5" s="5">
        <f>+CEm!L26+CEm!L51+CEm!L52</f>
        <v>8819.7222222222044</v>
      </c>
      <c r="M5" s="5">
        <f>+CEm!M26+CEm!M51+CEm!M52</f>
        <v>8819.7222222222026</v>
      </c>
      <c r="N5" s="5">
        <f>+CEm!N26+CEm!N51+CEm!N52</f>
        <v>8819.7222222222608</v>
      </c>
      <c r="O5" s="5">
        <f>+CEm!O26+CEm!O51+CEm!O52</f>
        <v>8819.7222222222044</v>
      </c>
      <c r="P5" s="5">
        <f>+CEm!P26+CEm!P51+CEm!P52</f>
        <v>8819.7222222222008</v>
      </c>
      <c r="Q5" s="5">
        <f>+CEm!Q26+CEm!Q51+CEm!Q52</f>
        <v>8819.7222222222626</v>
      </c>
      <c r="R5" s="5">
        <f>+CEm!R26+CEm!R51+CEm!R52</f>
        <v>8819.7222222222008</v>
      </c>
      <c r="S5" s="5">
        <f>+CEm!S26+CEm!S51+CEm!S52</f>
        <v>8819.7222222222044</v>
      </c>
      <c r="T5" s="5">
        <f>+CEm!T26+CEm!T51+CEm!T52</f>
        <v>8819.7222222222626</v>
      </c>
      <c r="U5" s="5">
        <f>+CEm!U26+CEm!U51+CEm!U52</f>
        <v>8819.7222222222008</v>
      </c>
      <c r="V5" s="5">
        <f>+CEm!V26+CEm!V51+CEm!V52</f>
        <v>8819.7222222222008</v>
      </c>
      <c r="W5" s="5">
        <f>+CEm!W26+CEm!W51+CEm!W52</f>
        <v>8819.7222222222044</v>
      </c>
      <c r="X5" s="5">
        <f>+CEm!X26+CEm!X51+CEm!X52</f>
        <v>8819.7222222222008</v>
      </c>
      <c r="Y5" s="5">
        <f>+CEm!Y26+CEm!Y51+CEm!Y52</f>
        <v>8819.722222222259</v>
      </c>
      <c r="Z5" s="5">
        <f>+CEm!Z26+CEm!Z51+CEm!Z52</f>
        <v>7172.2222222222044</v>
      </c>
      <c r="AA5" s="5">
        <f>+CEm!AA26+CEm!AA51+CEm!AA52</f>
        <v>7172.2222222222008</v>
      </c>
      <c r="AB5" s="5">
        <f>+CEm!AB26+CEm!AB51+CEm!AB52</f>
        <v>7172.2222222222626</v>
      </c>
      <c r="AC5" s="5">
        <f>+CEm!AC26+CEm!AC51+CEm!AC52</f>
        <v>7172.222222222259</v>
      </c>
      <c r="AD5" s="5">
        <f>+CEm!AD26+CEm!AD51+CEm!AD52</f>
        <v>7172.2222222222044</v>
      </c>
      <c r="AE5" s="5">
        <f>+CEm!AE26+CEm!AE51+CEm!AE52</f>
        <v>7172.2222222222008</v>
      </c>
      <c r="AF5" s="5">
        <f>+CEm!AF26+CEm!AF51+CEm!AF52</f>
        <v>1738.8888888888905</v>
      </c>
      <c r="AG5" s="5">
        <f>+CEm!AG26+CEm!AG51+CEm!AG52</f>
        <v>1738.8888888888869</v>
      </c>
      <c r="AH5" s="5">
        <f>+CEm!AH26+CEm!AH51+CEm!AH52</f>
        <v>1738.8888888888905</v>
      </c>
      <c r="AI5" s="5">
        <f>+CEm!AI26+CEm!AI51+CEm!AI52</f>
        <v>1738.8888888888869</v>
      </c>
      <c r="AJ5" s="5">
        <f>+CEm!AJ26+CEm!AJ51+CEm!AJ52</f>
        <v>1738.8888888888869</v>
      </c>
      <c r="AK5" s="5">
        <f>+CEm!AK26+CEm!AK51+CEm!AK52</f>
        <v>1738.8888888888941</v>
      </c>
    </row>
    <row r="6" spans="1:38" x14ac:dyDescent="0.25">
      <c r="A6" s="4" t="s">
        <v>120</v>
      </c>
      <c r="B6" s="4">
        <f>+SUM(B3:B5)</f>
        <v>-100621.1</v>
      </c>
      <c r="C6" s="4">
        <f t="shared" ref="C6:AK6" si="0">+SUM(C3:C5)</f>
        <v>17832.900000000023</v>
      </c>
      <c r="D6" s="4">
        <f t="shared" si="0"/>
        <v>23378.899999999965</v>
      </c>
      <c r="E6" s="4">
        <f t="shared" si="0"/>
        <v>50441.735583066707</v>
      </c>
      <c r="F6" s="4">
        <f t="shared" si="0"/>
        <v>21067.406749200047</v>
      </c>
      <c r="G6" s="4">
        <f t="shared" si="0"/>
        <v>21450.162332266744</v>
      </c>
      <c r="H6" s="4">
        <f t="shared" si="0"/>
        <v>20895.562332266767</v>
      </c>
      <c r="I6" s="4">
        <f t="shared" si="0"/>
        <v>20894.657915333402</v>
      </c>
      <c r="J6" s="4">
        <f t="shared" si="0"/>
        <v>22290.997915333424</v>
      </c>
      <c r="K6" s="4">
        <f t="shared" si="0"/>
        <v>21194.35791533341</v>
      </c>
      <c r="L6" s="4">
        <f t="shared" si="0"/>
        <v>23342.756915333372</v>
      </c>
      <c r="M6" s="4">
        <f t="shared" si="0"/>
        <v>20767.532498400178</v>
      </c>
      <c r="N6" s="4">
        <f t="shared" si="0"/>
        <v>19486.094081466737</v>
      </c>
      <c r="O6" s="4">
        <f t="shared" si="0"/>
        <v>23008.889364533403</v>
      </c>
      <c r="P6" s="4">
        <f t="shared" si="0"/>
        <v>23008.889364533577</v>
      </c>
      <c r="Q6" s="4">
        <f t="shared" si="0"/>
        <v>23008.889364533461</v>
      </c>
      <c r="R6" s="4">
        <f t="shared" si="0"/>
        <v>23008.889364533519</v>
      </c>
      <c r="S6" s="4">
        <f t="shared" si="0"/>
        <v>23008.889364533403</v>
      </c>
      <c r="T6" s="4">
        <f t="shared" si="0"/>
        <v>22571.72494760032</v>
      </c>
      <c r="U6" s="4">
        <f t="shared" si="0"/>
        <v>22571.724947600087</v>
      </c>
      <c r="V6" s="4">
        <f t="shared" si="0"/>
        <v>22571.724947600203</v>
      </c>
      <c r="W6" s="4">
        <f t="shared" si="0"/>
        <v>22571.724947600087</v>
      </c>
      <c r="X6" s="4">
        <f t="shared" si="0"/>
        <v>22571.724947600203</v>
      </c>
      <c r="Y6" s="4">
        <f t="shared" si="0"/>
        <v>22134.560530667004</v>
      </c>
      <c r="Z6" s="4">
        <f t="shared" si="0"/>
        <v>21336.672930666777</v>
      </c>
      <c r="AA6" s="4">
        <f t="shared" si="0"/>
        <v>25475.304630666771</v>
      </c>
      <c r="AB6" s="4">
        <f t="shared" si="0"/>
        <v>25475.304630666884</v>
      </c>
      <c r="AC6" s="4">
        <f t="shared" si="0"/>
        <v>25475.304630666655</v>
      </c>
      <c r="AD6" s="4">
        <f t="shared" si="0"/>
        <v>25475.304630666884</v>
      </c>
      <c r="AE6" s="4">
        <f t="shared" si="0"/>
        <v>25475.304630666771</v>
      </c>
      <c r="AF6" s="4">
        <f t="shared" si="0"/>
        <v>25475.304630667004</v>
      </c>
      <c r="AG6" s="4">
        <f t="shared" si="0"/>
        <v>25475.304630666888</v>
      </c>
      <c r="AH6" s="4">
        <f t="shared" si="0"/>
        <v>25475.304630666771</v>
      </c>
      <c r="AI6" s="4">
        <f t="shared" si="0"/>
        <v>25475.304630666888</v>
      </c>
      <c r="AJ6" s="4">
        <f t="shared" si="0"/>
        <v>25475.304630666771</v>
      </c>
      <c r="AK6" s="4">
        <f t="shared" si="0"/>
        <v>25475.304630666888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121</v>
      </c>
      <c r="B8" s="4">
        <f t="shared" ref="B8:AK8" si="1">SUM(B9:B19)</f>
        <v>32763.400000000023</v>
      </c>
      <c r="C8" s="4">
        <f t="shared" si="1"/>
        <v>-62622.600000000035</v>
      </c>
      <c r="D8" s="4">
        <f t="shared" si="1"/>
        <v>-17481.599999999977</v>
      </c>
      <c r="E8" s="4">
        <f t="shared" si="1"/>
        <v>-38675.933333333349</v>
      </c>
      <c r="F8" s="4">
        <f t="shared" si="1"/>
        <v>8272.4000000000087</v>
      </c>
      <c r="G8" s="4">
        <f t="shared" si="1"/>
        <v>-490.85333333333983</v>
      </c>
      <c r="H8" s="4">
        <f t="shared" si="1"/>
        <v>-44371.253333333356</v>
      </c>
      <c r="I8" s="4">
        <f t="shared" si="1"/>
        <v>-46604.84666666665</v>
      </c>
      <c r="J8" s="4">
        <f t="shared" si="1"/>
        <v>-9658.5466666666907</v>
      </c>
      <c r="K8" s="4">
        <f t="shared" si="1"/>
        <v>-42490.321666666656</v>
      </c>
      <c r="L8" s="4">
        <f t="shared" si="1"/>
        <v>-38821.290666666631</v>
      </c>
      <c r="M8" s="4">
        <f t="shared" si="1"/>
        <v>16147.835999999934</v>
      </c>
      <c r="N8" s="4">
        <f t="shared" si="1"/>
        <v>-76171.040283333292</v>
      </c>
      <c r="O8" s="4">
        <f t="shared" si="1"/>
        <v>-409.03331666659506</v>
      </c>
      <c r="P8" s="4">
        <f t="shared" si="1"/>
        <v>788.40668333325448</v>
      </c>
      <c r="Q8" s="4">
        <f t="shared" si="1"/>
        <v>-83135.577641666649</v>
      </c>
      <c r="R8" s="4">
        <f t="shared" si="1"/>
        <v>2955.4023583332805</v>
      </c>
      <c r="S8" s="4">
        <f t="shared" si="1"/>
        <v>-31424.037641666597</v>
      </c>
      <c r="T8" s="4">
        <f t="shared" si="1"/>
        <v>-26346.710975000165</v>
      </c>
      <c r="U8" s="4">
        <f t="shared" si="1"/>
        <v>-39556.790974999931</v>
      </c>
      <c r="V8" s="4">
        <f t="shared" si="1"/>
        <v>3832.6490249999988</v>
      </c>
      <c r="W8" s="4">
        <f t="shared" si="1"/>
        <v>-5665.9349249999286</v>
      </c>
      <c r="X8" s="4">
        <f t="shared" si="1"/>
        <v>-38215.350975000045</v>
      </c>
      <c r="Y8" s="4">
        <f t="shared" si="1"/>
        <v>-49754.326758333511</v>
      </c>
      <c r="Z8" s="4">
        <f t="shared" si="1"/>
        <v>-36957.880733333259</v>
      </c>
      <c r="AA8" s="4">
        <f t="shared" si="1"/>
        <v>16741.544766666721</v>
      </c>
      <c r="AB8" s="4">
        <f t="shared" si="1"/>
        <v>-12549.354008333354</v>
      </c>
      <c r="AC8" s="4">
        <f t="shared" si="1"/>
        <v>-92838.857133333149</v>
      </c>
      <c r="AD8" s="4">
        <f t="shared" si="1"/>
        <v>-33134.123509333389</v>
      </c>
      <c r="AE8" s="4">
        <f t="shared" si="1"/>
        <v>-3465.0477333332683</v>
      </c>
      <c r="AF8" s="4">
        <f t="shared" si="1"/>
        <v>-23582.807733333491</v>
      </c>
      <c r="AG8" s="4">
        <f t="shared" si="1"/>
        <v>15362.941666666607</v>
      </c>
      <c r="AH8" s="4">
        <f t="shared" si="1"/>
        <v>-56831.098333333262</v>
      </c>
      <c r="AI8" s="4">
        <f t="shared" si="1"/>
        <v>-24248.606533333343</v>
      </c>
      <c r="AJ8" s="4">
        <f t="shared" si="1"/>
        <v>-4815.4477333332716</v>
      </c>
      <c r="AK8" s="4">
        <f t="shared" si="1"/>
        <v>4291.8322666666327</v>
      </c>
    </row>
    <row r="9" spans="1:38" x14ac:dyDescent="0.25">
      <c r="A9" s="5" t="s">
        <v>122</v>
      </c>
      <c r="B9" s="5">
        <f>-SPm!B9</f>
        <v>-371037</v>
      </c>
      <c r="C9" s="5">
        <f>+SPm!B9-SPm!C9</f>
        <v>131963</v>
      </c>
      <c r="D9" s="5">
        <f>+SPm!C9-SPm!D9</f>
        <v>143000</v>
      </c>
      <c r="E9" s="5">
        <f>+SPm!D9-SPm!E9</f>
        <v>0</v>
      </c>
      <c r="F9" s="5">
        <f>+SPm!E9-SPm!F9</f>
        <v>0</v>
      </c>
      <c r="G9" s="5">
        <f>+SPm!F9-SPm!G9</f>
        <v>0</v>
      </c>
      <c r="H9" s="5">
        <f>+SPm!G9-SPm!H9</f>
        <v>-261.36000000000058</v>
      </c>
      <c r="I9" s="5">
        <f>+SPm!H9-SPm!I9</f>
        <v>-535.42500000000291</v>
      </c>
      <c r="J9" s="5">
        <f>+SPm!I9-SPm!J9</f>
        <v>-640.69500000000698</v>
      </c>
      <c r="K9" s="5">
        <f>+SPm!J9-SPm!K9</f>
        <v>-366.63000000000466</v>
      </c>
      <c r="L9" s="5">
        <f>+SPm!K9-SPm!L9</f>
        <v>-328.76305000000866</v>
      </c>
      <c r="M9" s="5">
        <f>+SPm!L9-SPm!M9</f>
        <v>-328.76304999999411</v>
      </c>
      <c r="N9" s="5">
        <f>+SPm!M9-SPm!N9</f>
        <v>0</v>
      </c>
      <c r="O9" s="5">
        <f>+SPm!N9-SPm!O9</f>
        <v>-5543.5756749999855</v>
      </c>
      <c r="P9" s="5">
        <f>+SPm!O9-SPm!P9</f>
        <v>-5543.5756749999855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-5543.5756750000146</v>
      </c>
      <c r="AB9" s="5">
        <f>+SPm!AA9-SPm!AB9</f>
        <v>-5543.575675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123</v>
      </c>
      <c r="B10" s="5">
        <f>+SPm!B67-SPm!B14</f>
        <v>-55838.7</v>
      </c>
      <c r="C10" s="5">
        <f>+SPm!C67-SPm!B67+SPm!B14-SPm!C14</f>
        <v>6810.3000000000029</v>
      </c>
      <c r="D10" s="5">
        <f>+SPm!D67-SPm!C67+SPm!C14-SPm!D14</f>
        <v>7440.3000000000029</v>
      </c>
      <c r="E10" s="5">
        <f>+SPm!E67-SPm!D67+SPm!D14-SPm!E14</f>
        <v>1095.3000000000029</v>
      </c>
      <c r="F10" s="5">
        <f>+SPm!F67-SPm!E67+SPm!E14-SPm!F14</f>
        <v>3360.3000000000029</v>
      </c>
      <c r="G10" s="5">
        <f>+SPm!G67-SPm!F67+SPm!F14-SPm!G14</f>
        <v>-1467.6999999999971</v>
      </c>
      <c r="H10" s="5">
        <f>+SPm!H67-SPm!G67+SPm!G14-SPm!H14</f>
        <v>-501.05999999999767</v>
      </c>
      <c r="I10" s="5">
        <f>+SPm!I67-SPm!H67+SPm!H14-SPm!I14</f>
        <v>4031.2249999999985</v>
      </c>
      <c r="J10" s="5">
        <f>+SPm!J67-SPm!I67+SPm!I14-SPm!J14</f>
        <v>1003.4550000000017</v>
      </c>
      <c r="K10" s="5">
        <f>+SPm!K67-SPm!J67+SPm!J14-SPm!K14</f>
        <v>3077.6549999999988</v>
      </c>
      <c r="L10" s="5">
        <f>+SPm!L67-SPm!K67+SPm!K14-SPm!L14</f>
        <v>-1013.3269500000024</v>
      </c>
      <c r="M10" s="5">
        <f>+SPm!M67-SPm!L67+SPm!L14-SPm!M14</f>
        <v>7053.9130499999992</v>
      </c>
      <c r="N10" s="5">
        <f>+SPm!N67-SPm!M67+SPm!M14-SPm!N14</f>
        <v>607.1530500000008</v>
      </c>
      <c r="O10" s="5">
        <f>+SPm!O67-SPm!N67+SPm!N14-SPm!O14</f>
        <v>539.30122499999925</v>
      </c>
      <c r="P10" s="5">
        <f>+SPm!P67-SPm!O67+SPm!O14-SPm!P14</f>
        <v>7592.3212249999997</v>
      </c>
      <c r="Q10" s="5">
        <f>+SPm!Q67-SPm!P67+SPm!P14-SPm!Q14</f>
        <v>-3831.7587750000021</v>
      </c>
      <c r="R10" s="5">
        <f>+SPm!R67-SPm!Q67+SPm!Q14-SPm!R14</f>
        <v>6602.3012249999992</v>
      </c>
      <c r="S10" s="5">
        <f>+SPm!S67-SPm!R67+SPm!R14-SPm!S14</f>
        <v>2604.0212250000004</v>
      </c>
      <c r="T10" s="5">
        <f>+SPm!T67-SPm!S67+SPm!S14-SPm!T14</f>
        <v>2010.2612249999984</v>
      </c>
      <c r="U10" s="5">
        <f>+SPm!U67-SPm!T67+SPm!T14-SPm!U14</f>
        <v>8595.0212249999986</v>
      </c>
      <c r="V10" s="5">
        <f>+SPm!V67-SPm!U67+SPm!U14-SPm!V14</f>
        <v>914.66122499999801</v>
      </c>
      <c r="W10" s="5">
        <f>+SPm!W67-SPm!V67+SPm!V14-SPm!W14</f>
        <v>-1409.8227250000091</v>
      </c>
      <c r="X10" s="5">
        <f>+SPm!X67-SPm!W67+SPm!W14-SPm!X14</f>
        <v>4482.3812249999992</v>
      </c>
      <c r="Y10" s="5">
        <f>+SPm!Y67-SPm!X67+SPm!X14-SPm!Y14</f>
        <v>5278.5187750000005</v>
      </c>
      <c r="Z10" s="5">
        <f>+SPm!Z67-SPm!Y67+SPm!Y14-SPm!Z14</f>
        <v>-8233.56</v>
      </c>
      <c r="AA10" s="5">
        <f>+SPm!AA67-SPm!Z67+SPm!Z14-SPm!AA14</f>
        <v>-2487.2918250000002</v>
      </c>
      <c r="AB10" s="5">
        <f>+SPm!AB67-SPm!AA67+SPm!AA14-SPm!AB14</f>
        <v>3640.1093999999994</v>
      </c>
      <c r="AC10" s="5">
        <f>+SPm!AC67-SPm!AB67+SPm!AB14-SPm!AC14</f>
        <v>1908.450600000001</v>
      </c>
      <c r="AD10" s="5">
        <f>+SPm!AD67-SPm!AC67+SPm!AC14-SPm!AD14</f>
        <v>4690.7</v>
      </c>
      <c r="AE10" s="5">
        <f>+SPm!AE67-SPm!AD67+SPm!AD14-SPm!AE14</f>
        <v>544.05999999999949</v>
      </c>
      <c r="AF10" s="5">
        <f>+SPm!AF67-SPm!AE67+SPm!AE14-SPm!AF14</f>
        <v>-15330.239999999998</v>
      </c>
      <c r="AG10" s="5">
        <f>+SPm!AG67-SPm!AF67+SPm!AF14-SPm!AG14</f>
        <v>5720.3093999999992</v>
      </c>
      <c r="AH10" s="5">
        <f>+SPm!AH67-SPm!AG67+SPm!AG14-SPm!AH14</f>
        <v>7992.8093999999992</v>
      </c>
      <c r="AI10" s="5">
        <f>+SPm!AI67-SPm!AH67+SPm!AH14-SPm!AI14</f>
        <v>983.34119999999893</v>
      </c>
      <c r="AJ10" s="5">
        <f>+SPm!AJ67-SPm!AI67+SPm!AI14-SPm!AJ14</f>
        <v>-1685.579999999999</v>
      </c>
      <c r="AK10" s="5">
        <f>+SPm!AK67-SPm!AJ67+SPm!AJ14-SPm!AK14</f>
        <v>-7667.1400000000021</v>
      </c>
    </row>
    <row r="11" spans="1:38" x14ac:dyDescent="0.25">
      <c r="A11" s="5" t="s">
        <v>124</v>
      </c>
      <c r="B11" s="5">
        <f>-SPm!B17</f>
        <v>-14546</v>
      </c>
      <c r="C11" s="5">
        <f>+SPm!B17-SPm!C17</f>
        <v>14546</v>
      </c>
      <c r="D11" s="5">
        <f>+SPm!C17-SPm!D17</f>
        <v>0</v>
      </c>
      <c r="E11" s="5">
        <f>+SPm!D17-SPm!E17</f>
        <v>-1958.3333333333321</v>
      </c>
      <c r="F11" s="5">
        <f>+SPm!E17-SPm!F17</f>
        <v>-3875</v>
      </c>
      <c r="G11" s="5">
        <f>+SPm!F17-SPm!G17</f>
        <v>-1833.3333333333358</v>
      </c>
      <c r="H11" s="5">
        <f>+SPm!G17-SPm!H17</f>
        <v>166.66666666666788</v>
      </c>
      <c r="I11" s="5">
        <f>+SPm!H17-SPm!I17</f>
        <v>-1791.6666666666642</v>
      </c>
      <c r="J11" s="5">
        <f>+SPm!I17-SPm!J17</f>
        <v>208.33333333332848</v>
      </c>
      <c r="K11" s="5">
        <f>+SPm!J17-SPm!K17</f>
        <v>208.33333333333576</v>
      </c>
      <c r="L11" s="5">
        <f>+SPm!K17-SPm!L17</f>
        <v>208.33333333333212</v>
      </c>
      <c r="M11" s="5">
        <f>+SPm!L17-SPm!M17</f>
        <v>-1750</v>
      </c>
      <c r="N11" s="5">
        <f>+SPm!M17-SPm!N17</f>
        <v>-1708.3333333333321</v>
      </c>
      <c r="O11" s="5">
        <f>+SPm!N17-SPm!O17</f>
        <v>-1666.6666666666642</v>
      </c>
      <c r="P11" s="5">
        <f>+SPm!O17-SPm!P17</f>
        <v>333.33333333332848</v>
      </c>
      <c r="Q11" s="5">
        <f>+SPm!P17-SPm!Q17</f>
        <v>333.33333333333576</v>
      </c>
      <c r="R11" s="5">
        <f>+SPm!Q17-SPm!R17</f>
        <v>333.33333333333576</v>
      </c>
      <c r="S11" s="5">
        <f>+SPm!R17-SPm!S17</f>
        <v>333.33333333332848</v>
      </c>
      <c r="T11" s="5">
        <f>+SPm!S17-SPm!T17</f>
        <v>-1625</v>
      </c>
      <c r="U11" s="5">
        <f>+SPm!T17-SPm!U17</f>
        <v>375</v>
      </c>
      <c r="V11" s="5">
        <f>+SPm!U17-SPm!V17</f>
        <v>375</v>
      </c>
      <c r="W11" s="5">
        <f>+SPm!V17-SPm!W17</f>
        <v>375</v>
      </c>
      <c r="X11" s="5">
        <f>+SPm!W17-SPm!X17</f>
        <v>375</v>
      </c>
      <c r="Y11" s="5">
        <f>+SPm!X17-SPm!Y17</f>
        <v>-1583.3333333333358</v>
      </c>
      <c r="Z11" s="5">
        <f>+SPm!Y17-SPm!Z17</f>
        <v>416.66666666667152</v>
      </c>
      <c r="AA11" s="5">
        <f>+SPm!Z17-SPm!AA17</f>
        <v>416.66666666666424</v>
      </c>
      <c r="AB11" s="5">
        <f>+SPm!AA17-SPm!AB17</f>
        <v>416.66666666666424</v>
      </c>
      <c r="AC11" s="5">
        <f>+SPm!AB17-SPm!AC17</f>
        <v>416.66666666667152</v>
      </c>
      <c r="AD11" s="5">
        <f>+SPm!AC17-SPm!AD17</f>
        <v>416.66666666666424</v>
      </c>
      <c r="AE11" s="5">
        <f>+SPm!AD17-SPm!AE17</f>
        <v>416.66666666666424</v>
      </c>
      <c r="AF11" s="5">
        <f>+SPm!AE17-SPm!AF17</f>
        <v>416.66666666666788</v>
      </c>
      <c r="AG11" s="5">
        <f>+SPm!AF17-SPm!AG17</f>
        <v>416.66666666666788</v>
      </c>
      <c r="AH11" s="5">
        <f>+SPm!AG17-SPm!AH17</f>
        <v>416.66666666666788</v>
      </c>
      <c r="AI11" s="5">
        <f>+SPm!AH17-SPm!AI17</f>
        <v>416.66666666666788</v>
      </c>
      <c r="AJ11" s="5">
        <f>+SPm!AI17-SPm!AJ17</f>
        <v>416.66666666666788</v>
      </c>
      <c r="AK11" s="5">
        <f>+SPm!AJ17-SPm!AK17</f>
        <v>416.66666666666788</v>
      </c>
    </row>
    <row r="12" spans="1:38" x14ac:dyDescent="0.25">
      <c r="A12" s="1" t="s">
        <v>125</v>
      </c>
      <c r="B12" s="5"/>
    </row>
    <row r="13" spans="1:38" x14ac:dyDescent="0.25">
      <c r="A13" s="5" t="s">
        <v>126</v>
      </c>
      <c r="B13" s="5">
        <f>-SPm!B22</f>
        <v>-137052.9</v>
      </c>
      <c r="C13" s="5">
        <f>+SPm!B22-SPm!C22</f>
        <v>9847.0999999999767</v>
      </c>
      <c r="D13" s="5">
        <f>+SPm!C22-SPm!D22</f>
        <v>8847.1000000000349</v>
      </c>
      <c r="E13" s="5">
        <f>+SPm!D22-SPm!E22</f>
        <v>-58352.900000000023</v>
      </c>
      <c r="F13" s="5">
        <f>+SPm!E22-SPm!F22</f>
        <v>-23152.899999999994</v>
      </c>
      <c r="G13" s="5">
        <f>+SPm!F22-SPm!G22</f>
        <v>-42272.820000000007</v>
      </c>
      <c r="H13" s="5">
        <f>+SPm!G22-SPm!H22</f>
        <v>-35734.22000000003</v>
      </c>
      <c r="I13" s="5">
        <f>+SPm!H22-SPm!I22</f>
        <v>-20811.979999999981</v>
      </c>
      <c r="J13" s="5">
        <f>+SPm!I22-SPm!J22</f>
        <v>-33765.320000000007</v>
      </c>
      <c r="K13" s="5">
        <f>+SPm!J22-SPm!K22</f>
        <v>-13928.679999999993</v>
      </c>
      <c r="L13" s="5">
        <f>+SPm!K22-SPm!L22</f>
        <v>-50731.373999999953</v>
      </c>
      <c r="M13" s="5">
        <f>+SPm!L22-SPm!M22</f>
        <v>-347.31400000007125</v>
      </c>
      <c r="N13" s="5">
        <f>+SPm!M22-SPm!N22</f>
        <v>-24957.319999999949</v>
      </c>
      <c r="O13" s="5">
        <f>+SPm!N22-SPm!O22</f>
        <v>-58396.012199999939</v>
      </c>
      <c r="P13" s="5">
        <f>+SPm!O22-SPm!P22</f>
        <v>1010.1877999998978</v>
      </c>
      <c r="Q13" s="5">
        <f>+SPm!P22-SPm!Q22</f>
        <v>-56690.812199999986</v>
      </c>
      <c r="R13" s="5">
        <f>+SPm!Q22-SPm!R22</f>
        <v>-5711.812200000044</v>
      </c>
      <c r="S13" s="5">
        <f>+SPm!R22-SPm!S22</f>
        <v>-42841.812199999928</v>
      </c>
      <c r="T13" s="5">
        <f>+SPm!S22-SPm!T22</f>
        <v>-22235.81220000016</v>
      </c>
      <c r="U13" s="5">
        <f>+SPm!T22-SPm!U22</f>
        <v>9120.1878000000725</v>
      </c>
      <c r="V13" s="5">
        <f>+SPm!U22-SPm!V22</f>
        <v>-39811.012199999997</v>
      </c>
      <c r="W13" s="5">
        <f>+SPm!V22-SPm!W22</f>
        <v>-67371.812199999928</v>
      </c>
      <c r="X13" s="5">
        <f>+SPm!W22-SPm!X22</f>
        <v>-10463.812200000044</v>
      </c>
      <c r="Y13" s="5">
        <f>+SPm!X22-SPm!Y22</f>
        <v>11220.18779999984</v>
      </c>
      <c r="Z13" s="5">
        <f>+SPm!Y22-SPm!Z22</f>
        <v>-35860.170199999935</v>
      </c>
      <c r="AA13" s="5">
        <f>+SPm!Z22-SPm!AA22</f>
        <v>-61468.334399999934</v>
      </c>
      <c r="AB13" s="5">
        <f>+SPm!AA22-SPm!AB22</f>
        <v>-32283.534400000004</v>
      </c>
      <c r="AC13" s="5">
        <f>+SPm!AB22-SPm!AC22</f>
        <v>-25421.334399999818</v>
      </c>
      <c r="AD13" s="5">
        <f>+SPm!AC22-SPm!AD22</f>
        <v>2150.6655999999493</v>
      </c>
      <c r="AE13" s="5">
        <f>+SPm!AD22-SPm!AE22</f>
        <v>8076.6656000000658</v>
      </c>
      <c r="AF13" s="5">
        <f>+SPm!AE22-SPm!AF22</f>
        <v>-79787.334400000167</v>
      </c>
      <c r="AG13" s="5">
        <f>+SPm!AF22-SPm!AG22</f>
        <v>-23216.334400000051</v>
      </c>
      <c r="AH13" s="5">
        <f>+SPm!AG22-SPm!AH22</f>
        <v>-2531.3343999999342</v>
      </c>
      <c r="AI13" s="5">
        <f>+SPm!AH22-SPm!AI22</f>
        <v>-663.5344000000041</v>
      </c>
      <c r="AJ13" s="5">
        <f>+SPm!AI22-SPm!AJ22</f>
        <v>-26401.334399999934</v>
      </c>
      <c r="AK13" s="5">
        <f>+SPm!AJ22-SPm!AK22</f>
        <v>-42813.334400000051</v>
      </c>
    </row>
    <row r="14" spans="1:38" x14ac:dyDescent="0.25">
      <c r="A14" s="1" t="s">
        <v>127</v>
      </c>
      <c r="B14" s="5">
        <f>+SPm!B62</f>
        <v>404731</v>
      </c>
      <c r="C14" s="5">
        <f>+SPm!C62-SPm!B62</f>
        <v>-227299</v>
      </c>
      <c r="D14" s="5">
        <f>+SPm!D62-SPm!C62</f>
        <v>-177069</v>
      </c>
      <c r="E14" s="5">
        <f>+SPm!E62-SPm!D62</f>
        <v>20240</v>
      </c>
      <c r="F14" s="5">
        <f>+SPm!F62-SPm!E62</f>
        <v>34450</v>
      </c>
      <c r="G14" s="5">
        <f>+SPm!G62-SPm!F62</f>
        <v>41758</v>
      </c>
      <c r="H14" s="5">
        <f>+SPm!H62-SPm!G62</f>
        <v>-8341.2799999999988</v>
      </c>
      <c r="I14" s="5">
        <f>+SPm!I62-SPm!H62</f>
        <v>-27797</v>
      </c>
      <c r="J14" s="5">
        <f>+SPm!J62-SPm!I62</f>
        <v>22025.679999999993</v>
      </c>
      <c r="K14" s="5">
        <f>+SPm!K62-SPm!J62</f>
        <v>-31780.999999999993</v>
      </c>
      <c r="L14" s="5">
        <f>+SPm!L62-SPm!K62</f>
        <v>16978.840000000004</v>
      </c>
      <c r="M14" s="5">
        <f>+SPm!M62-SPm!L62</f>
        <v>11220</v>
      </c>
      <c r="N14" s="5">
        <f>+SPm!N62-SPm!M62</f>
        <v>-50428.680000000008</v>
      </c>
      <c r="O14" s="5">
        <f>+SPm!O62-SPm!N62</f>
        <v>64351.92</v>
      </c>
      <c r="P14" s="5">
        <f>+SPm!P62-SPm!O62</f>
        <v>-2909.859999999986</v>
      </c>
      <c r="Q14" s="5">
        <f>+SPm!Q62-SPm!P62</f>
        <v>-23252.339999999997</v>
      </c>
      <c r="R14" s="5">
        <f>+SPm!R62-SPm!Q62</f>
        <v>5171.0199999999895</v>
      </c>
      <c r="S14" s="5">
        <f>+SPm!S62-SPm!R62</f>
        <v>8174.4199999999983</v>
      </c>
      <c r="T14" s="5">
        <f>+SPm!T62-SPm!S62</f>
        <v>-4802.1600000000035</v>
      </c>
      <c r="U14" s="5">
        <f>+SPm!U62-SPm!T62</f>
        <v>-57953</v>
      </c>
      <c r="V14" s="5">
        <f>+SPm!V62-SPm!U62</f>
        <v>42048</v>
      </c>
      <c r="W14" s="5">
        <f>+SPm!W62-SPm!V62</f>
        <v>62434.700000000004</v>
      </c>
      <c r="X14" s="5">
        <f>+SPm!X62-SPm!W62</f>
        <v>-32914.92</v>
      </c>
      <c r="Y14" s="5">
        <f>+SPm!Y62-SPm!X62</f>
        <v>-64975.700000000012</v>
      </c>
      <c r="Z14" s="5">
        <f>+SPm!Z62-SPm!Y62</f>
        <v>6396.7200000000012</v>
      </c>
      <c r="AA14" s="5">
        <f>+SPm!AA62-SPm!Z62</f>
        <v>85511.96</v>
      </c>
      <c r="AB14" s="5">
        <f>+SPm!AB62-SPm!AA62</f>
        <v>20908.859999999986</v>
      </c>
      <c r="AC14" s="5">
        <f>+SPm!AC62-SPm!AB62</f>
        <v>-70054.759999999995</v>
      </c>
      <c r="AD14" s="5">
        <f>+SPm!AD62-SPm!AC62</f>
        <v>-36807.520000000004</v>
      </c>
      <c r="AE14" s="5">
        <f>+SPm!AE62-SPm!AD62</f>
        <v>-12814.559999999998</v>
      </c>
      <c r="AF14" s="5">
        <f>+SPm!AF62-SPm!AE62</f>
        <v>70805.98000000001</v>
      </c>
      <c r="AG14" s="5">
        <f>+SPm!AG62-SPm!AF62</f>
        <v>32130.179999999993</v>
      </c>
      <c r="AH14" s="5">
        <f>+SPm!AH62-SPm!AG62</f>
        <v>-63021.359999999993</v>
      </c>
      <c r="AI14" s="5">
        <f>+SPm!AI62-SPm!AH62</f>
        <v>-25297.200000000004</v>
      </c>
      <c r="AJ14" s="5">
        <f>+SPm!AJ62-SPm!AI62</f>
        <v>22542.679999999993</v>
      </c>
      <c r="AK14" s="5">
        <f>+SPm!AK62-SPm!AJ62</f>
        <v>54043.520000000019</v>
      </c>
    </row>
    <row r="15" spans="1:38" s="7" customFormat="1" x14ac:dyDescent="0.25">
      <c r="A15" s="7" t="s">
        <v>140</v>
      </c>
      <c r="B15" s="5">
        <f>+SPm!B63</f>
        <v>205700</v>
      </c>
      <c r="C15" s="5">
        <f>+SPm!C63-SPm!B63</f>
        <v>1210</v>
      </c>
      <c r="D15" s="5">
        <f>+SPm!D63-SPm!C63</f>
        <v>0</v>
      </c>
      <c r="E15" s="5">
        <f>+SPm!E63-SPm!D63</f>
        <v>0</v>
      </c>
      <c r="F15" s="5">
        <f>+SPm!F63-SPm!E63</f>
        <v>790</v>
      </c>
      <c r="G15" s="5">
        <f>+SPm!G63-SPm!F63</f>
        <v>3025</v>
      </c>
      <c r="H15" s="5">
        <f>+SPm!H63-SPm!G63</f>
        <v>0</v>
      </c>
      <c r="I15" s="5">
        <f>+SPm!I63-SPm!H63</f>
        <v>0</v>
      </c>
      <c r="J15" s="5">
        <f>+SPm!J63-SPm!I63</f>
        <v>1210</v>
      </c>
      <c r="K15" s="5">
        <f>+SPm!K63-SPm!J63</f>
        <v>0</v>
      </c>
      <c r="L15" s="5">
        <f>+SPm!L63-SPm!K63</f>
        <v>-4235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128</v>
      </c>
      <c r="B16" s="5">
        <f>+SPm!B64-SPm!B10</f>
        <v>300</v>
      </c>
      <c r="C16" s="5">
        <f>+SPm!B10-SPm!C10+SPm!C64-SPm!B64</f>
        <v>300</v>
      </c>
      <c r="D16" s="5">
        <f>+SPm!C10-SPm!D10+SPm!D64-SPm!C64</f>
        <v>300</v>
      </c>
      <c r="E16" s="5">
        <f>+SPm!D10-SPm!E10+SPm!E64-SPm!D64</f>
        <v>300</v>
      </c>
      <c r="F16" s="5">
        <f>+SPm!E10-SPm!F10+SPm!F64-SPm!E64</f>
        <v>-3300</v>
      </c>
      <c r="G16" s="5">
        <f>+SPm!F10-SPm!G10+SPm!G64-SPm!F64</f>
        <v>300</v>
      </c>
      <c r="H16" s="5">
        <f>+SPm!G10-SPm!H10+SPm!H64-SPm!G64</f>
        <v>300</v>
      </c>
      <c r="I16" s="5">
        <f>+SPm!H10-SPm!I10+SPm!I64-SPm!H64</f>
        <v>300</v>
      </c>
      <c r="J16" s="5">
        <f>+SPm!I10-SPm!J10+SPm!J64-SPm!I64</f>
        <v>300</v>
      </c>
      <c r="K16" s="5">
        <f>+SPm!J10-SPm!K10+SPm!K64-SPm!J64</f>
        <v>300</v>
      </c>
      <c r="L16" s="5">
        <f>+SPm!K10-SPm!L10+SPm!L64-SPm!K64</f>
        <v>300</v>
      </c>
      <c r="M16" s="5">
        <f>+SPm!L10-SPm!M10+SPm!M64-SPm!L64</f>
        <v>300</v>
      </c>
      <c r="N16" s="5">
        <f>+SPm!M10-SPm!N10+SPm!N64-SPm!M64</f>
        <v>306</v>
      </c>
      <c r="O16" s="5">
        <f>+SPm!N10-SPm!O10+SPm!O64-SPm!N64</f>
        <v>306</v>
      </c>
      <c r="P16" s="5">
        <f>+SPm!O10-SPm!P10+SPm!P64-SPm!O64</f>
        <v>306</v>
      </c>
      <c r="Q16" s="5">
        <f>+SPm!P10-SPm!Q10+SPm!Q64-SPm!P64</f>
        <v>306</v>
      </c>
      <c r="R16" s="5">
        <f>+SPm!Q10-SPm!R10+SPm!R64-SPm!Q64</f>
        <v>-3439.44</v>
      </c>
      <c r="S16" s="5">
        <f>+SPm!R10-SPm!S10+SPm!S64-SPm!R64</f>
        <v>306</v>
      </c>
      <c r="T16" s="5">
        <f>+SPm!S10-SPm!T10+SPm!T64-SPm!S64</f>
        <v>306</v>
      </c>
      <c r="U16" s="5">
        <f>+SPm!T10-SPm!U10+SPm!U64-SPm!T64</f>
        <v>306</v>
      </c>
      <c r="V16" s="5">
        <f>+SPm!U10-SPm!V10+SPm!V64-SPm!U64</f>
        <v>306</v>
      </c>
      <c r="W16" s="5">
        <f>+SPm!V10-SPm!W10+SPm!W64-SPm!V64</f>
        <v>306</v>
      </c>
      <c r="X16" s="5">
        <f>+SPm!W10-SPm!X10+SPm!X64-SPm!W64</f>
        <v>306</v>
      </c>
      <c r="Y16" s="5">
        <f>+SPm!X10-SPm!Y10+SPm!Y64-SPm!X64</f>
        <v>306</v>
      </c>
      <c r="Z16" s="5">
        <f>+SPm!Y10-SPm!Z10+SPm!Z64-SPm!Y64</f>
        <v>312.11999999999989</v>
      </c>
      <c r="AA16" s="5">
        <f>+SPm!Z10-SPm!AA10+SPm!AA64-SPm!Z64</f>
        <v>312.11999999999989</v>
      </c>
      <c r="AB16" s="5">
        <f>+SPm!AA10-SPm!AB10+SPm!AB64-SPm!AA64</f>
        <v>312.11999999999989</v>
      </c>
      <c r="AC16" s="5">
        <f>+SPm!AB10-SPm!AC10+SPm!AC64-SPm!AB64</f>
        <v>312.11999999999989</v>
      </c>
      <c r="AD16" s="5">
        <f>+SPm!AC10-SPm!AD10+SPm!AD64-SPm!AC64</f>
        <v>-3584.6357760000001</v>
      </c>
      <c r="AE16" s="5">
        <f>+SPm!AD10-SPm!AE10+SPm!AE64-SPm!AD64</f>
        <v>312.11999999999989</v>
      </c>
      <c r="AF16" s="5">
        <f>+SPm!AE10-SPm!AF10+SPm!AF64-SPm!AE64</f>
        <v>312.11999999999989</v>
      </c>
      <c r="AG16" s="5">
        <f>+SPm!AF10-SPm!AG10+SPm!AG64-SPm!AF64</f>
        <v>312.11999999999989</v>
      </c>
      <c r="AH16" s="5">
        <f>+SPm!AG10-SPm!AH10+SPm!AH64-SPm!AG64</f>
        <v>312.11999999999989</v>
      </c>
      <c r="AI16" s="5">
        <f>+SPm!AH10-SPm!AI10+SPm!AI64-SPm!AH64</f>
        <v>312.11999999999989</v>
      </c>
      <c r="AJ16" s="5">
        <f>+SPm!AI10-SPm!AJ10+SPm!AJ64-SPm!AI64</f>
        <v>312.11999999999989</v>
      </c>
      <c r="AK16" s="5">
        <f>+SPm!AJ10-SPm!AK10+SPm!AK64-SPm!AJ64</f>
        <v>312.11999999999989</v>
      </c>
    </row>
    <row r="17" spans="1:37" x14ac:dyDescent="0.25">
      <c r="A17" s="1" t="s">
        <v>129</v>
      </c>
      <c r="B17" s="5">
        <f>+SPm!B65-SPm!B11</f>
        <v>507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0</v>
      </c>
      <c r="M17" s="5">
        <f>+SPm!L11-SPm!M11+SPm!M65-SPm!L65</f>
        <v>0</v>
      </c>
      <c r="N17" s="5">
        <f>+SPm!M11-SPm!N11+SPm!N65-SPm!M65</f>
        <v>10.139999999999986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10.342799999999784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130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131</v>
      </c>
      <c r="B21" s="4">
        <f t="shared" ref="B21:AK21" si="2">+B6+B8</f>
        <v>-67857.699999999983</v>
      </c>
      <c r="C21" s="4">
        <f t="shared" si="2"/>
        <v>-44789.700000000012</v>
      </c>
      <c r="D21" s="4">
        <f t="shared" si="2"/>
        <v>5897.2999999999884</v>
      </c>
      <c r="E21" s="4">
        <f t="shared" si="2"/>
        <v>11765.802249733359</v>
      </c>
      <c r="F21" s="4">
        <f t="shared" si="2"/>
        <v>29339.806749200055</v>
      </c>
      <c r="G21" s="4">
        <f t="shared" si="2"/>
        <v>20959.308998933404</v>
      </c>
      <c r="H21" s="4">
        <f t="shared" si="2"/>
        <v>-23475.691001066589</v>
      </c>
      <c r="I21" s="4">
        <f t="shared" si="2"/>
        <v>-25710.188751333248</v>
      </c>
      <c r="J21" s="4">
        <f t="shared" si="2"/>
        <v>12632.451248666734</v>
      </c>
      <c r="K21" s="4">
        <f t="shared" si="2"/>
        <v>-21295.963751333245</v>
      </c>
      <c r="L21" s="4">
        <f t="shared" si="2"/>
        <v>-15478.53375133326</v>
      </c>
      <c r="M21" s="4">
        <f t="shared" si="2"/>
        <v>36915.368498400116</v>
      </c>
      <c r="N21" s="4">
        <f t="shared" si="2"/>
        <v>-56684.946201866551</v>
      </c>
      <c r="O21" s="4">
        <f t="shared" si="2"/>
        <v>22599.856047866808</v>
      </c>
      <c r="P21" s="4">
        <f t="shared" si="2"/>
        <v>23797.296047866832</v>
      </c>
      <c r="Q21" s="4">
        <f t="shared" si="2"/>
        <v>-60126.688277133188</v>
      </c>
      <c r="R21" s="4">
        <f t="shared" si="2"/>
        <v>25964.291722866801</v>
      </c>
      <c r="S21" s="4">
        <f t="shared" si="2"/>
        <v>-8415.1482771331939</v>
      </c>
      <c r="T21" s="4">
        <f t="shared" si="2"/>
        <v>-3774.9860273998456</v>
      </c>
      <c r="U21" s="4">
        <f t="shared" si="2"/>
        <v>-16985.066027399844</v>
      </c>
      <c r="V21" s="4">
        <f t="shared" si="2"/>
        <v>26404.373972600202</v>
      </c>
      <c r="W21" s="4">
        <f t="shared" si="2"/>
        <v>16905.790022600158</v>
      </c>
      <c r="X21" s="4">
        <f t="shared" si="2"/>
        <v>-15643.626027399841</v>
      </c>
      <c r="Y21" s="4">
        <f t="shared" si="2"/>
        <v>-27619.766227666507</v>
      </c>
      <c r="Z21" s="4">
        <f t="shared" si="2"/>
        <v>-15621.207802666482</v>
      </c>
      <c r="AA21" s="4">
        <f t="shared" si="2"/>
        <v>42216.849397333492</v>
      </c>
      <c r="AB21" s="4">
        <f t="shared" si="2"/>
        <v>12925.95062233353</v>
      </c>
      <c r="AC21" s="4">
        <f t="shared" si="2"/>
        <v>-67363.552502666498</v>
      </c>
      <c r="AD21" s="4">
        <f t="shared" si="2"/>
        <v>-7658.818878666505</v>
      </c>
      <c r="AE21" s="4">
        <f t="shared" si="2"/>
        <v>22010.256897333504</v>
      </c>
      <c r="AF21" s="4">
        <f t="shared" si="2"/>
        <v>1892.4968973335126</v>
      </c>
      <c r="AG21" s="4">
        <f t="shared" si="2"/>
        <v>40838.246297333491</v>
      </c>
      <c r="AH21" s="4">
        <f t="shared" si="2"/>
        <v>-31355.793702666491</v>
      </c>
      <c r="AI21" s="4">
        <f t="shared" si="2"/>
        <v>1226.6980973335449</v>
      </c>
      <c r="AJ21" s="4">
        <f t="shared" si="2"/>
        <v>20659.856897333499</v>
      </c>
      <c r="AK21" s="4">
        <f t="shared" si="2"/>
        <v>29767.136897333519</v>
      </c>
    </row>
    <row r="22" spans="1:37" x14ac:dyDescent="0.25">
      <c r="A22" s="3"/>
      <c r="B22" s="3"/>
    </row>
    <row r="23" spans="1:37" x14ac:dyDescent="0.25">
      <c r="A23" s="3" t="s">
        <v>132</v>
      </c>
      <c r="B23" s="4">
        <f>+B24</f>
        <v>-609540</v>
      </c>
      <c r="C23" s="4">
        <f t="shared" ref="C23:AK23" si="3">+C24</f>
        <v>-5000</v>
      </c>
      <c r="D23" s="4">
        <f t="shared" si="3"/>
        <v>-2000</v>
      </c>
      <c r="E23" s="4">
        <f t="shared" si="3"/>
        <v>-1000</v>
      </c>
      <c r="F23" s="4">
        <f t="shared" si="3"/>
        <v>-5000</v>
      </c>
      <c r="G23" s="4">
        <f t="shared" si="3"/>
        <v>-5000</v>
      </c>
      <c r="H23" s="4">
        <f t="shared" si="3"/>
        <v>0</v>
      </c>
      <c r="I23" s="4">
        <f t="shared" si="3"/>
        <v>0</v>
      </c>
      <c r="J23" s="4">
        <f t="shared" si="3"/>
        <v>-6000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133</v>
      </c>
      <c r="B24" s="5">
        <f>SUM(B25:B26)</f>
        <v>-609540</v>
      </c>
      <c r="C24" s="5">
        <f>SUM(C25:C26)</f>
        <v>-5000</v>
      </c>
      <c r="D24" s="5">
        <f t="shared" ref="D24:AK24" si="4">SUM(D25:D26)</f>
        <v>-2000</v>
      </c>
      <c r="E24" s="5">
        <f t="shared" si="4"/>
        <v>-1000</v>
      </c>
      <c r="F24" s="5">
        <f t="shared" si="4"/>
        <v>-5000</v>
      </c>
      <c r="G24" s="5">
        <f t="shared" si="4"/>
        <v>-5000</v>
      </c>
      <c r="H24" s="5">
        <f t="shared" si="4"/>
        <v>0</v>
      </c>
      <c r="I24" s="5">
        <f t="shared" si="4"/>
        <v>0</v>
      </c>
      <c r="J24" s="5">
        <f t="shared" si="4"/>
        <v>-6000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134</v>
      </c>
      <c r="B25" s="5">
        <f>-SPm!B28-SPm!B32-SPm!B40</f>
        <v>-609540</v>
      </c>
      <c r="C25" s="5">
        <f>+SPm!B28-SPm!C28+SPm!B32-SPm!C32+SPm!B40-SPm!C40</f>
        <v>-5000</v>
      </c>
      <c r="D25" s="5">
        <f>+SPm!C28-SPm!D28+SPm!C32-SPm!D32+SPm!C40-SPm!D40</f>
        <v>-2000</v>
      </c>
      <c r="E25" s="5">
        <f>+SPm!D28-SPm!E28+SPm!D32-SPm!E32+SPm!D40-SPm!E40</f>
        <v>-1000</v>
      </c>
      <c r="F25" s="5">
        <f>+SPm!E28-SPm!F28+SPm!E32-SPm!F32+SPm!E40-SPm!F40</f>
        <v>-5000</v>
      </c>
      <c r="G25" s="5">
        <f>+SPm!F28-SPm!G28+SPm!F32-SPm!G32+SPm!F40-SPm!G40</f>
        <v>-5000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-6000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135</v>
      </c>
      <c r="B26" s="5"/>
    </row>
    <row r="28" spans="1:37" x14ac:dyDescent="0.25">
      <c r="A28" s="4" t="s">
        <v>136</v>
      </c>
      <c r="B28" s="4">
        <f>+B21+B23</f>
        <v>-677397.7</v>
      </c>
      <c r="C28" s="4">
        <f t="shared" ref="C28:AK28" si="5">+C21+C23</f>
        <v>-49789.700000000012</v>
      </c>
      <c r="D28" s="4">
        <f t="shared" si="5"/>
        <v>3897.2999999999884</v>
      </c>
      <c r="E28" s="4">
        <f t="shared" si="5"/>
        <v>10765.802249733359</v>
      </c>
      <c r="F28" s="4">
        <f t="shared" si="5"/>
        <v>24339.806749200055</v>
      </c>
      <c r="G28" s="4">
        <f t="shared" si="5"/>
        <v>15959.308998933404</v>
      </c>
      <c r="H28" s="4">
        <f t="shared" si="5"/>
        <v>-23475.691001066589</v>
      </c>
      <c r="I28" s="4">
        <f t="shared" si="5"/>
        <v>-25710.188751333248</v>
      </c>
      <c r="J28" s="4">
        <f t="shared" si="5"/>
        <v>6632.4512486667336</v>
      </c>
      <c r="K28" s="4">
        <f t="shared" si="5"/>
        <v>-21295.963751333245</v>
      </c>
      <c r="L28" s="4">
        <f t="shared" si="5"/>
        <v>-15478.53375133326</v>
      </c>
      <c r="M28" s="4">
        <f t="shared" si="5"/>
        <v>36915.368498400116</v>
      </c>
      <c r="N28" s="4">
        <f t="shared" si="5"/>
        <v>-56684.946201866551</v>
      </c>
      <c r="O28" s="4">
        <f t="shared" si="5"/>
        <v>22599.856047866808</v>
      </c>
      <c r="P28" s="4">
        <f t="shared" si="5"/>
        <v>23797.296047866832</v>
      </c>
      <c r="Q28" s="4">
        <f t="shared" si="5"/>
        <v>-60126.688277133188</v>
      </c>
      <c r="R28" s="4">
        <f t="shared" si="5"/>
        <v>25964.291722866801</v>
      </c>
      <c r="S28" s="4">
        <f t="shared" si="5"/>
        <v>-8415.1482771331939</v>
      </c>
      <c r="T28" s="4">
        <f t="shared" si="5"/>
        <v>-3774.9860273998456</v>
      </c>
      <c r="U28" s="4">
        <f t="shared" si="5"/>
        <v>-16985.066027399844</v>
      </c>
      <c r="V28" s="4">
        <f t="shared" si="5"/>
        <v>26404.373972600202</v>
      </c>
      <c r="W28" s="4">
        <f t="shared" si="5"/>
        <v>16905.790022600158</v>
      </c>
      <c r="X28" s="4">
        <f t="shared" si="5"/>
        <v>-15643.626027399841</v>
      </c>
      <c r="Y28" s="4">
        <f t="shared" si="5"/>
        <v>-27619.766227666507</v>
      </c>
      <c r="Z28" s="4">
        <f t="shared" si="5"/>
        <v>-15621.207802666482</v>
      </c>
      <c r="AA28" s="4">
        <f t="shared" si="5"/>
        <v>42216.849397333492</v>
      </c>
      <c r="AB28" s="4">
        <f t="shared" si="5"/>
        <v>12925.95062233353</v>
      </c>
      <c r="AC28" s="4">
        <f t="shared" si="5"/>
        <v>-67363.552502666498</v>
      </c>
      <c r="AD28" s="4">
        <f t="shared" si="5"/>
        <v>-7658.818878666505</v>
      </c>
      <c r="AE28" s="4">
        <f t="shared" si="5"/>
        <v>22010.256897333504</v>
      </c>
      <c r="AF28" s="4">
        <f t="shared" si="5"/>
        <v>1892.4968973335126</v>
      </c>
      <c r="AG28" s="4">
        <f t="shared" si="5"/>
        <v>40838.246297333491</v>
      </c>
      <c r="AH28" s="4">
        <f t="shared" si="5"/>
        <v>-31355.793702666491</v>
      </c>
      <c r="AI28" s="4">
        <f t="shared" si="5"/>
        <v>1226.6980973335449</v>
      </c>
      <c r="AJ28" s="4">
        <f t="shared" si="5"/>
        <v>20659.856897333499</v>
      </c>
      <c r="AK28" s="4">
        <f t="shared" si="5"/>
        <v>29767.136897333519</v>
      </c>
    </row>
    <row r="30" spans="1:37" x14ac:dyDescent="0.25">
      <c r="A30" s="4" t="s">
        <v>137</v>
      </c>
      <c r="B30" s="4">
        <f t="shared" ref="B30:I30" si="6">SUM(B31:B32)</f>
        <v>92217.67156238656</v>
      </c>
      <c r="C30" s="4">
        <f t="shared" si="6"/>
        <v>-2793.6639880750445</v>
      </c>
      <c r="D30" s="4">
        <f t="shared" si="6"/>
        <v>17194.954279027617</v>
      </c>
      <c r="E30" s="4">
        <f t="shared" si="6"/>
        <v>16956.061707041445</v>
      </c>
      <c r="F30" s="4">
        <f t="shared" si="6"/>
        <v>21719.64939800337</v>
      </c>
      <c r="G30" s="4">
        <f t="shared" si="6"/>
        <v>21430.574994736351</v>
      </c>
      <c r="H30" s="4">
        <f t="shared" si="6"/>
        <v>26144.403701402858</v>
      </c>
      <c r="I30" s="4">
        <f t="shared" si="6"/>
        <v>25807.695165562269</v>
      </c>
      <c r="J30" s="4">
        <f t="shared" ref="J30:AK30" si="7">SUM(J31:J32)</f>
        <v>25474.250619354454</v>
      </c>
      <c r="K30" s="4">
        <f t="shared" si="7"/>
        <v>25143.959749582165</v>
      </c>
      <c r="L30" s="4">
        <f t="shared" si="7"/>
        <v>24816.716443013487</v>
      </c>
      <c r="M30" s="4">
        <f t="shared" si="7"/>
        <v>-5507.5814272759599</v>
      </c>
      <c r="N30" s="4">
        <f t="shared" si="7"/>
        <v>-5532.4914339648076</v>
      </c>
      <c r="O30" s="4">
        <f t="shared" si="7"/>
        <v>-5557.5153470998321</v>
      </c>
      <c r="P30" s="4">
        <f t="shared" si="7"/>
        <v>-5582.6536931657738</v>
      </c>
      <c r="Q30" s="4">
        <f t="shared" si="7"/>
        <v>-5607.9070011057174</v>
      </c>
      <c r="R30" s="4">
        <f t="shared" si="7"/>
        <v>-5633.2758023330516</v>
      </c>
      <c r="S30" s="4">
        <f t="shared" si="7"/>
        <v>74341.239369256975</v>
      </c>
      <c r="T30" s="4">
        <f t="shared" si="7"/>
        <v>-6609.3119699363579</v>
      </c>
      <c r="U30" s="4">
        <f t="shared" si="7"/>
        <v>-6639.6787190760933</v>
      </c>
      <c r="V30" s="4">
        <f t="shared" si="7"/>
        <v>-6670.1864714884996</v>
      </c>
      <c r="W30" s="4">
        <f t="shared" si="7"/>
        <v>-6700.8358885043981</v>
      </c>
      <c r="X30" s="4">
        <f t="shared" si="7"/>
        <v>-6731.627634585775</v>
      </c>
      <c r="Y30" s="4">
        <f t="shared" si="7"/>
        <v>-6762.5623773398092</v>
      </c>
      <c r="Z30" s="4">
        <f t="shared" si="7"/>
        <v>-3726.1236850668201</v>
      </c>
      <c r="AA30" s="4">
        <f t="shared" si="7"/>
        <v>-3744.8489922645958</v>
      </c>
      <c r="AB30" s="4">
        <f t="shared" si="7"/>
        <v>-3763.6684018483202</v>
      </c>
      <c r="AC30" s="4">
        <f t="shared" si="7"/>
        <v>-3782.582386721594</v>
      </c>
      <c r="AD30" s="4">
        <f t="shared" si="7"/>
        <v>-3801.5914221639678</v>
      </c>
      <c r="AE30" s="4">
        <f t="shared" si="7"/>
        <v>-3820.6959858438049</v>
      </c>
      <c r="AF30" s="4">
        <f t="shared" si="7"/>
        <v>-3839.8965578306515</v>
      </c>
      <c r="AG30" s="4">
        <f t="shared" si="7"/>
        <v>-3859.1936206034434</v>
      </c>
      <c r="AH30" s="4">
        <f t="shared" si="7"/>
        <v>-3878.5876590705293</v>
      </c>
      <c r="AI30" s="4">
        <f t="shared" si="7"/>
        <v>-3898.0791605739787</v>
      </c>
      <c r="AJ30" s="4">
        <f t="shared" si="7"/>
        <v>-3917.668614905705</v>
      </c>
      <c r="AK30" s="4">
        <f t="shared" si="7"/>
        <v>-3937.3565143189908</v>
      </c>
    </row>
    <row r="31" spans="1:37" s="7" customFormat="1" x14ac:dyDescent="0.25">
      <c r="A31" s="7" t="s">
        <v>138</v>
      </c>
      <c r="B31" s="5">
        <f>+SPm!B76</f>
        <v>67217.67156238656</v>
      </c>
      <c r="C31" s="5">
        <f>+SPm!C76-SPm!B76</f>
        <v>-2793.6639880750445</v>
      </c>
      <c r="D31" s="5">
        <f>+SPm!D76-SPm!C76</f>
        <v>17194.954279027617</v>
      </c>
      <c r="E31" s="5">
        <f>+SPm!E76-SPm!D76</f>
        <v>16956.061707041445</v>
      </c>
      <c r="F31" s="5">
        <f>+SPm!F76-SPm!E76</f>
        <v>21719.64939800337</v>
      </c>
      <c r="G31" s="5">
        <f>+SPm!G76-SPm!F76</f>
        <v>21430.574994736351</v>
      </c>
      <c r="H31" s="5">
        <f>+SPm!H76-SPm!G76</f>
        <v>26144.403701402858</v>
      </c>
      <c r="I31" s="5">
        <f>+SPm!I76-SPm!H76</f>
        <v>25807.695165562269</v>
      </c>
      <c r="J31" s="5">
        <f>+SPm!J76-SPm!I76</f>
        <v>25474.250619354454</v>
      </c>
      <c r="K31" s="5">
        <f>+SPm!K76-SPm!J76</f>
        <v>25143.959749582165</v>
      </c>
      <c r="L31" s="5">
        <f>+SPm!L76-SPm!K76</f>
        <v>24816.716443013487</v>
      </c>
      <c r="M31" s="5">
        <f>+SPm!M76-SPm!L76</f>
        <v>-5507.5814272759599</v>
      </c>
      <c r="N31" s="5">
        <f>+SPm!N76-SPm!M76</f>
        <v>-5532.4914339648094</v>
      </c>
      <c r="O31" s="5">
        <f>+SPm!O76-SPm!N76</f>
        <v>-5557.5153470998339</v>
      </c>
      <c r="P31" s="5">
        <f>+SPm!P76-SPm!O76</f>
        <v>-5582.6536931657756</v>
      </c>
      <c r="Q31" s="5">
        <f>+SPm!Q76-SPm!P76</f>
        <v>-5607.9070011057192</v>
      </c>
      <c r="R31" s="5">
        <f>+SPm!R76-SPm!Q76</f>
        <v>-5633.2758023330534</v>
      </c>
      <c r="S31" s="5">
        <f>+SPm!S76-SPm!R76</f>
        <v>74341.239369256975</v>
      </c>
      <c r="T31" s="5">
        <f>+SPm!T76-SPm!S76</f>
        <v>-6609.3119699363597</v>
      </c>
      <c r="U31" s="5">
        <f>+SPm!U76-SPm!T76</f>
        <v>-6639.6787190760951</v>
      </c>
      <c r="V31" s="5">
        <f>+SPm!V76-SPm!U76</f>
        <v>-6670.1864714885014</v>
      </c>
      <c r="W31" s="5">
        <f>+SPm!W76-SPm!V76</f>
        <v>-6700.8358885043999</v>
      </c>
      <c r="X31" s="5">
        <f>+SPm!X76-SPm!W76</f>
        <v>-6731.6276345857768</v>
      </c>
      <c r="Y31" s="5">
        <f>+SPm!Y76-SPm!X76</f>
        <v>-6762.5623773398111</v>
      </c>
      <c r="Z31" s="5">
        <f>+SPm!Z76-SPm!Y76</f>
        <v>-3726.1236850668211</v>
      </c>
      <c r="AA31" s="5">
        <f>+SPm!AA76-SPm!Z76</f>
        <v>-3744.8489922645967</v>
      </c>
      <c r="AB31" s="5">
        <f>+SPm!AB76-SPm!AA76</f>
        <v>-3763.6684018483211</v>
      </c>
      <c r="AC31" s="5">
        <f>+SPm!AC76-SPm!AB76</f>
        <v>-3782.582386721595</v>
      </c>
      <c r="AD31" s="5">
        <f>+SPm!AD76-SPm!AC76</f>
        <v>-3801.5914221639687</v>
      </c>
      <c r="AE31" s="5">
        <f>+SPm!AE76-SPm!AD76</f>
        <v>-3820.6959858438058</v>
      </c>
      <c r="AF31" s="5">
        <f>+SPm!AF76-SPm!AE76</f>
        <v>-3839.8965578306525</v>
      </c>
      <c r="AG31" s="5">
        <f>+SPm!AG76-SPm!AF76</f>
        <v>-3859.1936206034443</v>
      </c>
      <c r="AH31" s="5">
        <f>+SPm!AH76-SPm!AG76</f>
        <v>-3878.5876590705302</v>
      </c>
      <c r="AI31" s="5">
        <f>+SPm!AI76-SPm!AH76</f>
        <v>-3898.0791605739796</v>
      </c>
      <c r="AJ31" s="5">
        <f>+SPm!AJ76-SPm!AI76</f>
        <v>-3917.6686149057059</v>
      </c>
      <c r="AK31" s="5">
        <f>+SPm!AK76-SPm!AJ76</f>
        <v>-3937.3565143189917</v>
      </c>
    </row>
    <row r="32" spans="1:37" x14ac:dyDescent="0.25">
      <c r="A32" s="1" t="s">
        <v>139</v>
      </c>
      <c r="B32" s="5">
        <f>+SPm!B78-'Cash Flow'!B4</f>
        <v>25000</v>
      </c>
      <c r="C32" s="5">
        <f>+SPm!C78-SPm!B78-'Cash Flow'!C4</f>
        <v>0</v>
      </c>
      <c r="D32" s="5">
        <f>+SPm!D78-SPm!C78-'Cash Flow'!D4</f>
        <v>0</v>
      </c>
      <c r="E32" s="5">
        <f>+SPm!E78-SPm!D78-'Cash Flow'!E4</f>
        <v>0</v>
      </c>
      <c r="F32" s="5">
        <f>+SPm!F78-SPm!E78-'Cash Flow'!F4</f>
        <v>0</v>
      </c>
      <c r="G32" s="5">
        <f>+SPm!G78-SPm!F78-'Cash Flow'!G4</f>
        <v>0</v>
      </c>
      <c r="H32" s="5">
        <f>+SPm!H78-SPm!G78-'Cash Flow'!H4</f>
        <v>0</v>
      </c>
      <c r="I32" s="5">
        <f>+SPm!I78-SPm!H78-'Cash Flow'!I4</f>
        <v>0</v>
      </c>
      <c r="J32" s="5">
        <f>+SPm!J78-SPm!I78-'Cash Flow'!J4</f>
        <v>0</v>
      </c>
      <c r="K32" s="5">
        <f>+SPm!K78-SPm!J78-'Cash Flow'!K4</f>
        <v>0</v>
      </c>
      <c r="L32" s="5">
        <f>+SPm!L78-SPm!K78-'Cash Flow'!L4</f>
        <v>0</v>
      </c>
      <c r="M32" s="5">
        <f>+SPm!M78-SPm!L78-'Cash Flow'!M4</f>
        <v>0</v>
      </c>
      <c r="N32" s="5">
        <f>+SPm!N78-SPm!M78-'Cash Flow'!N4</f>
        <v>1.5916157281026244E-12</v>
      </c>
      <c r="O32" s="5">
        <f>+SPm!O78-SPm!N78-'Cash Flow'!O4</f>
        <v>1.5916157281026244E-12</v>
      </c>
      <c r="P32" s="5">
        <f>+SPm!P78-SPm!O78-'Cash Flow'!P4</f>
        <v>1.5916157281026244E-12</v>
      </c>
      <c r="Q32" s="5">
        <f>+SPm!Q78-SPm!P78-'Cash Flow'!Q4</f>
        <v>1.5916157281026244E-12</v>
      </c>
      <c r="R32" s="5">
        <f>+SPm!R78-SPm!Q78-'Cash Flow'!R4</f>
        <v>1.5916157281026244E-12</v>
      </c>
      <c r="S32" s="5">
        <f>+SPm!S78-SPm!R78-'Cash Flow'!S4</f>
        <v>1.5916157281026244E-12</v>
      </c>
      <c r="T32" s="5">
        <f>+SPm!T78-SPm!S78-'Cash Flow'!T4</f>
        <v>1.5916157281026244E-12</v>
      </c>
      <c r="U32" s="5">
        <f>+SPm!U78-SPm!T78-'Cash Flow'!U4</f>
        <v>1.5916157281026244E-12</v>
      </c>
      <c r="V32" s="5">
        <f>+SPm!V78-SPm!U78-'Cash Flow'!V4</f>
        <v>1.5916157281026244E-12</v>
      </c>
      <c r="W32" s="5">
        <f>+SPm!W78-SPm!V78-'Cash Flow'!W4</f>
        <v>1.5916157281026244E-12</v>
      </c>
      <c r="X32" s="5">
        <f>+SPm!X78-SPm!W78-'Cash Flow'!X4</f>
        <v>1.5916157281026244E-12</v>
      </c>
      <c r="Y32" s="5">
        <f>+SPm!Y78-SPm!X78-'Cash Flow'!Y4</f>
        <v>1.5916157281026244E-12</v>
      </c>
      <c r="Z32" s="5">
        <f>+SPm!Z78-SPm!Y78-'Cash Flow'!Z4</f>
        <v>9.6633812063373625E-13</v>
      </c>
      <c r="AA32" s="5">
        <f>+SPm!AA78-SPm!Z78-'Cash Flow'!AA4</f>
        <v>9.6633812063373625E-13</v>
      </c>
      <c r="AB32" s="5">
        <f>+SPm!AB78-SPm!AA78-'Cash Flow'!AB4</f>
        <v>9.6633812063373625E-13</v>
      </c>
      <c r="AC32" s="5">
        <f>+SPm!AC78-SPm!AB78-'Cash Flow'!AC4</f>
        <v>9.6633812063373625E-13</v>
      </c>
      <c r="AD32" s="5">
        <f>+SPm!AD78-SPm!AC78-'Cash Flow'!AD4</f>
        <v>9.6633812063373625E-13</v>
      </c>
      <c r="AE32" s="5">
        <f>+SPm!AE78-SPm!AD78-'Cash Flow'!AE4</f>
        <v>9.6633812063373625E-13</v>
      </c>
      <c r="AF32" s="5">
        <f>+SPm!AF78-SPm!AE78-'Cash Flow'!AF4</f>
        <v>9.6633812063373625E-13</v>
      </c>
      <c r="AG32" s="5">
        <f>+SPm!AG78-SPm!AF78-'Cash Flow'!AG4</f>
        <v>9.6633812063373625E-13</v>
      </c>
      <c r="AH32" s="5">
        <f>+SPm!AH78-SPm!AG78-'Cash Flow'!AH4</f>
        <v>9.6633812063373625E-13</v>
      </c>
      <c r="AI32" s="5">
        <f>+SPm!AI78-SPm!AH78-'Cash Flow'!AI4</f>
        <v>9.6633812063373625E-13</v>
      </c>
      <c r="AJ32" s="5">
        <f>+SPm!AJ78-SPm!AI78-'Cash Flow'!AJ4</f>
        <v>9.6633812063373625E-13</v>
      </c>
      <c r="AK32" s="5">
        <f>+SPm!AK78-SPm!AJ78-'Cash Flow'!AK4</f>
        <v>9.6633812063373625E-13</v>
      </c>
    </row>
    <row r="33" spans="1:37" x14ac:dyDescent="0.25">
      <c r="B33" s="5"/>
    </row>
    <row r="34" spans="1:37" x14ac:dyDescent="0.25">
      <c r="B34" s="5"/>
    </row>
    <row r="35" spans="1:37" x14ac:dyDescent="0.25">
      <c r="A35" s="1" t="s">
        <v>141</v>
      </c>
      <c r="B35" s="5">
        <f>-CEm!B64-CEm!B65</f>
        <v>-285.18866485538473</v>
      </c>
      <c r="C35" s="5">
        <f>-CEm!C64-CEm!C65</f>
        <v>-273.85311439378268</v>
      </c>
      <c r="D35" s="5">
        <f>-CEm!D64-CEm!D65</f>
        <v>-262.47138149644422</v>
      </c>
      <c r="E35" s="5">
        <f>-CEm!E64-CEm!E65</f>
        <v>-351.55152078713411</v>
      </c>
      <c r="F35" s="5">
        <f>-CEm!F64-CEm!F65</f>
        <v>-439.44199786845513</v>
      </c>
      <c r="G35" s="5">
        <f>-CEm!G64-CEm!G65</f>
        <v>-551.28238206963306</v>
      </c>
      <c r="H35" s="5">
        <f>-CEm!H64-CEm!H65</f>
        <v>-661.68100844085939</v>
      </c>
      <c r="I35" s="5">
        <f>-CEm!I64-CEm!I65</f>
        <v>-795.77957165336693</v>
      </c>
      <c r="J35" s="5">
        <f>-CEm!J64-CEm!J65</f>
        <v>-928.19708537608983</v>
      </c>
      <c r="K35" s="5">
        <f>-CEm!K64-CEm!K65</f>
        <v>-1058.9499975198876</v>
      </c>
      <c r="L35" s="5">
        <f>-CEm!L64-CEm!L65</f>
        <v>-1188.054201809746</v>
      </c>
      <c r="M35" s="5">
        <f>-CEm!M64-CEm!M65</f>
        <v>-1315.5250588920833</v>
      </c>
      <c r="N35" s="5">
        <f>-CEm!N64-CEm!N65</f>
        <v>-1290.6150522032499</v>
      </c>
      <c r="O35" s="5">
        <f>-CEm!O64-CEm!O65</f>
        <v>-1265.5911390681561</v>
      </c>
      <c r="P35" s="5">
        <f>-CEm!P64-CEm!P65</f>
        <v>-1240.4527930022432</v>
      </c>
      <c r="Q35" s="5">
        <f>-CEm!Q64-CEm!Q65</f>
        <v>-1215.1994850623259</v>
      </c>
      <c r="R35" s="5">
        <f>-CEm!R64-CEm!R65</f>
        <v>-1189.8306838349986</v>
      </c>
      <c r="S35" s="5">
        <f>-CEm!S64-CEm!S65</f>
        <v>-1164.3458554249858</v>
      </c>
      <c r="T35" s="5">
        <f>-CEm!T64-CEm!T65</f>
        <v>-1540.7774345503392</v>
      </c>
      <c r="U35" s="5">
        <f>-CEm!U64-CEm!U65</f>
        <v>-1510.4106854105505</v>
      </c>
      <c r="V35" s="5">
        <f>-CEm!V64-CEm!V65</f>
        <v>-1479.9029329981702</v>
      </c>
      <c r="W35" s="5">
        <f>-CEm!W64-CEm!W65</f>
        <v>-1449.2535159822648</v>
      </c>
      <c r="X35" s="5">
        <f>-CEm!X64-CEm!X65</f>
        <v>-1418.4617699010191</v>
      </c>
      <c r="Y35" s="5">
        <f>-CEm!Y64-CEm!Y65</f>
        <v>-1387.5270271467855</v>
      </c>
      <c r="Z35" s="5">
        <f>-CEm!Z64-CEm!Z65</f>
        <v>-1356.448616951061</v>
      </c>
      <c r="AA35" s="5">
        <f>-CEm!AA64-CEm!AA65</f>
        <v>-1337.723309753321</v>
      </c>
      <c r="AB35" s="5">
        <f>-CEm!AB64-CEm!AB65</f>
        <v>-1318.9039001694864</v>
      </c>
      <c r="AC35" s="5">
        <f>-CEm!AC64-CEm!AC65</f>
        <v>-1299.9899152962832</v>
      </c>
      <c r="AD35" s="5">
        <f>-CEm!AD64-CEm!AD65</f>
        <v>-1280.9808798539045</v>
      </c>
      <c r="AE35" s="5">
        <f>-CEm!AE64-CEm!AE65</f>
        <v>-1261.876316174066</v>
      </c>
      <c r="AF35" s="5">
        <f>-CEm!AF64-CEm!AF65</f>
        <v>-1242.6757441880038</v>
      </c>
      <c r="AG35" s="5">
        <f>-CEm!AG64-CEm!AG65</f>
        <v>-1223.3786814144103</v>
      </c>
      <c r="AH35" s="5">
        <f>-CEm!AH64-CEm!AH65</f>
        <v>-1203.98464294731</v>
      </c>
      <c r="AI35" s="5">
        <f>-CEm!AI64-CEm!AI65</f>
        <v>-1184.4931414438765</v>
      </c>
      <c r="AJ35" s="5">
        <f>-CEm!AJ64-CEm!AJ65</f>
        <v>-1164.9036871121837</v>
      </c>
      <c r="AK35" s="5">
        <f>-CEm!AK64-CEm!AK65</f>
        <v>-1145.215787698899</v>
      </c>
    </row>
    <row r="36" spans="1:37" x14ac:dyDescent="0.25">
      <c r="A36" s="1" t="s">
        <v>142</v>
      </c>
      <c r="B36" s="5">
        <f>+CEm!B59</f>
        <v>0</v>
      </c>
      <c r="C36" s="5">
        <f>+CEm!C59</f>
        <v>0</v>
      </c>
      <c r="D36" s="5">
        <f>+CEm!D59</f>
        <v>0</v>
      </c>
      <c r="E36" s="5">
        <f>+CEm!E59</f>
        <v>0</v>
      </c>
      <c r="F36" s="5">
        <f>+CEm!F59</f>
        <v>0</v>
      </c>
      <c r="G36" s="5">
        <f>+CEm!G59</f>
        <v>0</v>
      </c>
      <c r="H36" s="5">
        <f>+CEm!H59</f>
        <v>0</v>
      </c>
      <c r="I36" s="5">
        <f>+CEm!I59</f>
        <v>0</v>
      </c>
      <c r="J36" s="5">
        <f>+CEm!J59</f>
        <v>0</v>
      </c>
      <c r="K36" s="5">
        <f>+CEm!K59</f>
        <v>0</v>
      </c>
      <c r="L36" s="5">
        <f>+CEm!L59</f>
        <v>0</v>
      </c>
      <c r="M36" s="5">
        <f>+CEm!M59</f>
        <v>0</v>
      </c>
      <c r="N36" s="5">
        <f>+CEm!N59</f>
        <v>0</v>
      </c>
      <c r="O36" s="5">
        <f>+CEm!O59</f>
        <v>0</v>
      </c>
      <c r="P36" s="5">
        <f>+CEm!P59</f>
        <v>0</v>
      </c>
      <c r="Q36" s="5">
        <f>+CEm!Q59</f>
        <v>0</v>
      </c>
      <c r="R36" s="5">
        <f>+CEm!R59</f>
        <v>0</v>
      </c>
      <c r="S36" s="5">
        <f>+CEm!S59</f>
        <v>0</v>
      </c>
      <c r="T36" s="5">
        <f>+CEm!T59</f>
        <v>0</v>
      </c>
      <c r="U36" s="5">
        <f>+CEm!U59</f>
        <v>0</v>
      </c>
      <c r="V36" s="5">
        <f>+CEm!V59</f>
        <v>0</v>
      </c>
      <c r="W36" s="5">
        <f>+CEm!W59</f>
        <v>0</v>
      </c>
      <c r="X36" s="5">
        <f>+CEm!X59</f>
        <v>0</v>
      </c>
      <c r="Y36" s="5">
        <f>+CEm!Y59</f>
        <v>0</v>
      </c>
      <c r="Z36" s="5">
        <f>+CEm!Z59</f>
        <v>0</v>
      </c>
      <c r="AA36" s="5">
        <f>+CEm!AA59</f>
        <v>0</v>
      </c>
      <c r="AB36" s="5">
        <f>+CEm!AB59</f>
        <v>0</v>
      </c>
      <c r="AC36" s="5">
        <f>+CEm!AC59</f>
        <v>0</v>
      </c>
      <c r="AD36" s="5">
        <f>+CEm!AD59</f>
        <v>0</v>
      </c>
      <c r="AE36" s="5">
        <f>+CEm!AE59</f>
        <v>0</v>
      </c>
      <c r="AF36" s="5">
        <f>+CEm!AF59</f>
        <v>0</v>
      </c>
      <c r="AG36" s="5">
        <f>+CEm!AG59</f>
        <v>0</v>
      </c>
      <c r="AH36" s="5">
        <f>+CEm!AH59</f>
        <v>0</v>
      </c>
      <c r="AI36" s="5">
        <f>+CEm!AI59</f>
        <v>0</v>
      </c>
      <c r="AJ36" s="5">
        <f>+CEm!AJ59</f>
        <v>0</v>
      </c>
      <c r="AK36" s="5">
        <f>+CEm!AK59</f>
        <v>0</v>
      </c>
    </row>
    <row r="37" spans="1:37" x14ac:dyDescent="0.25">
      <c r="A37" s="1" t="s">
        <v>143</v>
      </c>
      <c r="B37" s="5">
        <f>-CEm!B70-CEm!B71</f>
        <v>0</v>
      </c>
      <c r="C37" s="5">
        <f>-CEm!C70-CEm!C71</f>
        <v>0</v>
      </c>
      <c r="D37" s="5">
        <f>-CEm!D70-CEm!D71</f>
        <v>0</v>
      </c>
      <c r="E37" s="5">
        <f>-CEm!E70-CEm!E71</f>
        <v>0</v>
      </c>
      <c r="F37" s="5">
        <f>-CEm!F70-CEm!F71</f>
        <v>0</v>
      </c>
      <c r="G37" s="5">
        <f>-CEm!G70-CEm!G71</f>
        <v>0</v>
      </c>
      <c r="H37" s="5">
        <f>-CEm!H70-CEm!H71</f>
        <v>0</v>
      </c>
      <c r="I37" s="5">
        <f>-CEm!I70-CEm!I71</f>
        <v>0</v>
      </c>
      <c r="J37" s="5">
        <f>-CEm!J70-CEm!J71</f>
        <v>0</v>
      </c>
      <c r="K37" s="5">
        <f>-CEm!K70-CEm!K71</f>
        <v>0</v>
      </c>
      <c r="L37" s="5">
        <f>-CEm!L70-CEm!L71</f>
        <v>0</v>
      </c>
      <c r="M37" s="5">
        <f>-CEm!M70-CEm!M71</f>
        <v>-12727.582008238189</v>
      </c>
      <c r="N37" s="5">
        <f>-CEm!N70-CEm!N71</f>
        <v>0</v>
      </c>
      <c r="O37" s="5">
        <f>-CEm!O70-CEm!O71</f>
        <v>0</v>
      </c>
      <c r="P37" s="5">
        <f>-CEm!P70-CEm!P71</f>
        <v>0</v>
      </c>
      <c r="Q37" s="5">
        <f>-CEm!Q70-CEm!Q71</f>
        <v>0</v>
      </c>
      <c r="R37" s="5">
        <f>-CEm!R70-CEm!R71</f>
        <v>0</v>
      </c>
      <c r="S37" s="5">
        <f>-CEm!S70-CEm!S71</f>
        <v>0</v>
      </c>
      <c r="T37" s="5">
        <f>-CEm!T70-CEm!T71</f>
        <v>0</v>
      </c>
      <c r="U37" s="5">
        <f>-CEm!U70-CEm!U71</f>
        <v>0</v>
      </c>
      <c r="V37" s="5">
        <f>-CEm!V70-CEm!V71</f>
        <v>0</v>
      </c>
      <c r="W37" s="5">
        <f>-CEm!W70-CEm!W71</f>
        <v>0</v>
      </c>
      <c r="X37" s="5">
        <f>-CEm!X70-CEm!X71</f>
        <v>0</v>
      </c>
      <c r="Y37" s="5">
        <f>-CEm!Y70-CEm!Y71</f>
        <v>-39521.84806117633</v>
      </c>
      <c r="Z37" s="5">
        <f>-CEm!Z70-CEm!Z71</f>
        <v>0</v>
      </c>
      <c r="AA37" s="5">
        <f>-CEm!AA70-CEm!AA71</f>
        <v>0</v>
      </c>
      <c r="AB37" s="5">
        <f>-CEm!AB70-CEm!AB71</f>
        <v>0</v>
      </c>
      <c r="AC37" s="5">
        <f>-CEm!AC70-CEm!AC71</f>
        <v>0</v>
      </c>
      <c r="AD37" s="5">
        <f>-CEm!AD70-CEm!AD71</f>
        <v>0</v>
      </c>
      <c r="AE37" s="5">
        <f>-CEm!AE70-CEm!AE71</f>
        <v>0</v>
      </c>
      <c r="AF37" s="5">
        <f>-CEm!AF70-CEm!AF71</f>
        <v>0</v>
      </c>
      <c r="AG37" s="5">
        <f>-CEm!AG70-CEm!AG71</f>
        <v>0</v>
      </c>
      <c r="AH37" s="5">
        <f>-CEm!AH70-CEm!AH71</f>
        <v>0</v>
      </c>
      <c r="AI37" s="5">
        <f>-CEm!AI70-CEm!AI71</f>
        <v>0</v>
      </c>
      <c r="AJ37" s="5">
        <f>-CEm!AJ70-CEm!AJ71</f>
        <v>0</v>
      </c>
      <c r="AK37" s="5">
        <f>-CEm!AK70-CEm!AK71</f>
        <v>-66759.218226293509</v>
      </c>
    </row>
    <row r="38" spans="1:37" x14ac:dyDescent="0.25">
      <c r="A38" s="1" t="s">
        <v>144</v>
      </c>
      <c r="B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1" t="s">
        <v>145</v>
      </c>
      <c r="B39" s="5">
        <f>+SPm!B68-SPm!B13</f>
        <v>0</v>
      </c>
      <c r="C39" s="5">
        <f>+SPm!C68-SPm!B68+SPm!B13-SPm!C13</f>
        <v>0</v>
      </c>
      <c r="D39" s="5">
        <f>+SPm!D68-SPm!C68+SPm!C13-SPm!D13</f>
        <v>0</v>
      </c>
      <c r="E39" s="5">
        <f>+SPm!E68-SPm!D68+SPm!D13-SPm!E13</f>
        <v>0</v>
      </c>
      <c r="F39" s="5">
        <f>+SPm!F68-SPm!E68+SPm!E13-SPm!F13</f>
        <v>0</v>
      </c>
      <c r="G39" s="5">
        <f>+SPm!G68-SPm!F68+SPm!F13-SPm!G13</f>
        <v>0</v>
      </c>
      <c r="H39" s="5">
        <f>+SPm!H68-SPm!G68+SPm!G13-SPm!H13</f>
        <v>0</v>
      </c>
      <c r="I39" s="5">
        <f>+SPm!I68-SPm!H68+SPm!H13-SPm!I13</f>
        <v>0</v>
      </c>
      <c r="J39" s="5">
        <f>+SPm!J68-SPm!I68+SPm!I13-SPm!J13</f>
        <v>0</v>
      </c>
      <c r="K39" s="5">
        <f>+SPm!K68-SPm!J68+SPm!J13-SPm!K13</f>
        <v>0</v>
      </c>
      <c r="L39" s="5">
        <f>+SPm!L68-SPm!K68+SPm!K13-SPm!L13</f>
        <v>0</v>
      </c>
      <c r="M39" s="5">
        <f>+SPm!M68-SPm!L68+SPm!L13-SPm!M13</f>
        <v>12727.582008238189</v>
      </c>
      <c r="N39" s="5">
        <f>+SPm!N68-SPm!M68+SPm!M13-SPm!N13</f>
        <v>0</v>
      </c>
      <c r="O39" s="5">
        <f>+SPm!O68-SPm!N68+SPm!N13-SPm!O13</f>
        <v>0</v>
      </c>
      <c r="P39" s="5">
        <f>+SPm!P68-SPm!O68+SPm!O13-SPm!P13</f>
        <v>0</v>
      </c>
      <c r="Q39" s="5">
        <f>+SPm!Q68-SPm!P68+SPm!P13-SPm!Q13</f>
        <v>0</v>
      </c>
      <c r="R39" s="5">
        <f>+SPm!R68-SPm!Q68+SPm!Q13-SPm!R13</f>
        <v>0</v>
      </c>
      <c r="S39" s="5">
        <f>+SPm!S68-SPm!R68+SPm!R13-SPm!S13</f>
        <v>-17818.614811533465</v>
      </c>
      <c r="T39" s="5">
        <f>+SPm!T68-SPm!S68+SPm!S13-SPm!T13</f>
        <v>0</v>
      </c>
      <c r="U39" s="5">
        <f>+SPm!U68-SPm!T68+SPm!T13-SPm!U13</f>
        <v>0</v>
      </c>
      <c r="V39" s="5">
        <f>+SPm!V68-SPm!U68+SPm!U13-SPm!V13</f>
        <v>0</v>
      </c>
      <c r="W39" s="5">
        <f>+SPm!W68-SPm!V68+SPm!V13-SPm!W13</f>
        <v>0</v>
      </c>
      <c r="X39" s="5">
        <f>+SPm!X68-SPm!W68+SPm!W13-SPm!X13</f>
        <v>-7636.5492049429122</v>
      </c>
      <c r="Y39" s="5">
        <f>+SPm!Y68-SPm!X68+SPm!X13-SPm!Y13</f>
        <v>39521.84806117633</v>
      </c>
      <c r="Z39" s="5">
        <f>+SPm!Z68-SPm!Y68+SPm!Y13-SPm!Z13</f>
        <v>0</v>
      </c>
      <c r="AA39" s="5">
        <f>+SPm!AA68-SPm!Z68+SPm!Z13-SPm!AA13</f>
        <v>0</v>
      </c>
      <c r="AB39" s="5">
        <f>+SPm!AB68-SPm!AA68+SPm!AA13-SPm!AB13</f>
        <v>0</v>
      </c>
      <c r="AC39" s="5">
        <f>+SPm!AC68-SPm!AB68+SPm!AB13-SPm!AC13</f>
        <v>0</v>
      </c>
      <c r="AD39" s="5">
        <f>+SPm!AD68-SPm!AC68+SPm!AC13-SPm!AD13</f>
        <v>0</v>
      </c>
      <c r="AE39" s="5">
        <f>+SPm!AE68-SPm!AD68+SPm!AD13-SPm!AE13</f>
        <v>-42603.00527740868</v>
      </c>
      <c r="AF39" s="5">
        <f>+SPm!AF68-SPm!AE68+SPm!AE13-SPm!AF13</f>
        <v>0</v>
      </c>
      <c r="AG39" s="5">
        <f>+SPm!AG68-SPm!AF68+SPm!AF13-SPm!AG13</f>
        <v>0</v>
      </c>
      <c r="AH39" s="5">
        <f>+SPm!AH68-SPm!AG68+SPm!AG13-SPm!AH13</f>
        <v>0</v>
      </c>
      <c r="AI39" s="5">
        <f>+SPm!AI68-SPm!AH68+SPm!AH13-SPm!AI13</f>
        <v>0</v>
      </c>
      <c r="AJ39" s="5">
        <f>+SPm!AJ68-SPm!AI68+SPm!AI13-SPm!AJ13</f>
        <v>-23713.108836705796</v>
      </c>
      <c r="AK39" s="5">
        <f>+SPm!AK68-SPm!AJ68+SPm!AJ13-SPm!AK13</f>
        <v>66759.218226293524</v>
      </c>
    </row>
    <row r="41" spans="1:37" x14ac:dyDescent="0.25">
      <c r="A41" s="4" t="s">
        <v>146</v>
      </c>
      <c r="B41" s="4">
        <f>+SUM(B42:B45)</f>
        <v>220000</v>
      </c>
      <c r="C41" s="4">
        <f t="shared" ref="C41:AK41" si="8">+SUM(C42:C45)</f>
        <v>2500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8"/>
        <v>0</v>
      </c>
      <c r="P41" s="4">
        <f t="shared" si="8"/>
        <v>0</v>
      </c>
      <c r="Q41" s="4">
        <f t="shared" si="8"/>
        <v>0</v>
      </c>
      <c r="R41" s="4">
        <f t="shared" si="8"/>
        <v>0</v>
      </c>
      <c r="S41" s="4">
        <f t="shared" si="8"/>
        <v>0</v>
      </c>
      <c r="T41" s="4">
        <f t="shared" si="8"/>
        <v>0</v>
      </c>
      <c r="U41" s="4">
        <f t="shared" si="8"/>
        <v>0</v>
      </c>
      <c r="V41" s="4">
        <f t="shared" si="8"/>
        <v>0</v>
      </c>
      <c r="W41" s="4">
        <f t="shared" si="8"/>
        <v>0</v>
      </c>
      <c r="X41" s="4">
        <f t="shared" si="8"/>
        <v>0</v>
      </c>
      <c r="Y41" s="4">
        <f t="shared" si="8"/>
        <v>0</v>
      </c>
      <c r="Z41" s="4">
        <f t="shared" si="8"/>
        <v>0</v>
      </c>
      <c r="AA41" s="4">
        <f t="shared" si="8"/>
        <v>0</v>
      </c>
      <c r="AB41" s="4">
        <f t="shared" si="8"/>
        <v>0</v>
      </c>
      <c r="AC41" s="4">
        <f t="shared" si="8"/>
        <v>0</v>
      </c>
      <c r="AD41" s="4">
        <f t="shared" si="8"/>
        <v>0</v>
      </c>
      <c r="AE41" s="4">
        <f t="shared" si="8"/>
        <v>0</v>
      </c>
      <c r="AF41" s="4">
        <f t="shared" si="8"/>
        <v>0</v>
      </c>
      <c r="AG41" s="4">
        <f t="shared" si="8"/>
        <v>0</v>
      </c>
      <c r="AH41" s="4">
        <f t="shared" si="8"/>
        <v>0</v>
      </c>
      <c r="AI41" s="4">
        <f t="shared" si="8"/>
        <v>0</v>
      </c>
      <c r="AJ41" s="4">
        <f t="shared" si="8"/>
        <v>0</v>
      </c>
      <c r="AK41" s="4">
        <f t="shared" si="8"/>
        <v>0</v>
      </c>
    </row>
    <row r="42" spans="1:37" s="7" customFormat="1" x14ac:dyDescent="0.25">
      <c r="A42" s="7" t="s">
        <v>147</v>
      </c>
      <c r="B42" s="5">
        <f>+SPm!B82</f>
        <v>220000</v>
      </c>
      <c r="C42" s="5">
        <f>+SPm!C82-SPm!B82</f>
        <v>0</v>
      </c>
      <c r="D42" s="5">
        <f>+SPm!D82-SPm!C82</f>
        <v>0</v>
      </c>
      <c r="E42" s="5">
        <f>+SPm!E82-SPm!D82</f>
        <v>0</v>
      </c>
      <c r="F42" s="5">
        <f>+SPm!F82-SPm!E82</f>
        <v>0</v>
      </c>
      <c r="G42" s="5">
        <f>+SPm!G82-SPm!F82</f>
        <v>0</v>
      </c>
      <c r="H42" s="5">
        <f>+SPm!H82-SPm!G82</f>
        <v>0</v>
      </c>
      <c r="I42" s="5">
        <f>+SPm!I82-SPm!H82</f>
        <v>0</v>
      </c>
      <c r="J42" s="5">
        <f>+SPm!J82-SPm!I82</f>
        <v>0</v>
      </c>
      <c r="K42" s="5">
        <f>+SPm!K82-SPm!J82</f>
        <v>0</v>
      </c>
      <c r="L42" s="5">
        <f>+SPm!L82-SPm!K82</f>
        <v>0</v>
      </c>
      <c r="M42" s="5">
        <f>+SPm!M82-SPm!L82</f>
        <v>0</v>
      </c>
      <c r="N42" s="5">
        <f>+SPm!N82-SPm!M82</f>
        <v>0</v>
      </c>
      <c r="O42" s="5">
        <f>+SPm!O82-SPm!N82</f>
        <v>0</v>
      </c>
      <c r="P42" s="5">
        <f>+SPm!P82-SPm!O82</f>
        <v>0</v>
      </c>
      <c r="Q42" s="5">
        <f>+SPm!Q82-SPm!P82</f>
        <v>0</v>
      </c>
      <c r="R42" s="5">
        <f>+SPm!R82-SPm!Q82</f>
        <v>0</v>
      </c>
      <c r="S42" s="5">
        <f>+SPm!S82-SPm!R82</f>
        <v>0</v>
      </c>
      <c r="T42" s="5">
        <f>+SPm!T82-SPm!S82</f>
        <v>0</v>
      </c>
      <c r="U42" s="5">
        <f>+SPm!U82-SPm!T82</f>
        <v>0</v>
      </c>
      <c r="V42" s="5">
        <f>+SPm!V82-SPm!U82</f>
        <v>0</v>
      </c>
      <c r="W42" s="5">
        <f>+SPm!W82-SPm!V82</f>
        <v>0</v>
      </c>
      <c r="X42" s="5">
        <f>+SPm!X82-SPm!W82</f>
        <v>0</v>
      </c>
      <c r="Y42" s="5">
        <f>+SPm!Y82-SPm!X82</f>
        <v>0</v>
      </c>
      <c r="Z42" s="5">
        <f>+SPm!Z82-SPm!Y82</f>
        <v>0</v>
      </c>
      <c r="AA42" s="5">
        <f>+SPm!AA82-SPm!Z82</f>
        <v>0</v>
      </c>
      <c r="AB42" s="5">
        <f>+SPm!AB82-SPm!AA82</f>
        <v>0</v>
      </c>
      <c r="AC42" s="5">
        <f>+SPm!AC82-SPm!AB82</f>
        <v>0</v>
      </c>
      <c r="AD42" s="5">
        <f>+SPm!AD82-SPm!AC82</f>
        <v>0</v>
      </c>
      <c r="AE42" s="5">
        <f>+SPm!AE82-SPm!AD82</f>
        <v>0</v>
      </c>
      <c r="AF42" s="5">
        <f>+SPm!AF82-SPm!AE82</f>
        <v>0</v>
      </c>
      <c r="AG42" s="5">
        <f>+SPm!AG82-SPm!AF82</f>
        <v>0</v>
      </c>
      <c r="AH42" s="5">
        <f>+SPm!AH82-SPm!AG82</f>
        <v>0</v>
      </c>
      <c r="AI42" s="5">
        <f>+SPm!AI82-SPm!AH82</f>
        <v>0</v>
      </c>
      <c r="AJ42" s="5">
        <f>+SPm!AJ82-SPm!AI82</f>
        <v>0</v>
      </c>
      <c r="AK42" s="5">
        <f>+SPm!AK82-SPm!AJ82</f>
        <v>0</v>
      </c>
    </row>
    <row r="43" spans="1:37" s="7" customFormat="1" x14ac:dyDescent="0.25">
      <c r="A43" s="7" t="s">
        <v>148</v>
      </c>
      <c r="B43" s="5">
        <f>+SPm!B83</f>
        <v>0</v>
      </c>
      <c r="C43" s="5">
        <f>+SPm!C83-SPm!B83</f>
        <v>0</v>
      </c>
      <c r="D43" s="5">
        <f>+SPm!D83-SPm!C83</f>
        <v>0</v>
      </c>
      <c r="E43" s="5">
        <f>+SPm!E83-SPm!D83</f>
        <v>0</v>
      </c>
      <c r="F43" s="5">
        <f>+SPm!F83-SPm!E83</f>
        <v>0</v>
      </c>
      <c r="G43" s="5">
        <f>+SPm!G83-SPm!F83</f>
        <v>0</v>
      </c>
      <c r="H43" s="5">
        <f>+SPm!H83-SPm!G83</f>
        <v>0</v>
      </c>
      <c r="I43" s="5">
        <f>+SPm!I83-SPm!H83</f>
        <v>0</v>
      </c>
      <c r="J43" s="5">
        <f>+SPm!J83-SPm!I83</f>
        <v>0</v>
      </c>
      <c r="K43" s="5">
        <f>+SPm!K83-SPm!J83</f>
        <v>0</v>
      </c>
      <c r="L43" s="5">
        <f>+SPm!L83-SPm!K83</f>
        <v>0</v>
      </c>
      <c r="M43" s="5">
        <f>+SPm!M83-SPm!L83</f>
        <v>0</v>
      </c>
      <c r="N43" s="5">
        <f>+SPm!N83-SPm!M83</f>
        <v>0</v>
      </c>
      <c r="O43" s="5">
        <f>+SPm!O83-SPm!N83</f>
        <v>0</v>
      </c>
      <c r="P43" s="5">
        <f>+SPm!P83-SPm!O83</f>
        <v>0</v>
      </c>
      <c r="Q43" s="5">
        <f>+SPm!Q83-SPm!P83</f>
        <v>0</v>
      </c>
      <c r="R43" s="5">
        <f>+SPm!R83-SPm!Q83</f>
        <v>0</v>
      </c>
      <c r="S43" s="5">
        <f>+SPm!S83-SPm!R83</f>
        <v>0</v>
      </c>
      <c r="T43" s="5">
        <f>+SPm!T83-SPm!S83</f>
        <v>0</v>
      </c>
      <c r="U43" s="5">
        <f>+SPm!U83-SPm!T83</f>
        <v>0</v>
      </c>
      <c r="V43" s="5">
        <f>+SPm!V83-SPm!U83</f>
        <v>0</v>
      </c>
      <c r="W43" s="5">
        <f>+SPm!W83-SPm!V83</f>
        <v>0</v>
      </c>
      <c r="X43" s="5">
        <f>+SPm!X83-SPm!W83</f>
        <v>0</v>
      </c>
      <c r="Y43" s="5">
        <f>+SPm!Y83-SPm!X83</f>
        <v>0</v>
      </c>
      <c r="Z43" s="5">
        <f>+SPm!Z83-SPm!Y83</f>
        <v>0</v>
      </c>
      <c r="AA43" s="5">
        <f>+SPm!AA83-SPm!Z83</f>
        <v>0</v>
      </c>
      <c r="AB43" s="5">
        <f>+SPm!AB83-SPm!AA83</f>
        <v>0</v>
      </c>
      <c r="AC43" s="5">
        <f>+SPm!AC83-SPm!AB83</f>
        <v>0</v>
      </c>
      <c r="AD43" s="5">
        <f>+SPm!AD83-SPm!AC83</f>
        <v>0</v>
      </c>
      <c r="AE43" s="5">
        <f>+SPm!AE83-SPm!AD83</f>
        <v>0</v>
      </c>
      <c r="AF43" s="5">
        <f>+SPm!AF83-SPm!AE83</f>
        <v>0</v>
      </c>
      <c r="AG43" s="5">
        <f>+SPm!AG83-SPm!AF83</f>
        <v>0</v>
      </c>
      <c r="AH43" s="5">
        <f>+SPm!AH83-SPm!AG83</f>
        <v>0</v>
      </c>
      <c r="AI43" s="5">
        <f>+SPm!AI83-SPm!AH83</f>
        <v>0</v>
      </c>
      <c r="AJ43" s="5">
        <f>+SPm!AJ83-SPm!AI83</f>
        <v>0</v>
      </c>
      <c r="AK43" s="5">
        <f>+SPm!AK83-SPm!AJ83</f>
        <v>0</v>
      </c>
    </row>
    <row r="44" spans="1:37" s="7" customFormat="1" x14ac:dyDescent="0.25">
      <c r="A44" s="7" t="s">
        <v>149</v>
      </c>
      <c r="B44" s="5">
        <f>+SPm!B84</f>
        <v>0</v>
      </c>
      <c r="C44" s="5">
        <f>+SPm!C84-SPm!B84</f>
        <v>0</v>
      </c>
      <c r="D44" s="5">
        <f>+SPm!D84-SPm!C84</f>
        <v>0</v>
      </c>
      <c r="E44" s="5">
        <f>+SPm!E84-SPm!D84</f>
        <v>0</v>
      </c>
      <c r="F44" s="5">
        <f>+SPm!F84-SPm!E84</f>
        <v>0</v>
      </c>
      <c r="G44" s="5">
        <f>+SPm!G84-SPm!F84</f>
        <v>0</v>
      </c>
      <c r="H44" s="5">
        <f>+SPm!H84-SPm!G84</f>
        <v>0</v>
      </c>
      <c r="I44" s="5">
        <f>+SPm!I84-SPm!H84</f>
        <v>0</v>
      </c>
      <c r="J44" s="5">
        <f>+SPm!J84-SPm!I84</f>
        <v>0</v>
      </c>
      <c r="K44" s="5">
        <f>+SPm!K84-SPm!J84</f>
        <v>0</v>
      </c>
      <c r="L44" s="5">
        <f>+SPm!L84-SPm!K84</f>
        <v>0</v>
      </c>
      <c r="M44" s="5">
        <f>+SPm!M84-SPm!L84</f>
        <v>0</v>
      </c>
      <c r="N44" s="5">
        <f>+SPm!N84-SPm!M84</f>
        <v>0</v>
      </c>
      <c r="O44" s="5">
        <f>+SPm!O84-SPm!N84</f>
        <v>0</v>
      </c>
      <c r="P44" s="5">
        <f>+SPm!P84-SPm!O84</f>
        <v>0</v>
      </c>
      <c r="Q44" s="5">
        <f>+SPm!Q84-SPm!P84</f>
        <v>0</v>
      </c>
      <c r="R44" s="5">
        <f>+SPm!R84-SPm!Q84</f>
        <v>0</v>
      </c>
      <c r="S44" s="5">
        <f>+SPm!S84-SPm!R84</f>
        <v>0</v>
      </c>
      <c r="T44" s="5">
        <f>+SPm!T84-SPm!S84</f>
        <v>0</v>
      </c>
      <c r="U44" s="5">
        <f>+SPm!U84-SPm!T84</f>
        <v>0</v>
      </c>
      <c r="V44" s="5">
        <f>+SPm!V84-SPm!U84</f>
        <v>0</v>
      </c>
      <c r="W44" s="5">
        <f>+SPm!W84-SPm!V84</f>
        <v>0</v>
      </c>
      <c r="X44" s="5">
        <f>+SPm!X84-SPm!W84</f>
        <v>0</v>
      </c>
      <c r="Y44" s="5">
        <f>+SPm!Y84-SPm!X84</f>
        <v>0</v>
      </c>
      <c r="Z44" s="5">
        <f>+SPm!Z84-SPm!Y84</f>
        <v>0</v>
      </c>
      <c r="AA44" s="5">
        <f>+SPm!AA84-SPm!Z84</f>
        <v>0</v>
      </c>
      <c r="AB44" s="5">
        <f>+SPm!AB84-SPm!AA84</f>
        <v>0</v>
      </c>
      <c r="AC44" s="5">
        <f>+SPm!AC84-SPm!AB84</f>
        <v>0</v>
      </c>
      <c r="AD44" s="5">
        <f>+SPm!AD84-SPm!AC84</f>
        <v>0</v>
      </c>
      <c r="AE44" s="5">
        <f>+SPm!AE84-SPm!AD84</f>
        <v>0</v>
      </c>
      <c r="AF44" s="5">
        <f>+SPm!AF84-SPm!AE84</f>
        <v>0</v>
      </c>
      <c r="AG44" s="5">
        <f>+SPm!AG84-SPm!AF84</f>
        <v>0</v>
      </c>
      <c r="AH44" s="5">
        <f>+SPm!AH84-SPm!AG84</f>
        <v>0</v>
      </c>
      <c r="AI44" s="5">
        <f>+SPm!AI84-SPm!AH84</f>
        <v>0</v>
      </c>
      <c r="AJ44" s="5">
        <f>+SPm!AJ84-SPm!AI84</f>
        <v>0</v>
      </c>
      <c r="AK44" s="5">
        <f>+SPm!AK84-SPm!AJ84</f>
        <v>0</v>
      </c>
    </row>
    <row r="45" spans="1:37" s="7" customFormat="1" x14ac:dyDescent="0.25">
      <c r="A45" s="7" t="s">
        <v>165</v>
      </c>
      <c r="B45" s="5"/>
      <c r="C45" s="5">
        <f>+SPm!C88-SPm!B89</f>
        <v>2500</v>
      </c>
      <c r="D45" s="5">
        <f>+SPm!D88-SPm!C88-SPm!C89</f>
        <v>0</v>
      </c>
      <c r="E45" s="5">
        <f>+SPm!E88-SPm!D88-SPm!D89</f>
        <v>0</v>
      </c>
      <c r="F45" s="5">
        <f>+SPm!F88-SPm!E88-SPm!E89</f>
        <v>0</v>
      </c>
      <c r="G45" s="5">
        <f>+SPm!G88-SPm!F88-SPm!F89</f>
        <v>0</v>
      </c>
      <c r="H45" s="5">
        <f>+SPm!H88-SPm!G88-SPm!G89</f>
        <v>0</v>
      </c>
      <c r="I45" s="5">
        <f>+SPm!I88-SPm!H88-SPm!H89</f>
        <v>0</v>
      </c>
      <c r="J45" s="5">
        <f>+SPm!J88-SPm!I88-SPm!I89</f>
        <v>0</v>
      </c>
      <c r="K45" s="5">
        <f>+SPm!K88-SPm!J88-SPm!J89</f>
        <v>0</v>
      </c>
      <c r="L45" s="5">
        <f>+SPm!L88-SPm!K88-SPm!K89</f>
        <v>0</v>
      </c>
      <c r="M45" s="5">
        <f>+SPm!M88-SPm!L88-SPm!L89</f>
        <v>0</v>
      </c>
      <c r="N45" s="5">
        <f>+SPm!N88-SPm!M88-SPm!M89</f>
        <v>0</v>
      </c>
      <c r="O45" s="5">
        <f>+SPm!O88-SPm!N88-SPm!N89</f>
        <v>0</v>
      </c>
      <c r="P45" s="5">
        <f>+SPm!P88-SPm!O88-SPm!O89</f>
        <v>0</v>
      </c>
      <c r="Q45" s="5">
        <f>+SPm!Q88-SPm!P88-SPm!P89</f>
        <v>0</v>
      </c>
      <c r="R45" s="5">
        <f>+SPm!R88-SPm!Q88-SPm!Q89</f>
        <v>0</v>
      </c>
      <c r="S45" s="5">
        <f>+SPm!S88-SPm!R88-SPm!R89</f>
        <v>0</v>
      </c>
      <c r="T45" s="5">
        <f>+SPm!T88-SPm!S88-SPm!S89</f>
        <v>0</v>
      </c>
      <c r="U45" s="5">
        <f>+SPm!U88-SPm!T88-SPm!T89</f>
        <v>0</v>
      </c>
      <c r="V45" s="5">
        <f>+SPm!V88-SPm!U88-SPm!U89</f>
        <v>0</v>
      </c>
      <c r="W45" s="5">
        <f>+SPm!W88-SPm!V88-SPm!V89</f>
        <v>0</v>
      </c>
      <c r="X45" s="5">
        <f>+SPm!X88-SPm!W88-SPm!W89</f>
        <v>0</v>
      </c>
      <c r="Y45" s="5">
        <f>+SPm!Y88-SPm!X88-SPm!X89</f>
        <v>0</v>
      </c>
      <c r="Z45" s="5">
        <f>+SPm!Z88-SPm!Y88-SPm!Y89</f>
        <v>0</v>
      </c>
      <c r="AA45" s="5">
        <f>+SPm!AA88-SPm!Z88-SPm!Z89</f>
        <v>0</v>
      </c>
      <c r="AB45" s="5">
        <f>+SPm!AB88-SPm!AA88-SPm!AA89</f>
        <v>0</v>
      </c>
      <c r="AC45" s="5">
        <f>+SPm!AC88-SPm!AB88-SPm!AB89</f>
        <v>0</v>
      </c>
      <c r="AD45" s="5">
        <f>+SPm!AD88-SPm!AC88-SPm!AC89</f>
        <v>0</v>
      </c>
      <c r="AE45" s="5">
        <f>+SPm!AE88-SPm!AD88-SPm!AD89</f>
        <v>0</v>
      </c>
      <c r="AF45" s="5">
        <f>+SPm!AF88-SPm!AE88-SPm!AE89</f>
        <v>0</v>
      </c>
      <c r="AG45" s="5">
        <f>+SPm!AG88-SPm!AF88-SPm!AF89</f>
        <v>0</v>
      </c>
      <c r="AH45" s="5">
        <f>+SPm!AH88-SPm!AG88-SPm!AG89</f>
        <v>0</v>
      </c>
      <c r="AI45" s="5">
        <f>+SPm!AI88-SPm!AH88-SPm!AH89</f>
        <v>0</v>
      </c>
      <c r="AJ45" s="5">
        <f>+SPm!AJ88-SPm!AI88-SPm!AI89</f>
        <v>0</v>
      </c>
      <c r="AK45" s="5">
        <f>+SPm!AK88-SPm!AJ88-SPm!AJ89</f>
        <v>0</v>
      </c>
    </row>
    <row r="47" spans="1:37" x14ac:dyDescent="0.25">
      <c r="A47" s="4" t="s">
        <v>150</v>
      </c>
      <c r="B47" s="4">
        <f t="shared" ref="B47:AK47" si="9">+B30+B35+B36+B41+B28+B37+B39+B38</f>
        <v>-365465.21710246877</v>
      </c>
      <c r="C47" s="4">
        <f t="shared" si="9"/>
        <v>-50357.217102468836</v>
      </c>
      <c r="D47" s="4">
        <f t="shared" si="9"/>
        <v>20829.78289753116</v>
      </c>
      <c r="E47" s="4">
        <f t="shared" si="9"/>
        <v>27370.312435987667</v>
      </c>
      <c r="F47" s="4">
        <f t="shared" si="9"/>
        <v>45620.014149334966</v>
      </c>
      <c r="G47" s="4">
        <f t="shared" si="9"/>
        <v>36838.601611600126</v>
      </c>
      <c r="H47" s="4">
        <f t="shared" si="9"/>
        <v>2007.0316918954086</v>
      </c>
      <c r="I47" s="4">
        <f t="shared" si="9"/>
        <v>-698.27315742434439</v>
      </c>
      <c r="J47" s="4">
        <f t="shared" si="9"/>
        <v>31178.504782645097</v>
      </c>
      <c r="K47" s="4">
        <f t="shared" si="9"/>
        <v>2789.0460007290312</v>
      </c>
      <c r="L47" s="4">
        <f t="shared" si="9"/>
        <v>8150.1284898704798</v>
      </c>
      <c r="M47" s="4">
        <f t="shared" si="9"/>
        <v>30092.262012232073</v>
      </c>
      <c r="N47" s="4">
        <f t="shared" si="9"/>
        <v>-63508.052688034608</v>
      </c>
      <c r="O47" s="4">
        <f t="shared" si="9"/>
        <v>15776.74956169882</v>
      </c>
      <c r="P47" s="4">
        <f t="shared" si="9"/>
        <v>16974.189561698815</v>
      </c>
      <c r="Q47" s="4">
        <f t="shared" si="9"/>
        <v>-66949.794763301237</v>
      </c>
      <c r="R47" s="4">
        <f t="shared" si="9"/>
        <v>19141.185236698751</v>
      </c>
      <c r="S47" s="4">
        <f t="shared" si="9"/>
        <v>46943.130425165335</v>
      </c>
      <c r="T47" s="4">
        <f t="shared" si="9"/>
        <v>-11925.075431886544</v>
      </c>
      <c r="U47" s="4">
        <f t="shared" si="9"/>
        <v>-25135.155431886487</v>
      </c>
      <c r="V47" s="4">
        <f t="shared" si="9"/>
        <v>18254.284568113533</v>
      </c>
      <c r="W47" s="4">
        <f t="shared" si="9"/>
        <v>8755.7006181134966</v>
      </c>
      <c r="X47" s="4">
        <f t="shared" si="9"/>
        <v>-31430.26463682955</v>
      </c>
      <c r="Y47" s="4">
        <f t="shared" si="9"/>
        <v>-35769.8556321531</v>
      </c>
      <c r="Z47" s="4">
        <f t="shared" si="9"/>
        <v>-20703.780104684363</v>
      </c>
      <c r="AA47" s="4">
        <f t="shared" si="9"/>
        <v>37134.277095315578</v>
      </c>
      <c r="AB47" s="4">
        <f t="shared" si="9"/>
        <v>7843.3783203157236</v>
      </c>
      <c r="AC47" s="4">
        <f t="shared" si="9"/>
        <v>-72446.124804684368</v>
      </c>
      <c r="AD47" s="4">
        <f t="shared" si="9"/>
        <v>-12741.391180684377</v>
      </c>
      <c r="AE47" s="4">
        <f t="shared" si="9"/>
        <v>-25675.320682093046</v>
      </c>
      <c r="AF47" s="4">
        <f t="shared" si="9"/>
        <v>-3190.0754046851425</v>
      </c>
      <c r="AG47" s="4">
        <f t="shared" si="9"/>
        <v>35755.673995315636</v>
      </c>
      <c r="AH47" s="4">
        <f t="shared" si="9"/>
        <v>-36438.366004684329</v>
      </c>
      <c r="AI47" s="4">
        <f t="shared" si="9"/>
        <v>-3855.8742046843108</v>
      </c>
      <c r="AJ47" s="4">
        <f t="shared" si="9"/>
        <v>-8135.8242413901862</v>
      </c>
      <c r="AK47" s="4">
        <f t="shared" si="9"/>
        <v>24684.564595315642</v>
      </c>
    </row>
    <row r="48" spans="1:37" x14ac:dyDescent="0.25">
      <c r="A48" s="4"/>
      <c r="B48" s="4"/>
    </row>
    <row r="49" spans="1:37" x14ac:dyDescent="0.25">
      <c r="A49" s="1" t="s">
        <v>151</v>
      </c>
      <c r="B49" s="4">
        <f>+SPm!B5-SPm!B58</f>
        <v>-145965.21710246883</v>
      </c>
      <c r="C49" s="4">
        <f>+(SPm!C5-SPm!B5+SPm!B58-SPm!C58)</f>
        <v>-52857.217102468829</v>
      </c>
      <c r="D49" s="4">
        <f>+(SPm!D5-SPm!C5+SPm!C58-SPm!D58)</f>
        <v>-32170.217102468829</v>
      </c>
      <c r="E49" s="4">
        <f>+(SPm!E5-SPm!D5+SPm!D58-SPm!E58)</f>
        <v>27370.312435987667</v>
      </c>
      <c r="F49" s="4">
        <f>+(SPm!F5-SPm!E5+SPm!E58-SPm!F58)</f>
        <v>45620.014149334951</v>
      </c>
      <c r="G49" s="4">
        <f>+(SPm!G5-SPm!F5+SPm!F58-SPm!G58)</f>
        <v>36838.601611600141</v>
      </c>
      <c r="H49" s="4">
        <f>+(SPm!H5-SPm!G5+SPm!G58-SPm!H58)</f>
        <v>2007.0316918953758</v>
      </c>
      <c r="I49" s="4">
        <f>+(SPm!I5-SPm!H5+SPm!H58-SPm!I58)</f>
        <v>-698.27315742436622</v>
      </c>
      <c r="J49" s="4">
        <f>+(SPm!J5-SPm!I5+SPm!I58-SPm!J58)</f>
        <v>31178.504782645119</v>
      </c>
      <c r="K49" s="4">
        <f>+(SPm!K5-SPm!J5+SPm!J58-SPm!K58)</f>
        <v>2789.0460007290239</v>
      </c>
      <c r="L49" s="4">
        <f>+(SPm!L5-SPm!K5+SPm!K58-SPm!L58)</f>
        <v>8150.1284898704762</v>
      </c>
      <c r="M49" s="4">
        <f>+(SPm!M5-SPm!L5+SPm!L58-SPm!M58)</f>
        <v>30092.262012232073</v>
      </c>
      <c r="N49" s="4">
        <f>+(SPm!N5-SPm!M5+SPm!M58-SPm!N58)</f>
        <v>-63508.052688034593</v>
      </c>
      <c r="O49" s="4">
        <f>+(SPm!O5-SPm!N5+SPm!N58-SPm!O58)</f>
        <v>15776.749561698816</v>
      </c>
      <c r="P49" s="4">
        <f>+(SPm!P5-SPm!O5+SPm!O58-SPm!P58)</f>
        <v>16974.189561698789</v>
      </c>
      <c r="Q49" s="4">
        <f>+(SPm!Q5-SPm!P5+SPm!P58-SPm!Q58)</f>
        <v>-66949.794763301237</v>
      </c>
      <c r="R49" s="4">
        <f>+(SPm!R5-SPm!Q5+SPm!Q58-SPm!R58)</f>
        <v>19141.185236698759</v>
      </c>
      <c r="S49" s="4">
        <f>+(SPm!S5-SPm!R5+SPm!R58-SPm!S58)</f>
        <v>46943.13042516532</v>
      </c>
      <c r="T49" s="4">
        <f>+(SPm!T5-SPm!S5+SPm!S58-SPm!T58)</f>
        <v>-11925.075431886551</v>
      </c>
      <c r="U49" s="4">
        <f>+(SPm!U5-SPm!T5+SPm!T58-SPm!U58)</f>
        <v>-25135.15543188648</v>
      </c>
      <c r="V49" s="4">
        <f>+(SPm!V5-SPm!U5+SPm!U58-SPm!V58)</f>
        <v>18254.284568113493</v>
      </c>
      <c r="W49" s="4">
        <f>+(SPm!W5-SPm!V5+SPm!V58-SPm!W58)</f>
        <v>8755.7006181134493</v>
      </c>
      <c r="X49" s="4">
        <f>+(SPm!X5-SPm!W5+SPm!W58-SPm!X58)</f>
        <v>-31430.264636829554</v>
      </c>
      <c r="Y49" s="4">
        <f>+(SPm!Y5-SPm!X5+SPm!X58-SPm!Y58)</f>
        <v>-35769.855632153107</v>
      </c>
      <c r="Z49" s="4">
        <f>+(SPm!Z5-SPm!Y5+SPm!Y58-SPm!Z58)</f>
        <v>-20703.780104684382</v>
      </c>
      <c r="AA49" s="4">
        <f>+(SPm!AA5-SPm!Z5+SPm!Z58-SPm!AA58)</f>
        <v>37134.27709531557</v>
      </c>
      <c r="AB49" s="4">
        <f>+(SPm!AB5-SPm!AA5+SPm!AA58-SPm!AB58)</f>
        <v>7843.3783203157363</v>
      </c>
      <c r="AC49" s="4">
        <f>+(SPm!AC5-SPm!AB5+SPm!AB58-SPm!AC58)</f>
        <v>-72446.124804684339</v>
      </c>
      <c r="AD49" s="4">
        <f>+(SPm!AD5-SPm!AC5+SPm!AC58-SPm!AD58)</f>
        <v>-12741.391180684353</v>
      </c>
      <c r="AE49" s="4">
        <f>+(SPm!AE5-SPm!AD5+SPm!AD58-SPm!AE58)</f>
        <v>-25675.320682093035</v>
      </c>
      <c r="AF49" s="4">
        <f>+(SPm!AF5-SPm!AE5+SPm!AE58-SPm!AF58)</f>
        <v>-3190.0754046843795</v>
      </c>
      <c r="AG49" s="4">
        <f>+(SPm!AG5-SPm!AF5+SPm!AF58-SPm!AG58)</f>
        <v>35755.67399531565</v>
      </c>
      <c r="AH49" s="4">
        <f>+(SPm!AH5-SPm!AG5+SPm!AG58-SPm!AH58)</f>
        <v>-36438.366004684329</v>
      </c>
      <c r="AI49" s="4">
        <f>+(SPm!AI5-SPm!AH5+SPm!AH58-SPm!AI58)</f>
        <v>-3855.8742046843399</v>
      </c>
      <c r="AJ49" s="4">
        <f>+(SPm!AJ5-SPm!AI5+SPm!AI58-SPm!AJ58)</f>
        <v>-8135.8242413901899</v>
      </c>
      <c r="AK49" s="4">
        <f>+(SPm!AK5-SPm!AJ5+SPm!AJ58-SPm!AK58)</f>
        <v>24684.564595315635</v>
      </c>
    </row>
    <row r="51" spans="1:37" x14ac:dyDescent="0.25">
      <c r="B51" s="5">
        <f>B47-B49</f>
        <v>-219499.99999999994</v>
      </c>
      <c r="C51" s="5">
        <f t="shared" ref="C51:AK51" si="10">C47-C49</f>
        <v>2499.9999999999927</v>
      </c>
      <c r="D51" s="5">
        <f t="shared" si="10"/>
        <v>52999.999999999985</v>
      </c>
      <c r="E51" s="5">
        <f t="shared" si="10"/>
        <v>0</v>
      </c>
      <c r="F51" s="5">
        <f t="shared" si="10"/>
        <v>0</v>
      </c>
      <c r="G51" s="5">
        <f t="shared" si="10"/>
        <v>0</v>
      </c>
      <c r="H51" s="5">
        <f t="shared" si="10"/>
        <v>3.2741809263825417E-11</v>
      </c>
      <c r="I51" s="5">
        <f t="shared" si="10"/>
        <v>2.1827872842550278E-11</v>
      </c>
      <c r="J51" s="5">
        <f t="shared" si="10"/>
        <v>0</v>
      </c>
      <c r="K51" s="5">
        <f t="shared" si="10"/>
        <v>7.2759576141834259E-12</v>
      </c>
      <c r="L51" s="5">
        <f t="shared" si="10"/>
        <v>0</v>
      </c>
      <c r="M51" s="5">
        <f t="shared" si="10"/>
        <v>0</v>
      </c>
      <c r="N51" s="5">
        <f t="shared" si="10"/>
        <v>0</v>
      </c>
      <c r="O51" s="5">
        <f t="shared" si="10"/>
        <v>0</v>
      </c>
      <c r="P51" s="5">
        <f t="shared" si="10"/>
        <v>0</v>
      </c>
      <c r="Q51" s="5">
        <f t="shared" si="10"/>
        <v>0</v>
      </c>
      <c r="R51" s="5">
        <f t="shared" si="10"/>
        <v>0</v>
      </c>
      <c r="S51" s="5">
        <f t="shared" si="10"/>
        <v>0</v>
      </c>
      <c r="T51" s="5">
        <f t="shared" si="10"/>
        <v>0</v>
      </c>
      <c r="U51" s="5">
        <f t="shared" si="10"/>
        <v>0</v>
      </c>
      <c r="V51" s="5">
        <f t="shared" si="10"/>
        <v>4.0017766878008842E-11</v>
      </c>
      <c r="W51" s="5">
        <f t="shared" si="10"/>
        <v>4.7293724492192268E-11</v>
      </c>
      <c r="X51" s="5">
        <f t="shared" si="10"/>
        <v>0</v>
      </c>
      <c r="Y51" s="5">
        <f t="shared" si="10"/>
        <v>0</v>
      </c>
      <c r="Z51" s="5">
        <f t="shared" si="10"/>
        <v>0</v>
      </c>
      <c r="AA51" s="5">
        <f t="shared" si="10"/>
        <v>0</v>
      </c>
      <c r="AB51" s="5">
        <f t="shared" si="10"/>
        <v>-1.2732925824820995E-11</v>
      </c>
      <c r="AC51" s="5">
        <f t="shared" si="10"/>
        <v>0</v>
      </c>
      <c r="AD51" s="5">
        <f t="shared" si="10"/>
        <v>-2.3646862246096134E-11</v>
      </c>
      <c r="AE51" s="5">
        <f t="shared" si="10"/>
        <v>0</v>
      </c>
      <c r="AF51" s="5">
        <f t="shared" si="10"/>
        <v>-7.6306605478748679E-10</v>
      </c>
      <c r="AG51" s="5">
        <f t="shared" si="10"/>
        <v>0</v>
      </c>
      <c r="AH51" s="5">
        <f t="shared" si="10"/>
        <v>0</v>
      </c>
      <c r="AI51" s="5">
        <f t="shared" si="10"/>
        <v>2.9103830456733704E-11</v>
      </c>
      <c r="AJ51" s="5">
        <f t="shared" si="10"/>
        <v>0</v>
      </c>
      <c r="AK51" s="5">
        <f t="shared" si="10"/>
        <v>0</v>
      </c>
    </row>
  </sheetData>
  <hyperlinks>
    <hyperlink ref="A1" location="View!A1" display="view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98"/>
  <sheetViews>
    <sheetView showGridLines="0" topLeftCell="A4" workbookViewId="0">
      <selection activeCell="M23" sqref="M23"/>
    </sheetView>
  </sheetViews>
  <sheetFormatPr defaultRowHeight="15" x14ac:dyDescent="0.25"/>
  <cols>
    <col min="1" max="1" width="55.7109375" bestFit="1" customWidth="1"/>
    <col min="2" max="3" width="9.140625" style="8" bestFit="1" customWidth="1"/>
    <col min="4" max="4" width="11.42578125" style="8" bestFit="1" customWidth="1"/>
    <col min="5" max="5" width="12.7109375" bestFit="1" customWidth="1"/>
    <col min="6" max="6" width="13.5703125" bestFit="1" customWidth="1"/>
  </cols>
  <sheetData>
    <row r="1" spans="1:4" x14ac:dyDescent="0.25">
      <c r="A1" s="25" t="s">
        <v>204</v>
      </c>
    </row>
    <row r="2" spans="1:4" x14ac:dyDescent="0.25">
      <c r="A2" s="9" t="s">
        <v>116</v>
      </c>
      <c r="B2" s="10" t="s">
        <v>662</v>
      </c>
      <c r="C2" s="10" t="s">
        <v>663</v>
      </c>
      <c r="D2" s="10" t="s">
        <v>664</v>
      </c>
    </row>
    <row r="3" spans="1:4" x14ac:dyDescent="0.25">
      <c r="A3" s="9" t="s">
        <v>0</v>
      </c>
    </row>
    <row r="4" spans="1:4" x14ac:dyDescent="0.25">
      <c r="A4" s="9"/>
    </row>
    <row r="5" spans="1:4" x14ac:dyDescent="0.25">
      <c r="A5" s="9" t="s">
        <v>1</v>
      </c>
      <c r="B5" s="21">
        <f>+SPm!M5</f>
        <v>0</v>
      </c>
      <c r="C5" s="21">
        <f>+SPm!Y5</f>
        <v>0</v>
      </c>
      <c r="D5" s="20">
        <f>+SPm!AK5</f>
        <v>0</v>
      </c>
    </row>
    <row r="6" spans="1:4" x14ac:dyDescent="0.25">
      <c r="A6" s="9"/>
      <c r="B6" s="21"/>
      <c r="C6" s="21"/>
      <c r="D6" s="21"/>
    </row>
    <row r="7" spans="1:4" x14ac:dyDescent="0.25">
      <c r="A7" s="8"/>
    </row>
    <row r="8" spans="1:4" x14ac:dyDescent="0.25">
      <c r="A8" s="9" t="s">
        <v>2</v>
      </c>
      <c r="B8" s="21">
        <f>+B9+B11+B13+B14+B17+B20+B10</f>
        <v>133900.64166666666</v>
      </c>
      <c r="C8" s="21">
        <f t="shared" ref="C8:D8" si="0">+C9+C11+C13+C14+C17+C20+C10</f>
        <v>123862.89411666666</v>
      </c>
      <c r="D8" s="21">
        <f t="shared" si="0"/>
        <v>130989.37184266667</v>
      </c>
    </row>
    <row r="9" spans="1:4" x14ac:dyDescent="0.25">
      <c r="A9" s="8" t="s">
        <v>3</v>
      </c>
      <c r="B9" s="20">
        <f>+SPm!M9</f>
        <v>98535.636100000018</v>
      </c>
      <c r="C9" s="20">
        <f>+SPm!Y9</f>
        <v>109622.78744999999</v>
      </c>
      <c r="D9" s="20">
        <f>+SPm!AK9</f>
        <v>120709.9388</v>
      </c>
    </row>
    <row r="10" spans="1:4" x14ac:dyDescent="0.25">
      <c r="A10" s="22" t="s">
        <v>4</v>
      </c>
      <c r="B10" s="20">
        <f>+SPm!M10</f>
        <v>0</v>
      </c>
      <c r="C10" s="20">
        <f>+SPm!Y10</f>
        <v>73.440000000000055</v>
      </c>
      <c r="D10" s="20">
        <f>+SPm!AK10</f>
        <v>224.75577600000133</v>
      </c>
    </row>
    <row r="11" spans="1:4" x14ac:dyDescent="0.25">
      <c r="A11" s="8" t="s">
        <v>5</v>
      </c>
      <c r="B11" s="11">
        <f>+SUM(B12:B12)</f>
        <v>0</v>
      </c>
      <c r="C11" s="11">
        <f t="shared" ref="C11:D11" si="1">+SUM(C12:C12)</f>
        <v>0</v>
      </c>
      <c r="D11" s="11">
        <f t="shared" si="1"/>
        <v>0</v>
      </c>
    </row>
    <row r="12" spans="1:4" x14ac:dyDescent="0.25">
      <c r="A12" s="8" t="s">
        <v>6</v>
      </c>
      <c r="B12" s="20">
        <f>+SPm!M12</f>
        <v>0</v>
      </c>
      <c r="C12" s="20">
        <f>+SPm!Y12</f>
        <v>0</v>
      </c>
      <c r="D12" s="20">
        <f>+SPm!AK12</f>
        <v>0</v>
      </c>
    </row>
    <row r="13" spans="1:4" x14ac:dyDescent="0.25">
      <c r="A13" s="8" t="s">
        <v>7</v>
      </c>
      <c r="B13" s="21">
        <f>+SPm!M13</f>
        <v>0</v>
      </c>
      <c r="C13" s="21">
        <f>+SPm!Y13</f>
        <v>0</v>
      </c>
      <c r="D13" s="20">
        <f>+SPm!AK13</f>
        <v>0</v>
      </c>
    </row>
    <row r="14" spans="1:4" x14ac:dyDescent="0.25">
      <c r="A14" s="8" t="s">
        <v>8</v>
      </c>
      <c r="B14" s="21">
        <f>+SUM(B15:B16)</f>
        <v>24948.338899999984</v>
      </c>
      <c r="C14" s="21">
        <f t="shared" ref="C14:D14" si="2">+SUM(C15:C16)</f>
        <v>0</v>
      </c>
      <c r="D14" s="21">
        <f t="shared" si="2"/>
        <v>888.01060000000325</v>
      </c>
    </row>
    <row r="15" spans="1:4" x14ac:dyDescent="0.25">
      <c r="A15" s="8" t="s">
        <v>348</v>
      </c>
      <c r="B15" s="20">
        <f>+SPm!M15</f>
        <v>24948.338899999984</v>
      </c>
      <c r="C15" s="20">
        <f>+SPm!Y15</f>
        <v>0</v>
      </c>
      <c r="D15" s="20">
        <f>+SPm!AK15</f>
        <v>888.01060000000325</v>
      </c>
    </row>
    <row r="16" spans="1:4" x14ac:dyDescent="0.25">
      <c r="A16" s="8"/>
      <c r="B16" s="20"/>
      <c r="C16" s="20"/>
      <c r="D16" s="20"/>
    </row>
    <row r="17" spans="1:4" x14ac:dyDescent="0.25">
      <c r="A17" s="8" t="s">
        <v>9</v>
      </c>
      <c r="B17" s="21">
        <f>+SUM(B18:B19)</f>
        <v>10416.666666666668</v>
      </c>
      <c r="C17" s="21">
        <f t="shared" ref="C17:D17" si="3">+SUM(C18:C19)</f>
        <v>14166.666666666672</v>
      </c>
      <c r="D17" s="21">
        <f t="shared" si="3"/>
        <v>9166.6666666666642</v>
      </c>
    </row>
    <row r="18" spans="1:4" x14ac:dyDescent="0.25">
      <c r="A18" s="8" t="s">
        <v>10</v>
      </c>
      <c r="B18" s="20">
        <f>+SPm!M18</f>
        <v>0</v>
      </c>
      <c r="C18" s="20">
        <f>+SPm!Y18</f>
        <v>0</v>
      </c>
      <c r="D18" s="20">
        <f>+SPm!AK18</f>
        <v>0</v>
      </c>
    </row>
    <row r="19" spans="1:4" x14ac:dyDescent="0.25">
      <c r="A19" s="8" t="s">
        <v>11</v>
      </c>
      <c r="B19" s="20">
        <f>+SPm!M19</f>
        <v>10416.666666666668</v>
      </c>
      <c r="C19" s="20">
        <f>+SPm!Y19</f>
        <v>14166.666666666672</v>
      </c>
      <c r="D19" s="20">
        <f>+SPm!AK19</f>
        <v>9166.6666666666642</v>
      </c>
    </row>
    <row r="20" spans="1:4" x14ac:dyDescent="0.25">
      <c r="A20" s="8" t="s">
        <v>12</v>
      </c>
      <c r="B20" s="11">
        <f>+SPm!M20</f>
        <v>0</v>
      </c>
      <c r="C20" s="11">
        <f>+SPm!Y20</f>
        <v>0</v>
      </c>
      <c r="D20" s="20">
        <f>+SPm!AK20</f>
        <v>0</v>
      </c>
    </row>
    <row r="21" spans="1:4" x14ac:dyDescent="0.25">
      <c r="A21" s="8"/>
    </row>
    <row r="22" spans="1:4" x14ac:dyDescent="0.25">
      <c r="A22" s="9" t="s">
        <v>13</v>
      </c>
      <c r="B22" s="21">
        <f>+SUM(B23:B24)</f>
        <v>397456.20800000004</v>
      </c>
      <c r="C22" s="21">
        <f t="shared" ref="C22:D22" si="4">+SUM(C23:C24)</f>
        <v>704585.86220000021</v>
      </c>
      <c r="D22" s="21">
        <f t="shared" si="4"/>
        <v>1024805.1108</v>
      </c>
    </row>
    <row r="23" spans="1:4" x14ac:dyDescent="0.25">
      <c r="A23" s="8" t="s">
        <v>14</v>
      </c>
      <c r="B23" s="20">
        <f>+SPm!M23</f>
        <v>0</v>
      </c>
      <c r="C23" s="20">
        <f>+SPm!Y23</f>
        <v>0</v>
      </c>
      <c r="D23" s="20">
        <f>+SPm!AK23</f>
        <v>0</v>
      </c>
    </row>
    <row r="24" spans="1:4" x14ac:dyDescent="0.25">
      <c r="A24" s="8" t="s">
        <v>15</v>
      </c>
      <c r="B24" s="20">
        <f>+SPm!M24</f>
        <v>397456.20800000004</v>
      </c>
      <c r="C24" s="20">
        <f>+SPm!Y24</f>
        <v>704585.86220000021</v>
      </c>
      <c r="D24" s="20">
        <f>+SPm!AK24</f>
        <v>1024805.1108</v>
      </c>
    </row>
    <row r="25" spans="1:4" x14ac:dyDescent="0.25">
      <c r="A25" s="22"/>
    </row>
    <row r="26" spans="1:4" x14ac:dyDescent="0.25">
      <c r="A26" s="22"/>
    </row>
    <row r="27" spans="1:4" x14ac:dyDescent="0.25">
      <c r="A27" s="9" t="s">
        <v>16</v>
      </c>
      <c r="B27" s="21">
        <f t="shared" ref="B27:C27" si="5">+B28-B30+B32-B35</f>
        <v>235803.33333333337</v>
      </c>
      <c r="C27" s="21">
        <f t="shared" si="5"/>
        <v>137633.33333333337</v>
      </c>
      <c r="D27" s="21">
        <f t="shared" ref="D27" si="6">+D28-D30+D32-D35</f>
        <v>91833.333333333372</v>
      </c>
    </row>
    <row r="28" spans="1:4" x14ac:dyDescent="0.25">
      <c r="A28" s="22" t="s">
        <v>17</v>
      </c>
      <c r="B28" s="21">
        <f>+SUM(B29:B29)</f>
        <v>23000</v>
      </c>
      <c r="C28" s="21">
        <f t="shared" ref="C28:D28" si="7">+SUM(C29:C29)</f>
        <v>23000</v>
      </c>
      <c r="D28" s="21">
        <f t="shared" si="7"/>
        <v>23000</v>
      </c>
    </row>
    <row r="29" spans="1:4" x14ac:dyDescent="0.25">
      <c r="A29" s="8" t="s">
        <v>18</v>
      </c>
      <c r="B29" s="20">
        <f>+SPm!M29</f>
        <v>23000</v>
      </c>
      <c r="C29" s="20">
        <f>+SPm!Y29</f>
        <v>23000</v>
      </c>
      <c r="D29" s="20">
        <f>+SPm!AK29</f>
        <v>23000</v>
      </c>
    </row>
    <row r="30" spans="1:4" x14ac:dyDescent="0.25">
      <c r="A30" s="22" t="s">
        <v>19</v>
      </c>
      <c r="B30" s="21">
        <f>+B31</f>
        <v>2075</v>
      </c>
      <c r="C30" s="21">
        <f t="shared" ref="C30:D30" si="8">+C31</f>
        <v>4175</v>
      </c>
      <c r="D30" s="21">
        <f t="shared" si="8"/>
        <v>6275</v>
      </c>
    </row>
    <row r="31" spans="1:4" x14ac:dyDescent="0.25">
      <c r="A31" s="8" t="s">
        <v>20</v>
      </c>
      <c r="B31" s="20">
        <f>+SPm!M31</f>
        <v>2075</v>
      </c>
      <c r="C31" s="20">
        <f>+SPm!Y31</f>
        <v>4175</v>
      </c>
      <c r="D31" s="20">
        <f>+SPm!AK31</f>
        <v>6275</v>
      </c>
    </row>
    <row r="32" spans="1:4" x14ac:dyDescent="0.25">
      <c r="A32" s="22" t="s">
        <v>21</v>
      </c>
      <c r="B32" s="21">
        <f t="shared" ref="B32:C32" si="9">SUM(B33:B34)</f>
        <v>522540</v>
      </c>
      <c r="C32" s="21">
        <f t="shared" si="9"/>
        <v>522540</v>
      </c>
      <c r="D32" s="21">
        <f t="shared" ref="D32" si="10">SUM(D33:D34)</f>
        <v>522540</v>
      </c>
    </row>
    <row r="33" spans="1:4" x14ac:dyDescent="0.25">
      <c r="A33" s="8" t="s">
        <v>22</v>
      </c>
      <c r="B33" s="20">
        <f>+SPm!M33</f>
        <v>430000</v>
      </c>
      <c r="C33" s="20">
        <f>+SPm!Y33</f>
        <v>430000</v>
      </c>
      <c r="D33" s="20">
        <f>+SPm!AK33</f>
        <v>430000</v>
      </c>
    </row>
    <row r="34" spans="1:4" x14ac:dyDescent="0.25">
      <c r="A34" s="8" t="s">
        <v>23</v>
      </c>
      <c r="B34" s="20">
        <f>+SPm!M34</f>
        <v>92540</v>
      </c>
      <c r="C34" s="20">
        <f>+SPm!Y34</f>
        <v>92540</v>
      </c>
      <c r="D34" s="20">
        <f>+SPm!AK34</f>
        <v>92540</v>
      </c>
    </row>
    <row r="35" spans="1:4" x14ac:dyDescent="0.25">
      <c r="A35" s="22" t="s">
        <v>24</v>
      </c>
      <c r="B35" s="21">
        <f t="shared" ref="B35:C35" si="11">+SUM(B36:B37)</f>
        <v>307661.66666666663</v>
      </c>
      <c r="C35" s="21">
        <f t="shared" si="11"/>
        <v>403731.66666666663</v>
      </c>
      <c r="D35" s="21">
        <f t="shared" ref="D35" si="12">+SUM(D36:D37)</f>
        <v>447431.66666666663</v>
      </c>
    </row>
    <row r="36" spans="1:4" x14ac:dyDescent="0.25">
      <c r="A36" s="8" t="s">
        <v>25</v>
      </c>
      <c r="B36" s="20">
        <f>+SPm!M36</f>
        <v>237491.66666666666</v>
      </c>
      <c r="C36" s="20">
        <f>+SPm!Y36</f>
        <v>313191.66666666663</v>
      </c>
      <c r="D36" s="20">
        <f>+SPm!AK36</f>
        <v>356291.66666666663</v>
      </c>
    </row>
    <row r="37" spans="1:4" x14ac:dyDescent="0.25">
      <c r="A37" s="8" t="s">
        <v>26</v>
      </c>
      <c r="B37" s="20">
        <f>+SPm!M37</f>
        <v>70170</v>
      </c>
      <c r="C37" s="20">
        <f>+SPm!Y37</f>
        <v>90540</v>
      </c>
      <c r="D37" s="20">
        <f>+SPm!AK37</f>
        <v>91140</v>
      </c>
    </row>
    <row r="38" spans="1:4" x14ac:dyDescent="0.25">
      <c r="A38" s="22"/>
    </row>
    <row r="39" spans="1:4" x14ac:dyDescent="0.25">
      <c r="A39" s="9" t="s">
        <v>27</v>
      </c>
      <c r="B39" s="21">
        <f>+B40-B44</f>
        <v>75938.888888888891</v>
      </c>
      <c r="C39" s="21">
        <f t="shared" ref="C39:D39" si="13">+C40-C44</f>
        <v>68272.222222222219</v>
      </c>
      <c r="D39" s="21">
        <f t="shared" si="13"/>
        <v>60605.555555555562</v>
      </c>
    </row>
    <row r="40" spans="1:4" x14ac:dyDescent="0.25">
      <c r="A40" s="22" t="s">
        <v>28</v>
      </c>
      <c r="B40" s="21">
        <f>+SUM(B41:B43)</f>
        <v>88000</v>
      </c>
      <c r="C40" s="21">
        <f>+SUM(C41:C43)</f>
        <v>88000</v>
      </c>
      <c r="D40" s="21">
        <f>+SUM(D41:D43)</f>
        <v>88000</v>
      </c>
    </row>
    <row r="41" spans="1:4" x14ac:dyDescent="0.25">
      <c r="A41" s="8" t="s">
        <v>29</v>
      </c>
      <c r="B41" s="20">
        <f>+SPm!M41</f>
        <v>56000</v>
      </c>
      <c r="C41" s="20">
        <f>+SPm!Y41</f>
        <v>56000</v>
      </c>
      <c r="D41" s="20">
        <f>+SPm!AK41</f>
        <v>56000</v>
      </c>
    </row>
    <row r="42" spans="1:4" x14ac:dyDescent="0.25">
      <c r="A42" s="8" t="s">
        <v>30</v>
      </c>
      <c r="B42" s="20">
        <f>+SPm!M42</f>
        <v>4000</v>
      </c>
      <c r="C42" s="20">
        <f>+SPm!Y42</f>
        <v>4000</v>
      </c>
      <c r="D42" s="20">
        <f>+SPm!AK42</f>
        <v>4000</v>
      </c>
    </row>
    <row r="43" spans="1:4" x14ac:dyDescent="0.25">
      <c r="A43" s="8" t="s">
        <v>31</v>
      </c>
      <c r="B43" s="20">
        <f>+SPm!M43</f>
        <v>28000</v>
      </c>
      <c r="C43" s="20">
        <f>+SPm!Y43</f>
        <v>28000</v>
      </c>
      <c r="D43" s="20">
        <f>+SPm!AK43</f>
        <v>28000</v>
      </c>
    </row>
    <row r="44" spans="1:4" x14ac:dyDescent="0.25">
      <c r="A44" s="22" t="s">
        <v>32</v>
      </c>
      <c r="B44" s="21">
        <f t="shared" ref="B44:C44" si="14">SUM(B45:B47)</f>
        <v>12061.111111111111</v>
      </c>
      <c r="C44" s="21">
        <f t="shared" si="14"/>
        <v>19727.777777777774</v>
      </c>
      <c r="D44" s="21">
        <f t="shared" ref="D44" si="15">SUM(D45:D47)</f>
        <v>27394.444444444442</v>
      </c>
    </row>
    <row r="45" spans="1:4" x14ac:dyDescent="0.25">
      <c r="A45" s="8" t="s">
        <v>33</v>
      </c>
      <c r="B45" s="20">
        <f>+SPm!M45</f>
        <v>5200</v>
      </c>
      <c r="C45" s="20">
        <f>+SPm!Y45</f>
        <v>10799.999999999998</v>
      </c>
      <c r="D45" s="20">
        <f>+SPm!AK45</f>
        <v>16399.999999999993</v>
      </c>
    </row>
    <row r="46" spans="1:4" x14ac:dyDescent="0.25">
      <c r="A46" s="8" t="s">
        <v>34</v>
      </c>
      <c r="B46" s="20">
        <f>+SPm!M46</f>
        <v>944.44444444444434</v>
      </c>
      <c r="C46" s="20">
        <f>+SPm!Y46</f>
        <v>2011.1111111111115</v>
      </c>
      <c r="D46" s="20">
        <f>+SPm!AK46</f>
        <v>3077.7777777777792</v>
      </c>
    </row>
    <row r="47" spans="1:4" x14ac:dyDescent="0.25">
      <c r="A47" s="8" t="s">
        <v>35</v>
      </c>
      <c r="B47" s="20">
        <f>+SPm!M47</f>
        <v>5916.666666666667</v>
      </c>
      <c r="C47" s="20">
        <f>+SPm!Y47</f>
        <v>6916.6666666666661</v>
      </c>
      <c r="D47" s="20">
        <f>+SPm!AK47</f>
        <v>7916.6666666666679</v>
      </c>
    </row>
    <row r="48" spans="1:4" x14ac:dyDescent="0.25">
      <c r="A48" s="8"/>
      <c r="B48" s="20"/>
      <c r="C48" s="20"/>
      <c r="D48" s="20"/>
    </row>
    <row r="49" spans="1:4" x14ac:dyDescent="0.25">
      <c r="A49" s="9" t="s">
        <v>160</v>
      </c>
      <c r="B49" s="21">
        <f>+B50-B51</f>
        <v>0</v>
      </c>
      <c r="C49" s="21">
        <f t="shared" ref="C49:D49" si="16">+C50-C51</f>
        <v>0</v>
      </c>
      <c r="D49" s="21">
        <f t="shared" si="16"/>
        <v>0</v>
      </c>
    </row>
    <row r="50" spans="1:4" x14ac:dyDescent="0.25">
      <c r="A50" s="22" t="s">
        <v>158</v>
      </c>
      <c r="B50" s="20">
        <f>+SPm!M50</f>
        <v>0</v>
      </c>
      <c r="C50" s="20">
        <f>+SPm!Y50</f>
        <v>0</v>
      </c>
      <c r="D50" s="20">
        <f>+SPm!AK50</f>
        <v>0</v>
      </c>
    </row>
    <row r="51" spans="1:4" x14ac:dyDescent="0.25">
      <c r="A51" s="22" t="s">
        <v>159</v>
      </c>
      <c r="B51" s="20">
        <f>+SPm!M51</f>
        <v>0</v>
      </c>
      <c r="C51" s="20">
        <f>+SPm!Y51</f>
        <v>0</v>
      </c>
      <c r="D51" s="20">
        <f>+SPm!AK51</f>
        <v>0</v>
      </c>
    </row>
    <row r="52" spans="1:4" x14ac:dyDescent="0.25">
      <c r="A52" s="8"/>
    </row>
    <row r="53" spans="1:4" x14ac:dyDescent="0.25">
      <c r="A53" s="9" t="s">
        <v>36</v>
      </c>
      <c r="B53" s="21">
        <f>+B39+B27+B22+B8+B5+B49</f>
        <v>843099.07188888895</v>
      </c>
      <c r="C53" s="21">
        <f t="shared" ref="C53" si="17">+C39+C27+C22+C8+C5+C49</f>
        <v>1034354.3118722225</v>
      </c>
      <c r="D53" s="21">
        <f t="shared" ref="D53" si="18">+D39+D27+D22+D8+D5+D49</f>
        <v>1308233.3715315557</v>
      </c>
    </row>
    <row r="54" spans="1:4" x14ac:dyDescent="0.25">
      <c r="A54" s="8"/>
    </row>
    <row r="55" spans="1:4" x14ac:dyDescent="0.25">
      <c r="A55" s="9" t="s">
        <v>37</v>
      </c>
      <c r="B55" s="10" t="str">
        <f>+B2</f>
        <v xml:space="preserve">A1 </v>
      </c>
      <c r="C55" s="10" t="str">
        <f t="shared" ref="C55" si="19">+C2</f>
        <v>A2</v>
      </c>
      <c r="D55" s="10" t="str">
        <f t="shared" ref="D55" si="20">+D2</f>
        <v>A3</v>
      </c>
    </row>
    <row r="56" spans="1:4" x14ac:dyDescent="0.25">
      <c r="A56" s="8"/>
    </row>
    <row r="57" spans="1:4" x14ac:dyDescent="0.25">
      <c r="A57" s="9" t="s">
        <v>38</v>
      </c>
      <c r="B57" s="21">
        <f>+B58</f>
        <v>47645.023290536024</v>
      </c>
      <c r="C57" s="21">
        <f t="shared" ref="C57:D57" si="21">+C58</f>
        <v>156517.98190313892</v>
      </c>
      <c r="D57" s="21">
        <f t="shared" si="21"/>
        <v>234286.84452446568</v>
      </c>
    </row>
    <row r="58" spans="1:4" x14ac:dyDescent="0.25">
      <c r="A58" s="22" t="s">
        <v>39</v>
      </c>
      <c r="B58" s="21">
        <f>+SPm!M58</f>
        <v>47645.023290536024</v>
      </c>
      <c r="C58" s="21">
        <f>+SPm!Y58</f>
        <v>156517.98190313892</v>
      </c>
      <c r="D58" s="20">
        <f>+SPm!AK58</f>
        <v>234286.84452446568</v>
      </c>
    </row>
    <row r="59" spans="1:4" x14ac:dyDescent="0.25">
      <c r="A59" s="22"/>
    </row>
    <row r="60" spans="1:4" x14ac:dyDescent="0.25">
      <c r="A60" s="9" t="s">
        <v>40</v>
      </c>
      <c r="B60" s="21">
        <f t="shared" ref="B60:C60" si="22">+B61+B64+B65+B66+B68+B69+B70</f>
        <v>300050.82200823817</v>
      </c>
      <c r="C60" s="21">
        <f t="shared" si="22"/>
        <v>268107.06727793819</v>
      </c>
      <c r="D60" s="21">
        <f t="shared" ref="D60" si="23">+D61+D64+D65+D66+D68+D69+D70</f>
        <v>343868.99296511721</v>
      </c>
    </row>
    <row r="61" spans="1:4" x14ac:dyDescent="0.25">
      <c r="A61" s="22" t="s">
        <v>41</v>
      </c>
      <c r="B61" s="21">
        <f>+SUM(B62:B63)</f>
        <v>286816.24</v>
      </c>
      <c r="C61" s="21">
        <f t="shared" ref="C61:D61" si="24">+SUM(C62:C63)</f>
        <v>231759.64</v>
      </c>
      <c r="D61" s="21">
        <f t="shared" si="24"/>
        <v>316104.14</v>
      </c>
    </row>
    <row r="62" spans="1:4" x14ac:dyDescent="0.25">
      <c r="A62" s="8" t="s">
        <v>42</v>
      </c>
      <c r="B62" s="20">
        <f>+SPm!M62</f>
        <v>79116.240000000005</v>
      </c>
      <c r="C62" s="20">
        <f>+SPm!Y62</f>
        <v>24059.64</v>
      </c>
      <c r="D62" s="20">
        <f>+SPm!AK62</f>
        <v>108404.14000000001</v>
      </c>
    </row>
    <row r="63" spans="1:4" x14ac:dyDescent="0.25">
      <c r="A63" s="8" t="s">
        <v>43</v>
      </c>
      <c r="B63" s="20">
        <f>+SPm!M63</f>
        <v>207700</v>
      </c>
      <c r="C63" s="20">
        <f>+SPm!Y63</f>
        <v>207700</v>
      </c>
      <c r="D63" s="20">
        <f>+SPm!AK63</f>
        <v>207700</v>
      </c>
    </row>
    <row r="64" spans="1:4" x14ac:dyDescent="0.25">
      <c r="A64" s="8" t="s">
        <v>44</v>
      </c>
      <c r="B64" s="20">
        <f>+SPm!M64</f>
        <v>0</v>
      </c>
      <c r="C64" s="20">
        <f>+SPm!Y64</f>
        <v>0</v>
      </c>
      <c r="D64" s="20">
        <f>+SPm!AK64</f>
        <v>0</v>
      </c>
    </row>
    <row r="65" spans="1:4" x14ac:dyDescent="0.25">
      <c r="A65" s="22" t="s">
        <v>45</v>
      </c>
      <c r="B65" s="20">
        <f>+SPm!M65</f>
        <v>507</v>
      </c>
      <c r="C65" s="20">
        <f>+SPm!Y65</f>
        <v>517.13999999999987</v>
      </c>
      <c r="D65" s="20">
        <f>+SPm!AK65</f>
        <v>527.48279999999954</v>
      </c>
    </row>
    <row r="66" spans="1:4" x14ac:dyDescent="0.25">
      <c r="A66" s="9" t="s">
        <v>46</v>
      </c>
      <c r="B66" s="21">
        <f>+B67</f>
        <v>0</v>
      </c>
      <c r="C66" s="21">
        <f t="shared" ref="C66:D66" si="25">+C67</f>
        <v>9036.0212249999986</v>
      </c>
      <c r="D66" s="21">
        <f t="shared" si="25"/>
        <v>0</v>
      </c>
    </row>
    <row r="67" spans="1:4" x14ac:dyDescent="0.25">
      <c r="A67" s="8" t="s">
        <v>47</v>
      </c>
      <c r="B67" s="20">
        <f>+SPm!M67</f>
        <v>0</v>
      </c>
      <c r="C67" s="20">
        <f>+SPm!Y67</f>
        <v>9036.0212249999986</v>
      </c>
      <c r="D67" s="20">
        <f>+SPm!AK67</f>
        <v>0</v>
      </c>
    </row>
    <row r="68" spans="1:4" x14ac:dyDescent="0.25">
      <c r="A68" s="22" t="s">
        <v>48</v>
      </c>
      <c r="B68" s="21">
        <f>+SPm!M68</f>
        <v>12727.582008238189</v>
      </c>
      <c r="C68" s="21">
        <f>+SPm!Y68</f>
        <v>26794.266052938143</v>
      </c>
      <c r="D68" s="20">
        <f>+SPm!AK68</f>
        <v>27237.370165117183</v>
      </c>
    </row>
    <row r="69" spans="1:4" x14ac:dyDescent="0.25">
      <c r="A69" s="22" t="s">
        <v>49</v>
      </c>
      <c r="B69" s="21">
        <f>+SPm!M69</f>
        <v>0</v>
      </c>
      <c r="C69" s="21">
        <f>+SPm!Y69</f>
        <v>0</v>
      </c>
      <c r="D69" s="20">
        <f>+SPm!AK69</f>
        <v>0</v>
      </c>
    </row>
    <row r="70" spans="1:4" x14ac:dyDescent="0.25">
      <c r="A70" s="22" t="s">
        <v>50</v>
      </c>
      <c r="B70" s="21">
        <f>+SUM(B71:B72)</f>
        <v>0</v>
      </c>
      <c r="C70" s="21">
        <f t="shared" ref="C70:D70" si="26">+SUM(C71:C72)</f>
        <v>0</v>
      </c>
      <c r="D70" s="21">
        <f t="shared" si="26"/>
        <v>0</v>
      </c>
    </row>
    <row r="71" spans="1:4" x14ac:dyDescent="0.25">
      <c r="A71" s="8" t="s">
        <v>51</v>
      </c>
      <c r="B71" s="20">
        <f>+SPm!M71</f>
        <v>0</v>
      </c>
      <c r="C71" s="20">
        <f>+SPm!Y71</f>
        <v>0</v>
      </c>
      <c r="D71" s="20">
        <f>+SPm!AK71</f>
        <v>0</v>
      </c>
    </row>
    <row r="72" spans="1:4" x14ac:dyDescent="0.25">
      <c r="A72" s="8" t="s">
        <v>52</v>
      </c>
      <c r="B72" s="20">
        <f>+SPm!M72</f>
        <v>0</v>
      </c>
      <c r="C72" s="20">
        <f>+SPm!Y72</f>
        <v>0</v>
      </c>
      <c r="D72" s="20">
        <f>+SPm!AK72</f>
        <v>0</v>
      </c>
    </row>
    <row r="73" spans="1:4" x14ac:dyDescent="0.25">
      <c r="A73" s="8"/>
    </row>
    <row r="74" spans="1:4" x14ac:dyDescent="0.25">
      <c r="A74" s="9"/>
      <c r="B74" s="11"/>
      <c r="C74" s="11"/>
      <c r="D74" s="11"/>
    </row>
    <row r="75" spans="1:4" x14ac:dyDescent="0.25">
      <c r="A75" s="9" t="s">
        <v>53</v>
      </c>
      <c r="B75" s="21">
        <f t="shared" ref="B75:C75" si="27">+B76+B77+B79</f>
        <v>292348.69220475957</v>
      </c>
      <c r="C75" s="21">
        <f t="shared" si="27"/>
        <v>302480.76523541642</v>
      </c>
      <c r="D75" s="21">
        <f t="shared" ref="D75" si="28">+D76+D77+D79</f>
        <v>260405.72983420402</v>
      </c>
    </row>
    <row r="76" spans="1:4" x14ac:dyDescent="0.25">
      <c r="A76" s="9" t="s">
        <v>54</v>
      </c>
      <c r="B76" s="21">
        <f>+SPm!M76</f>
        <v>263604.69220475957</v>
      </c>
      <c r="C76" s="21">
        <f>+SPm!Y76</f>
        <v>269917.88523541641</v>
      </c>
      <c r="D76" s="21">
        <f>+SPm!AK76</f>
        <v>223947.592234204</v>
      </c>
    </row>
    <row r="77" spans="1:4" x14ac:dyDescent="0.25">
      <c r="A77" s="9" t="s">
        <v>55</v>
      </c>
      <c r="B77" s="21">
        <f>+B78</f>
        <v>28744</v>
      </c>
      <c r="C77" s="21">
        <f t="shared" ref="C77:D77" si="29">+C78</f>
        <v>32562.880000000019</v>
      </c>
      <c r="D77" s="21">
        <f t="shared" si="29"/>
        <v>36458.137600000031</v>
      </c>
    </row>
    <row r="78" spans="1:4" x14ac:dyDescent="0.25">
      <c r="A78" s="8" t="s">
        <v>56</v>
      </c>
      <c r="B78" s="20">
        <f>+SPm!M78</f>
        <v>28744</v>
      </c>
      <c r="C78" s="20">
        <f>+SPm!Y78</f>
        <v>32562.880000000019</v>
      </c>
      <c r="D78" s="20">
        <f>+SPm!AK78</f>
        <v>36458.137600000031</v>
      </c>
    </row>
    <row r="79" spans="1:4" x14ac:dyDescent="0.25">
      <c r="A79" s="9" t="s">
        <v>57</v>
      </c>
      <c r="B79" s="11">
        <f>+SPm!M79</f>
        <v>0</v>
      </c>
      <c r="C79" s="11">
        <f>+SPm!Y79</f>
        <v>0</v>
      </c>
      <c r="D79" s="11">
        <f>+SPm!Z79</f>
        <v>0</v>
      </c>
    </row>
    <row r="80" spans="1:4" x14ac:dyDescent="0.25">
      <c r="A80" s="22"/>
    </row>
    <row r="81" spans="1:4" x14ac:dyDescent="0.25">
      <c r="A81" s="9" t="s">
        <v>58</v>
      </c>
      <c r="B81" s="21">
        <f>+B82+B83+B84+B88+B89</f>
        <v>256054.53438535522</v>
      </c>
      <c r="C81" s="21">
        <f t="shared" ref="C81:D81" si="30">+C82+C83+C84+C88+C89</f>
        <v>360248.49745572906</v>
      </c>
      <c r="D81" s="21">
        <f t="shared" si="30"/>
        <v>522671.80420776806</v>
      </c>
    </row>
    <row r="82" spans="1:4" x14ac:dyDescent="0.25">
      <c r="A82" s="9" t="s">
        <v>59</v>
      </c>
      <c r="B82" s="21">
        <f>+SPm!M82</f>
        <v>220000</v>
      </c>
      <c r="C82" s="21">
        <f>+SPm!Y82</f>
        <v>220000</v>
      </c>
      <c r="D82" s="20">
        <f>+SPm!AK82</f>
        <v>220000</v>
      </c>
    </row>
    <row r="83" spans="1:4" x14ac:dyDescent="0.25">
      <c r="A83" s="9" t="s">
        <v>60</v>
      </c>
      <c r="B83" s="21">
        <f>+SPm!M83</f>
        <v>0</v>
      </c>
      <c r="C83" s="21">
        <f>+SPm!Y83</f>
        <v>0</v>
      </c>
      <c r="D83" s="20">
        <f>+SPm!AK83</f>
        <v>0</v>
      </c>
    </row>
    <row r="84" spans="1:4" x14ac:dyDescent="0.25">
      <c r="A84" s="9" t="s">
        <v>61</v>
      </c>
      <c r="B84" s="21">
        <f>+SUM(B85:B87)</f>
        <v>0</v>
      </c>
      <c r="C84" s="21">
        <f t="shared" ref="C84:D84" si="31">+SUM(C85:C87)</f>
        <v>0</v>
      </c>
      <c r="D84" s="21">
        <f t="shared" si="31"/>
        <v>0</v>
      </c>
    </row>
    <row r="85" spans="1:4" x14ac:dyDescent="0.25">
      <c r="A85" s="8" t="s">
        <v>62</v>
      </c>
      <c r="B85" s="20">
        <f>+SPm!M85</f>
        <v>0</v>
      </c>
      <c r="C85" s="20">
        <f>+SPm!Y85</f>
        <v>0</v>
      </c>
      <c r="D85" s="20">
        <f>+SPm!AK85</f>
        <v>0</v>
      </c>
    </row>
    <row r="86" spans="1:4" x14ac:dyDescent="0.25">
      <c r="A86" s="8" t="s">
        <v>63</v>
      </c>
      <c r="B86" s="20">
        <f>+SPm!M86</f>
        <v>0</v>
      </c>
      <c r="C86" s="20">
        <f>+SPm!Y86</f>
        <v>0</v>
      </c>
      <c r="D86" s="20">
        <f>+SPm!AK86</f>
        <v>0</v>
      </c>
    </row>
    <row r="87" spans="1:4" x14ac:dyDescent="0.25">
      <c r="A87" s="8" t="s">
        <v>64</v>
      </c>
      <c r="B87" s="20">
        <f>+SPm!M87</f>
        <v>0</v>
      </c>
      <c r="C87" s="20">
        <f>+SPm!Y87</f>
        <v>0</v>
      </c>
      <c r="D87" s="20">
        <f>+SPm!AK87</f>
        <v>0</v>
      </c>
    </row>
    <row r="88" spans="1:4" x14ac:dyDescent="0.25">
      <c r="A88" s="9" t="s">
        <v>65</v>
      </c>
      <c r="B88" s="21">
        <v>0</v>
      </c>
      <c r="C88" s="21">
        <f>+B89</f>
        <v>36054.534385355219</v>
      </c>
      <c r="D88" s="21">
        <f>+C88+C89</f>
        <v>140248.49745572903</v>
      </c>
    </row>
    <row r="89" spans="1:4" x14ac:dyDescent="0.25">
      <c r="A89" s="9" t="s">
        <v>66</v>
      </c>
      <c r="B89" s="21">
        <f>+SPm!M89+SPm!M88</f>
        <v>36054.534385355219</v>
      </c>
      <c r="C89" s="21">
        <f>+'CE an'!C72</f>
        <v>104193.96307037381</v>
      </c>
      <c r="D89" s="21">
        <f>+'CE an'!D72</f>
        <v>162423.30675203897</v>
      </c>
    </row>
    <row r="90" spans="1:4" x14ac:dyDescent="0.25">
      <c r="A90" s="8"/>
    </row>
    <row r="91" spans="1:4" x14ac:dyDescent="0.25">
      <c r="A91" s="9" t="s">
        <v>67</v>
      </c>
      <c r="B91" s="21">
        <f>+B81+B75+B60+B57</f>
        <v>896099.07188888895</v>
      </c>
      <c r="C91" s="21">
        <f t="shared" ref="C91" si="32">+C81+C75+C60+C57</f>
        <v>1087354.3118722225</v>
      </c>
      <c r="D91" s="21">
        <f t="shared" ref="D91" si="33">+D81+D75+D60+D57</f>
        <v>1361233.3715315552</v>
      </c>
    </row>
    <row r="94" spans="1:4" x14ac:dyDescent="0.25">
      <c r="B94" s="8">
        <f>+IF(B53-B91=0,"OK",(B53-B91))</f>
        <v>-53000</v>
      </c>
      <c r="C94" s="8">
        <f>+IF(C53-C91=0,"OK",(C53-C91))</f>
        <v>-53000</v>
      </c>
      <c r="D94" s="8">
        <f>+IF(D53-D91=0,"OK",(D53-D91))</f>
        <v>-52999.999999999534</v>
      </c>
    </row>
    <row r="95" spans="1:4" x14ac:dyDescent="0.25">
      <c r="B95" s="21"/>
      <c r="C95" s="21"/>
      <c r="D95" s="21"/>
    </row>
    <row r="96" spans="1:4" x14ac:dyDescent="0.25">
      <c r="B96" s="19"/>
      <c r="C96" s="19"/>
      <c r="D96" s="19"/>
    </row>
    <row r="98" spans="2:4" x14ac:dyDescent="0.25">
      <c r="B98" s="20"/>
      <c r="C98" s="20"/>
      <c r="D98" s="20"/>
    </row>
  </sheetData>
  <hyperlinks>
    <hyperlink ref="A1" location="View!A1" display="view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3"/>
  <sheetViews>
    <sheetView showGridLines="0" topLeftCell="A44" workbookViewId="0"/>
  </sheetViews>
  <sheetFormatPr defaultRowHeight="15" x14ac:dyDescent="0.25"/>
  <cols>
    <col min="1" max="1" width="56.28515625" style="12" bestFit="1" customWidth="1"/>
    <col min="2" max="2" width="10.85546875" style="12" bestFit="1" customWidth="1"/>
    <col min="6" max="6" width="12.5703125" customWidth="1"/>
    <col min="7" max="7" width="13.5703125" bestFit="1" customWidth="1"/>
  </cols>
  <sheetData>
    <row r="1" spans="1:4" x14ac:dyDescent="0.25">
      <c r="A1" s="25" t="s">
        <v>204</v>
      </c>
    </row>
    <row r="2" spans="1:4" x14ac:dyDescent="0.25">
      <c r="A2" s="13" t="s">
        <v>69</v>
      </c>
      <c r="B2" s="14" t="str">
        <f>+'SP an'!B2</f>
        <v xml:space="preserve">A1 </v>
      </c>
      <c r="C2" s="14" t="str">
        <f>+'SP an'!C2</f>
        <v>A2</v>
      </c>
      <c r="D2" s="14" t="str">
        <f>+'SP an'!D2</f>
        <v>A3</v>
      </c>
    </row>
    <row r="3" spans="1:4" x14ac:dyDescent="0.25">
      <c r="A3" s="13" t="s">
        <v>154</v>
      </c>
      <c r="B3" s="15">
        <f t="shared" ref="B3:D3" si="0">SUM(B4:B5)</f>
        <v>480583.91000000003</v>
      </c>
      <c r="C3" s="15">
        <f t="shared" si="0"/>
        <v>539002.60250000004</v>
      </c>
      <c r="D3" s="15">
        <f t="shared" si="0"/>
        <v>593980.21250000014</v>
      </c>
    </row>
    <row r="4" spans="1:4" x14ac:dyDescent="0.25">
      <c r="A4" s="12" t="s">
        <v>202</v>
      </c>
      <c r="B4" s="16">
        <f>+SUM(CEm!B4:M4)</f>
        <v>480583.91000000003</v>
      </c>
      <c r="C4" s="16">
        <f>+SUM(CEm!N4:Y4)</f>
        <v>539002.60250000004</v>
      </c>
      <c r="D4" s="16">
        <f>+SUM(CEm!Z4:AK4)</f>
        <v>593980.21250000014</v>
      </c>
    </row>
    <row r="5" spans="1:4" x14ac:dyDescent="0.25">
      <c r="B5" s="17"/>
      <c r="C5" s="17"/>
      <c r="D5" s="17"/>
    </row>
    <row r="6" spans="1:4" x14ac:dyDescent="0.25">
      <c r="A6" s="13" t="s">
        <v>70</v>
      </c>
      <c r="B6" s="15">
        <f>+B8-B9+B7</f>
        <v>202301.79199999996</v>
      </c>
      <c r="C6" s="15">
        <f t="shared" ref="C6:D6" si="1">+C8-C9+C7</f>
        <v>134020.74579999986</v>
      </c>
      <c r="D6" s="15">
        <f t="shared" si="1"/>
        <v>147885.15140000021</v>
      </c>
    </row>
    <row r="7" spans="1:4" x14ac:dyDescent="0.25">
      <c r="A7" s="12" t="s">
        <v>71</v>
      </c>
      <c r="B7" s="16">
        <f>+CEm!B7</f>
        <v>89000</v>
      </c>
      <c r="C7" s="16">
        <f>+B9</f>
        <v>397456.20800000004</v>
      </c>
      <c r="D7" s="16">
        <f>+C9</f>
        <v>704585.86220000021</v>
      </c>
    </row>
    <row r="8" spans="1:4" x14ac:dyDescent="0.25">
      <c r="A8" s="12" t="s">
        <v>203</v>
      </c>
      <c r="B8" s="16">
        <f>+SUM(CEm!B8:M8)</f>
        <v>510758</v>
      </c>
      <c r="C8" s="16">
        <f>+SUM(CEm!N8:Y8)</f>
        <v>441150.4</v>
      </c>
      <c r="D8" s="16">
        <f>+SUM(CEm!Z8:AK8)</f>
        <v>468104.4</v>
      </c>
    </row>
    <row r="9" spans="1:4" x14ac:dyDescent="0.25">
      <c r="A9" s="12" t="s">
        <v>72</v>
      </c>
      <c r="B9" s="16">
        <f>+CEm!M9</f>
        <v>397456.20800000004</v>
      </c>
      <c r="C9" s="16">
        <f>+CEm!Y9</f>
        <v>704585.86220000021</v>
      </c>
      <c r="D9" s="16">
        <f>+CEm!AK9</f>
        <v>1024805.1108</v>
      </c>
    </row>
    <row r="10" spans="1:4" x14ac:dyDescent="0.25">
      <c r="B10" s="17"/>
      <c r="C10" s="17"/>
      <c r="D10" s="17"/>
    </row>
    <row r="11" spans="1:4" x14ac:dyDescent="0.25">
      <c r="A11" s="13" t="s">
        <v>73</v>
      </c>
      <c r="B11" s="15">
        <f t="shared" ref="B11:D11" si="2">+B3-B6</f>
        <v>278282.11800000007</v>
      </c>
      <c r="C11" s="15">
        <f t="shared" si="2"/>
        <v>404981.85670000018</v>
      </c>
      <c r="D11" s="15">
        <f t="shared" si="2"/>
        <v>446095.06109999993</v>
      </c>
    </row>
    <row r="12" spans="1:4" x14ac:dyDescent="0.25">
      <c r="A12" s="13"/>
      <c r="B12" s="15"/>
      <c r="C12" s="15"/>
      <c r="D12" s="15"/>
    </row>
    <row r="13" spans="1:4" x14ac:dyDescent="0.25">
      <c r="A13" s="13"/>
      <c r="B13" s="18"/>
      <c r="C13" s="18"/>
      <c r="D13" s="18"/>
    </row>
    <row r="14" spans="1:4" x14ac:dyDescent="0.25">
      <c r="A14" s="13" t="s">
        <v>74</v>
      </c>
      <c r="B14" s="15">
        <f>+B15+B17+B20</f>
        <v>3600</v>
      </c>
      <c r="C14" s="15">
        <f t="shared" ref="C14:D14" si="3">+C15+C17+C20</f>
        <v>3600</v>
      </c>
      <c r="D14" s="15">
        <f t="shared" si="3"/>
        <v>3600</v>
      </c>
    </row>
    <row r="15" spans="1:4" x14ac:dyDescent="0.25">
      <c r="A15" s="12" t="s">
        <v>75</v>
      </c>
      <c r="B15" s="15">
        <f>+B16</f>
        <v>1200</v>
      </c>
      <c r="C15" s="15">
        <f t="shared" ref="C15:D15" si="4">+C16</f>
        <v>1200</v>
      </c>
      <c r="D15" s="15">
        <f t="shared" si="4"/>
        <v>1200</v>
      </c>
    </row>
    <row r="16" spans="1:4" x14ac:dyDescent="0.25">
      <c r="A16" s="12" t="s">
        <v>76</v>
      </c>
      <c r="B16" s="16">
        <f>+SUM(CEm!B16:M16)</f>
        <v>1200</v>
      </c>
      <c r="C16" s="16">
        <f>+SUM(CEm!N16:Y16)</f>
        <v>1200</v>
      </c>
      <c r="D16" s="16">
        <f>+SUM(CEm!Z16:AK16)</f>
        <v>1200</v>
      </c>
    </row>
    <row r="17" spans="1:4" x14ac:dyDescent="0.25">
      <c r="A17" s="12" t="s">
        <v>77</v>
      </c>
      <c r="B17" s="15">
        <f>+SUM(B18:B19)</f>
        <v>1200</v>
      </c>
      <c r="C17" s="15">
        <f t="shared" ref="C17:D17" si="5">+SUM(C18:C19)</f>
        <v>1200</v>
      </c>
      <c r="D17" s="15">
        <f t="shared" si="5"/>
        <v>1200</v>
      </c>
    </row>
    <row r="18" spans="1:4" x14ac:dyDescent="0.25">
      <c r="A18" s="12" t="s">
        <v>78</v>
      </c>
      <c r="B18" s="16">
        <f>+SUM(CEm!B18:M18)</f>
        <v>0</v>
      </c>
      <c r="C18" s="16">
        <f>+SUM(CEm!N18:Y18)</f>
        <v>0</v>
      </c>
      <c r="D18" s="16">
        <f>+SUM(CEm!Z18:AK18)</f>
        <v>0</v>
      </c>
    </row>
    <row r="19" spans="1:4" x14ac:dyDescent="0.25">
      <c r="A19" s="12" t="s">
        <v>79</v>
      </c>
      <c r="B19" s="16">
        <f>+SUM(CEm!B19:M19)</f>
        <v>1200</v>
      </c>
      <c r="C19" s="16">
        <f>+SUM(CEm!N19:Y19)</f>
        <v>1200</v>
      </c>
      <c r="D19" s="16">
        <f>+SUM(CEm!Z19:AK19)</f>
        <v>1200</v>
      </c>
    </row>
    <row r="20" spans="1:4" x14ac:dyDescent="0.25">
      <c r="A20" s="12" t="s">
        <v>80</v>
      </c>
      <c r="B20" s="16">
        <f>+SUM(CEm!B20:M20)</f>
        <v>1200</v>
      </c>
      <c r="C20" s="16">
        <f>+SUM(CEm!N20:Y20)</f>
        <v>1200</v>
      </c>
      <c r="D20" s="16">
        <f>+SUM(CEm!Z20:AK20)</f>
        <v>1200</v>
      </c>
    </row>
    <row r="21" spans="1:4" x14ac:dyDescent="0.25">
      <c r="B21" s="17"/>
      <c r="C21" s="17"/>
      <c r="D21" s="17"/>
    </row>
    <row r="22" spans="1:4" x14ac:dyDescent="0.25">
      <c r="A22" s="13" t="s">
        <v>153</v>
      </c>
      <c r="B22" s="15">
        <f>-B14+B11</f>
        <v>274682.11800000007</v>
      </c>
      <c r="C22" s="15">
        <f t="shared" ref="C22:D22" si="6">-C14+C11</f>
        <v>401381.85670000018</v>
      </c>
      <c r="D22" s="15">
        <f t="shared" si="6"/>
        <v>442495.06109999993</v>
      </c>
    </row>
    <row r="23" spans="1:4" x14ac:dyDescent="0.25">
      <c r="A23" s="13"/>
      <c r="B23" s="18"/>
      <c r="C23" s="18"/>
      <c r="D23" s="18"/>
    </row>
    <row r="24" spans="1:4" x14ac:dyDescent="0.25">
      <c r="A24" s="12" t="s">
        <v>81</v>
      </c>
      <c r="B24" s="15">
        <f t="shared" ref="B24:D24" si="7">+B25+B34+B41+B49</f>
        <v>220288.02562124375</v>
      </c>
      <c r="C24" s="15">
        <f t="shared" si="7"/>
        <v>241513.67719386495</v>
      </c>
      <c r="D24" s="15">
        <f t="shared" si="7"/>
        <v>198291.96149866463</v>
      </c>
    </row>
    <row r="25" spans="1:4" x14ac:dyDescent="0.25">
      <c r="A25" s="12" t="s">
        <v>82</v>
      </c>
      <c r="B25" s="15">
        <f>SUM(B26:B33)</f>
        <v>103276.66666666663</v>
      </c>
      <c r="C25" s="15">
        <f t="shared" ref="C25:D25" si="8">SUM(C26:C33)</f>
        <v>103210</v>
      </c>
      <c r="D25" s="15">
        <f t="shared" si="8"/>
        <v>50840</v>
      </c>
    </row>
    <row r="26" spans="1:4" x14ac:dyDescent="0.25">
      <c r="A26" s="12" t="s">
        <v>83</v>
      </c>
      <c r="B26" s="16">
        <f>+SUM(CEm!B26:M26)</f>
        <v>97736.666666666628</v>
      </c>
      <c r="C26" s="16">
        <f>+SUM(CEm!N26:Y26)</f>
        <v>98170</v>
      </c>
      <c r="D26" s="16">
        <f>+SUM(CEm!Z26:AK26)</f>
        <v>45800</v>
      </c>
    </row>
    <row r="27" spans="1:4" x14ac:dyDescent="0.25">
      <c r="A27" s="12" t="s">
        <v>84</v>
      </c>
      <c r="B27" s="16">
        <f>+SUM(CEm!B27:M27)</f>
        <v>500</v>
      </c>
      <c r="C27" s="16">
        <f>+SUM(CEm!N27:Y27)</f>
        <v>0</v>
      </c>
      <c r="D27" s="16">
        <f>+SUM(CEm!Z27:AK27)</f>
        <v>0</v>
      </c>
    </row>
    <row r="28" spans="1:4" x14ac:dyDescent="0.25">
      <c r="A28" s="12" t="s">
        <v>85</v>
      </c>
      <c r="B28" s="16">
        <f>+SUM(CEm!B28:M28)</f>
        <v>1800</v>
      </c>
      <c r="C28" s="16">
        <f>+SUM(CEm!N28:Y28)</f>
        <v>1800</v>
      </c>
      <c r="D28" s="16">
        <f>+SUM(CEm!Z28:AK28)</f>
        <v>1800</v>
      </c>
    </row>
    <row r="29" spans="1:4" x14ac:dyDescent="0.25">
      <c r="A29" s="12" t="s">
        <v>86</v>
      </c>
      <c r="B29" s="16">
        <f>+SUM(CEm!B29:M29)</f>
        <v>0</v>
      </c>
      <c r="C29" s="16">
        <f>+SUM(CEm!N29:Y29)</f>
        <v>0</v>
      </c>
      <c r="D29" s="16">
        <f>+SUM(CEm!Z29:AK29)</f>
        <v>0</v>
      </c>
    </row>
    <row r="30" spans="1:4" x14ac:dyDescent="0.25">
      <c r="A30" s="12" t="s">
        <v>87</v>
      </c>
      <c r="B30" s="16">
        <f>+SUM(CEm!B30:M30)</f>
        <v>0</v>
      </c>
      <c r="C30" s="16">
        <f>+SUM(CEm!N30:Y30)</f>
        <v>0</v>
      </c>
      <c r="D30" s="16">
        <f>+SUM(CEm!Z30:AK30)</f>
        <v>0</v>
      </c>
    </row>
    <row r="31" spans="1:4" x14ac:dyDescent="0.25">
      <c r="A31" s="12" t="s">
        <v>88</v>
      </c>
      <c r="B31" s="16">
        <f>+SUM(CEm!B31:M31)</f>
        <v>1800</v>
      </c>
      <c r="C31" s="16">
        <f>+SUM(CEm!N31:Y31)</f>
        <v>1800</v>
      </c>
      <c r="D31" s="16">
        <f>+SUM(CEm!Z31:AK31)</f>
        <v>1800</v>
      </c>
    </row>
    <row r="32" spans="1:4" x14ac:dyDescent="0.25">
      <c r="A32" s="12" t="s">
        <v>89</v>
      </c>
      <c r="B32" s="16">
        <f>+SUM(CEm!B32:M32)</f>
        <v>1440</v>
      </c>
      <c r="C32" s="16">
        <f>+SUM(CEm!N32:Y32)</f>
        <v>1440</v>
      </c>
      <c r="D32" s="16">
        <f>+SUM(CEm!Z32:AK32)</f>
        <v>1440</v>
      </c>
    </row>
    <row r="33" spans="1:4" x14ac:dyDescent="0.25">
      <c r="A33" s="12" t="s">
        <v>90</v>
      </c>
      <c r="B33" s="16">
        <f>+SUM(CEm!B33:M33)</f>
        <v>0</v>
      </c>
      <c r="C33" s="16">
        <f>+SUM(CEm!N33:Y33)</f>
        <v>0</v>
      </c>
      <c r="D33" s="16">
        <f>+SUM(CEm!Z33:AK33)</f>
        <v>0</v>
      </c>
    </row>
    <row r="34" spans="1:4" x14ac:dyDescent="0.25">
      <c r="A34" s="12" t="s">
        <v>91</v>
      </c>
      <c r="B34" s="15">
        <f>SUM(B35:B40)</f>
        <v>16612.24784346603</v>
      </c>
      <c r="C34" s="15">
        <f t="shared" ref="C34:D34" si="9">SUM(C35:C40)</f>
        <v>44590.770527198285</v>
      </c>
      <c r="D34" s="15">
        <f t="shared" si="9"/>
        <v>52459.730031997977</v>
      </c>
    </row>
    <row r="35" spans="1:4" x14ac:dyDescent="0.25">
      <c r="A35" s="12" t="s">
        <v>92</v>
      </c>
      <c r="B35" s="16">
        <f>+SUM(CEm!B35:M35)</f>
        <v>0</v>
      </c>
      <c r="C35" s="16">
        <f>+SUM(CEm!N35:Y35)</f>
        <v>0</v>
      </c>
      <c r="D35" s="16">
        <f>+SUM(CEm!Z35:AK35)</f>
        <v>0</v>
      </c>
    </row>
    <row r="36" spans="1:4" x14ac:dyDescent="0.25">
      <c r="A36" s="12" t="s">
        <v>155</v>
      </c>
      <c r="B36" s="16">
        <f>+SUM(CEm!B36:M36)</f>
        <v>16612.24784346603</v>
      </c>
      <c r="C36" s="16">
        <f>+SUM(CEm!N36:Y36)</f>
        <v>44590.770527198285</v>
      </c>
      <c r="D36" s="16">
        <f>+SUM(CEm!Z36:AK36)</f>
        <v>52459.730031997977</v>
      </c>
    </row>
    <row r="37" spans="1:4" x14ac:dyDescent="0.25">
      <c r="A37" s="12" t="s">
        <v>477</v>
      </c>
      <c r="B37" s="16">
        <f>+SUM(CEm!B37:M37)</f>
        <v>0</v>
      </c>
      <c r="C37" s="16">
        <f>+SUM(CEm!N37:Y37)</f>
        <v>0</v>
      </c>
      <c r="D37" s="16">
        <f>+SUM(CEm!Z37:AK37)</f>
        <v>0</v>
      </c>
    </row>
    <row r="38" spans="1:4" x14ac:dyDescent="0.25">
      <c r="A38" s="12" t="s">
        <v>93</v>
      </c>
      <c r="B38" s="16">
        <f>+SUM(CEm!B38:M38)</f>
        <v>0</v>
      </c>
      <c r="C38" s="16">
        <f>+SUM(CEm!N38:Y38)</f>
        <v>0</v>
      </c>
      <c r="D38" s="16">
        <f>+SUM(CEm!Z38:AK38)</f>
        <v>0</v>
      </c>
    </row>
    <row r="39" spans="1:4" x14ac:dyDescent="0.25">
      <c r="A39" s="12" t="s">
        <v>94</v>
      </c>
      <c r="B39" s="16">
        <f>+SUM(CEm!B39:M39)</f>
        <v>0</v>
      </c>
      <c r="C39" s="16">
        <f>+SUM(CEm!N39:Y39)</f>
        <v>0</v>
      </c>
      <c r="D39" s="16">
        <f>+SUM(CEm!Z39:AK39)</f>
        <v>0</v>
      </c>
    </row>
    <row r="40" spans="1:4" x14ac:dyDescent="0.25">
      <c r="B40" s="17"/>
      <c r="C40" s="17"/>
      <c r="D40" s="17"/>
    </row>
    <row r="41" spans="1:4" x14ac:dyDescent="0.25">
      <c r="A41" s="12" t="s">
        <v>95</v>
      </c>
      <c r="B41" s="15">
        <f>SUM(B42:B48)</f>
        <v>29666</v>
      </c>
      <c r="C41" s="15">
        <f t="shared" ref="C41:D41" si="10">SUM(C42:C48)</f>
        <v>21120</v>
      </c>
      <c r="D41" s="15">
        <f t="shared" si="10"/>
        <v>21120</v>
      </c>
    </row>
    <row r="42" spans="1:4" x14ac:dyDescent="0.25">
      <c r="A42" s="12" t="s">
        <v>96</v>
      </c>
      <c r="B42" s="16">
        <f>+SUM(CEm!B42:M42)</f>
        <v>2160</v>
      </c>
      <c r="C42" s="16">
        <f>+SUM(CEm!N42:Y42)</f>
        <v>2160</v>
      </c>
      <c r="D42" s="16">
        <f>+SUM(CEm!Z42:AK42)</f>
        <v>2160</v>
      </c>
    </row>
    <row r="43" spans="1:4" x14ac:dyDescent="0.25">
      <c r="A43" s="12" t="s">
        <v>97</v>
      </c>
      <c r="B43" s="16">
        <f>+SUM(CEm!B43:M43)</f>
        <v>0</v>
      </c>
      <c r="C43" s="16">
        <f>+SUM(CEm!N43:Y43)</f>
        <v>0</v>
      </c>
      <c r="D43" s="16">
        <f>+SUM(CEm!Z43:AK43)</f>
        <v>0</v>
      </c>
    </row>
    <row r="44" spans="1:4" x14ac:dyDescent="0.25">
      <c r="A44" s="12" t="s">
        <v>98</v>
      </c>
      <c r="B44" s="16">
        <f>+SUM(CEm!B44:M44)</f>
        <v>360</v>
      </c>
      <c r="C44" s="16">
        <f>+SUM(CEm!N44:Y44)</f>
        <v>360</v>
      </c>
      <c r="D44" s="16">
        <f>+SUM(CEm!Z44:AK44)</f>
        <v>360</v>
      </c>
    </row>
    <row r="45" spans="1:4" x14ac:dyDescent="0.25">
      <c r="A45" s="12" t="s">
        <v>99</v>
      </c>
      <c r="B45" s="16">
        <f>+SUM(CEm!B45:M45)</f>
        <v>0</v>
      </c>
      <c r="C45" s="16">
        <f>+SUM(CEm!N45:Y45)</f>
        <v>0</v>
      </c>
      <c r="D45" s="16">
        <f>+SUM(CEm!Z45:AK45)</f>
        <v>0</v>
      </c>
    </row>
    <row r="46" spans="1:4" x14ac:dyDescent="0.25">
      <c r="A46" s="12" t="s">
        <v>100</v>
      </c>
      <c r="B46" s="16">
        <f>+SUM(CEm!B46:M46)</f>
        <v>8546</v>
      </c>
      <c r="C46" s="16">
        <f>+SUM(CEm!N46:Y46)</f>
        <v>0</v>
      </c>
      <c r="D46" s="16">
        <f>+SUM(CEm!Z46:AK46)</f>
        <v>0</v>
      </c>
    </row>
    <row r="47" spans="1:4" x14ac:dyDescent="0.25">
      <c r="A47" s="12" t="s">
        <v>101</v>
      </c>
      <c r="B47" s="16">
        <f>+SUM(CEm!B47:M47)</f>
        <v>18000</v>
      </c>
      <c r="C47" s="16">
        <f>+SUM(CEm!N47:Y47)</f>
        <v>18000</v>
      </c>
      <c r="D47" s="16">
        <f>+SUM(CEm!Z47:AK47)</f>
        <v>18000</v>
      </c>
    </row>
    <row r="48" spans="1:4" x14ac:dyDescent="0.25">
      <c r="A48" s="12" t="s">
        <v>102</v>
      </c>
      <c r="B48" s="16">
        <f>+SUM(CEm!B48:M48)</f>
        <v>600</v>
      </c>
      <c r="C48" s="16">
        <f>+SUM(CEm!N48:Y48)</f>
        <v>600</v>
      </c>
      <c r="D48" s="16">
        <f>+SUM(CEm!Z48:AK48)</f>
        <v>600</v>
      </c>
    </row>
    <row r="49" spans="1:4" x14ac:dyDescent="0.25">
      <c r="A49" s="12" t="s">
        <v>103</v>
      </c>
      <c r="B49" s="15">
        <f>SUM(B50:B55)</f>
        <v>70733.111111111109</v>
      </c>
      <c r="C49" s="15">
        <f t="shared" ref="C49:D49" si="11">SUM(C50:C55)</f>
        <v>72592.906666666662</v>
      </c>
      <c r="D49" s="15">
        <f t="shared" si="11"/>
        <v>73872.231466666664</v>
      </c>
    </row>
    <row r="50" spans="1:4" x14ac:dyDescent="0.25">
      <c r="A50" s="12" t="s">
        <v>104</v>
      </c>
      <c r="B50" s="16">
        <f>+SUM(CEm!B50:M50)</f>
        <v>0</v>
      </c>
      <c r="C50" s="16">
        <f>+SUM(CEm!N50:Y50)</f>
        <v>0</v>
      </c>
      <c r="D50" s="16">
        <f>+SUM(CEm!Z50:AK50)</f>
        <v>0</v>
      </c>
    </row>
    <row r="51" spans="1:4" x14ac:dyDescent="0.25">
      <c r="A51" s="12" t="s">
        <v>105</v>
      </c>
      <c r="B51" s="16">
        <f>+SUM(CEm!B51:M51)</f>
        <v>7061.1111111111113</v>
      </c>
      <c r="C51" s="16">
        <f>+SUM(CEm!N51:Y51)</f>
        <v>7666.6666666666624</v>
      </c>
      <c r="D51" s="16">
        <f>+SUM(CEm!Z51:AK51)</f>
        <v>7666.6666666666679</v>
      </c>
    </row>
    <row r="52" spans="1:4" x14ac:dyDescent="0.25">
      <c r="A52" s="12" t="s">
        <v>161</v>
      </c>
      <c r="B52" s="16">
        <f>+SUM(CEm!B52:M52)</f>
        <v>0</v>
      </c>
      <c r="C52" s="16">
        <f>+SUM(CEm!N52:Y52)</f>
        <v>0</v>
      </c>
      <c r="D52" s="16">
        <f>+SUM(CEm!Z52:AK52)</f>
        <v>0</v>
      </c>
    </row>
    <row r="53" spans="1:4" x14ac:dyDescent="0.25">
      <c r="A53" s="12" t="s">
        <v>162</v>
      </c>
      <c r="B53" s="16">
        <f>+SUM(CEm!B53:M53)</f>
        <v>960</v>
      </c>
      <c r="C53" s="16">
        <f>+SUM(CEm!N53:Y53)</f>
        <v>960</v>
      </c>
      <c r="D53" s="16">
        <f>+SUM(CEm!Z53:AK53)</f>
        <v>960</v>
      </c>
    </row>
    <row r="54" spans="1:4" x14ac:dyDescent="0.25">
      <c r="A54" s="12" t="s">
        <v>163</v>
      </c>
      <c r="B54" s="16">
        <f>+SUM(CEm!B54:M54)</f>
        <v>58968</v>
      </c>
      <c r="C54" s="16">
        <f>+SUM(CEm!N54:Y54)</f>
        <v>60147.359999999993</v>
      </c>
      <c r="D54" s="16">
        <f>+SUM(CEm!Z54:AK54)</f>
        <v>61350.307200000003</v>
      </c>
    </row>
    <row r="55" spans="1:4" x14ac:dyDescent="0.25">
      <c r="A55" s="12" t="s">
        <v>164</v>
      </c>
      <c r="B55" s="16">
        <f>+SUM(CEm!B55:M55)</f>
        <v>3744</v>
      </c>
      <c r="C55" s="16">
        <f>+SUM(CEm!N55:Y55)</f>
        <v>3818.8799999999992</v>
      </c>
      <c r="D55" s="16">
        <f>+SUM(CEm!Z55:AK55)</f>
        <v>3895.2576000000004</v>
      </c>
    </row>
    <row r="56" spans="1:4" x14ac:dyDescent="0.25">
      <c r="B56" s="17"/>
      <c r="C56" s="17"/>
      <c r="D56" s="17"/>
    </row>
    <row r="57" spans="1:4" x14ac:dyDescent="0.25">
      <c r="A57" s="13" t="s">
        <v>106</v>
      </c>
      <c r="B57" s="15">
        <f t="shared" ref="B57:D57" si="12">+B22-B24</f>
        <v>54394.092378756322</v>
      </c>
      <c r="C57" s="15">
        <f t="shared" si="12"/>
        <v>159868.17950613523</v>
      </c>
      <c r="D57" s="15">
        <f t="shared" si="12"/>
        <v>244203.0996013353</v>
      </c>
    </row>
    <row r="58" spans="1:4" x14ac:dyDescent="0.25">
      <c r="B58" s="17"/>
      <c r="C58" s="17"/>
      <c r="D58" s="17"/>
    </row>
    <row r="59" spans="1:4" x14ac:dyDescent="0.25">
      <c r="A59" s="13" t="s">
        <v>107</v>
      </c>
      <c r="B59" s="15">
        <f>SUM(B60:B61)</f>
        <v>0</v>
      </c>
      <c r="C59" s="15">
        <f t="shared" ref="C59:D59" si="13">SUM(C60:C61)</f>
        <v>0</v>
      </c>
      <c r="D59" s="15">
        <f t="shared" si="13"/>
        <v>0</v>
      </c>
    </row>
    <row r="60" spans="1:4" x14ac:dyDescent="0.25">
      <c r="A60" s="12" t="s">
        <v>108</v>
      </c>
      <c r="B60" s="16">
        <f>+SUM(CEm!B60:M60)</f>
        <v>0</v>
      </c>
      <c r="C60" s="16">
        <f>+SUM(CEm!N60:Y60)</f>
        <v>0</v>
      </c>
      <c r="D60" s="16">
        <f>+SUM(CEm!Z60:AK60)</f>
        <v>0</v>
      </c>
    </row>
    <row r="61" spans="1:4" x14ac:dyDescent="0.25">
      <c r="A61" s="12" t="s">
        <v>109</v>
      </c>
      <c r="B61" s="16">
        <f>+SUM(CEm!B61:M61)</f>
        <v>0</v>
      </c>
      <c r="C61" s="16">
        <f>+SUM(CEm!N61:Y61)</f>
        <v>0</v>
      </c>
      <c r="D61" s="16">
        <f>+SUM(CEm!Z61:AK61)</f>
        <v>0</v>
      </c>
    </row>
    <row r="62" spans="1:4" x14ac:dyDescent="0.25">
      <c r="B62" s="17"/>
      <c r="C62" s="17"/>
      <c r="D62" s="17"/>
    </row>
    <row r="63" spans="1:4" x14ac:dyDescent="0.25">
      <c r="A63" s="13" t="s">
        <v>110</v>
      </c>
      <c r="B63" s="15">
        <f t="shared" ref="B63:D63" si="14">-SUM(B64:B65)+B66</f>
        <v>-8111.9759851628669</v>
      </c>
      <c r="C63" s="15">
        <f t="shared" si="14"/>
        <v>-16152.368374585089</v>
      </c>
      <c r="D63" s="15">
        <f t="shared" si="14"/>
        <v>-15020.574623002805</v>
      </c>
    </row>
    <row r="64" spans="1:4" x14ac:dyDescent="0.25">
      <c r="A64" s="12" t="s">
        <v>111</v>
      </c>
      <c r="B64" s="16">
        <f>+SUM(CEm!B64:M64)</f>
        <v>0</v>
      </c>
      <c r="C64" s="16">
        <f>+SUM(CEm!N64:Y64)</f>
        <v>0</v>
      </c>
      <c r="D64" s="16">
        <f>+SUM(CEm!Z64:AK64)</f>
        <v>0</v>
      </c>
    </row>
    <row r="65" spans="1:4" x14ac:dyDescent="0.25">
      <c r="A65" s="12" t="s">
        <v>112</v>
      </c>
      <c r="B65" s="16">
        <f>+SUM(CEm!B65:M65)</f>
        <v>8111.9759851628669</v>
      </c>
      <c r="C65" s="16">
        <f>+SUM(CEm!N65:Y65)</f>
        <v>16152.368374585089</v>
      </c>
      <c r="D65" s="16">
        <f>+SUM(CEm!Z65:AK65)</f>
        <v>15020.574623002805</v>
      </c>
    </row>
    <row r="66" spans="1:4" x14ac:dyDescent="0.25">
      <c r="A66" s="12" t="s">
        <v>113</v>
      </c>
      <c r="B66" s="16">
        <f>+SUM(CEm!B66:M66)</f>
        <v>0</v>
      </c>
      <c r="C66" s="16">
        <f>+SUM(CEm!N66:Y66)</f>
        <v>0</v>
      </c>
      <c r="D66" s="16">
        <f>+SUM(CEm!Z66:AK66)</f>
        <v>0</v>
      </c>
    </row>
    <row r="67" spans="1:4" x14ac:dyDescent="0.25">
      <c r="B67" s="17"/>
      <c r="C67" s="17"/>
      <c r="D67" s="17"/>
    </row>
    <row r="68" spans="1:4" x14ac:dyDescent="0.25">
      <c r="A68" s="13" t="s">
        <v>114</v>
      </c>
      <c r="B68" s="15">
        <f>+B57+B59+B63</f>
        <v>46282.116393593453</v>
      </c>
      <c r="C68" s="15">
        <f t="shared" ref="C68:D68" si="15">+C57+C59+C63</f>
        <v>143715.81113155014</v>
      </c>
      <c r="D68" s="15">
        <f t="shared" si="15"/>
        <v>229182.52497833248</v>
      </c>
    </row>
    <row r="69" spans="1:4" x14ac:dyDescent="0.25">
      <c r="A69" s="13"/>
      <c r="B69" s="18"/>
      <c r="C69" s="18"/>
      <c r="D69" s="18"/>
    </row>
    <row r="70" spans="1:4" x14ac:dyDescent="0.25">
      <c r="A70" s="12" t="s">
        <v>157</v>
      </c>
      <c r="B70" s="16">
        <f>+SUM(CEm!B70:M70)</f>
        <v>12727.582008238189</v>
      </c>
      <c r="C70" s="16">
        <f>+SUM(CEm!N70:Y70)</f>
        <v>39521.84806117633</v>
      </c>
      <c r="D70" s="16">
        <f>+SUM(CEm!Z70:AK70)</f>
        <v>63025.194369041441</v>
      </c>
    </row>
    <row r="71" spans="1:4" x14ac:dyDescent="0.25">
      <c r="A71" s="12" t="s">
        <v>156</v>
      </c>
      <c r="B71" s="16">
        <f>+SUM(CEm!B71:M71)</f>
        <v>0</v>
      </c>
      <c r="C71" s="16">
        <f>+SUM(CEm!N71:Y71)</f>
        <v>0</v>
      </c>
      <c r="D71" s="16">
        <f>+SUM(CEm!Z71:AK71)</f>
        <v>3734.0238572520725</v>
      </c>
    </row>
    <row r="72" spans="1:4" x14ac:dyDescent="0.25">
      <c r="A72" s="13" t="s">
        <v>115</v>
      </c>
      <c r="B72" s="15">
        <f t="shared" ref="B72:D72" si="16">+B68-SUM(B70:B71)</f>
        <v>33554.534385355262</v>
      </c>
      <c r="C72" s="15">
        <f t="shared" si="16"/>
        <v>104193.96307037381</v>
      </c>
      <c r="D72" s="15">
        <f t="shared" si="16"/>
        <v>162423.30675203897</v>
      </c>
    </row>
    <row r="73" spans="1:4" x14ac:dyDescent="0.25">
      <c r="C73" s="16"/>
      <c r="D73" s="16"/>
    </row>
  </sheetData>
  <hyperlinks>
    <hyperlink ref="A1" location="View!A1" display="view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1"/>
  <sheetViews>
    <sheetView showGridLines="0" workbookViewId="0"/>
  </sheetViews>
  <sheetFormatPr defaultRowHeight="15" x14ac:dyDescent="0.25"/>
  <cols>
    <col min="1" max="1" width="49.5703125" bestFit="1" customWidth="1"/>
    <col min="2" max="4" width="11.28515625" bestFit="1" customWidth="1"/>
  </cols>
  <sheetData>
    <row r="1" spans="1:4" x14ac:dyDescent="0.25">
      <c r="A1" s="25" t="s">
        <v>204</v>
      </c>
      <c r="B1" s="7"/>
    </row>
    <row r="2" spans="1:4" x14ac:dyDescent="0.25">
      <c r="A2" s="3" t="s">
        <v>152</v>
      </c>
      <c r="B2" s="2" t="str">
        <f>+'SP an'!B2</f>
        <v xml:space="preserve">A1 </v>
      </c>
      <c r="C2" s="2" t="str">
        <f>+'SP an'!C2</f>
        <v>A2</v>
      </c>
      <c r="D2" s="2" t="str">
        <f>+'SP an'!D2</f>
        <v>A3</v>
      </c>
    </row>
    <row r="3" spans="1:4" x14ac:dyDescent="0.25">
      <c r="A3" s="4" t="s">
        <v>117</v>
      </c>
      <c r="B3" s="5">
        <f>+SUM('Cash Flow'!B3:M3)</f>
        <v>54394.092378756286</v>
      </c>
      <c r="C3" s="5">
        <f>+SUM('Cash Flow'!N3:Y3)</f>
        <v>159868.17950613541</v>
      </c>
      <c r="D3" s="5">
        <f>+SUM('Cash Flow'!Z3:AK3)</f>
        <v>244203.0996013353</v>
      </c>
    </row>
    <row r="4" spans="1:4" x14ac:dyDescent="0.25">
      <c r="A4" s="7" t="s">
        <v>118</v>
      </c>
      <c r="B4" s="5">
        <f>+SUM('Cash Flow'!B4:M4)</f>
        <v>3744</v>
      </c>
      <c r="C4" s="5">
        <f>+SUM('Cash Flow'!N4:Y4)</f>
        <v>3818.8799999999992</v>
      </c>
      <c r="D4" s="5">
        <f>+SUM('Cash Flow'!Z4:AK4)</f>
        <v>3895.2576000000004</v>
      </c>
    </row>
    <row r="5" spans="1:4" x14ac:dyDescent="0.25">
      <c r="A5" s="6" t="s">
        <v>119</v>
      </c>
      <c r="B5" s="5">
        <f>+SUM('Cash Flow'!B5:M5)</f>
        <v>104797.77777777775</v>
      </c>
      <c r="C5" s="5">
        <f>+SUM('Cash Flow'!N5:Y5)</f>
        <v>105836.66666666669</v>
      </c>
      <c r="D5" s="5">
        <f>+SUM('Cash Flow'!Z5:AK5)</f>
        <v>53466.666666666672</v>
      </c>
    </row>
    <row r="6" spans="1:4" x14ac:dyDescent="0.25">
      <c r="A6" s="4" t="s">
        <v>120</v>
      </c>
      <c r="B6" s="4">
        <f>+SUM(B3:B5)</f>
        <v>162935.87015653405</v>
      </c>
      <c r="C6" s="4">
        <f t="shared" ref="C6:D6" si="0">+SUM(C3:C5)</f>
        <v>269523.7261728021</v>
      </c>
      <c r="D6" s="4">
        <f t="shared" si="0"/>
        <v>301565.023868002</v>
      </c>
    </row>
    <row r="7" spans="1:4" x14ac:dyDescent="0.25">
      <c r="A7" s="3"/>
      <c r="B7" s="3"/>
      <c r="C7" s="3"/>
      <c r="D7" s="3"/>
    </row>
    <row r="8" spans="1:4" x14ac:dyDescent="0.25">
      <c r="A8" s="4" t="s">
        <v>121</v>
      </c>
      <c r="B8" s="4">
        <f t="shared" ref="B8:D8" si="1">SUM(B9:B19)</f>
        <v>-244033.60966666671</v>
      </c>
      <c r="C8" s="4">
        <f t="shared" si="1"/>
        <v>-343102.34542500018</v>
      </c>
      <c r="D8" s="4">
        <f t="shared" si="1"/>
        <v>-252026.90475099982</v>
      </c>
    </row>
    <row r="9" spans="1:4" x14ac:dyDescent="0.25">
      <c r="A9" s="5" t="s">
        <v>122</v>
      </c>
      <c r="B9" s="5">
        <f>+SUM('Cash Flow'!B9:M9)</f>
        <v>-98535.636100000018</v>
      </c>
      <c r="C9" s="5">
        <f>+SUM('Cash Flow'!N9:Y9)</f>
        <v>-11087.151349999971</v>
      </c>
      <c r="D9" s="5">
        <f>+SUM('Cash Flow'!Z9:AK9)</f>
        <v>-11087.151350000015</v>
      </c>
    </row>
    <row r="10" spans="1:4" x14ac:dyDescent="0.25">
      <c r="A10" s="5" t="s">
        <v>123</v>
      </c>
      <c r="B10" s="5">
        <f>+SUM('Cash Flow'!B10:M10)</f>
        <v>-24948.338899999984</v>
      </c>
      <c r="C10" s="5">
        <f>+SUM('Cash Flow'!N10:Y10)</f>
        <v>33984.360124999977</v>
      </c>
      <c r="D10" s="5">
        <f>+SUM('Cash Flow'!Z10:AK10)</f>
        <v>-9924.0318250000018</v>
      </c>
    </row>
    <row r="11" spans="1:4" x14ac:dyDescent="0.25">
      <c r="A11" s="5" t="s">
        <v>124</v>
      </c>
      <c r="B11" s="5">
        <f>+SUM('Cash Flow'!B11:M11)</f>
        <v>-10416.666666666668</v>
      </c>
      <c r="C11" s="5">
        <f>+SUM('Cash Flow'!N11:Y11)</f>
        <v>-3750.0000000000036</v>
      </c>
      <c r="D11" s="5">
        <f>+SUM('Cash Flow'!Z11:AK11)</f>
        <v>5000.0000000000073</v>
      </c>
    </row>
    <row r="12" spans="1:4" x14ac:dyDescent="0.25">
      <c r="A12" s="7" t="s">
        <v>125</v>
      </c>
      <c r="B12" s="5">
        <f>+SUM('Cash Flow'!B12:M12)</f>
        <v>0</v>
      </c>
      <c r="C12" s="5">
        <f>+SUM('Cash Flow'!N12:Y12)</f>
        <v>0</v>
      </c>
      <c r="D12" s="5">
        <f>+SUM('Cash Flow'!Z12:AK12)</f>
        <v>0</v>
      </c>
    </row>
    <row r="13" spans="1:4" x14ac:dyDescent="0.25">
      <c r="A13" s="5" t="s">
        <v>126</v>
      </c>
      <c r="B13" s="5">
        <f>+SUM('Cash Flow'!B13:M13)</f>
        <v>-397456.20800000004</v>
      </c>
      <c r="C13" s="5">
        <f>+SUM('Cash Flow'!N13:Y13)</f>
        <v>-307129.65420000016</v>
      </c>
      <c r="D13" s="5">
        <f>+SUM('Cash Flow'!Z13:AK13)</f>
        <v>-320219.24859999982</v>
      </c>
    </row>
    <row r="14" spans="1:4" x14ac:dyDescent="0.25">
      <c r="A14" s="7" t="s">
        <v>127</v>
      </c>
      <c r="B14" s="5">
        <f>+SUM('Cash Flow'!B14:M14)</f>
        <v>79116.240000000005</v>
      </c>
      <c r="C14" s="5">
        <f>+SUM('Cash Flow'!N14:Y14)</f>
        <v>-55056.600000000013</v>
      </c>
      <c r="D14" s="5">
        <f>+SUM('Cash Flow'!Z14:AK14)</f>
        <v>84344.500000000015</v>
      </c>
    </row>
    <row r="15" spans="1:4" x14ac:dyDescent="0.25">
      <c r="A15" s="7" t="s">
        <v>140</v>
      </c>
      <c r="B15" s="5">
        <f>+SUM('Cash Flow'!B15:M15)</f>
        <v>207700</v>
      </c>
      <c r="C15" s="5">
        <f>+SUM('Cash Flow'!N15:Y15)</f>
        <v>0</v>
      </c>
      <c r="D15" s="5">
        <f>+SUM('Cash Flow'!Z15:AK15)</f>
        <v>0</v>
      </c>
    </row>
    <row r="16" spans="1:4" x14ac:dyDescent="0.25">
      <c r="A16" s="7" t="s">
        <v>128</v>
      </c>
      <c r="B16" s="5">
        <f>+SUM('Cash Flow'!B16:M16)</f>
        <v>0</v>
      </c>
      <c r="C16" s="5">
        <f>+SUM('Cash Flow'!N16:Y16)</f>
        <v>-73.440000000000055</v>
      </c>
      <c r="D16" s="5">
        <f>+SUM('Cash Flow'!Z16:AK16)</f>
        <v>-151.31577600000128</v>
      </c>
    </row>
    <row r="17" spans="1:4" x14ac:dyDescent="0.25">
      <c r="A17" s="7" t="s">
        <v>129</v>
      </c>
      <c r="B17" s="5">
        <f>+SUM('Cash Flow'!B17:M17)</f>
        <v>507</v>
      </c>
      <c r="C17" s="5">
        <f>+SUM('Cash Flow'!N17:Y17)</f>
        <v>10.139999999999986</v>
      </c>
      <c r="D17" s="5">
        <f>+SUM('Cash Flow'!Z17:AK17)</f>
        <v>10.342799999999784</v>
      </c>
    </row>
    <row r="18" spans="1:4" x14ac:dyDescent="0.25">
      <c r="A18" s="7" t="s">
        <v>130</v>
      </c>
      <c r="B18" s="5">
        <f>+SUM('Cash Flow'!B18:M18)</f>
        <v>0</v>
      </c>
      <c r="C18" s="5">
        <f>+SUM('Cash Flow'!N18:Y18)</f>
        <v>0</v>
      </c>
      <c r="D18" s="5">
        <f>+SUM('Cash Flow'!Z18:AK18)</f>
        <v>0</v>
      </c>
    </row>
    <row r="19" spans="1:4" x14ac:dyDescent="0.25">
      <c r="A19" s="7"/>
      <c r="B19" s="5"/>
      <c r="C19" s="5"/>
      <c r="D19" s="5"/>
    </row>
    <row r="20" spans="1:4" x14ac:dyDescent="0.25">
      <c r="A20" s="7"/>
      <c r="B20" s="7"/>
      <c r="C20" s="7"/>
      <c r="D20" s="7"/>
    </row>
    <row r="21" spans="1:4" x14ac:dyDescent="0.25">
      <c r="A21" s="4" t="s">
        <v>131</v>
      </c>
      <c r="B21" s="4">
        <f t="shared" ref="B21:D21" si="2">+B6+B8</f>
        <v>-81097.739510132669</v>
      </c>
      <c r="C21" s="4">
        <f t="shared" si="2"/>
        <v>-73578.619252198085</v>
      </c>
      <c r="D21" s="4">
        <f t="shared" si="2"/>
        <v>49538.119117002178</v>
      </c>
    </row>
    <row r="22" spans="1:4" x14ac:dyDescent="0.25">
      <c r="A22" s="3"/>
      <c r="B22" s="3"/>
      <c r="C22" s="3"/>
      <c r="D22" s="3"/>
    </row>
    <row r="23" spans="1:4" x14ac:dyDescent="0.25">
      <c r="A23" s="3" t="s">
        <v>132</v>
      </c>
      <c r="B23" s="4">
        <f>+B24</f>
        <v>-633540</v>
      </c>
      <c r="C23" s="4">
        <f t="shared" ref="C23:D23" si="3">+C24</f>
        <v>0</v>
      </c>
      <c r="D23" s="4">
        <f t="shared" si="3"/>
        <v>0</v>
      </c>
    </row>
    <row r="24" spans="1:4" x14ac:dyDescent="0.25">
      <c r="A24" s="7" t="s">
        <v>133</v>
      </c>
      <c r="B24" s="5">
        <f>SUM(B25:B26)</f>
        <v>-633540</v>
      </c>
      <c r="C24" s="5">
        <f t="shared" ref="C24:D24" si="4">SUM(C25:C26)</f>
        <v>0</v>
      </c>
      <c r="D24" s="5">
        <f t="shared" si="4"/>
        <v>0</v>
      </c>
    </row>
    <row r="25" spans="1:4" x14ac:dyDescent="0.25">
      <c r="A25" s="7" t="s">
        <v>134</v>
      </c>
      <c r="B25" s="5">
        <f>+SUM('Cash Flow'!B25:M25)</f>
        <v>-633540</v>
      </c>
      <c r="C25" s="5">
        <f>+SUM('Cash Flow'!N25:Y25)</f>
        <v>0</v>
      </c>
      <c r="D25" s="5">
        <f>+SUM('Cash Flow'!Z25:AK25)</f>
        <v>0</v>
      </c>
    </row>
    <row r="26" spans="1:4" x14ac:dyDescent="0.25">
      <c r="A26" s="7" t="s">
        <v>135</v>
      </c>
      <c r="B26" s="5">
        <f>+SUM('Cash Flow'!B26:M26)</f>
        <v>0</v>
      </c>
      <c r="C26" s="5">
        <f>+SUM('Cash Flow'!N26:Y26)</f>
        <v>0</v>
      </c>
      <c r="D26" s="5">
        <f>+SUM('Cash Flow'!Z26:AK26)</f>
        <v>0</v>
      </c>
    </row>
    <row r="27" spans="1:4" x14ac:dyDescent="0.25">
      <c r="A27" s="7"/>
      <c r="B27" s="7"/>
      <c r="C27" s="7"/>
      <c r="D27" s="7"/>
    </row>
    <row r="28" spans="1:4" x14ac:dyDescent="0.25">
      <c r="A28" s="4" t="s">
        <v>136</v>
      </c>
      <c r="B28" s="4">
        <f>+B21+B23</f>
        <v>-714637.7395101327</v>
      </c>
      <c r="C28" s="4">
        <f t="shared" ref="C28:D28" si="5">+C21+C23</f>
        <v>-73578.619252198085</v>
      </c>
      <c r="D28" s="4">
        <f t="shared" si="5"/>
        <v>49538.119117002178</v>
      </c>
    </row>
    <row r="29" spans="1:4" x14ac:dyDescent="0.25">
      <c r="A29" s="7"/>
      <c r="B29" s="7"/>
      <c r="C29" s="7"/>
      <c r="D29" s="7"/>
    </row>
    <row r="30" spans="1:4" x14ac:dyDescent="0.25">
      <c r="A30" s="4" t="s">
        <v>137</v>
      </c>
      <c r="B30" s="4">
        <f t="shared" ref="B30:D30" si="6">SUM(B31:B32)</f>
        <v>288604.69220475957</v>
      </c>
      <c r="C30" s="4">
        <f t="shared" si="6"/>
        <v>6313.1930306568584</v>
      </c>
      <c r="D30" s="4">
        <f t="shared" si="6"/>
        <v>-45970.293001212398</v>
      </c>
    </row>
    <row r="31" spans="1:4" x14ac:dyDescent="0.25">
      <c r="A31" s="7" t="s">
        <v>138</v>
      </c>
      <c r="B31" s="5">
        <f>+SUM('Cash Flow'!B31:M31)</f>
        <v>263604.69220475957</v>
      </c>
      <c r="C31" s="5">
        <f>+SUM('Cash Flow'!N31:Y31)</f>
        <v>6313.1930306568393</v>
      </c>
      <c r="D31" s="5">
        <f>+SUM('Cash Flow'!Z31:AK31)</f>
        <v>-45970.293001212412</v>
      </c>
    </row>
    <row r="32" spans="1:4" x14ac:dyDescent="0.25">
      <c r="A32" s="7" t="s">
        <v>139</v>
      </c>
      <c r="B32" s="5">
        <f>+SUM('Cash Flow'!B32:M32)</f>
        <v>25000</v>
      </c>
      <c r="C32" s="5">
        <f>+SUM('Cash Flow'!N32:Y32)</f>
        <v>1.9099388737231493E-11</v>
      </c>
      <c r="D32" s="5">
        <f>+SUM('Cash Flow'!Z32:AK32)</f>
        <v>1.1596057447604835E-11</v>
      </c>
    </row>
    <row r="33" spans="1:4" x14ac:dyDescent="0.25">
      <c r="A33" s="7"/>
      <c r="B33" s="5"/>
      <c r="C33" s="5"/>
      <c r="D33" s="5"/>
    </row>
    <row r="34" spans="1:4" x14ac:dyDescent="0.25">
      <c r="A34" s="7"/>
      <c r="B34" s="5"/>
      <c r="C34" s="5"/>
      <c r="D34" s="5"/>
    </row>
    <row r="35" spans="1:4" x14ac:dyDescent="0.25">
      <c r="A35" s="7" t="s">
        <v>141</v>
      </c>
      <c r="B35" s="5">
        <f>+SUM('Cash Flow'!B35:M35)</f>
        <v>-8111.9759851628669</v>
      </c>
      <c r="C35" s="5">
        <f>+SUM('Cash Flow'!N35:Y35)</f>
        <v>-16152.368374585089</v>
      </c>
      <c r="D35" s="5">
        <f>+SUM('Cash Flow'!Z35:AK35)</f>
        <v>-15020.574623002805</v>
      </c>
    </row>
    <row r="36" spans="1:4" x14ac:dyDescent="0.25">
      <c r="A36" s="7" t="s">
        <v>142</v>
      </c>
      <c r="B36" s="5">
        <f>+SUM('Cash Flow'!B36:M36)</f>
        <v>0</v>
      </c>
      <c r="C36" s="5">
        <f>+SUM('Cash Flow'!N36:Y36)</f>
        <v>0</v>
      </c>
      <c r="D36" s="5">
        <f>+SUM('Cash Flow'!Z36:AK36)</f>
        <v>0</v>
      </c>
    </row>
    <row r="37" spans="1:4" x14ac:dyDescent="0.25">
      <c r="A37" s="7" t="s">
        <v>143</v>
      </c>
      <c r="B37" s="5">
        <f>+SUM('Cash Flow'!B37:M37)</f>
        <v>-12727.582008238189</v>
      </c>
      <c r="C37" s="5">
        <f>+SUM('Cash Flow'!N37:Y37)</f>
        <v>-39521.84806117633</v>
      </c>
      <c r="D37" s="5">
        <f>+SUM('Cash Flow'!Z37:AK37)</f>
        <v>-66759.218226293509</v>
      </c>
    </row>
    <row r="38" spans="1:4" x14ac:dyDescent="0.25">
      <c r="A38" s="7" t="s">
        <v>144</v>
      </c>
      <c r="B38" s="5">
        <f>+SUM('Cash Flow'!B38:M38)</f>
        <v>0</v>
      </c>
      <c r="C38" s="5">
        <f>+SUM('Cash Flow'!N38:Y38)</f>
        <v>0</v>
      </c>
      <c r="D38" s="5">
        <f>+SUM('Cash Flow'!Z38:AK38)</f>
        <v>0</v>
      </c>
    </row>
    <row r="39" spans="1:4" x14ac:dyDescent="0.25">
      <c r="A39" s="7" t="s">
        <v>145</v>
      </c>
      <c r="B39" s="5">
        <f>+SUM('Cash Flow'!B39:M39)</f>
        <v>12727.582008238189</v>
      </c>
      <c r="C39" s="5">
        <f>+SUM('Cash Flow'!N39:Y39)</f>
        <v>14066.684044699952</v>
      </c>
      <c r="D39" s="5">
        <f>+SUM('Cash Flow'!Z39:AK39)</f>
        <v>443.10411217904766</v>
      </c>
    </row>
    <row r="40" spans="1:4" x14ac:dyDescent="0.25">
      <c r="A40" s="7"/>
      <c r="B40" s="7"/>
      <c r="C40" s="7"/>
      <c r="D40" s="7"/>
    </row>
    <row r="41" spans="1:4" x14ac:dyDescent="0.25">
      <c r="A41" s="4" t="s">
        <v>146</v>
      </c>
      <c r="B41" s="4">
        <f>+SUM(B42:B45)</f>
        <v>222500</v>
      </c>
      <c r="C41" s="4">
        <f t="shared" ref="C41:D41" si="7">+SUM(C42:C45)</f>
        <v>0</v>
      </c>
      <c r="D41" s="4">
        <f t="shared" si="7"/>
        <v>0</v>
      </c>
    </row>
    <row r="42" spans="1:4" x14ac:dyDescent="0.25">
      <c r="A42" s="7" t="s">
        <v>147</v>
      </c>
      <c r="B42" s="5">
        <f>+SUM('Cash Flow'!B42:M42)</f>
        <v>220000</v>
      </c>
      <c r="C42" s="5">
        <f>+SUM('Cash Flow'!N42:Y42)</f>
        <v>0</v>
      </c>
      <c r="D42" s="5">
        <f>+SUM('Cash Flow'!Z42:AK42)</f>
        <v>0</v>
      </c>
    </row>
    <row r="43" spans="1:4" x14ac:dyDescent="0.25">
      <c r="A43" s="7" t="s">
        <v>148</v>
      </c>
      <c r="B43" s="5">
        <f>+SUM('Cash Flow'!B43:M43)</f>
        <v>0</v>
      </c>
      <c r="C43" s="5">
        <f>+SUM('Cash Flow'!N43:Y43)</f>
        <v>0</v>
      </c>
      <c r="D43" s="5">
        <f>+SUM('Cash Flow'!Z43:AK43)</f>
        <v>0</v>
      </c>
    </row>
    <row r="44" spans="1:4" x14ac:dyDescent="0.25">
      <c r="A44" s="7" t="s">
        <v>149</v>
      </c>
      <c r="B44" s="5">
        <f>+SUM('Cash Flow'!B44:M44)</f>
        <v>0</v>
      </c>
      <c r="C44" s="5">
        <f>+SUM('Cash Flow'!N44:Y44)</f>
        <v>0</v>
      </c>
      <c r="D44" s="5">
        <f>+SUM('Cash Flow'!Z44:AK44)</f>
        <v>0</v>
      </c>
    </row>
    <row r="45" spans="1:4" x14ac:dyDescent="0.25">
      <c r="A45" s="7" t="s">
        <v>165</v>
      </c>
      <c r="B45" s="5">
        <f>+SUM('Cash Flow'!B45:M45)</f>
        <v>2500</v>
      </c>
      <c r="C45" s="5">
        <f>+SUM('Cash Flow'!N45:Y45)</f>
        <v>0</v>
      </c>
      <c r="D45" s="5">
        <f>+SUM('Cash Flow'!Z45:AK45)</f>
        <v>0</v>
      </c>
    </row>
    <row r="46" spans="1:4" x14ac:dyDescent="0.25">
      <c r="A46" s="7"/>
      <c r="B46" s="7"/>
      <c r="C46" s="7"/>
      <c r="D46" s="7"/>
    </row>
    <row r="47" spans="1:4" x14ac:dyDescent="0.25">
      <c r="A47" s="4" t="s">
        <v>150</v>
      </c>
      <c r="B47" s="4">
        <f t="shared" ref="B47:D47" si="8">+B30+B35+B36+B41+B28+B37+B39+B38</f>
        <v>-211645.02329053602</v>
      </c>
      <c r="C47" s="4">
        <f t="shared" si="8"/>
        <v>-108872.95861260268</v>
      </c>
      <c r="D47" s="4">
        <f t="shared" si="8"/>
        <v>-77768.862621327484</v>
      </c>
    </row>
    <row r="48" spans="1:4" x14ac:dyDescent="0.25">
      <c r="A48" s="4"/>
      <c r="B48" s="4"/>
      <c r="C48" s="4"/>
      <c r="D48" s="4"/>
    </row>
    <row r="49" spans="1:4" x14ac:dyDescent="0.25">
      <c r="A49" s="7" t="s">
        <v>151</v>
      </c>
      <c r="B49" s="4">
        <f>+'SP an'!B5-'SP an'!B58</f>
        <v>-47645.023290536024</v>
      </c>
      <c r="C49" s="4">
        <f>+'SP an'!C5-'SP an'!B5+'SP an'!B58-'SP an'!C58</f>
        <v>-108872.9586126029</v>
      </c>
      <c r="D49" s="4">
        <f>+'SP an'!D5-'SP an'!C5+'SP an'!C58-'SP an'!D58</f>
        <v>-77768.862621326756</v>
      </c>
    </row>
    <row r="50" spans="1:4" x14ac:dyDescent="0.25">
      <c r="A50" s="7"/>
      <c r="B50" s="7"/>
      <c r="C50" s="7"/>
      <c r="D50" s="7"/>
    </row>
    <row r="51" spans="1:4" x14ac:dyDescent="0.25">
      <c r="A51" s="7"/>
      <c r="B51" s="5"/>
      <c r="C51" s="5"/>
      <c r="D51" s="5"/>
    </row>
  </sheetData>
  <hyperlinks>
    <hyperlink ref="A1" location="View!A1" display="view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8"/>
  <sheetViews>
    <sheetView showGridLines="0" topLeftCell="A31" workbookViewId="0">
      <selection activeCell="H52" sqref="H52"/>
    </sheetView>
  </sheetViews>
  <sheetFormatPr defaultRowHeight="15" x14ac:dyDescent="0.25"/>
  <cols>
    <col min="2" max="2" width="52.7109375" bestFit="1" customWidth="1"/>
    <col min="3" max="5" width="12.7109375" bestFit="1" customWidth="1"/>
    <col min="256" max="256" width="52.7109375" bestFit="1" customWidth="1"/>
    <col min="260" max="260" width="10.5703125" bestFit="1" customWidth="1"/>
    <col min="261" max="261" width="12" bestFit="1" customWidth="1"/>
    <col min="512" max="512" width="52.7109375" bestFit="1" customWidth="1"/>
    <col min="516" max="516" width="10.5703125" bestFit="1" customWidth="1"/>
    <col min="517" max="517" width="12" bestFit="1" customWidth="1"/>
    <col min="768" max="768" width="52.7109375" bestFit="1" customWidth="1"/>
    <col min="772" max="772" width="10.5703125" bestFit="1" customWidth="1"/>
    <col min="773" max="773" width="12" bestFit="1" customWidth="1"/>
    <col min="1024" max="1024" width="52.7109375" bestFit="1" customWidth="1"/>
    <col min="1028" max="1028" width="10.5703125" bestFit="1" customWidth="1"/>
    <col min="1029" max="1029" width="12" bestFit="1" customWidth="1"/>
    <col min="1280" max="1280" width="52.7109375" bestFit="1" customWidth="1"/>
    <col min="1284" max="1284" width="10.5703125" bestFit="1" customWidth="1"/>
    <col min="1285" max="1285" width="12" bestFit="1" customWidth="1"/>
    <col min="1536" max="1536" width="52.7109375" bestFit="1" customWidth="1"/>
    <col min="1540" max="1540" width="10.5703125" bestFit="1" customWidth="1"/>
    <col min="1541" max="1541" width="12" bestFit="1" customWidth="1"/>
    <col min="1792" max="1792" width="52.7109375" bestFit="1" customWidth="1"/>
    <col min="1796" max="1796" width="10.5703125" bestFit="1" customWidth="1"/>
    <col min="1797" max="1797" width="12" bestFit="1" customWidth="1"/>
    <col min="2048" max="2048" width="52.7109375" bestFit="1" customWidth="1"/>
    <col min="2052" max="2052" width="10.5703125" bestFit="1" customWidth="1"/>
    <col min="2053" max="2053" width="12" bestFit="1" customWidth="1"/>
    <col min="2304" max="2304" width="52.7109375" bestFit="1" customWidth="1"/>
    <col min="2308" max="2308" width="10.5703125" bestFit="1" customWidth="1"/>
    <col min="2309" max="2309" width="12" bestFit="1" customWidth="1"/>
    <col min="2560" max="2560" width="52.7109375" bestFit="1" customWidth="1"/>
    <col min="2564" max="2564" width="10.5703125" bestFit="1" customWidth="1"/>
    <col min="2565" max="2565" width="12" bestFit="1" customWidth="1"/>
    <col min="2816" max="2816" width="52.7109375" bestFit="1" customWidth="1"/>
    <col min="2820" max="2820" width="10.5703125" bestFit="1" customWidth="1"/>
    <col min="2821" max="2821" width="12" bestFit="1" customWidth="1"/>
    <col min="3072" max="3072" width="52.7109375" bestFit="1" customWidth="1"/>
    <col min="3076" max="3076" width="10.5703125" bestFit="1" customWidth="1"/>
    <col min="3077" max="3077" width="12" bestFit="1" customWidth="1"/>
    <col min="3328" max="3328" width="52.7109375" bestFit="1" customWidth="1"/>
    <col min="3332" max="3332" width="10.5703125" bestFit="1" customWidth="1"/>
    <col min="3333" max="3333" width="12" bestFit="1" customWidth="1"/>
    <col min="3584" max="3584" width="52.7109375" bestFit="1" customWidth="1"/>
    <col min="3588" max="3588" width="10.5703125" bestFit="1" customWidth="1"/>
    <col min="3589" max="3589" width="12" bestFit="1" customWidth="1"/>
    <col min="3840" max="3840" width="52.7109375" bestFit="1" customWidth="1"/>
    <col min="3844" max="3844" width="10.5703125" bestFit="1" customWidth="1"/>
    <col min="3845" max="3845" width="12" bestFit="1" customWidth="1"/>
    <col min="4096" max="4096" width="52.7109375" bestFit="1" customWidth="1"/>
    <col min="4100" max="4100" width="10.5703125" bestFit="1" customWidth="1"/>
    <col min="4101" max="4101" width="12" bestFit="1" customWidth="1"/>
    <col min="4352" max="4352" width="52.7109375" bestFit="1" customWidth="1"/>
    <col min="4356" max="4356" width="10.5703125" bestFit="1" customWidth="1"/>
    <col min="4357" max="4357" width="12" bestFit="1" customWidth="1"/>
    <col min="4608" max="4608" width="52.7109375" bestFit="1" customWidth="1"/>
    <col min="4612" max="4612" width="10.5703125" bestFit="1" customWidth="1"/>
    <col min="4613" max="4613" width="12" bestFit="1" customWidth="1"/>
    <col min="4864" max="4864" width="52.7109375" bestFit="1" customWidth="1"/>
    <col min="4868" max="4868" width="10.5703125" bestFit="1" customWidth="1"/>
    <col min="4869" max="4869" width="12" bestFit="1" customWidth="1"/>
    <col min="5120" max="5120" width="52.7109375" bestFit="1" customWidth="1"/>
    <col min="5124" max="5124" width="10.5703125" bestFit="1" customWidth="1"/>
    <col min="5125" max="5125" width="12" bestFit="1" customWidth="1"/>
    <col min="5376" max="5376" width="52.7109375" bestFit="1" customWidth="1"/>
    <col min="5380" max="5380" width="10.5703125" bestFit="1" customWidth="1"/>
    <col min="5381" max="5381" width="12" bestFit="1" customWidth="1"/>
    <col min="5632" max="5632" width="52.7109375" bestFit="1" customWidth="1"/>
    <col min="5636" max="5636" width="10.5703125" bestFit="1" customWidth="1"/>
    <col min="5637" max="5637" width="12" bestFit="1" customWidth="1"/>
    <col min="5888" max="5888" width="52.7109375" bestFit="1" customWidth="1"/>
    <col min="5892" max="5892" width="10.5703125" bestFit="1" customWidth="1"/>
    <col min="5893" max="5893" width="12" bestFit="1" customWidth="1"/>
    <col min="6144" max="6144" width="52.7109375" bestFit="1" customWidth="1"/>
    <col min="6148" max="6148" width="10.5703125" bestFit="1" customWidth="1"/>
    <col min="6149" max="6149" width="12" bestFit="1" customWidth="1"/>
    <col min="6400" max="6400" width="52.7109375" bestFit="1" customWidth="1"/>
    <col min="6404" max="6404" width="10.5703125" bestFit="1" customWidth="1"/>
    <col min="6405" max="6405" width="12" bestFit="1" customWidth="1"/>
    <col min="6656" max="6656" width="52.7109375" bestFit="1" customWidth="1"/>
    <col min="6660" max="6660" width="10.5703125" bestFit="1" customWidth="1"/>
    <col min="6661" max="6661" width="12" bestFit="1" customWidth="1"/>
    <col min="6912" max="6912" width="52.7109375" bestFit="1" customWidth="1"/>
    <col min="6916" max="6916" width="10.5703125" bestFit="1" customWidth="1"/>
    <col min="6917" max="6917" width="12" bestFit="1" customWidth="1"/>
    <col min="7168" max="7168" width="52.7109375" bestFit="1" customWidth="1"/>
    <col min="7172" max="7172" width="10.5703125" bestFit="1" customWidth="1"/>
    <col min="7173" max="7173" width="12" bestFit="1" customWidth="1"/>
    <col min="7424" max="7424" width="52.7109375" bestFit="1" customWidth="1"/>
    <col min="7428" max="7428" width="10.5703125" bestFit="1" customWidth="1"/>
    <col min="7429" max="7429" width="12" bestFit="1" customWidth="1"/>
    <col min="7680" max="7680" width="52.7109375" bestFit="1" customWidth="1"/>
    <col min="7684" max="7684" width="10.5703125" bestFit="1" customWidth="1"/>
    <col min="7685" max="7685" width="12" bestFit="1" customWidth="1"/>
    <col min="7936" max="7936" width="52.7109375" bestFit="1" customWidth="1"/>
    <col min="7940" max="7940" width="10.5703125" bestFit="1" customWidth="1"/>
    <col min="7941" max="7941" width="12" bestFit="1" customWidth="1"/>
    <col min="8192" max="8192" width="52.7109375" bestFit="1" customWidth="1"/>
    <col min="8196" max="8196" width="10.5703125" bestFit="1" customWidth="1"/>
    <col min="8197" max="8197" width="12" bestFit="1" customWidth="1"/>
    <col min="8448" max="8448" width="52.7109375" bestFit="1" customWidth="1"/>
    <col min="8452" max="8452" width="10.5703125" bestFit="1" customWidth="1"/>
    <col min="8453" max="8453" width="12" bestFit="1" customWidth="1"/>
    <col min="8704" max="8704" width="52.7109375" bestFit="1" customWidth="1"/>
    <col min="8708" max="8708" width="10.5703125" bestFit="1" customWidth="1"/>
    <col min="8709" max="8709" width="12" bestFit="1" customWidth="1"/>
    <col min="8960" max="8960" width="52.7109375" bestFit="1" customWidth="1"/>
    <col min="8964" max="8964" width="10.5703125" bestFit="1" customWidth="1"/>
    <col min="8965" max="8965" width="12" bestFit="1" customWidth="1"/>
    <col min="9216" max="9216" width="52.7109375" bestFit="1" customWidth="1"/>
    <col min="9220" max="9220" width="10.5703125" bestFit="1" customWidth="1"/>
    <col min="9221" max="9221" width="12" bestFit="1" customWidth="1"/>
    <col min="9472" max="9472" width="52.7109375" bestFit="1" customWidth="1"/>
    <col min="9476" max="9476" width="10.5703125" bestFit="1" customWidth="1"/>
    <col min="9477" max="9477" width="12" bestFit="1" customWidth="1"/>
    <col min="9728" max="9728" width="52.7109375" bestFit="1" customWidth="1"/>
    <col min="9732" max="9732" width="10.5703125" bestFit="1" customWidth="1"/>
    <col min="9733" max="9733" width="12" bestFit="1" customWidth="1"/>
    <col min="9984" max="9984" width="52.7109375" bestFit="1" customWidth="1"/>
    <col min="9988" max="9988" width="10.5703125" bestFit="1" customWidth="1"/>
    <col min="9989" max="9989" width="12" bestFit="1" customWidth="1"/>
    <col min="10240" max="10240" width="52.7109375" bestFit="1" customWidth="1"/>
    <col min="10244" max="10244" width="10.5703125" bestFit="1" customWidth="1"/>
    <col min="10245" max="10245" width="12" bestFit="1" customWidth="1"/>
    <col min="10496" max="10496" width="52.7109375" bestFit="1" customWidth="1"/>
    <col min="10500" max="10500" width="10.5703125" bestFit="1" customWidth="1"/>
    <col min="10501" max="10501" width="12" bestFit="1" customWidth="1"/>
    <col min="10752" max="10752" width="52.7109375" bestFit="1" customWidth="1"/>
    <col min="10756" max="10756" width="10.5703125" bestFit="1" customWidth="1"/>
    <col min="10757" max="10757" width="12" bestFit="1" customWidth="1"/>
    <col min="11008" max="11008" width="52.7109375" bestFit="1" customWidth="1"/>
    <col min="11012" max="11012" width="10.5703125" bestFit="1" customWidth="1"/>
    <col min="11013" max="11013" width="12" bestFit="1" customWidth="1"/>
    <col min="11264" max="11264" width="52.7109375" bestFit="1" customWidth="1"/>
    <col min="11268" max="11268" width="10.5703125" bestFit="1" customWidth="1"/>
    <col min="11269" max="11269" width="12" bestFit="1" customWidth="1"/>
    <col min="11520" max="11520" width="52.7109375" bestFit="1" customWidth="1"/>
    <col min="11524" max="11524" width="10.5703125" bestFit="1" customWidth="1"/>
    <col min="11525" max="11525" width="12" bestFit="1" customWidth="1"/>
    <col min="11776" max="11776" width="52.7109375" bestFit="1" customWidth="1"/>
    <col min="11780" max="11780" width="10.5703125" bestFit="1" customWidth="1"/>
    <col min="11781" max="11781" width="12" bestFit="1" customWidth="1"/>
    <col min="12032" max="12032" width="52.7109375" bestFit="1" customWidth="1"/>
    <col min="12036" max="12036" width="10.5703125" bestFit="1" customWidth="1"/>
    <col min="12037" max="12037" width="12" bestFit="1" customWidth="1"/>
    <col min="12288" max="12288" width="52.7109375" bestFit="1" customWidth="1"/>
    <col min="12292" max="12292" width="10.5703125" bestFit="1" customWidth="1"/>
    <col min="12293" max="12293" width="12" bestFit="1" customWidth="1"/>
    <col min="12544" max="12544" width="52.7109375" bestFit="1" customWidth="1"/>
    <col min="12548" max="12548" width="10.5703125" bestFit="1" customWidth="1"/>
    <col min="12549" max="12549" width="12" bestFit="1" customWidth="1"/>
    <col min="12800" max="12800" width="52.7109375" bestFit="1" customWidth="1"/>
    <col min="12804" max="12804" width="10.5703125" bestFit="1" customWidth="1"/>
    <col min="12805" max="12805" width="12" bestFit="1" customWidth="1"/>
    <col min="13056" max="13056" width="52.7109375" bestFit="1" customWidth="1"/>
    <col min="13060" max="13060" width="10.5703125" bestFit="1" customWidth="1"/>
    <col min="13061" max="13061" width="12" bestFit="1" customWidth="1"/>
    <col min="13312" max="13312" width="52.7109375" bestFit="1" customWidth="1"/>
    <col min="13316" max="13316" width="10.5703125" bestFit="1" customWidth="1"/>
    <col min="13317" max="13317" width="12" bestFit="1" customWidth="1"/>
    <col min="13568" max="13568" width="52.7109375" bestFit="1" customWidth="1"/>
    <col min="13572" max="13572" width="10.5703125" bestFit="1" customWidth="1"/>
    <col min="13573" max="13573" width="12" bestFit="1" customWidth="1"/>
    <col min="13824" max="13824" width="52.7109375" bestFit="1" customWidth="1"/>
    <col min="13828" max="13828" width="10.5703125" bestFit="1" customWidth="1"/>
    <col min="13829" max="13829" width="12" bestFit="1" customWidth="1"/>
    <col min="14080" max="14080" width="52.7109375" bestFit="1" customWidth="1"/>
    <col min="14084" max="14084" width="10.5703125" bestFit="1" customWidth="1"/>
    <col min="14085" max="14085" width="12" bestFit="1" customWidth="1"/>
    <col min="14336" max="14336" width="52.7109375" bestFit="1" customWidth="1"/>
    <col min="14340" max="14340" width="10.5703125" bestFit="1" customWidth="1"/>
    <col min="14341" max="14341" width="12" bestFit="1" customWidth="1"/>
    <col min="14592" max="14592" width="52.7109375" bestFit="1" customWidth="1"/>
    <col min="14596" max="14596" width="10.5703125" bestFit="1" customWidth="1"/>
    <col min="14597" max="14597" width="12" bestFit="1" customWidth="1"/>
    <col min="14848" max="14848" width="52.7109375" bestFit="1" customWidth="1"/>
    <col min="14852" max="14852" width="10.5703125" bestFit="1" customWidth="1"/>
    <col min="14853" max="14853" width="12" bestFit="1" customWidth="1"/>
    <col min="15104" max="15104" width="52.7109375" bestFit="1" customWidth="1"/>
    <col min="15108" max="15108" width="10.5703125" bestFit="1" customWidth="1"/>
    <col min="15109" max="15109" width="12" bestFit="1" customWidth="1"/>
    <col min="15360" max="15360" width="52.7109375" bestFit="1" customWidth="1"/>
    <col min="15364" max="15364" width="10.5703125" bestFit="1" customWidth="1"/>
    <col min="15365" max="15365" width="12" bestFit="1" customWidth="1"/>
    <col min="15616" max="15616" width="52.7109375" bestFit="1" customWidth="1"/>
    <col min="15620" max="15620" width="10.5703125" bestFit="1" customWidth="1"/>
    <col min="15621" max="15621" width="12" bestFit="1" customWidth="1"/>
    <col min="15872" max="15872" width="52.7109375" bestFit="1" customWidth="1"/>
    <col min="15876" max="15876" width="10.5703125" bestFit="1" customWidth="1"/>
    <col min="15877" max="15877" width="12" bestFit="1" customWidth="1"/>
    <col min="16128" max="16128" width="52.7109375" bestFit="1" customWidth="1"/>
    <col min="16132" max="16132" width="10.5703125" bestFit="1" customWidth="1"/>
    <col min="16133" max="16133" width="12" bestFit="1" customWidth="1"/>
  </cols>
  <sheetData>
    <row r="1" spans="1:5" x14ac:dyDescent="0.25">
      <c r="A1" s="25" t="s">
        <v>204</v>
      </c>
    </row>
    <row r="2" spans="1:5" x14ac:dyDescent="0.25">
      <c r="B2" s="58" t="s">
        <v>665</v>
      </c>
      <c r="C2" s="176" t="str">
        <f>+[4]Input!D5</f>
        <v>Anno 1</v>
      </c>
      <c r="D2" s="176" t="str">
        <f>+[4]Input!E5</f>
        <v>Anno 2</v>
      </c>
      <c r="E2" s="176" t="str">
        <f>+[4]Input!F5</f>
        <v>Anno 3</v>
      </c>
    </row>
    <row r="3" spans="1:5" x14ac:dyDescent="0.25">
      <c r="B3" t="s">
        <v>666</v>
      </c>
    </row>
    <row r="4" spans="1:5" x14ac:dyDescent="0.25">
      <c r="B4" t="s">
        <v>667</v>
      </c>
      <c r="C4" s="71">
        <f>+'SP an'!B27+'SP an'!B39+'SP an'!B49</f>
        <v>311742.22222222225</v>
      </c>
      <c r="D4" s="71">
        <f>+'SP an'!C27+'SP an'!C39+'SP an'!C49</f>
        <v>205905.55555555559</v>
      </c>
      <c r="E4" s="71">
        <f>+'SP an'!D27+'SP an'!D39+'SP an'!D49</f>
        <v>152438.88888888893</v>
      </c>
    </row>
    <row r="5" spans="1:5" x14ac:dyDescent="0.25">
      <c r="B5" t="s">
        <v>668</v>
      </c>
      <c r="C5" s="71">
        <f>+'SP an'!B5+'SP an'!B8+'SP an'!B22</f>
        <v>531356.84966666671</v>
      </c>
      <c r="D5" s="71">
        <f>+'SP an'!C5+'SP an'!C8+'SP an'!C22</f>
        <v>828448.75631666684</v>
      </c>
      <c r="E5" s="71">
        <f>+'SP an'!D5+'SP an'!D8+'SP an'!D22</f>
        <v>1155794.4826426667</v>
      </c>
    </row>
    <row r="6" spans="1:5" x14ac:dyDescent="0.25">
      <c r="B6" s="58" t="s">
        <v>314</v>
      </c>
      <c r="C6" s="177">
        <f>SUM(C3:C5)</f>
        <v>843099.07188888895</v>
      </c>
      <c r="D6" s="177">
        <f>SUM(D3:D5)</f>
        <v>1034354.3118722225</v>
      </c>
      <c r="E6" s="177">
        <f>SUM(E3:E5)</f>
        <v>1308233.3715315557</v>
      </c>
    </row>
    <row r="7" spans="1:5" x14ac:dyDescent="0.25">
      <c r="B7" t="s">
        <v>669</v>
      </c>
      <c r="C7" s="71"/>
      <c r="D7" s="71"/>
      <c r="E7" s="71"/>
    </row>
    <row r="8" spans="1:5" x14ac:dyDescent="0.25">
      <c r="B8" t="s">
        <v>670</v>
      </c>
      <c r="C8" s="71">
        <f>+'SP an'!B81</f>
        <v>256054.53438535522</v>
      </c>
      <c r="D8" s="71">
        <f>+'SP an'!C81</f>
        <v>360248.49745572906</v>
      </c>
      <c r="E8" s="71">
        <f>+'SP an'!D81</f>
        <v>522671.80420776806</v>
      </c>
    </row>
    <row r="9" spans="1:5" x14ac:dyDescent="0.25">
      <c r="B9" t="s">
        <v>671</v>
      </c>
      <c r="C9" s="71">
        <f>+'SP an'!B75</f>
        <v>292348.69220475957</v>
      </c>
      <c r="D9" s="71">
        <f>+'SP an'!C75</f>
        <v>302480.76523541642</v>
      </c>
      <c r="E9" s="71">
        <f>+'SP an'!D75</f>
        <v>260405.72983420402</v>
      </c>
    </row>
    <row r="10" spans="1:5" x14ac:dyDescent="0.25">
      <c r="B10" t="s">
        <v>672</v>
      </c>
      <c r="C10" s="71">
        <f>+'SP an'!B60+'SP an'!B57</f>
        <v>347695.84529877419</v>
      </c>
      <c r="D10" s="71">
        <f>+'SP an'!C60+'SP an'!C57</f>
        <v>424625.04918107711</v>
      </c>
      <c r="E10" s="71">
        <f>+'SP an'!D60+'SP an'!D57</f>
        <v>578155.83748958283</v>
      </c>
    </row>
    <row r="11" spans="1:5" x14ac:dyDescent="0.25">
      <c r="B11" s="58" t="s">
        <v>314</v>
      </c>
      <c r="C11" s="177">
        <f>SUM(C8:C10)</f>
        <v>896099.07188888895</v>
      </c>
      <c r="D11" s="177">
        <f>SUM(D8:D10)</f>
        <v>1087354.3118722227</v>
      </c>
      <c r="E11" s="177">
        <f>SUM(E8:E10)</f>
        <v>1361233.371531555</v>
      </c>
    </row>
    <row r="15" spans="1:5" x14ac:dyDescent="0.25">
      <c r="B15" s="58" t="s">
        <v>673</v>
      </c>
      <c r="C15" s="58" t="str">
        <f>+C2</f>
        <v>Anno 1</v>
      </c>
      <c r="D15" s="58" t="str">
        <f>+D2</f>
        <v>Anno 2</v>
      </c>
      <c r="E15" s="58" t="str">
        <f>+E2</f>
        <v>Anno 3</v>
      </c>
    </row>
    <row r="16" spans="1:5" ht="15.75" x14ac:dyDescent="0.25">
      <c r="B16" s="178"/>
    </row>
    <row r="17" spans="2:11" ht="15.75" x14ac:dyDescent="0.25">
      <c r="B17" s="179" t="s">
        <v>674</v>
      </c>
      <c r="C17" s="71">
        <f>+'CE an'!B3</f>
        <v>480583.91000000003</v>
      </c>
      <c r="D17" s="71">
        <f>+'CE an'!C3</f>
        <v>539002.60250000004</v>
      </c>
      <c r="E17" s="71">
        <f>+'CE an'!D3</f>
        <v>593980.21250000014</v>
      </c>
    </row>
    <row r="18" spans="2:11" ht="15.75" x14ac:dyDescent="0.25">
      <c r="B18" s="179" t="s">
        <v>675</v>
      </c>
      <c r="C18" s="71">
        <f>+'CE an'!B6+'CE an'!B24-'CE an'!B26-'CE an'!B51-'CE an'!B52-'CE an'!B54-'CE an'!B55+'CE an'!B14</f>
        <v>258680.03984346596</v>
      </c>
      <c r="D18" s="71">
        <f>+'CE an'!C6+'CE an'!C24-'CE an'!C26-'CE an'!C51-'CE an'!C52-'CE an'!C54-'CE an'!C55+'CE an'!C14</f>
        <v>209331.51632719813</v>
      </c>
      <c r="E18" s="71">
        <f>+'CE an'!D6+'CE an'!D24-'CE an'!D26-'CE an'!D51-'CE an'!D52-'CE an'!D54-'CE an'!D55+'CE an'!D14</f>
        <v>231064.88143199813</v>
      </c>
    </row>
    <row r="19" spans="2:11" ht="15.75" x14ac:dyDescent="0.25">
      <c r="B19" s="180" t="s">
        <v>676</v>
      </c>
      <c r="C19" s="177">
        <f>+C17-C18</f>
        <v>221903.87015653407</v>
      </c>
      <c r="D19" s="177">
        <f>+D17-D18</f>
        <v>329671.08617280191</v>
      </c>
      <c r="E19" s="177">
        <f>+E17-E18</f>
        <v>362915.33106800204</v>
      </c>
    </row>
    <row r="21" spans="2:11" ht="15.75" x14ac:dyDescent="0.25">
      <c r="B21" s="179" t="s">
        <v>677</v>
      </c>
      <c r="C21" s="71">
        <f>+'CE an'!B54+'CE an'!B55</f>
        <v>62712</v>
      </c>
      <c r="D21" s="71">
        <f>+'CE an'!C54+'CE an'!C55</f>
        <v>63966.239999999991</v>
      </c>
      <c r="E21" s="71">
        <f>+'CE an'!D54+'CE an'!D55</f>
        <v>65245.5648</v>
      </c>
    </row>
    <row r="22" spans="2:11" ht="15.75" x14ac:dyDescent="0.25">
      <c r="B22" s="180" t="s">
        <v>678</v>
      </c>
      <c r="C22" s="177">
        <f>+C19-C21</f>
        <v>159191.87015653407</v>
      </c>
      <c r="D22" s="177">
        <f>+D19-D21</f>
        <v>265704.84617280192</v>
      </c>
      <c r="E22" s="177">
        <f>+E19-E21</f>
        <v>297669.76626800204</v>
      </c>
    </row>
    <row r="24" spans="2:11" ht="15.75" x14ac:dyDescent="0.25">
      <c r="B24" s="179" t="s">
        <v>679</v>
      </c>
      <c r="C24" s="71">
        <f>+'CE an'!B52+'CE an'!B51+'CE an'!B26</f>
        <v>104797.77777777774</v>
      </c>
      <c r="D24" s="71">
        <f>+'CE an'!C52+'CE an'!C51+'CE an'!C26</f>
        <v>105836.66666666666</v>
      </c>
      <c r="E24" s="71">
        <f>+'CE an'!D52+'CE an'!D51+'CE an'!D26</f>
        <v>53466.666666666672</v>
      </c>
    </row>
    <row r="25" spans="2:11" ht="15.75" x14ac:dyDescent="0.25">
      <c r="B25" s="180" t="s">
        <v>680</v>
      </c>
      <c r="C25" s="177">
        <f>+C22-C24</f>
        <v>54394.092378756337</v>
      </c>
      <c r="D25" s="177">
        <f>+D22-D24</f>
        <v>159868.17950613526</v>
      </c>
      <c r="E25" s="177">
        <f>+E22-E24</f>
        <v>244203.09960133536</v>
      </c>
    </row>
    <row r="27" spans="2:11" ht="15.75" x14ac:dyDescent="0.25">
      <c r="B27" s="179" t="s">
        <v>681</v>
      </c>
      <c r="C27" s="71">
        <f>+'CE an'!B64+'CE an'!B65</f>
        <v>8111.9759851628669</v>
      </c>
      <c r="D27" s="71">
        <f>+'CE an'!C64+'CE an'!C65</f>
        <v>16152.368374585089</v>
      </c>
      <c r="E27" s="71">
        <f>+'CE an'!D64+'CE an'!D65</f>
        <v>15020.574623002805</v>
      </c>
    </row>
    <row r="28" spans="2:11" ht="15.75" x14ac:dyDescent="0.25">
      <c r="B28" s="180" t="s">
        <v>682</v>
      </c>
      <c r="C28" s="177">
        <f>+C25-C27</f>
        <v>46282.116393593467</v>
      </c>
      <c r="D28" s="177">
        <f>+D25-D27</f>
        <v>143715.81113155017</v>
      </c>
      <c r="E28" s="177">
        <f>+E25-E27</f>
        <v>229182.52497833254</v>
      </c>
    </row>
    <row r="29" spans="2:11" x14ac:dyDescent="0.25">
      <c r="K29" s="181"/>
    </row>
    <row r="30" spans="2:11" ht="15.75" x14ac:dyDescent="0.25">
      <c r="B30" s="179" t="s">
        <v>683</v>
      </c>
      <c r="C30" s="71">
        <f>+'CE an'!B59</f>
        <v>0</v>
      </c>
      <c r="D30" s="71">
        <f>+'CE an'!C59</f>
        <v>0</v>
      </c>
      <c r="E30" s="71">
        <f>+'CE an'!D59</f>
        <v>0</v>
      </c>
    </row>
    <row r="31" spans="2:11" ht="15.75" x14ac:dyDescent="0.25">
      <c r="B31" s="180" t="s">
        <v>684</v>
      </c>
      <c r="C31" s="177">
        <f>+C28-C30</f>
        <v>46282.116393593467</v>
      </c>
      <c r="D31" s="177">
        <f>+D28-D30</f>
        <v>143715.81113155017</v>
      </c>
      <c r="E31" s="177">
        <f>+E28-E30</f>
        <v>229182.52497833254</v>
      </c>
    </row>
    <row r="33" spans="2:5" ht="15.75" x14ac:dyDescent="0.25">
      <c r="B33" s="179" t="s">
        <v>685</v>
      </c>
      <c r="C33" s="71">
        <f>+'CE an'!B70+'CE an'!B71</f>
        <v>12727.582008238189</v>
      </c>
      <c r="D33" s="71">
        <f>+'CE an'!C70+'CE an'!C71</f>
        <v>39521.84806117633</v>
      </c>
      <c r="E33" s="71">
        <f>+'CE an'!D70+'CE an'!D71</f>
        <v>66759.218226293509</v>
      </c>
    </row>
    <row r="34" spans="2:5" ht="15.75" x14ac:dyDescent="0.25">
      <c r="B34" s="180" t="s">
        <v>686</v>
      </c>
      <c r="C34" s="177">
        <f>+C31-C33</f>
        <v>33554.534385355277</v>
      </c>
      <c r="D34" s="177">
        <f>+D31-D33</f>
        <v>104193.96307037384</v>
      </c>
      <c r="E34" s="177">
        <f>+E31-E33</f>
        <v>162423.30675203903</v>
      </c>
    </row>
    <row r="39" spans="2:5" x14ac:dyDescent="0.25">
      <c r="B39" s="58" t="s">
        <v>687</v>
      </c>
      <c r="C39" s="176" t="str">
        <f>+C15</f>
        <v>Anno 1</v>
      </c>
      <c r="D39" s="176" t="str">
        <f>+D15</f>
        <v>Anno 2</v>
      </c>
      <c r="E39" s="176" t="str">
        <f>+E15</f>
        <v>Anno 3</v>
      </c>
    </row>
    <row r="40" spans="2:5" x14ac:dyDescent="0.25">
      <c r="B40" t="s">
        <v>688</v>
      </c>
      <c r="C40" s="182">
        <f>+C25/(C8)</f>
        <v>0.21243167011014413</v>
      </c>
      <c r="D40" s="182">
        <f t="shared" ref="D40:E40" si="0">+D25/(D8)</f>
        <v>0.44377195362426586</v>
      </c>
      <c r="E40" s="182">
        <f t="shared" si="0"/>
        <v>0.46722072557842015</v>
      </c>
    </row>
    <row r="41" spans="2:5" x14ac:dyDescent="0.25">
      <c r="B41" t="s">
        <v>689</v>
      </c>
      <c r="C41" s="183">
        <f>+C34/C8</f>
        <v>0.1310444841990441</v>
      </c>
      <c r="D41" s="183">
        <f>+D34/D8</f>
        <v>0.28922802955806426</v>
      </c>
      <c r="E41" s="183">
        <f>+E34/E8</f>
        <v>0.31075582314647665</v>
      </c>
    </row>
    <row r="42" spans="2:5" x14ac:dyDescent="0.25">
      <c r="B42" t="s">
        <v>690</v>
      </c>
      <c r="C42" s="183">
        <f>+(C25+C30)/C6</f>
        <v>6.45168452823595E-2</v>
      </c>
      <c r="D42" s="183">
        <f>+(D25+D30)/D6</f>
        <v>0.1545584309662397</v>
      </c>
      <c r="E42" s="183">
        <f>+(E25+E30)/E6</f>
        <v>0.18666631268964307</v>
      </c>
    </row>
    <row r="44" spans="2:5" x14ac:dyDescent="0.25">
      <c r="B44" s="58" t="s">
        <v>691</v>
      </c>
      <c r="C44" s="176" t="str">
        <f>+C39</f>
        <v>Anno 1</v>
      </c>
      <c r="D44" s="176" t="str">
        <f>+D39</f>
        <v>Anno 2</v>
      </c>
      <c r="E44" s="176" t="str">
        <f>+E39</f>
        <v>Anno 3</v>
      </c>
    </row>
    <row r="46" spans="2:5" x14ac:dyDescent="0.25">
      <c r="B46" t="s">
        <v>405</v>
      </c>
      <c r="C46" s="95">
        <f>+[4]Input!E75</f>
        <v>3</v>
      </c>
      <c r="D46" s="95">
        <f>+[4]Input!F75</f>
        <v>3</v>
      </c>
      <c r="E46" s="95">
        <f>+[4]Input!G75</f>
        <v>5</v>
      </c>
    </row>
    <row r="48" spans="2:5" x14ac:dyDescent="0.25">
      <c r="B48" t="s">
        <v>692</v>
      </c>
      <c r="C48" s="184">
        <f>+C17/C46</f>
        <v>160194.63666666669</v>
      </c>
      <c r="D48" s="184">
        <f>+D17/D46</f>
        <v>179667.53416666668</v>
      </c>
      <c r="E48" s="184">
        <f>+E17/E46</f>
        <v>118796.04250000003</v>
      </c>
    </row>
    <row r="49" spans="2:5" x14ac:dyDescent="0.25">
      <c r="B49" t="s">
        <v>693</v>
      </c>
      <c r="C49" s="184">
        <f>+C19/C46</f>
        <v>73967.956718844696</v>
      </c>
      <c r="D49" s="184">
        <f>+D19/D46</f>
        <v>109890.36205760064</v>
      </c>
      <c r="E49" s="184">
        <f>+E19/E46</f>
        <v>72583.06621360041</v>
      </c>
    </row>
    <row r="50" spans="2:5" x14ac:dyDescent="0.25">
      <c r="B50" t="s">
        <v>694</v>
      </c>
      <c r="C50" s="184">
        <f>++C21/C46</f>
        <v>20904</v>
      </c>
      <c r="D50" s="184">
        <f>++D21/D46</f>
        <v>21322.079999999998</v>
      </c>
      <c r="E50" s="184">
        <f>++E21/E46</f>
        <v>13049.11296</v>
      </c>
    </row>
    <row r="53" spans="2:5" x14ac:dyDescent="0.25">
      <c r="B53" s="58" t="s">
        <v>695</v>
      </c>
      <c r="C53" s="58" t="str">
        <f>+C44</f>
        <v>Anno 1</v>
      </c>
      <c r="D53" s="58" t="str">
        <f>+D44</f>
        <v>Anno 2</v>
      </c>
      <c r="E53" s="58" t="str">
        <f>+E44</f>
        <v>Anno 3</v>
      </c>
    </row>
    <row r="55" spans="2:5" x14ac:dyDescent="0.25">
      <c r="B55" t="s">
        <v>696</v>
      </c>
      <c r="C55" s="71">
        <f>+C5-C10</f>
        <v>183661.00436789251</v>
      </c>
      <c r="D55" s="71">
        <f>+D5-D10</f>
        <v>403823.70713558974</v>
      </c>
      <c r="E55" s="71">
        <f>+E5-E10</f>
        <v>577638.64515308384</v>
      </c>
    </row>
    <row r="56" spans="2:5" x14ac:dyDescent="0.25">
      <c r="B56" t="s">
        <v>697</v>
      </c>
      <c r="C56" s="71">
        <f>+C5-C10-'SP an'!B5</f>
        <v>183661.00436789251</v>
      </c>
      <c r="D56" s="71">
        <f>+[4]Indici!D5-[4]SP!D14-D10</f>
        <v>-62100.180425674131</v>
      </c>
      <c r="E56" s="71">
        <f>+[4]Indici!E5-[4]SP!E14-E10</f>
        <v>-86974.240401482675</v>
      </c>
    </row>
    <row r="57" spans="2:5" x14ac:dyDescent="0.25">
      <c r="B57" t="s">
        <v>698</v>
      </c>
      <c r="C57" s="185">
        <f>+C5/C10</f>
        <v>1.5282231779619715</v>
      </c>
      <c r="D57" s="185">
        <f>+D5/D10</f>
        <v>1.951012447132819</v>
      </c>
      <c r="E57" s="185">
        <f>+E5/E10</f>
        <v>1.9991054447556136</v>
      </c>
    </row>
    <row r="58" spans="2:5" x14ac:dyDescent="0.25">
      <c r="B58" t="s">
        <v>699</v>
      </c>
      <c r="C58" s="185">
        <f>+(C5-'SP an'!B5)/Indicatori!C10</f>
        <v>1.5282231779619715</v>
      </c>
      <c r="D58" s="185">
        <f>+(D5-'SP an'!C5)/Indicatori!D10</f>
        <v>1.951012447132819</v>
      </c>
      <c r="E58" s="185">
        <f>+(E5-'SP an'!D5)/Indicatori!E10</f>
        <v>1.9991054447556136</v>
      </c>
    </row>
  </sheetData>
  <hyperlinks>
    <hyperlink ref="A1" location="View!A1" display="vie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AF18"/>
  <sheetViews>
    <sheetView showGridLines="0" workbookViewId="0">
      <selection activeCell="B26" sqref="B26"/>
    </sheetView>
  </sheetViews>
  <sheetFormatPr defaultRowHeight="15" x14ac:dyDescent="0.25"/>
  <cols>
    <col min="2" max="2" width="31.85546875" bestFit="1" customWidth="1"/>
  </cols>
  <sheetData>
    <row r="2" spans="2:32" x14ac:dyDescent="0.25">
      <c r="B2" s="126" t="s">
        <v>483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</row>
    <row r="3" spans="2:32" x14ac:dyDescent="0.25">
      <c r="B3" s="128" t="s">
        <v>714</v>
      </c>
      <c r="C3" s="189">
        <v>1</v>
      </c>
      <c r="D3" s="190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</row>
    <row r="4" spans="2:32" x14ac:dyDescent="0.25">
      <c r="B4" s="128" t="s">
        <v>486</v>
      </c>
      <c r="C4" s="191">
        <v>0.05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2:32" x14ac:dyDescent="0.25">
      <c r="B5" s="128" t="s">
        <v>715</v>
      </c>
      <c r="C5" s="127">
        <f>+SP_Preg!B57</f>
        <v>70000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</row>
    <row r="6" spans="2:32" x14ac:dyDescent="0.25">
      <c r="B6" s="151" t="s">
        <v>716</v>
      </c>
      <c r="C6" s="189">
        <v>24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</row>
    <row r="7" spans="2:32" x14ac:dyDescent="0.25"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</row>
    <row r="8" spans="2:32" x14ac:dyDescent="0.25">
      <c r="B8" s="126" t="s">
        <v>521</v>
      </c>
      <c r="C8" s="126" t="s">
        <v>522</v>
      </c>
      <c r="D8" s="192">
        <f>((1+C4)^(1/12))-1</f>
        <v>4.0741237836483535E-3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</row>
    <row r="9" spans="2:32" x14ac:dyDescent="0.25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</row>
    <row r="10" spans="2:32" x14ac:dyDescent="0.25">
      <c r="B10" s="126" t="s">
        <v>525</v>
      </c>
      <c r="C10" s="126" t="s">
        <v>522</v>
      </c>
      <c r="D10" s="127">
        <f>+IF(C5=0,0,((C5)/((1-(1+D8)^(-C6))/D8)))</f>
        <v>3067.5171024688261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2:32" x14ac:dyDescent="0.25">
      <c r="B11" s="127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</row>
    <row r="12" spans="2:32" x14ac:dyDescent="0.25">
      <c r="B12" s="127"/>
      <c r="C12" s="138">
        <v>1</v>
      </c>
      <c r="D12" s="138">
        <f>+C12+1</f>
        <v>2</v>
      </c>
      <c r="E12" s="138">
        <f t="shared" ref="E12:AF12" si="0">+D12+1</f>
        <v>3</v>
      </c>
      <c r="F12" s="138">
        <f t="shared" si="0"/>
        <v>4</v>
      </c>
      <c r="G12" s="138">
        <f t="shared" si="0"/>
        <v>5</v>
      </c>
      <c r="H12" s="138">
        <f t="shared" si="0"/>
        <v>6</v>
      </c>
      <c r="I12" s="138">
        <f t="shared" si="0"/>
        <v>7</v>
      </c>
      <c r="J12" s="138">
        <f t="shared" si="0"/>
        <v>8</v>
      </c>
      <c r="K12" s="138">
        <f t="shared" si="0"/>
        <v>9</v>
      </c>
      <c r="L12" s="138">
        <f t="shared" si="0"/>
        <v>10</v>
      </c>
      <c r="M12" s="138">
        <f t="shared" si="0"/>
        <v>11</v>
      </c>
      <c r="N12" s="138">
        <f t="shared" si="0"/>
        <v>12</v>
      </c>
      <c r="O12" s="138">
        <f t="shared" si="0"/>
        <v>13</v>
      </c>
      <c r="P12" s="138">
        <f t="shared" si="0"/>
        <v>14</v>
      </c>
      <c r="Q12" s="138">
        <f t="shared" si="0"/>
        <v>15</v>
      </c>
      <c r="R12" s="138">
        <f t="shared" si="0"/>
        <v>16</v>
      </c>
      <c r="S12" s="138">
        <f t="shared" si="0"/>
        <v>17</v>
      </c>
      <c r="T12" s="138">
        <f t="shared" si="0"/>
        <v>18</v>
      </c>
      <c r="U12" s="138">
        <f t="shared" si="0"/>
        <v>19</v>
      </c>
      <c r="V12" s="138">
        <f t="shared" si="0"/>
        <v>20</v>
      </c>
      <c r="W12" s="138">
        <f t="shared" si="0"/>
        <v>21</v>
      </c>
      <c r="X12" s="138">
        <f t="shared" si="0"/>
        <v>22</v>
      </c>
      <c r="Y12" s="138">
        <f t="shared" si="0"/>
        <v>23</v>
      </c>
      <c r="Z12" s="138">
        <f t="shared" si="0"/>
        <v>24</v>
      </c>
      <c r="AA12" s="138">
        <f t="shared" si="0"/>
        <v>25</v>
      </c>
      <c r="AB12" s="138">
        <f t="shared" si="0"/>
        <v>26</v>
      </c>
      <c r="AC12" s="138">
        <f t="shared" si="0"/>
        <v>27</v>
      </c>
      <c r="AD12" s="138">
        <f t="shared" si="0"/>
        <v>28</v>
      </c>
      <c r="AE12" s="138">
        <f t="shared" si="0"/>
        <v>29</v>
      </c>
      <c r="AF12" s="138">
        <f t="shared" si="0"/>
        <v>30</v>
      </c>
    </row>
    <row r="13" spans="2:32" x14ac:dyDescent="0.25">
      <c r="B13" s="141" t="s">
        <v>487</v>
      </c>
      <c r="C13" s="142">
        <f>+SP_Preg!B1</f>
        <v>41455</v>
      </c>
      <c r="D13" s="142">
        <f>+SP_Preg!C1</f>
        <v>41486</v>
      </c>
      <c r="E13" s="142">
        <f>+SP_Preg!D1</f>
        <v>41517</v>
      </c>
      <c r="F13" s="142">
        <f>+SP_Preg!E1</f>
        <v>41547</v>
      </c>
      <c r="G13" s="142">
        <f>+SP_Preg!F1</f>
        <v>41578</v>
      </c>
      <c r="H13" s="142">
        <f>+SP_Preg!G1</f>
        <v>41608</v>
      </c>
      <c r="I13" s="142">
        <f>+SP_Preg!H1</f>
        <v>41639</v>
      </c>
      <c r="J13" s="142">
        <f>+SP_Preg!I1</f>
        <v>41670</v>
      </c>
      <c r="K13" s="142">
        <f>+SP_Preg!J1</f>
        <v>41698</v>
      </c>
      <c r="L13" s="142">
        <f>+SP_Preg!K1</f>
        <v>41729</v>
      </c>
      <c r="M13" s="142">
        <f>+SP_Preg!L1</f>
        <v>41759</v>
      </c>
      <c r="N13" s="142">
        <f>+SP_Preg!M1</f>
        <v>41790</v>
      </c>
      <c r="O13" s="142">
        <f>+SP_Preg!N1</f>
        <v>41820</v>
      </c>
      <c r="P13" s="142">
        <f>+SP_Preg!O1</f>
        <v>41851</v>
      </c>
      <c r="Q13" s="142">
        <f>+SP_Preg!P1</f>
        <v>41882</v>
      </c>
      <c r="R13" s="142">
        <f>+SP_Preg!Q1</f>
        <v>41912</v>
      </c>
      <c r="S13" s="142">
        <f>+SP_Preg!R1</f>
        <v>41943</v>
      </c>
      <c r="T13" s="142">
        <f>+SP_Preg!S1</f>
        <v>41973</v>
      </c>
      <c r="U13" s="142">
        <f>+SP_Preg!T1</f>
        <v>42004</v>
      </c>
      <c r="V13" s="142">
        <f>+SP_Preg!U1</f>
        <v>42035</v>
      </c>
      <c r="W13" s="142">
        <f>+SP_Preg!V1</f>
        <v>42063</v>
      </c>
      <c r="X13" s="142">
        <f>+SP_Preg!W1</f>
        <v>42094</v>
      </c>
      <c r="Y13" s="142">
        <f>+SP_Preg!X1</f>
        <v>42124</v>
      </c>
      <c r="Z13" s="142">
        <f>+SP_Preg!Y1</f>
        <v>42155</v>
      </c>
      <c r="AA13" s="142">
        <f>+SP_Preg!Z1</f>
        <v>42185</v>
      </c>
      <c r="AB13" s="142">
        <f>+SP_Preg!AA1</f>
        <v>42216</v>
      </c>
      <c r="AC13" s="142">
        <f>+SP_Preg!AB1</f>
        <v>42247</v>
      </c>
      <c r="AD13" s="142">
        <f>+SP_Preg!AC1</f>
        <v>42277</v>
      </c>
      <c r="AE13" s="142">
        <f>+SP_Preg!AD1</f>
        <v>42308</v>
      </c>
      <c r="AF13" s="142">
        <f>+SP_Preg!AE1</f>
        <v>42338</v>
      </c>
    </row>
    <row r="14" spans="2:32" x14ac:dyDescent="0.25">
      <c r="B14" s="129" t="s">
        <v>564</v>
      </c>
      <c r="C14" s="140"/>
      <c r="D14" s="140">
        <f t="shared" ref="D14:AF14" si="1">+IF(D12&gt;=$D3,$D10,0)*IF(C18&lt;1,0,1)</f>
        <v>3067.5171024688261</v>
      </c>
      <c r="E14" s="140">
        <f t="shared" si="1"/>
        <v>3067.5171024688261</v>
      </c>
      <c r="F14" s="140">
        <f t="shared" si="1"/>
        <v>3067.5171024688261</v>
      </c>
      <c r="G14" s="140">
        <f t="shared" si="1"/>
        <v>3067.5171024688261</v>
      </c>
      <c r="H14" s="140">
        <f t="shared" si="1"/>
        <v>3067.5171024688261</v>
      </c>
      <c r="I14" s="140">
        <f t="shared" si="1"/>
        <v>3067.5171024688261</v>
      </c>
      <c r="J14" s="140">
        <f t="shared" si="1"/>
        <v>3067.5171024688261</v>
      </c>
      <c r="K14" s="140">
        <f t="shared" si="1"/>
        <v>3067.5171024688261</v>
      </c>
      <c r="L14" s="140">
        <f t="shared" si="1"/>
        <v>3067.5171024688261</v>
      </c>
      <c r="M14" s="140">
        <f t="shared" si="1"/>
        <v>3067.5171024688261</v>
      </c>
      <c r="N14" s="140">
        <f t="shared" si="1"/>
        <v>3067.5171024688261</v>
      </c>
      <c r="O14" s="140">
        <f t="shared" si="1"/>
        <v>3067.5171024688261</v>
      </c>
      <c r="P14" s="140">
        <f t="shared" si="1"/>
        <v>3067.5171024688261</v>
      </c>
      <c r="Q14" s="140">
        <f t="shared" si="1"/>
        <v>3067.5171024688261</v>
      </c>
      <c r="R14" s="140">
        <f t="shared" si="1"/>
        <v>3067.5171024688261</v>
      </c>
      <c r="S14" s="140">
        <f t="shared" si="1"/>
        <v>3067.5171024688261</v>
      </c>
      <c r="T14" s="140">
        <f t="shared" si="1"/>
        <v>3067.5171024688261</v>
      </c>
      <c r="U14" s="140">
        <f t="shared" si="1"/>
        <v>3067.5171024688261</v>
      </c>
      <c r="V14" s="140">
        <f t="shared" si="1"/>
        <v>3067.5171024688261</v>
      </c>
      <c r="W14" s="140">
        <f t="shared" si="1"/>
        <v>3067.5171024688261</v>
      </c>
      <c r="X14" s="140">
        <f t="shared" si="1"/>
        <v>3067.5171024688261</v>
      </c>
      <c r="Y14" s="140">
        <f t="shared" si="1"/>
        <v>3067.5171024688261</v>
      </c>
      <c r="Z14" s="140">
        <f t="shared" si="1"/>
        <v>3067.5171024688261</v>
      </c>
      <c r="AA14" s="140">
        <f t="shared" si="1"/>
        <v>3067.5171024688261</v>
      </c>
      <c r="AB14" s="140">
        <f t="shared" si="1"/>
        <v>0</v>
      </c>
      <c r="AC14" s="140">
        <f t="shared" si="1"/>
        <v>0</v>
      </c>
      <c r="AD14" s="140">
        <f t="shared" si="1"/>
        <v>0</v>
      </c>
      <c r="AE14" s="140">
        <f t="shared" si="1"/>
        <v>0</v>
      </c>
      <c r="AF14" s="140">
        <f t="shared" si="1"/>
        <v>0</v>
      </c>
    </row>
    <row r="15" spans="2:32" x14ac:dyDescent="0.25">
      <c r="B15" s="129" t="s">
        <v>565</v>
      </c>
      <c r="C15" s="140"/>
      <c r="D15" s="140">
        <f t="shared" ref="D15:AF15" si="2">D14-D17</f>
        <v>2782.3284376134416</v>
      </c>
      <c r="E15" s="140">
        <f t="shared" si="2"/>
        <v>2793.6639880750436</v>
      </c>
      <c r="F15" s="140">
        <f t="shared" si="2"/>
        <v>2805.0457209723818</v>
      </c>
      <c r="G15" s="140">
        <f t="shared" si="2"/>
        <v>2816.4738244584164</v>
      </c>
      <c r="H15" s="140">
        <f t="shared" si="2"/>
        <v>2827.9484874526656</v>
      </c>
      <c r="I15" s="140">
        <f t="shared" si="2"/>
        <v>2839.469899644329</v>
      </c>
      <c r="J15" s="140">
        <f t="shared" si="2"/>
        <v>2851.0382514954235</v>
      </c>
      <c r="K15" s="140">
        <f t="shared" si="2"/>
        <v>2862.6537342439324</v>
      </c>
      <c r="L15" s="140">
        <f t="shared" si="2"/>
        <v>2874.3165399069653</v>
      </c>
      <c r="M15" s="140">
        <f t="shared" si="2"/>
        <v>2886.0268612839341</v>
      </c>
      <c r="N15" s="140">
        <f t="shared" si="2"/>
        <v>2897.7848919597391</v>
      </c>
      <c r="O15" s="140">
        <f t="shared" si="2"/>
        <v>2909.5908263079691</v>
      </c>
      <c r="P15" s="140">
        <f t="shared" si="2"/>
        <v>2921.4448594941155</v>
      </c>
      <c r="Q15" s="140">
        <f t="shared" si="2"/>
        <v>2933.3471874787974</v>
      </c>
      <c r="R15" s="140">
        <f t="shared" si="2"/>
        <v>2945.2980070210028</v>
      </c>
      <c r="S15" s="140">
        <f t="shared" si="2"/>
        <v>2957.2975156813391</v>
      </c>
      <c r="T15" s="140">
        <f t="shared" si="2"/>
        <v>2969.3459118253008</v>
      </c>
      <c r="U15" s="140">
        <f t="shared" si="2"/>
        <v>2981.4433946265472</v>
      </c>
      <c r="V15" s="140">
        <f t="shared" si="2"/>
        <v>2993.5901640701964</v>
      </c>
      <c r="W15" s="140">
        <f t="shared" si="2"/>
        <v>3005.7864209561308</v>
      </c>
      <c r="X15" s="140">
        <f t="shared" si="2"/>
        <v>3018.0323669023155</v>
      </c>
      <c r="Y15" s="140">
        <f t="shared" si="2"/>
        <v>3030.3282043481327</v>
      </c>
      <c r="Z15" s="140">
        <f t="shared" si="2"/>
        <v>3042.6741365577277</v>
      </c>
      <c r="AA15" s="140">
        <f t="shared" si="2"/>
        <v>3055.0703676233693</v>
      </c>
      <c r="AB15" s="140">
        <f t="shared" si="2"/>
        <v>0</v>
      </c>
      <c r="AC15" s="140">
        <f t="shared" si="2"/>
        <v>0</v>
      </c>
      <c r="AD15" s="140">
        <f t="shared" si="2"/>
        <v>0</v>
      </c>
      <c r="AE15" s="140">
        <f t="shared" si="2"/>
        <v>0</v>
      </c>
      <c r="AF15" s="140">
        <f t="shared" si="2"/>
        <v>0</v>
      </c>
    </row>
    <row r="16" spans="2:32" x14ac:dyDescent="0.25">
      <c r="B16" s="129" t="s">
        <v>566</v>
      </c>
      <c r="C16" s="140"/>
      <c r="D16" s="140">
        <f t="shared" ref="D16:Q16" si="3">(D15+C16)*(IF(C18&lt;1,0,1))</f>
        <v>2782.3284376134416</v>
      </c>
      <c r="E16" s="140">
        <f t="shared" si="3"/>
        <v>5575.9924256884851</v>
      </c>
      <c r="F16" s="140">
        <f t="shared" si="3"/>
        <v>8381.0381466608669</v>
      </c>
      <c r="G16" s="140">
        <f t="shared" si="3"/>
        <v>11197.511971119284</v>
      </c>
      <c r="H16" s="140">
        <f t="shared" si="3"/>
        <v>14025.46045857195</v>
      </c>
      <c r="I16" s="140">
        <f t="shared" si="3"/>
        <v>16864.930358216279</v>
      </c>
      <c r="J16" s="140">
        <f t="shared" si="3"/>
        <v>19715.968609711701</v>
      </c>
      <c r="K16" s="140">
        <f t="shared" si="3"/>
        <v>22578.622343955634</v>
      </c>
      <c r="L16" s="140">
        <f t="shared" si="3"/>
        <v>25452.9388838626</v>
      </c>
      <c r="M16" s="140">
        <f t="shared" si="3"/>
        <v>28338.965745146535</v>
      </c>
      <c r="N16" s="140">
        <f t="shared" si="3"/>
        <v>31236.750637106274</v>
      </c>
      <c r="O16" s="140">
        <f t="shared" si="3"/>
        <v>34146.341463414239</v>
      </c>
      <c r="P16" s="140">
        <f t="shared" si="3"/>
        <v>37067.786322908352</v>
      </c>
      <c r="Q16" s="140">
        <f t="shared" si="3"/>
        <v>40001.133510387153</v>
      </c>
      <c r="R16" s="140">
        <f>(R15+Q16)*(IF(Q18&lt;1,0,1))</f>
        <v>42946.431517408157</v>
      </c>
      <c r="S16" s="140">
        <f t="shared" ref="S16:AF16" si="4">(S15+R16)*(IF(R18&lt;1,0,1))</f>
        <v>45903.729033089498</v>
      </c>
      <c r="T16" s="140">
        <f t="shared" si="4"/>
        <v>48873.074944914799</v>
      </c>
      <c r="U16" s="140">
        <f t="shared" si="4"/>
        <v>51854.518339541348</v>
      </c>
      <c r="V16" s="140">
        <f t="shared" si="4"/>
        <v>54848.108503611547</v>
      </c>
      <c r="W16" s="140">
        <f t="shared" si="4"/>
        <v>57853.894924567678</v>
      </c>
      <c r="X16" s="140">
        <f t="shared" si="4"/>
        <v>60871.92729146999</v>
      </c>
      <c r="Y16" s="140">
        <f t="shared" si="4"/>
        <v>63902.255495818121</v>
      </c>
      <c r="Z16" s="140">
        <f t="shared" si="4"/>
        <v>66944.929632375846</v>
      </c>
      <c r="AA16" s="140">
        <f t="shared" si="4"/>
        <v>69999.999999999214</v>
      </c>
      <c r="AB16" s="140">
        <f t="shared" si="4"/>
        <v>0</v>
      </c>
      <c r="AC16" s="140">
        <f t="shared" si="4"/>
        <v>0</v>
      </c>
      <c r="AD16" s="140">
        <f t="shared" si="4"/>
        <v>0</v>
      </c>
      <c r="AE16" s="140">
        <f t="shared" si="4"/>
        <v>0</v>
      </c>
      <c r="AF16" s="140">
        <f t="shared" si="4"/>
        <v>0</v>
      </c>
    </row>
    <row r="17" spans="2:32" x14ac:dyDescent="0.25">
      <c r="B17" s="129" t="s">
        <v>567</v>
      </c>
      <c r="C17" s="140"/>
      <c r="D17" s="140">
        <f>IF(D14&gt;0,C18*$D8,0)</f>
        <v>285.18866485538473</v>
      </c>
      <c r="E17" s="140">
        <f>IF(E14&gt;0,D18*$D8,0)</f>
        <v>273.85311439378268</v>
      </c>
      <c r="F17" s="140">
        <f t="shared" ref="F17:AF17" si="5">IF(F14&gt;0,E18*$D8,0)</f>
        <v>262.47138149644422</v>
      </c>
      <c r="G17" s="140">
        <f t="shared" si="5"/>
        <v>251.04327801040958</v>
      </c>
      <c r="H17" s="140">
        <f t="shared" si="5"/>
        <v>239.56861501616052</v>
      </c>
      <c r="I17" s="140">
        <f t="shared" si="5"/>
        <v>228.04720282449722</v>
      </c>
      <c r="J17" s="140">
        <f t="shared" si="5"/>
        <v>216.47885097340264</v>
      </c>
      <c r="K17" s="140">
        <f t="shared" si="5"/>
        <v>204.86336822489395</v>
      </c>
      <c r="L17" s="140">
        <f t="shared" si="5"/>
        <v>193.20056256186095</v>
      </c>
      <c r="M17" s="140">
        <f t="shared" si="5"/>
        <v>181.49024118489214</v>
      </c>
      <c r="N17" s="140">
        <f t="shared" si="5"/>
        <v>169.73221050908728</v>
      </c>
      <c r="O17" s="140">
        <f t="shared" si="5"/>
        <v>157.92627616085721</v>
      </c>
      <c r="P17" s="140">
        <f t="shared" si="5"/>
        <v>146.07224297471086</v>
      </c>
      <c r="Q17" s="140">
        <f t="shared" si="5"/>
        <v>134.16991499002867</v>
      </c>
      <c r="R17" s="140">
        <f t="shared" si="5"/>
        <v>122.21909544782329</v>
      </c>
      <c r="S17" s="140">
        <f t="shared" si="5"/>
        <v>110.21958678748693</v>
      </c>
      <c r="T17" s="140">
        <f t="shared" si="5"/>
        <v>98.171190643525392</v>
      </c>
      <c r="U17" s="140">
        <f t="shared" si="5"/>
        <v>86.073707842278921</v>
      </c>
      <c r="V17" s="140">
        <f t="shared" si="5"/>
        <v>73.926938398629616</v>
      </c>
      <c r="W17" s="140">
        <f t="shared" si="5"/>
        <v>61.730681512695433</v>
      </c>
      <c r="X17" s="140">
        <f t="shared" si="5"/>
        <v>49.4847355665108</v>
      </c>
      <c r="Y17" s="140">
        <f t="shared" si="5"/>
        <v>37.188898120693558</v>
      </c>
      <c r="Z17" s="140">
        <f t="shared" si="5"/>
        <v>24.842965911098432</v>
      </c>
      <c r="AA17" s="140">
        <f t="shared" si="5"/>
        <v>12.446734845456884</v>
      </c>
      <c r="AB17" s="140">
        <f t="shared" si="5"/>
        <v>0</v>
      </c>
      <c r="AC17" s="140">
        <f t="shared" si="5"/>
        <v>0</v>
      </c>
      <c r="AD17" s="140">
        <f t="shared" si="5"/>
        <v>0</v>
      </c>
      <c r="AE17" s="140">
        <f t="shared" si="5"/>
        <v>0</v>
      </c>
      <c r="AF17" s="140">
        <f t="shared" si="5"/>
        <v>0</v>
      </c>
    </row>
    <row r="18" spans="2:32" x14ac:dyDescent="0.25">
      <c r="B18" s="143" t="s">
        <v>568</v>
      </c>
      <c r="C18" s="140">
        <f>IF(C12=$C3,($C5),IF(D12&lt;$C3,0,(($C5)-C16)*IF(B18&lt;1,0,1)))</f>
        <v>70000</v>
      </c>
      <c r="D18" s="140">
        <f>IF(D12=$C3,($C5),IF(E12&lt;$C3,0,(($C5)-D16)*IF(C18&lt;1,0,1)))</f>
        <v>67217.67156238656</v>
      </c>
      <c r="E18" s="140">
        <f t="shared" ref="E18:AE18" si="6">IF(E12=$C3,($C5),IF(F12&lt;$C3,0,(($C5)-E16)*IF(D18&lt;1,0,1)))</f>
        <v>64424.007574311516</v>
      </c>
      <c r="F18" s="140">
        <f t="shared" si="6"/>
        <v>61618.961853339133</v>
      </c>
      <c r="G18" s="140">
        <f t="shared" si="6"/>
        <v>58802.488028880718</v>
      </c>
      <c r="H18" s="140">
        <f t="shared" si="6"/>
        <v>55974.53954142805</v>
      </c>
      <c r="I18" s="140">
        <f t="shared" si="6"/>
        <v>53135.069641783717</v>
      </c>
      <c r="J18" s="140">
        <f t="shared" si="6"/>
        <v>50284.031390288299</v>
      </c>
      <c r="K18" s="140">
        <f t="shared" si="6"/>
        <v>47421.377656044366</v>
      </c>
      <c r="L18" s="140">
        <f t="shared" si="6"/>
        <v>44547.061116137396</v>
      </c>
      <c r="M18" s="140">
        <f t="shared" si="6"/>
        <v>41661.034254853468</v>
      </c>
      <c r="N18" s="140">
        <f t="shared" si="6"/>
        <v>38763.249362893723</v>
      </c>
      <c r="O18" s="140">
        <f t="shared" si="6"/>
        <v>35853.658536585761</v>
      </c>
      <c r="P18" s="140">
        <f t="shared" si="6"/>
        <v>32932.213677091648</v>
      </c>
      <c r="Q18" s="140">
        <f t="shared" si="6"/>
        <v>29998.866489612847</v>
      </c>
      <c r="R18" s="140">
        <f t="shared" si="6"/>
        <v>27053.568482591843</v>
      </c>
      <c r="S18" s="140">
        <f t="shared" si="6"/>
        <v>24096.270966910502</v>
      </c>
      <c r="T18" s="140">
        <f t="shared" si="6"/>
        <v>21126.925055085201</v>
      </c>
      <c r="U18" s="140">
        <f t="shared" si="6"/>
        <v>18145.481660458652</v>
      </c>
      <c r="V18" s="140">
        <f t="shared" si="6"/>
        <v>15151.891496388453</v>
      </c>
      <c r="W18" s="140">
        <f t="shared" si="6"/>
        <v>12146.105075432322</v>
      </c>
      <c r="X18" s="140">
        <f t="shared" si="6"/>
        <v>9128.0727085300095</v>
      </c>
      <c r="Y18" s="140">
        <f t="shared" si="6"/>
        <v>6097.7445041818792</v>
      </c>
      <c r="Z18" s="140">
        <f t="shared" si="6"/>
        <v>3055.0703676241537</v>
      </c>
      <c r="AA18" s="140">
        <f t="shared" si="6"/>
        <v>7.8580342233181E-10</v>
      </c>
      <c r="AB18" s="140">
        <f t="shared" si="6"/>
        <v>0</v>
      </c>
      <c r="AC18" s="140">
        <f t="shared" si="6"/>
        <v>0</v>
      </c>
      <c r="AD18" s="140">
        <f t="shared" si="6"/>
        <v>0</v>
      </c>
      <c r="AE18" s="140">
        <f t="shared" si="6"/>
        <v>0</v>
      </c>
      <c r="AF18" s="140" t="e">
        <f>IF(AF12=$C3,($C5),IF(#REF!&lt;$C3,0,(($C5)-AF16)*IF(AE18&lt;1,0,1)))</f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J15"/>
  <sheetViews>
    <sheetView showGridLines="0" workbookViewId="0">
      <selection activeCell="F12" sqref="F12"/>
    </sheetView>
  </sheetViews>
  <sheetFormatPr defaultRowHeight="15" x14ac:dyDescent="0.25"/>
  <cols>
    <col min="2" max="2" width="35.140625" bestFit="1" customWidth="1"/>
    <col min="3" max="3" width="11.28515625" customWidth="1"/>
    <col min="4" max="4" width="16.5703125" customWidth="1"/>
    <col min="5" max="28" width="15.28515625" bestFit="1" customWidth="1"/>
  </cols>
  <sheetData>
    <row r="1" spans="2:36" x14ac:dyDescent="0.25">
      <c r="E1" s="184">
        <v>1</v>
      </c>
      <c r="F1" s="184">
        <f>+E1+1</f>
        <v>2</v>
      </c>
      <c r="G1" s="184">
        <f t="shared" ref="G1:AH1" si="0">+F1+1</f>
        <v>3</v>
      </c>
      <c r="H1" s="184">
        <f t="shared" si="0"/>
        <v>4</v>
      </c>
      <c r="I1" s="184">
        <f t="shared" si="0"/>
        <v>5</v>
      </c>
      <c r="J1" s="184">
        <f t="shared" si="0"/>
        <v>6</v>
      </c>
      <c r="K1" s="184">
        <f t="shared" si="0"/>
        <v>7</v>
      </c>
      <c r="L1" s="184">
        <f t="shared" si="0"/>
        <v>8</v>
      </c>
      <c r="M1" s="184">
        <f t="shared" si="0"/>
        <v>9</v>
      </c>
      <c r="N1" s="184">
        <f t="shared" si="0"/>
        <v>10</v>
      </c>
      <c r="O1" s="184">
        <f t="shared" si="0"/>
        <v>11</v>
      </c>
      <c r="P1" s="184">
        <f t="shared" si="0"/>
        <v>12</v>
      </c>
      <c r="Q1" s="184">
        <f t="shared" si="0"/>
        <v>13</v>
      </c>
      <c r="R1" s="184">
        <f t="shared" si="0"/>
        <v>14</v>
      </c>
      <c r="S1" s="184">
        <f t="shared" si="0"/>
        <v>15</v>
      </c>
      <c r="T1" s="184">
        <f t="shared" si="0"/>
        <v>16</v>
      </c>
      <c r="U1" s="184">
        <f t="shared" si="0"/>
        <v>17</v>
      </c>
      <c r="V1" s="184">
        <f t="shared" si="0"/>
        <v>18</v>
      </c>
      <c r="W1" s="184">
        <f t="shared" si="0"/>
        <v>19</v>
      </c>
      <c r="X1" s="184">
        <f t="shared" si="0"/>
        <v>20</v>
      </c>
      <c r="Y1" s="184">
        <f t="shared" si="0"/>
        <v>21</v>
      </c>
      <c r="Z1" s="184">
        <f t="shared" si="0"/>
        <v>22</v>
      </c>
      <c r="AA1" s="184">
        <f t="shared" si="0"/>
        <v>23</v>
      </c>
      <c r="AB1" s="184">
        <f t="shared" si="0"/>
        <v>24</v>
      </c>
      <c r="AC1" s="184">
        <f t="shared" si="0"/>
        <v>25</v>
      </c>
      <c r="AD1" s="184">
        <f t="shared" si="0"/>
        <v>26</v>
      </c>
      <c r="AE1" s="184">
        <f t="shared" si="0"/>
        <v>27</v>
      </c>
      <c r="AF1" s="184">
        <f t="shared" si="0"/>
        <v>28</v>
      </c>
      <c r="AG1" s="184">
        <f t="shared" si="0"/>
        <v>29</v>
      </c>
      <c r="AH1" s="184">
        <f t="shared" si="0"/>
        <v>30</v>
      </c>
    </row>
    <row r="2" spans="2:36" x14ac:dyDescent="0.25">
      <c r="C2" t="s">
        <v>717</v>
      </c>
      <c r="D2" s="193" t="s">
        <v>718</v>
      </c>
      <c r="E2" t="s">
        <v>362</v>
      </c>
      <c r="F2" t="s">
        <v>362</v>
      </c>
      <c r="G2" t="s">
        <v>362</v>
      </c>
      <c r="H2" t="s">
        <v>362</v>
      </c>
      <c r="I2" t="s">
        <v>362</v>
      </c>
      <c r="J2" t="s">
        <v>362</v>
      </c>
      <c r="K2" t="s">
        <v>362</v>
      </c>
      <c r="L2" t="s">
        <v>362</v>
      </c>
      <c r="M2" t="s">
        <v>362</v>
      </c>
      <c r="N2" t="s">
        <v>362</v>
      </c>
      <c r="O2" t="s">
        <v>362</v>
      </c>
      <c r="P2" t="s">
        <v>362</v>
      </c>
      <c r="Q2" t="s">
        <v>362</v>
      </c>
      <c r="R2" t="s">
        <v>362</v>
      </c>
      <c r="S2" t="s">
        <v>362</v>
      </c>
      <c r="T2" t="s">
        <v>362</v>
      </c>
      <c r="U2" t="s">
        <v>362</v>
      </c>
      <c r="V2" t="s">
        <v>362</v>
      </c>
      <c r="W2" t="s">
        <v>362</v>
      </c>
      <c r="X2" t="s">
        <v>362</v>
      </c>
      <c r="Y2" t="s">
        <v>362</v>
      </c>
      <c r="Z2" t="s">
        <v>362</v>
      </c>
      <c r="AA2" t="s">
        <v>362</v>
      </c>
      <c r="AB2" t="s">
        <v>362</v>
      </c>
      <c r="AC2" t="s">
        <v>362</v>
      </c>
      <c r="AD2" t="s">
        <v>362</v>
      </c>
      <c r="AE2" t="s">
        <v>362</v>
      </c>
      <c r="AF2" t="s">
        <v>362</v>
      </c>
      <c r="AG2" t="s">
        <v>362</v>
      </c>
      <c r="AH2" t="s">
        <v>362</v>
      </c>
    </row>
    <row r="3" spans="2:36" x14ac:dyDescent="0.25">
      <c r="D3" s="193"/>
      <c r="E3" s="187">
        <f>+SP_Preg!C1</f>
        <v>41486</v>
      </c>
      <c r="F3" s="187">
        <f>EOMONTH(E3,1)</f>
        <v>41517</v>
      </c>
      <c r="G3" s="187">
        <f t="shared" ref="G3:AH3" si="1">EOMONTH(F3,1)</f>
        <v>41547</v>
      </c>
      <c r="H3" s="187">
        <f t="shared" si="1"/>
        <v>41578</v>
      </c>
      <c r="I3" s="187">
        <f t="shared" si="1"/>
        <v>41608</v>
      </c>
      <c r="J3" s="187">
        <f t="shared" si="1"/>
        <v>41639</v>
      </c>
      <c r="K3" s="187">
        <f t="shared" si="1"/>
        <v>41670</v>
      </c>
      <c r="L3" s="187">
        <f t="shared" si="1"/>
        <v>41698</v>
      </c>
      <c r="M3" s="187">
        <f t="shared" si="1"/>
        <v>41729</v>
      </c>
      <c r="N3" s="187">
        <f t="shared" si="1"/>
        <v>41759</v>
      </c>
      <c r="O3" s="187">
        <f t="shared" si="1"/>
        <v>41790</v>
      </c>
      <c r="P3" s="187">
        <f t="shared" si="1"/>
        <v>41820</v>
      </c>
      <c r="Q3" s="187">
        <f t="shared" si="1"/>
        <v>41851</v>
      </c>
      <c r="R3" s="187">
        <f t="shared" si="1"/>
        <v>41882</v>
      </c>
      <c r="S3" s="187">
        <f t="shared" si="1"/>
        <v>41912</v>
      </c>
      <c r="T3" s="187">
        <f t="shared" si="1"/>
        <v>41943</v>
      </c>
      <c r="U3" s="187">
        <f t="shared" si="1"/>
        <v>41973</v>
      </c>
      <c r="V3" s="187">
        <f t="shared" si="1"/>
        <v>42004</v>
      </c>
      <c r="W3" s="187">
        <f t="shared" si="1"/>
        <v>42035</v>
      </c>
      <c r="X3" s="187">
        <f t="shared" si="1"/>
        <v>42063</v>
      </c>
      <c r="Y3" s="187">
        <f t="shared" si="1"/>
        <v>42094</v>
      </c>
      <c r="Z3" s="187">
        <f t="shared" si="1"/>
        <v>42124</v>
      </c>
      <c r="AA3" s="187">
        <f t="shared" si="1"/>
        <v>42155</v>
      </c>
      <c r="AB3" s="187">
        <f t="shared" si="1"/>
        <v>42185</v>
      </c>
      <c r="AC3" s="187">
        <f t="shared" si="1"/>
        <v>42216</v>
      </c>
      <c r="AD3" s="187">
        <f t="shared" si="1"/>
        <v>42247</v>
      </c>
      <c r="AE3" s="187">
        <f t="shared" si="1"/>
        <v>42277</v>
      </c>
      <c r="AF3" s="187">
        <f t="shared" si="1"/>
        <v>42308</v>
      </c>
      <c r="AG3" s="187">
        <f t="shared" si="1"/>
        <v>42338</v>
      </c>
      <c r="AH3" s="187">
        <f t="shared" si="1"/>
        <v>42369</v>
      </c>
      <c r="AI3" s="187"/>
      <c r="AJ3" s="187"/>
    </row>
    <row r="4" spans="2:36" x14ac:dyDescent="0.25">
      <c r="B4" t="s">
        <v>719</v>
      </c>
      <c r="C4" s="71">
        <f>+SP_Preg!B24</f>
        <v>325000</v>
      </c>
      <c r="D4" s="95">
        <v>30</v>
      </c>
      <c r="E4" s="164">
        <f>+($C$4-$C$11)/$D$4</f>
        <v>5433.333333333333</v>
      </c>
      <c r="F4" s="164">
        <f>+($C$4-$C$11)/$D$4</f>
        <v>5433.333333333333</v>
      </c>
      <c r="G4" s="164">
        <f t="shared" ref="G4:AH4" si="2">+($C$4-$C$11)/$D$4</f>
        <v>5433.333333333333</v>
      </c>
      <c r="H4" s="164">
        <f t="shared" si="2"/>
        <v>5433.333333333333</v>
      </c>
      <c r="I4" s="164">
        <f t="shared" si="2"/>
        <v>5433.333333333333</v>
      </c>
      <c r="J4" s="164">
        <f t="shared" si="2"/>
        <v>5433.333333333333</v>
      </c>
      <c r="K4" s="164">
        <f t="shared" si="2"/>
        <v>5433.333333333333</v>
      </c>
      <c r="L4" s="164">
        <f t="shared" si="2"/>
        <v>5433.333333333333</v>
      </c>
      <c r="M4" s="164">
        <f t="shared" si="2"/>
        <v>5433.333333333333</v>
      </c>
      <c r="N4" s="164">
        <f t="shared" si="2"/>
        <v>5433.333333333333</v>
      </c>
      <c r="O4" s="164">
        <f t="shared" si="2"/>
        <v>5433.333333333333</v>
      </c>
      <c r="P4" s="164">
        <f t="shared" si="2"/>
        <v>5433.333333333333</v>
      </c>
      <c r="Q4" s="164">
        <f t="shared" si="2"/>
        <v>5433.333333333333</v>
      </c>
      <c r="R4" s="164">
        <f t="shared" si="2"/>
        <v>5433.333333333333</v>
      </c>
      <c r="S4" s="164">
        <f t="shared" si="2"/>
        <v>5433.333333333333</v>
      </c>
      <c r="T4" s="164">
        <f t="shared" si="2"/>
        <v>5433.333333333333</v>
      </c>
      <c r="U4" s="164">
        <f t="shared" si="2"/>
        <v>5433.333333333333</v>
      </c>
      <c r="V4" s="164">
        <f t="shared" si="2"/>
        <v>5433.333333333333</v>
      </c>
      <c r="W4" s="164">
        <f t="shared" si="2"/>
        <v>5433.333333333333</v>
      </c>
      <c r="X4" s="164">
        <f t="shared" si="2"/>
        <v>5433.333333333333</v>
      </c>
      <c r="Y4" s="164">
        <f t="shared" si="2"/>
        <v>5433.333333333333</v>
      </c>
      <c r="Z4" s="164">
        <f t="shared" si="2"/>
        <v>5433.333333333333</v>
      </c>
      <c r="AA4" s="164">
        <f t="shared" si="2"/>
        <v>5433.333333333333</v>
      </c>
      <c r="AB4" s="164">
        <f t="shared" si="2"/>
        <v>5433.333333333333</v>
      </c>
      <c r="AC4" s="164">
        <f t="shared" si="2"/>
        <v>5433.333333333333</v>
      </c>
      <c r="AD4" s="164">
        <f t="shared" si="2"/>
        <v>5433.333333333333</v>
      </c>
      <c r="AE4" s="164">
        <f t="shared" si="2"/>
        <v>5433.333333333333</v>
      </c>
      <c r="AF4" s="164">
        <f t="shared" si="2"/>
        <v>5433.333333333333</v>
      </c>
      <c r="AG4" s="164">
        <f t="shared" si="2"/>
        <v>5433.333333333333</v>
      </c>
      <c r="AH4" s="164">
        <f t="shared" si="2"/>
        <v>5433.333333333333</v>
      </c>
    </row>
    <row r="5" spans="2:36" x14ac:dyDescent="0.25">
      <c r="B5" t="s">
        <v>720</v>
      </c>
      <c r="C5" s="71">
        <f>+SP_Preg!B25</f>
        <v>89540</v>
      </c>
      <c r="D5" s="95">
        <v>24</v>
      </c>
      <c r="E5" s="164">
        <f t="shared" ref="E5:AB5" si="3">+($C$5-$C$12)/$D$5</f>
        <v>1647.5</v>
      </c>
      <c r="F5" s="164">
        <f t="shared" si="3"/>
        <v>1647.5</v>
      </c>
      <c r="G5" s="164">
        <f t="shared" si="3"/>
        <v>1647.5</v>
      </c>
      <c r="H5" s="164">
        <f t="shared" si="3"/>
        <v>1647.5</v>
      </c>
      <c r="I5" s="164">
        <f t="shared" si="3"/>
        <v>1647.5</v>
      </c>
      <c r="J5" s="164">
        <f t="shared" si="3"/>
        <v>1647.5</v>
      </c>
      <c r="K5" s="164">
        <f t="shared" si="3"/>
        <v>1647.5</v>
      </c>
      <c r="L5" s="164">
        <f t="shared" si="3"/>
        <v>1647.5</v>
      </c>
      <c r="M5" s="164">
        <f t="shared" si="3"/>
        <v>1647.5</v>
      </c>
      <c r="N5" s="164">
        <f t="shared" si="3"/>
        <v>1647.5</v>
      </c>
      <c r="O5" s="164">
        <f t="shared" si="3"/>
        <v>1647.5</v>
      </c>
      <c r="P5" s="164">
        <f t="shared" si="3"/>
        <v>1647.5</v>
      </c>
      <c r="Q5" s="164">
        <f t="shared" si="3"/>
        <v>1647.5</v>
      </c>
      <c r="R5" s="164">
        <f t="shared" si="3"/>
        <v>1647.5</v>
      </c>
      <c r="S5" s="164">
        <f t="shared" si="3"/>
        <v>1647.5</v>
      </c>
      <c r="T5" s="164">
        <f t="shared" si="3"/>
        <v>1647.5</v>
      </c>
      <c r="U5" s="164">
        <f t="shared" si="3"/>
        <v>1647.5</v>
      </c>
      <c r="V5" s="164">
        <f t="shared" si="3"/>
        <v>1647.5</v>
      </c>
      <c r="W5" s="164">
        <f t="shared" si="3"/>
        <v>1647.5</v>
      </c>
      <c r="X5" s="164">
        <f t="shared" si="3"/>
        <v>1647.5</v>
      </c>
      <c r="Y5" s="164">
        <f t="shared" si="3"/>
        <v>1647.5</v>
      </c>
      <c r="Z5" s="164">
        <f t="shared" si="3"/>
        <v>1647.5</v>
      </c>
      <c r="AA5" s="164">
        <f t="shared" si="3"/>
        <v>1647.5</v>
      </c>
      <c r="AB5" s="164">
        <f t="shared" si="3"/>
        <v>1647.5</v>
      </c>
      <c r="AC5" s="164"/>
      <c r="AD5" s="164"/>
      <c r="AE5" s="164"/>
      <c r="AF5" s="164"/>
      <c r="AG5" s="164"/>
      <c r="AH5" s="164"/>
      <c r="AI5" s="164"/>
      <c r="AJ5" s="164"/>
    </row>
    <row r="6" spans="2:36" x14ac:dyDescent="0.25">
      <c r="B6" s="8" t="s">
        <v>368</v>
      </c>
      <c r="C6" s="71">
        <f>+SP_Preg!B30</f>
        <v>0</v>
      </c>
      <c r="D6" s="95">
        <v>0</v>
      </c>
    </row>
    <row r="7" spans="2:36" x14ac:dyDescent="0.25">
      <c r="B7" s="8" t="s">
        <v>371</v>
      </c>
      <c r="C7" s="71">
        <f>+SP_Preg!B31</f>
        <v>0</v>
      </c>
      <c r="D7" s="95">
        <v>0</v>
      </c>
    </row>
    <row r="8" spans="2:36" x14ac:dyDescent="0.25">
      <c r="B8" s="8" t="s">
        <v>366</v>
      </c>
      <c r="C8" s="71">
        <f>+SP_Preg!B32</f>
        <v>25000</v>
      </c>
      <c r="D8" s="95">
        <v>12</v>
      </c>
      <c r="E8" s="164">
        <f>+($C$8-$C$15)/$D$8</f>
        <v>1666.6666666666667</v>
      </c>
      <c r="F8" s="164">
        <f t="shared" ref="F8:P8" si="4">+($C$8-$C$15)/$D$8</f>
        <v>1666.6666666666667</v>
      </c>
      <c r="G8" s="164">
        <f t="shared" si="4"/>
        <v>1666.6666666666667</v>
      </c>
      <c r="H8" s="164">
        <f t="shared" si="4"/>
        <v>1666.6666666666667</v>
      </c>
      <c r="I8" s="164">
        <f t="shared" si="4"/>
        <v>1666.6666666666667</v>
      </c>
      <c r="J8" s="164">
        <f t="shared" si="4"/>
        <v>1666.6666666666667</v>
      </c>
      <c r="K8" s="164">
        <f t="shared" si="4"/>
        <v>1666.6666666666667</v>
      </c>
      <c r="L8" s="164">
        <f t="shared" si="4"/>
        <v>1666.6666666666667</v>
      </c>
      <c r="M8" s="164">
        <f t="shared" si="4"/>
        <v>1666.6666666666667</v>
      </c>
      <c r="N8" s="164">
        <f t="shared" si="4"/>
        <v>1666.6666666666667</v>
      </c>
      <c r="O8" s="164">
        <f t="shared" si="4"/>
        <v>1666.6666666666667</v>
      </c>
      <c r="P8" s="164">
        <f t="shared" si="4"/>
        <v>1666.6666666666667</v>
      </c>
    </row>
    <row r="10" spans="2:36" x14ac:dyDescent="0.25">
      <c r="B10" t="s">
        <v>721</v>
      </c>
    </row>
    <row r="11" spans="2:36" x14ac:dyDescent="0.25">
      <c r="B11" t="str">
        <f t="shared" ref="B11:B15" si="5">+B4</f>
        <v>Impianti  Macchinari e Attrezzature</v>
      </c>
      <c r="C11" s="71">
        <f>+SP_Preg!B26-C12</f>
        <v>162000</v>
      </c>
      <c r="E11" s="164">
        <f>+C11+E4</f>
        <v>167433.33333333334</v>
      </c>
      <c r="F11" s="164">
        <f>+E11+F4</f>
        <v>172866.66666666669</v>
      </c>
      <c r="G11" s="164">
        <f t="shared" ref="G11:AH15" si="6">+F11+G4</f>
        <v>178300.00000000003</v>
      </c>
      <c r="H11" s="164">
        <f t="shared" si="6"/>
        <v>183733.33333333337</v>
      </c>
      <c r="I11" s="164">
        <f t="shared" si="6"/>
        <v>189166.66666666672</v>
      </c>
      <c r="J11" s="164">
        <f t="shared" si="6"/>
        <v>194600.00000000006</v>
      </c>
      <c r="K11" s="164">
        <f t="shared" si="6"/>
        <v>200033.3333333334</v>
      </c>
      <c r="L11" s="164">
        <f t="shared" si="6"/>
        <v>205466.66666666674</v>
      </c>
      <c r="M11" s="164">
        <f t="shared" si="6"/>
        <v>210900.00000000009</v>
      </c>
      <c r="N11" s="164">
        <f t="shared" si="6"/>
        <v>216333.33333333343</v>
      </c>
      <c r="O11" s="164">
        <f t="shared" si="6"/>
        <v>221766.66666666677</v>
      </c>
      <c r="P11" s="164">
        <f t="shared" si="6"/>
        <v>227200.00000000012</v>
      </c>
      <c r="Q11" s="164">
        <f t="shared" si="6"/>
        <v>232633.33333333346</v>
      </c>
      <c r="R11" s="164">
        <f t="shared" si="6"/>
        <v>238066.6666666668</v>
      </c>
      <c r="S11" s="164">
        <f t="shared" si="6"/>
        <v>243500.00000000015</v>
      </c>
      <c r="T11" s="164">
        <f t="shared" si="6"/>
        <v>248933.33333333349</v>
      </c>
      <c r="U11" s="164">
        <f t="shared" si="6"/>
        <v>254366.66666666683</v>
      </c>
      <c r="V11" s="164">
        <f t="shared" si="6"/>
        <v>259800.00000000017</v>
      </c>
      <c r="W11" s="164">
        <f t="shared" si="6"/>
        <v>265233.33333333349</v>
      </c>
      <c r="X11" s="164">
        <f t="shared" si="6"/>
        <v>270666.6666666668</v>
      </c>
      <c r="Y11" s="164">
        <f t="shared" si="6"/>
        <v>276100.00000000012</v>
      </c>
      <c r="Z11" s="164">
        <f t="shared" si="6"/>
        <v>281533.33333333343</v>
      </c>
      <c r="AA11" s="164">
        <f t="shared" si="6"/>
        <v>286966.66666666674</v>
      </c>
      <c r="AB11" s="164">
        <f t="shared" si="6"/>
        <v>292400.00000000006</v>
      </c>
      <c r="AC11" s="164">
        <f t="shared" si="6"/>
        <v>297833.33333333337</v>
      </c>
      <c r="AD11" s="164">
        <f t="shared" si="6"/>
        <v>303266.66666666669</v>
      </c>
      <c r="AE11" s="164">
        <f t="shared" si="6"/>
        <v>308700</v>
      </c>
      <c r="AF11" s="164">
        <f t="shared" si="6"/>
        <v>314133.33333333331</v>
      </c>
      <c r="AG11" s="164">
        <f t="shared" si="6"/>
        <v>319566.66666666663</v>
      </c>
      <c r="AH11" s="164">
        <f t="shared" si="6"/>
        <v>324999.99999999994</v>
      </c>
    </row>
    <row r="12" spans="2:36" x14ac:dyDescent="0.25">
      <c r="B12" t="str">
        <f t="shared" si="5"/>
        <v>Attrezzature industriali e commerciali</v>
      </c>
      <c r="C12" s="20">
        <v>50000</v>
      </c>
      <c r="E12" s="164">
        <f>+C12+E5</f>
        <v>51647.5</v>
      </c>
      <c r="F12" s="164">
        <f>+E12+F5</f>
        <v>53295</v>
      </c>
      <c r="G12" s="164">
        <f t="shared" si="6"/>
        <v>54942.5</v>
      </c>
      <c r="H12" s="164">
        <f t="shared" si="6"/>
        <v>56590</v>
      </c>
      <c r="I12" s="164">
        <f t="shared" si="6"/>
        <v>58237.5</v>
      </c>
      <c r="J12" s="164">
        <f t="shared" si="6"/>
        <v>59885</v>
      </c>
      <c r="K12" s="164">
        <f t="shared" si="6"/>
        <v>61532.5</v>
      </c>
      <c r="L12" s="164">
        <f t="shared" si="6"/>
        <v>63180</v>
      </c>
      <c r="M12" s="164">
        <f t="shared" si="6"/>
        <v>64827.5</v>
      </c>
      <c r="N12" s="164">
        <f t="shared" si="6"/>
        <v>66475</v>
      </c>
      <c r="O12" s="164">
        <f t="shared" si="6"/>
        <v>68122.5</v>
      </c>
      <c r="P12" s="164">
        <f t="shared" si="6"/>
        <v>69770</v>
      </c>
      <c r="Q12" s="164">
        <f t="shared" si="6"/>
        <v>71417.5</v>
      </c>
      <c r="R12" s="164">
        <f t="shared" si="6"/>
        <v>73065</v>
      </c>
      <c r="S12" s="164">
        <f t="shared" si="6"/>
        <v>74712.5</v>
      </c>
      <c r="T12" s="164">
        <f t="shared" si="6"/>
        <v>76360</v>
      </c>
      <c r="U12" s="164">
        <f t="shared" si="6"/>
        <v>78007.5</v>
      </c>
      <c r="V12" s="164">
        <f t="shared" si="6"/>
        <v>79655</v>
      </c>
      <c r="W12" s="164">
        <f t="shared" si="6"/>
        <v>81302.5</v>
      </c>
      <c r="X12" s="164">
        <f t="shared" si="6"/>
        <v>82950</v>
      </c>
      <c r="Y12" s="164">
        <f t="shared" si="6"/>
        <v>84597.5</v>
      </c>
      <c r="Z12" s="164">
        <f t="shared" si="6"/>
        <v>86245</v>
      </c>
      <c r="AA12" s="164">
        <f t="shared" si="6"/>
        <v>87892.5</v>
      </c>
      <c r="AB12" s="164">
        <f t="shared" si="6"/>
        <v>89540</v>
      </c>
      <c r="AC12" s="164">
        <f t="shared" si="6"/>
        <v>89540</v>
      </c>
      <c r="AD12" s="164">
        <f t="shared" si="6"/>
        <v>89540</v>
      </c>
      <c r="AE12" s="164">
        <f t="shared" si="6"/>
        <v>89540</v>
      </c>
      <c r="AF12" s="164">
        <f t="shared" si="6"/>
        <v>89540</v>
      </c>
      <c r="AG12" s="164">
        <f t="shared" si="6"/>
        <v>89540</v>
      </c>
      <c r="AH12" s="164">
        <f t="shared" si="6"/>
        <v>89540</v>
      </c>
      <c r="AI12" s="164"/>
      <c r="AJ12" s="164"/>
    </row>
    <row r="13" spans="2:36" x14ac:dyDescent="0.25">
      <c r="B13" t="str">
        <f t="shared" si="5"/>
        <v>Costi d'impianto e ampliamento</v>
      </c>
      <c r="C13" s="20"/>
      <c r="E13" s="164">
        <f t="shared" ref="E13:E15" si="7">+C13+E6</f>
        <v>0</v>
      </c>
      <c r="F13" s="164">
        <f t="shared" ref="F13:P15" si="8">+E13+F6</f>
        <v>0</v>
      </c>
      <c r="G13" s="164">
        <f t="shared" si="8"/>
        <v>0</v>
      </c>
      <c r="H13" s="164">
        <f t="shared" si="8"/>
        <v>0</v>
      </c>
      <c r="I13" s="164">
        <f t="shared" si="8"/>
        <v>0</v>
      </c>
      <c r="J13" s="164">
        <f t="shared" si="8"/>
        <v>0</v>
      </c>
      <c r="K13" s="164">
        <f t="shared" si="8"/>
        <v>0</v>
      </c>
      <c r="L13" s="164">
        <f t="shared" si="8"/>
        <v>0</v>
      </c>
      <c r="M13" s="164">
        <f t="shared" si="8"/>
        <v>0</v>
      </c>
      <c r="N13" s="164">
        <f t="shared" si="8"/>
        <v>0</v>
      </c>
      <c r="O13" s="164">
        <f t="shared" si="8"/>
        <v>0</v>
      </c>
      <c r="P13" s="164">
        <f t="shared" si="8"/>
        <v>0</v>
      </c>
      <c r="Q13" s="164">
        <f t="shared" si="6"/>
        <v>0</v>
      </c>
      <c r="R13" s="164">
        <f t="shared" si="6"/>
        <v>0</v>
      </c>
      <c r="S13" s="164">
        <f t="shared" si="6"/>
        <v>0</v>
      </c>
      <c r="T13" s="164">
        <f t="shared" si="6"/>
        <v>0</v>
      </c>
      <c r="U13" s="164">
        <f t="shared" si="6"/>
        <v>0</v>
      </c>
      <c r="V13" s="164">
        <f t="shared" si="6"/>
        <v>0</v>
      </c>
      <c r="W13" s="164">
        <f t="shared" si="6"/>
        <v>0</v>
      </c>
      <c r="X13" s="164">
        <f t="shared" si="6"/>
        <v>0</v>
      </c>
      <c r="Y13" s="164">
        <f t="shared" si="6"/>
        <v>0</v>
      </c>
      <c r="Z13" s="164">
        <f t="shared" si="6"/>
        <v>0</v>
      </c>
      <c r="AA13" s="164">
        <f t="shared" si="6"/>
        <v>0</v>
      </c>
      <c r="AB13" s="164">
        <f t="shared" si="6"/>
        <v>0</v>
      </c>
      <c r="AC13" s="164">
        <f t="shared" si="6"/>
        <v>0</v>
      </c>
      <c r="AD13" s="164">
        <f t="shared" si="6"/>
        <v>0</v>
      </c>
      <c r="AE13" s="164">
        <f t="shared" si="6"/>
        <v>0</v>
      </c>
      <c r="AF13" s="164">
        <f t="shared" si="6"/>
        <v>0</v>
      </c>
      <c r="AG13" s="164">
        <f t="shared" si="6"/>
        <v>0</v>
      </c>
      <c r="AH13" s="164">
        <f t="shared" si="6"/>
        <v>0</v>
      </c>
      <c r="AI13" s="164"/>
      <c r="AJ13" s="164"/>
    </row>
    <row r="14" spans="2:36" x14ac:dyDescent="0.25">
      <c r="B14" t="str">
        <f t="shared" si="5"/>
        <v>Ricerca&amp; Sviluppo</v>
      </c>
      <c r="C14" s="20"/>
      <c r="E14" s="164">
        <f t="shared" si="7"/>
        <v>0</v>
      </c>
      <c r="F14" s="164">
        <f t="shared" si="8"/>
        <v>0</v>
      </c>
      <c r="G14" s="164">
        <f t="shared" si="8"/>
        <v>0</v>
      </c>
      <c r="H14" s="164">
        <f t="shared" si="8"/>
        <v>0</v>
      </c>
      <c r="I14" s="164">
        <f t="shared" si="8"/>
        <v>0</v>
      </c>
      <c r="J14" s="164">
        <f t="shared" si="8"/>
        <v>0</v>
      </c>
      <c r="K14" s="164">
        <f t="shared" si="8"/>
        <v>0</v>
      </c>
      <c r="L14" s="164">
        <f t="shared" si="8"/>
        <v>0</v>
      </c>
      <c r="M14" s="164">
        <f t="shared" si="8"/>
        <v>0</v>
      </c>
      <c r="N14" s="164">
        <f t="shared" si="8"/>
        <v>0</v>
      </c>
      <c r="O14" s="164">
        <f t="shared" si="8"/>
        <v>0</v>
      </c>
      <c r="P14" s="164">
        <f t="shared" si="8"/>
        <v>0</v>
      </c>
      <c r="Q14" s="164">
        <f t="shared" si="6"/>
        <v>0</v>
      </c>
      <c r="R14" s="164">
        <f t="shared" si="6"/>
        <v>0</v>
      </c>
      <c r="S14" s="164">
        <f t="shared" si="6"/>
        <v>0</v>
      </c>
      <c r="T14" s="164">
        <f t="shared" si="6"/>
        <v>0</v>
      </c>
      <c r="U14" s="164">
        <f t="shared" si="6"/>
        <v>0</v>
      </c>
      <c r="V14" s="164">
        <f t="shared" si="6"/>
        <v>0</v>
      </c>
      <c r="W14" s="164">
        <f t="shared" si="6"/>
        <v>0</v>
      </c>
      <c r="X14" s="164">
        <f t="shared" si="6"/>
        <v>0</v>
      </c>
      <c r="Y14" s="164">
        <f t="shared" si="6"/>
        <v>0</v>
      </c>
      <c r="Z14" s="164">
        <f t="shared" si="6"/>
        <v>0</v>
      </c>
      <c r="AA14" s="164">
        <f t="shared" si="6"/>
        <v>0</v>
      </c>
      <c r="AB14" s="164">
        <f t="shared" si="6"/>
        <v>0</v>
      </c>
      <c r="AC14" s="164">
        <f t="shared" si="6"/>
        <v>0</v>
      </c>
      <c r="AD14" s="164">
        <f t="shared" si="6"/>
        <v>0</v>
      </c>
      <c r="AE14" s="164">
        <f t="shared" si="6"/>
        <v>0</v>
      </c>
      <c r="AF14" s="164">
        <f t="shared" si="6"/>
        <v>0</v>
      </c>
      <c r="AG14" s="164">
        <f t="shared" si="6"/>
        <v>0</v>
      </c>
      <c r="AH14" s="164">
        <f t="shared" si="6"/>
        <v>0</v>
      </c>
      <c r="AI14" s="164"/>
      <c r="AJ14" s="164"/>
    </row>
    <row r="15" spans="2:36" x14ac:dyDescent="0.25">
      <c r="B15" t="str">
        <f t="shared" si="5"/>
        <v>Altre immobilizzazioni immateriali</v>
      </c>
      <c r="C15" s="71">
        <f>+SP_Preg!B33</f>
        <v>5000</v>
      </c>
      <c r="E15" s="164">
        <f t="shared" si="7"/>
        <v>6666.666666666667</v>
      </c>
      <c r="F15" s="164">
        <f t="shared" si="8"/>
        <v>8333.3333333333339</v>
      </c>
      <c r="G15" s="164">
        <f t="shared" si="8"/>
        <v>10000</v>
      </c>
      <c r="H15" s="164">
        <f t="shared" si="8"/>
        <v>11666.666666666666</v>
      </c>
      <c r="I15" s="164">
        <f t="shared" si="8"/>
        <v>13333.333333333332</v>
      </c>
      <c r="J15" s="164">
        <f t="shared" si="8"/>
        <v>14999.999999999998</v>
      </c>
      <c r="K15" s="164">
        <f t="shared" si="8"/>
        <v>16666.666666666664</v>
      </c>
      <c r="L15" s="164">
        <f t="shared" si="8"/>
        <v>18333.333333333332</v>
      </c>
      <c r="M15" s="164">
        <f t="shared" si="8"/>
        <v>20000</v>
      </c>
      <c r="N15" s="164">
        <f t="shared" si="8"/>
        <v>21666.666666666668</v>
      </c>
      <c r="O15" s="164">
        <f t="shared" si="8"/>
        <v>23333.333333333336</v>
      </c>
      <c r="P15" s="164">
        <f t="shared" si="8"/>
        <v>25000.000000000004</v>
      </c>
      <c r="Q15" s="164">
        <f t="shared" si="6"/>
        <v>25000.000000000004</v>
      </c>
      <c r="R15" s="164">
        <f t="shared" si="6"/>
        <v>25000.000000000004</v>
      </c>
      <c r="S15" s="164">
        <f t="shared" si="6"/>
        <v>25000.000000000004</v>
      </c>
      <c r="T15" s="164">
        <f t="shared" si="6"/>
        <v>25000.000000000004</v>
      </c>
      <c r="U15" s="164">
        <f t="shared" si="6"/>
        <v>25000.000000000004</v>
      </c>
      <c r="V15" s="164">
        <f t="shared" si="6"/>
        <v>25000.000000000004</v>
      </c>
      <c r="W15" s="164">
        <f t="shared" si="6"/>
        <v>25000.000000000004</v>
      </c>
      <c r="X15" s="164">
        <f t="shared" si="6"/>
        <v>25000.000000000004</v>
      </c>
      <c r="Y15" s="164">
        <f t="shared" si="6"/>
        <v>25000.000000000004</v>
      </c>
      <c r="Z15" s="164">
        <f t="shared" si="6"/>
        <v>25000.000000000004</v>
      </c>
      <c r="AA15" s="164">
        <f t="shared" si="6"/>
        <v>25000.000000000004</v>
      </c>
      <c r="AB15" s="164">
        <f t="shared" si="6"/>
        <v>25000.000000000004</v>
      </c>
      <c r="AC15" s="164">
        <f t="shared" si="6"/>
        <v>25000.000000000004</v>
      </c>
      <c r="AD15" s="164">
        <f t="shared" si="6"/>
        <v>25000.000000000004</v>
      </c>
      <c r="AE15" s="164">
        <f t="shared" si="6"/>
        <v>25000.000000000004</v>
      </c>
      <c r="AF15" s="164">
        <f t="shared" si="6"/>
        <v>25000.000000000004</v>
      </c>
      <c r="AG15" s="164">
        <f t="shared" si="6"/>
        <v>25000.000000000004</v>
      </c>
      <c r="AH15" s="164">
        <f t="shared" si="6"/>
        <v>25000.000000000004</v>
      </c>
      <c r="AI15" s="164"/>
      <c r="AJ15" s="1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AF15"/>
  <sheetViews>
    <sheetView showGridLines="0" workbookViewId="0">
      <selection activeCell="E9" sqref="E9"/>
    </sheetView>
  </sheetViews>
  <sheetFormatPr defaultRowHeight="15" x14ac:dyDescent="0.25"/>
  <cols>
    <col min="2" max="2" width="20.42578125" bestFit="1" customWidth="1"/>
    <col min="3" max="5" width="11.28515625" bestFit="1" customWidth="1"/>
  </cols>
  <sheetData>
    <row r="2" spans="2:32" x14ac:dyDescent="0.25">
      <c r="C2" s="194">
        <f>+SP_Preg!C1</f>
        <v>41486</v>
      </c>
      <c r="D2" s="194">
        <f>+SP_Preg!D1</f>
        <v>41517</v>
      </c>
      <c r="E2" s="194">
        <f>+SP_Preg!E1</f>
        <v>41547</v>
      </c>
      <c r="F2" s="194">
        <f>+SP_Preg!F1</f>
        <v>41578</v>
      </c>
      <c r="G2" s="194">
        <f>+SP_Preg!G1</f>
        <v>41608</v>
      </c>
      <c r="H2" s="194">
        <f>+SP_Preg!H1</f>
        <v>41639</v>
      </c>
      <c r="I2" s="194">
        <f>+SP_Preg!I1</f>
        <v>41670</v>
      </c>
      <c r="J2" s="194">
        <f>+SP_Preg!J1</f>
        <v>41698</v>
      </c>
      <c r="K2" s="194">
        <f>+SP_Preg!K1</f>
        <v>41729</v>
      </c>
      <c r="L2" s="194">
        <f>+SP_Preg!L1</f>
        <v>41759</v>
      </c>
      <c r="M2" s="194">
        <f>+SP_Preg!M1</f>
        <v>41790</v>
      </c>
      <c r="N2" s="194">
        <f>+SP_Preg!N1</f>
        <v>41820</v>
      </c>
      <c r="O2" s="194">
        <f>+SP_Preg!O1</f>
        <v>41851</v>
      </c>
      <c r="P2" s="194">
        <f>+SP_Preg!P1</f>
        <v>41882</v>
      </c>
      <c r="Q2" s="194">
        <f>+SP_Preg!Q1</f>
        <v>41912</v>
      </c>
      <c r="R2" s="194">
        <f>+SP_Preg!R1</f>
        <v>41943</v>
      </c>
      <c r="S2" s="194">
        <f>+SP_Preg!S1</f>
        <v>41973</v>
      </c>
      <c r="T2" s="194">
        <f>+SP_Preg!T1</f>
        <v>42004</v>
      </c>
      <c r="U2" s="194">
        <f>+SP_Preg!U1</f>
        <v>42035</v>
      </c>
      <c r="V2" s="194">
        <f>+SP_Preg!V1</f>
        <v>42063</v>
      </c>
      <c r="W2" s="194">
        <f>+SP_Preg!W1</f>
        <v>42094</v>
      </c>
      <c r="X2" s="194">
        <f>+SP_Preg!X1</f>
        <v>42124</v>
      </c>
      <c r="Y2" s="194">
        <f>+SP_Preg!Y1</f>
        <v>42155</v>
      </c>
      <c r="Z2" s="194">
        <f>+SP_Preg!Z1</f>
        <v>42185</v>
      </c>
      <c r="AA2" s="194">
        <f>+SP_Preg!AA1</f>
        <v>42216</v>
      </c>
      <c r="AB2" s="194">
        <f>+SP_Preg!AB1</f>
        <v>42247</v>
      </c>
      <c r="AC2" s="194">
        <f>+SP_Preg!AC1</f>
        <v>42277</v>
      </c>
      <c r="AD2" s="194">
        <f>+SP_Preg!AD1</f>
        <v>42308</v>
      </c>
      <c r="AE2" s="194">
        <f>+SP_Preg!AE1</f>
        <v>42338</v>
      </c>
      <c r="AF2" s="194">
        <f>+SP_Preg!AF1</f>
        <v>42369</v>
      </c>
    </row>
    <row r="3" spans="2:32" x14ac:dyDescent="0.25">
      <c r="C3" s="194"/>
      <c r="D3" s="194"/>
      <c r="E3" s="194"/>
    </row>
    <row r="4" spans="2:32" x14ac:dyDescent="0.25">
      <c r="C4" s="194"/>
      <c r="D4" s="194"/>
      <c r="E4" s="194"/>
    </row>
    <row r="5" spans="2:32" x14ac:dyDescent="0.25">
      <c r="C5" s="194"/>
      <c r="D5" s="194"/>
      <c r="E5" s="194"/>
    </row>
    <row r="6" spans="2:32" x14ac:dyDescent="0.25">
      <c r="B6" t="s">
        <v>722</v>
      </c>
      <c r="C6" s="195">
        <f>SUM(C4:C5)</f>
        <v>0</v>
      </c>
      <c r="D6" s="195">
        <f t="shared" ref="D6:AF6" si="0">SUM(D4:D5)</f>
        <v>0</v>
      </c>
      <c r="E6" s="195">
        <f t="shared" si="0"/>
        <v>0</v>
      </c>
      <c r="F6" s="195">
        <f t="shared" si="0"/>
        <v>0</v>
      </c>
      <c r="G6" s="195">
        <f t="shared" si="0"/>
        <v>0</v>
      </c>
      <c r="H6" s="195">
        <f t="shared" si="0"/>
        <v>0</v>
      </c>
      <c r="I6" s="195">
        <f t="shared" si="0"/>
        <v>0</v>
      </c>
      <c r="J6" s="195">
        <f t="shared" si="0"/>
        <v>0</v>
      </c>
      <c r="K6" s="195">
        <f t="shared" si="0"/>
        <v>0</v>
      </c>
      <c r="L6" s="195">
        <f t="shared" si="0"/>
        <v>0</v>
      </c>
      <c r="M6" s="195">
        <f t="shared" si="0"/>
        <v>0</v>
      </c>
      <c r="N6" s="195">
        <f t="shared" si="0"/>
        <v>0</v>
      </c>
      <c r="O6" s="195">
        <f t="shared" si="0"/>
        <v>0</v>
      </c>
      <c r="P6" s="195">
        <f t="shared" si="0"/>
        <v>0</v>
      </c>
      <c r="Q6" s="195">
        <f t="shared" si="0"/>
        <v>0</v>
      </c>
      <c r="R6" s="195">
        <f t="shared" si="0"/>
        <v>0</v>
      </c>
      <c r="S6" s="195">
        <f t="shared" si="0"/>
        <v>0</v>
      </c>
      <c r="T6" s="195">
        <f t="shared" si="0"/>
        <v>0</v>
      </c>
      <c r="U6" s="195">
        <f t="shared" si="0"/>
        <v>0</v>
      </c>
      <c r="V6" s="195">
        <f t="shared" si="0"/>
        <v>0</v>
      </c>
      <c r="W6" s="195">
        <f t="shared" si="0"/>
        <v>0</v>
      </c>
      <c r="X6" s="195">
        <f t="shared" si="0"/>
        <v>0</v>
      </c>
      <c r="Y6" s="195">
        <f t="shared" si="0"/>
        <v>0</v>
      </c>
      <c r="Z6" s="195">
        <f t="shared" si="0"/>
        <v>0</v>
      </c>
      <c r="AA6" s="195">
        <f t="shared" si="0"/>
        <v>0</v>
      </c>
      <c r="AB6" s="195">
        <f t="shared" si="0"/>
        <v>0</v>
      </c>
      <c r="AC6" s="195">
        <f t="shared" si="0"/>
        <v>0</v>
      </c>
      <c r="AD6" s="195">
        <f t="shared" si="0"/>
        <v>0</v>
      </c>
      <c r="AE6" s="195">
        <f t="shared" si="0"/>
        <v>0</v>
      </c>
      <c r="AF6" s="195">
        <f t="shared" si="0"/>
        <v>0</v>
      </c>
    </row>
    <row r="7" spans="2:32" x14ac:dyDescent="0.25">
      <c r="C7" s="196"/>
      <c r="D7" s="196"/>
      <c r="E7" s="196"/>
    </row>
    <row r="8" spans="2:32" x14ac:dyDescent="0.25">
      <c r="B8" t="s">
        <v>742</v>
      </c>
      <c r="C8" s="195">
        <v>4000</v>
      </c>
      <c r="D8" s="195">
        <v>4546</v>
      </c>
      <c r="E8" s="195">
        <v>0</v>
      </c>
      <c r="F8" s="195">
        <v>0</v>
      </c>
      <c r="G8" s="195">
        <v>0</v>
      </c>
      <c r="H8" s="195">
        <v>0</v>
      </c>
      <c r="I8" s="195">
        <v>0</v>
      </c>
      <c r="J8" s="195">
        <v>0</v>
      </c>
      <c r="K8" s="195">
        <v>0</v>
      </c>
      <c r="L8" s="195">
        <v>0</v>
      </c>
      <c r="M8" s="195">
        <v>0</v>
      </c>
      <c r="N8" s="195">
        <v>0</v>
      </c>
      <c r="O8" s="195">
        <v>0</v>
      </c>
      <c r="P8" s="195">
        <v>0</v>
      </c>
      <c r="Q8" s="195">
        <v>0</v>
      </c>
      <c r="R8" s="195">
        <v>0</v>
      </c>
      <c r="S8" s="195">
        <v>0</v>
      </c>
      <c r="T8" s="195">
        <v>0</v>
      </c>
      <c r="U8" s="195">
        <v>0</v>
      </c>
      <c r="V8" s="195">
        <v>0</v>
      </c>
      <c r="W8" s="195">
        <v>0</v>
      </c>
      <c r="X8" s="195">
        <v>0</v>
      </c>
      <c r="Y8" s="195">
        <v>0</v>
      </c>
      <c r="Z8" s="195">
        <v>0</v>
      </c>
      <c r="AA8" s="195">
        <v>0</v>
      </c>
      <c r="AB8" s="195">
        <v>0</v>
      </c>
      <c r="AC8" s="195">
        <v>0</v>
      </c>
      <c r="AD8" s="195">
        <v>0</v>
      </c>
      <c r="AE8" s="195">
        <v>0</v>
      </c>
      <c r="AF8" s="195">
        <v>0</v>
      </c>
    </row>
    <row r="9" spans="2:32" x14ac:dyDescent="0.25">
      <c r="B9" t="s">
        <v>723</v>
      </c>
      <c r="C9" s="195">
        <v>30000</v>
      </c>
      <c r="D9" s="195">
        <v>30000</v>
      </c>
      <c r="E9" s="195">
        <v>29000</v>
      </c>
      <c r="F9" s="195">
        <v>0</v>
      </c>
      <c r="G9" s="195">
        <v>0</v>
      </c>
      <c r="H9" s="195">
        <v>0</v>
      </c>
      <c r="I9" s="195">
        <v>0</v>
      </c>
      <c r="J9" s="195">
        <v>0</v>
      </c>
      <c r="K9" s="195">
        <v>0</v>
      </c>
      <c r="L9" s="195">
        <v>0</v>
      </c>
      <c r="M9" s="195">
        <v>0</v>
      </c>
      <c r="N9" s="195">
        <v>0</v>
      </c>
      <c r="O9" s="195">
        <v>0</v>
      </c>
      <c r="P9" s="195">
        <v>0</v>
      </c>
      <c r="Q9" s="195">
        <v>0</v>
      </c>
      <c r="R9" s="195">
        <v>0</v>
      </c>
      <c r="S9" s="195">
        <v>0</v>
      </c>
      <c r="T9" s="195">
        <v>0</v>
      </c>
      <c r="U9" s="195">
        <v>0</v>
      </c>
      <c r="V9" s="195">
        <v>0</v>
      </c>
      <c r="W9" s="195">
        <v>0</v>
      </c>
      <c r="X9" s="195">
        <v>0</v>
      </c>
      <c r="Y9" s="195">
        <v>0</v>
      </c>
      <c r="Z9" s="195">
        <v>0</v>
      </c>
      <c r="AA9" s="195">
        <v>0</v>
      </c>
      <c r="AB9" s="195">
        <v>0</v>
      </c>
      <c r="AC9" s="195">
        <v>0</v>
      </c>
      <c r="AD9" s="195">
        <v>0</v>
      </c>
      <c r="AE9" s="195">
        <v>0</v>
      </c>
      <c r="AF9" s="195">
        <v>0</v>
      </c>
    </row>
    <row r="10" spans="2:32" x14ac:dyDescent="0.25">
      <c r="B10" t="s">
        <v>724</v>
      </c>
      <c r="C10" s="195">
        <f>+Imm.ni_Pregr!E4+Imm.ni_Pregr!E5</f>
        <v>7080.833333333333</v>
      </c>
      <c r="D10" s="195">
        <f>+Imm.ni_Pregr!F4+Imm.ni_Pregr!F5</f>
        <v>7080.833333333333</v>
      </c>
      <c r="E10" s="195">
        <f>+Imm.ni_Pregr!G4+Imm.ni_Pregr!G5</f>
        <v>7080.833333333333</v>
      </c>
      <c r="F10" s="195">
        <f>+Imm.ni_Pregr!H4+Imm.ni_Pregr!H5</f>
        <v>7080.833333333333</v>
      </c>
      <c r="G10" s="195">
        <f>+Imm.ni_Pregr!I4+Imm.ni_Pregr!I5</f>
        <v>7080.833333333333</v>
      </c>
      <c r="H10" s="195">
        <f>+Imm.ni_Pregr!J4+Imm.ni_Pregr!J5</f>
        <v>7080.833333333333</v>
      </c>
      <c r="I10" s="195">
        <f>+Imm.ni_Pregr!K4+Imm.ni_Pregr!K5</f>
        <v>7080.833333333333</v>
      </c>
      <c r="J10" s="195">
        <f>+Imm.ni_Pregr!L4+Imm.ni_Pregr!L5</f>
        <v>7080.833333333333</v>
      </c>
      <c r="K10" s="195">
        <f>+Imm.ni_Pregr!M4+Imm.ni_Pregr!M5</f>
        <v>7080.833333333333</v>
      </c>
      <c r="L10" s="195">
        <f>+Imm.ni_Pregr!N4+Imm.ni_Pregr!N5</f>
        <v>7080.833333333333</v>
      </c>
      <c r="M10" s="195">
        <f>+Imm.ni_Pregr!O4+Imm.ni_Pregr!O5</f>
        <v>7080.833333333333</v>
      </c>
      <c r="N10" s="195">
        <f>+Imm.ni_Pregr!P4+Imm.ni_Pregr!P5</f>
        <v>7080.833333333333</v>
      </c>
      <c r="O10" s="195">
        <f>+Imm.ni_Pregr!Q4+Imm.ni_Pregr!Q5</f>
        <v>7080.833333333333</v>
      </c>
      <c r="P10" s="195">
        <f>+Imm.ni_Pregr!R4+Imm.ni_Pregr!R5</f>
        <v>7080.833333333333</v>
      </c>
      <c r="Q10" s="195">
        <f>+Imm.ni_Pregr!S4+Imm.ni_Pregr!S5</f>
        <v>7080.833333333333</v>
      </c>
      <c r="R10" s="195">
        <f>+Imm.ni_Pregr!T4+Imm.ni_Pregr!T5</f>
        <v>7080.833333333333</v>
      </c>
      <c r="S10" s="195">
        <f>+Imm.ni_Pregr!U4+Imm.ni_Pregr!U5</f>
        <v>7080.833333333333</v>
      </c>
      <c r="T10" s="195">
        <f>+Imm.ni_Pregr!V4+Imm.ni_Pregr!V5</f>
        <v>7080.833333333333</v>
      </c>
      <c r="U10" s="195">
        <f>+Imm.ni_Pregr!W4+Imm.ni_Pregr!W5</f>
        <v>7080.833333333333</v>
      </c>
      <c r="V10" s="195">
        <f>+Imm.ni_Pregr!X4+Imm.ni_Pregr!X5</f>
        <v>7080.833333333333</v>
      </c>
      <c r="W10" s="195">
        <f>+Imm.ni_Pregr!Y4+Imm.ni_Pregr!Y5</f>
        <v>7080.833333333333</v>
      </c>
      <c r="X10" s="195">
        <f>+Imm.ni_Pregr!Z4+Imm.ni_Pregr!Z5</f>
        <v>7080.833333333333</v>
      </c>
      <c r="Y10" s="195">
        <f>+Imm.ni_Pregr!AA4+Imm.ni_Pregr!AA5</f>
        <v>7080.833333333333</v>
      </c>
      <c r="Z10" s="195">
        <f>+Imm.ni_Pregr!AB4+Imm.ni_Pregr!AB5</f>
        <v>7080.833333333333</v>
      </c>
      <c r="AA10" s="195">
        <f>+Imm.ni_Pregr!AC4+Imm.ni_Pregr!AC5</f>
        <v>5433.333333333333</v>
      </c>
      <c r="AB10" s="195">
        <f>+Imm.ni_Pregr!AD4+Imm.ni_Pregr!AD5</f>
        <v>5433.333333333333</v>
      </c>
      <c r="AC10" s="195">
        <f>+Imm.ni_Pregr!AE4+Imm.ni_Pregr!AE5</f>
        <v>5433.333333333333</v>
      </c>
      <c r="AD10" s="195">
        <f>+Imm.ni_Pregr!AF4+Imm.ni_Pregr!AF5</f>
        <v>5433.333333333333</v>
      </c>
      <c r="AE10" s="195">
        <f>+Imm.ni_Pregr!AG4+Imm.ni_Pregr!AG5</f>
        <v>5433.333333333333</v>
      </c>
      <c r="AF10" s="195">
        <f>+Imm.ni_Pregr!AH4+Imm.ni_Pregr!AH5</f>
        <v>5433.333333333333</v>
      </c>
    </row>
    <row r="11" spans="2:32" x14ac:dyDescent="0.25">
      <c r="B11" t="s">
        <v>725</v>
      </c>
      <c r="C11" s="195">
        <f>+Imm.ni_Pregr!E8</f>
        <v>1666.6666666666667</v>
      </c>
      <c r="D11" s="195">
        <f>+Imm.ni_Pregr!F8</f>
        <v>1666.6666666666667</v>
      </c>
      <c r="E11" s="195">
        <f>+Imm.ni_Pregr!G8</f>
        <v>1666.6666666666667</v>
      </c>
      <c r="F11" s="195">
        <f>+Imm.ni_Pregr!H8</f>
        <v>1666.6666666666667</v>
      </c>
      <c r="G11" s="195">
        <f>+Imm.ni_Pregr!I8</f>
        <v>1666.6666666666667</v>
      </c>
      <c r="H11" s="195">
        <f>+Imm.ni_Pregr!J8</f>
        <v>1666.6666666666667</v>
      </c>
      <c r="I11" s="195">
        <f>+Imm.ni_Pregr!K8</f>
        <v>1666.6666666666667</v>
      </c>
      <c r="J11" s="195">
        <f>+Imm.ni_Pregr!L8</f>
        <v>1666.6666666666667</v>
      </c>
      <c r="K11" s="195">
        <f>+Imm.ni_Pregr!M8</f>
        <v>1666.6666666666667</v>
      </c>
      <c r="L11" s="195">
        <f>+Imm.ni_Pregr!N8</f>
        <v>1666.6666666666667</v>
      </c>
      <c r="M11" s="195">
        <f>+Imm.ni_Pregr!O8</f>
        <v>1666.6666666666667</v>
      </c>
      <c r="N11" s="195">
        <f>+Imm.ni_Pregr!P8</f>
        <v>1666.6666666666667</v>
      </c>
      <c r="O11" s="195">
        <f>+Imm.ni_Pregr!Q8</f>
        <v>0</v>
      </c>
      <c r="P11" s="195">
        <f>+Imm.ni_Pregr!R8</f>
        <v>0</v>
      </c>
      <c r="Q11" s="195">
        <f>+Imm.ni_Pregr!S8</f>
        <v>0</v>
      </c>
      <c r="R11" s="195">
        <f>+Imm.ni_Pregr!T8</f>
        <v>0</v>
      </c>
      <c r="S11" s="195">
        <f>+Imm.ni_Pregr!U8</f>
        <v>0</v>
      </c>
      <c r="T11" s="195">
        <f>+Imm.ni_Pregr!V8</f>
        <v>0</v>
      </c>
      <c r="U11" s="195">
        <f>+Imm.ni_Pregr!W8</f>
        <v>0</v>
      </c>
      <c r="V11" s="195">
        <f>+Imm.ni_Pregr!X8</f>
        <v>0</v>
      </c>
      <c r="W11" s="195">
        <f>+Imm.ni_Pregr!Y8</f>
        <v>0</v>
      </c>
      <c r="X11" s="195">
        <f>+Imm.ni_Pregr!Z8</f>
        <v>0</v>
      </c>
      <c r="Y11" s="195">
        <f>+Imm.ni_Pregr!AA8</f>
        <v>0</v>
      </c>
      <c r="Z11" s="195">
        <f>+Imm.ni_Pregr!AB8</f>
        <v>0</v>
      </c>
      <c r="AA11" s="195">
        <f>+Imm.ni_Pregr!AC8</f>
        <v>0</v>
      </c>
      <c r="AB11" s="195">
        <f>+Imm.ni_Pregr!AD8</f>
        <v>0</v>
      </c>
      <c r="AC11" s="195">
        <f>+Imm.ni_Pregr!AE8</f>
        <v>0</v>
      </c>
      <c r="AD11" s="195">
        <f>+Imm.ni_Pregr!AF8</f>
        <v>0</v>
      </c>
      <c r="AE11" s="195">
        <f>+Imm.ni_Pregr!AG8</f>
        <v>0</v>
      </c>
      <c r="AF11" s="195">
        <f>+Imm.ni_Pregr!AH8</f>
        <v>0</v>
      </c>
    </row>
    <row r="12" spans="2:32" x14ac:dyDescent="0.25">
      <c r="B12" t="s">
        <v>726</v>
      </c>
      <c r="C12" s="195">
        <f>+Fin_Pregr!D17</f>
        <v>285.18866485538473</v>
      </c>
      <c r="D12" s="195">
        <f>+Fin_Pregr!E17</f>
        <v>273.85311439378268</v>
      </c>
      <c r="E12" s="195">
        <f>+Fin_Pregr!F17</f>
        <v>262.47138149644422</v>
      </c>
      <c r="F12" s="195">
        <f>+Fin_Pregr!G17</f>
        <v>251.04327801040958</v>
      </c>
      <c r="G12" s="195">
        <f>+Fin_Pregr!H17</f>
        <v>239.56861501616052</v>
      </c>
      <c r="H12" s="195">
        <f>+Fin_Pregr!I17</f>
        <v>228.04720282449722</v>
      </c>
      <c r="I12" s="195">
        <f>+Fin_Pregr!J17</f>
        <v>216.47885097340264</v>
      </c>
      <c r="J12" s="195">
        <f>+Fin_Pregr!K17</f>
        <v>204.86336822489395</v>
      </c>
      <c r="K12" s="195">
        <f>+Fin_Pregr!L17</f>
        <v>193.20056256186095</v>
      </c>
      <c r="L12" s="195">
        <f>+Fin_Pregr!M17</f>
        <v>181.49024118489214</v>
      </c>
      <c r="M12" s="195">
        <f>+Fin_Pregr!N17</f>
        <v>169.73221050908728</v>
      </c>
      <c r="N12" s="195">
        <f>+Fin_Pregr!O17</f>
        <v>157.92627616085721</v>
      </c>
      <c r="O12" s="195">
        <f>+Fin_Pregr!P17</f>
        <v>146.07224297471086</v>
      </c>
      <c r="P12" s="195">
        <f>+Fin_Pregr!Q17</f>
        <v>134.16991499002867</v>
      </c>
      <c r="Q12" s="195">
        <f>+Fin_Pregr!R17</f>
        <v>122.21909544782329</v>
      </c>
      <c r="R12" s="195">
        <f>+Fin_Pregr!S17</f>
        <v>110.21958678748693</v>
      </c>
      <c r="S12" s="195">
        <f>+Fin_Pregr!T17</f>
        <v>98.171190643525392</v>
      </c>
      <c r="T12" s="195">
        <f>+Fin_Pregr!U17</f>
        <v>86.073707842278921</v>
      </c>
      <c r="U12" s="195">
        <f>+Fin_Pregr!V17</f>
        <v>73.926938398629616</v>
      </c>
      <c r="V12" s="195">
        <f>+Fin_Pregr!W17</f>
        <v>61.730681512695433</v>
      </c>
      <c r="W12" s="195">
        <f>+Fin_Pregr!X17</f>
        <v>49.4847355665108</v>
      </c>
      <c r="X12" s="195">
        <f>+Fin_Pregr!Y17</f>
        <v>37.188898120693558</v>
      </c>
      <c r="Y12" s="195">
        <f>+Fin_Pregr!Z17</f>
        <v>24.842965911098432</v>
      </c>
      <c r="Z12" s="195">
        <f>+Fin_Pregr!AA17</f>
        <v>12.446734845456884</v>
      </c>
      <c r="AA12" s="195">
        <f>+Fin_Pregr!AB17</f>
        <v>0</v>
      </c>
      <c r="AB12" s="195">
        <f>+Fin_Pregr!AC17</f>
        <v>0</v>
      </c>
      <c r="AC12" s="195">
        <f>+Fin_Pregr!AD17</f>
        <v>0</v>
      </c>
      <c r="AD12" s="195">
        <f>+Fin_Pregr!AE17</f>
        <v>0</v>
      </c>
      <c r="AE12" s="195">
        <f>+Fin_Pregr!AF17</f>
        <v>0</v>
      </c>
      <c r="AF12" s="195">
        <f>+Fin_Pregr!AG17</f>
        <v>0</v>
      </c>
    </row>
    <row r="13" spans="2:32" x14ac:dyDescent="0.25">
      <c r="B13" t="s">
        <v>727</v>
      </c>
      <c r="C13" s="195">
        <f>SUM(C8:C12)</f>
        <v>43032.688664855385</v>
      </c>
      <c r="D13" s="195">
        <f t="shared" ref="D13:AF13" si="1">SUM(D8:D12)</f>
        <v>43567.35311439378</v>
      </c>
      <c r="E13" s="195">
        <f t="shared" si="1"/>
        <v>38009.971381496442</v>
      </c>
      <c r="F13" s="195">
        <f t="shared" si="1"/>
        <v>8998.5432780104093</v>
      </c>
      <c r="G13" s="195">
        <f t="shared" si="1"/>
        <v>8987.06861501616</v>
      </c>
      <c r="H13" s="195">
        <f t="shared" si="1"/>
        <v>8975.5472028244967</v>
      </c>
      <c r="I13" s="195">
        <f t="shared" si="1"/>
        <v>8963.9788509734026</v>
      </c>
      <c r="J13" s="195">
        <f t="shared" si="1"/>
        <v>8952.3633682248947</v>
      </c>
      <c r="K13" s="195">
        <f t="shared" si="1"/>
        <v>8940.7005625618604</v>
      </c>
      <c r="L13" s="195">
        <f t="shared" si="1"/>
        <v>8928.9902411848925</v>
      </c>
      <c r="M13" s="195">
        <f t="shared" si="1"/>
        <v>8917.232210509088</v>
      </c>
      <c r="N13" s="195">
        <f t="shared" si="1"/>
        <v>8905.426276160857</v>
      </c>
      <c r="O13" s="195">
        <f t="shared" si="1"/>
        <v>7226.9055763080441</v>
      </c>
      <c r="P13" s="195">
        <f t="shared" si="1"/>
        <v>7215.0032483233617</v>
      </c>
      <c r="Q13" s="195">
        <f t="shared" si="1"/>
        <v>7203.0524287811568</v>
      </c>
      <c r="R13" s="195">
        <f t="shared" si="1"/>
        <v>7191.0529201208201</v>
      </c>
      <c r="S13" s="195">
        <f t="shared" si="1"/>
        <v>7179.0045239768588</v>
      </c>
      <c r="T13" s="195">
        <f t="shared" si="1"/>
        <v>7166.907041175612</v>
      </c>
      <c r="U13" s="195">
        <f t="shared" si="1"/>
        <v>7154.7602717319623</v>
      </c>
      <c r="V13" s="195">
        <f t="shared" si="1"/>
        <v>7142.5640148460288</v>
      </c>
      <c r="W13" s="195">
        <f t="shared" si="1"/>
        <v>7130.3180688998436</v>
      </c>
      <c r="X13" s="195">
        <f t="shared" si="1"/>
        <v>7118.022231454027</v>
      </c>
      <c r="Y13" s="195">
        <f t="shared" si="1"/>
        <v>7105.6762992444319</v>
      </c>
      <c r="Z13" s="195">
        <f t="shared" si="1"/>
        <v>7093.2800681787903</v>
      </c>
      <c r="AA13" s="195">
        <f t="shared" si="1"/>
        <v>5433.333333333333</v>
      </c>
      <c r="AB13" s="195">
        <f t="shared" si="1"/>
        <v>5433.333333333333</v>
      </c>
      <c r="AC13" s="195">
        <f t="shared" si="1"/>
        <v>5433.333333333333</v>
      </c>
      <c r="AD13" s="195">
        <f t="shared" si="1"/>
        <v>5433.333333333333</v>
      </c>
      <c r="AE13" s="195">
        <f t="shared" si="1"/>
        <v>5433.333333333333</v>
      </c>
      <c r="AF13" s="195">
        <f t="shared" si="1"/>
        <v>5433.333333333333</v>
      </c>
    </row>
    <row r="14" spans="2:32" x14ac:dyDescent="0.25"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</row>
    <row r="15" spans="2:32" x14ac:dyDescent="0.25">
      <c r="B15" t="s">
        <v>728</v>
      </c>
      <c r="C15" s="195">
        <f>+C6-C13</f>
        <v>-43032.688664855385</v>
      </c>
      <c r="D15" s="195">
        <f t="shared" ref="D15:AF15" si="2">+D6-D13</f>
        <v>-43567.35311439378</v>
      </c>
      <c r="E15" s="195">
        <f t="shared" si="2"/>
        <v>-38009.971381496442</v>
      </c>
      <c r="F15" s="195">
        <f t="shared" si="2"/>
        <v>-8998.5432780104093</v>
      </c>
      <c r="G15" s="195">
        <f t="shared" si="2"/>
        <v>-8987.06861501616</v>
      </c>
      <c r="H15" s="195">
        <f t="shared" si="2"/>
        <v>-8975.5472028244967</v>
      </c>
      <c r="I15" s="195">
        <f t="shared" si="2"/>
        <v>-8963.9788509734026</v>
      </c>
      <c r="J15" s="195">
        <f t="shared" si="2"/>
        <v>-8952.3633682248947</v>
      </c>
      <c r="K15" s="195">
        <f t="shared" si="2"/>
        <v>-8940.7005625618604</v>
      </c>
      <c r="L15" s="195">
        <f t="shared" si="2"/>
        <v>-8928.9902411848925</v>
      </c>
      <c r="M15" s="195">
        <f t="shared" si="2"/>
        <v>-8917.232210509088</v>
      </c>
      <c r="N15" s="195">
        <f t="shared" si="2"/>
        <v>-8905.426276160857</v>
      </c>
      <c r="O15" s="195">
        <f t="shared" si="2"/>
        <v>-7226.9055763080441</v>
      </c>
      <c r="P15" s="195">
        <f t="shared" si="2"/>
        <v>-7215.0032483233617</v>
      </c>
      <c r="Q15" s="195">
        <f t="shared" si="2"/>
        <v>-7203.0524287811568</v>
      </c>
      <c r="R15" s="195">
        <f t="shared" si="2"/>
        <v>-7191.0529201208201</v>
      </c>
      <c r="S15" s="195">
        <f t="shared" si="2"/>
        <v>-7179.0045239768588</v>
      </c>
      <c r="T15" s="195">
        <f t="shared" si="2"/>
        <v>-7166.907041175612</v>
      </c>
      <c r="U15" s="195">
        <f t="shared" si="2"/>
        <v>-7154.7602717319623</v>
      </c>
      <c r="V15" s="195">
        <f t="shared" si="2"/>
        <v>-7142.5640148460288</v>
      </c>
      <c r="W15" s="195">
        <f t="shared" si="2"/>
        <v>-7130.3180688998436</v>
      </c>
      <c r="X15" s="195">
        <f t="shared" si="2"/>
        <v>-7118.022231454027</v>
      </c>
      <c r="Y15" s="195">
        <f t="shared" si="2"/>
        <v>-7105.6762992444319</v>
      </c>
      <c r="Z15" s="195">
        <f t="shared" si="2"/>
        <v>-7093.2800681787903</v>
      </c>
      <c r="AA15" s="195">
        <f t="shared" si="2"/>
        <v>-5433.333333333333</v>
      </c>
      <c r="AB15" s="195">
        <f t="shared" si="2"/>
        <v>-5433.333333333333</v>
      </c>
      <c r="AC15" s="195">
        <f t="shared" si="2"/>
        <v>-5433.333333333333</v>
      </c>
      <c r="AD15" s="195">
        <f t="shared" si="2"/>
        <v>-5433.333333333333</v>
      </c>
      <c r="AE15" s="195">
        <f t="shared" si="2"/>
        <v>-5433.333333333333</v>
      </c>
      <c r="AF15" s="195">
        <f t="shared" si="2"/>
        <v>-5433.333333333333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AG16"/>
  <sheetViews>
    <sheetView showGridLines="0" workbookViewId="0">
      <selection activeCell="E12" sqref="E12"/>
    </sheetView>
  </sheetViews>
  <sheetFormatPr defaultRowHeight="15" x14ac:dyDescent="0.25"/>
  <cols>
    <col min="2" max="2" width="28.42578125" bestFit="1" customWidth="1"/>
    <col min="4" max="5" width="11.5703125" bestFit="1" customWidth="1"/>
    <col min="6" max="6" width="10.5703125" bestFit="1" customWidth="1"/>
  </cols>
  <sheetData>
    <row r="2" spans="2:33" x14ac:dyDescent="0.25">
      <c r="B2" s="58" t="s">
        <v>729</v>
      </c>
      <c r="D2" s="194">
        <f>+SP_Preg!C1</f>
        <v>41486</v>
      </c>
      <c r="E2" s="194">
        <f>+SP_Preg!D1</f>
        <v>41517</v>
      </c>
      <c r="F2" s="194">
        <f>+SP_Preg!E1</f>
        <v>41547</v>
      </c>
      <c r="G2" s="194">
        <f>+SP_Preg!F1</f>
        <v>41578</v>
      </c>
      <c r="H2" s="194">
        <f>+SP_Preg!G1</f>
        <v>41608</v>
      </c>
      <c r="I2" s="194">
        <f>+SP_Preg!H1</f>
        <v>41639</v>
      </c>
      <c r="J2" s="194">
        <f>+SP_Preg!I1</f>
        <v>41670</v>
      </c>
      <c r="K2" s="194">
        <f>+SP_Preg!J1</f>
        <v>41698</v>
      </c>
      <c r="L2" s="194">
        <f>+SP_Preg!K1</f>
        <v>41729</v>
      </c>
      <c r="M2" s="194">
        <f>+SP_Preg!L1</f>
        <v>41759</v>
      </c>
      <c r="N2" s="194">
        <f>+SP_Preg!M1</f>
        <v>41790</v>
      </c>
      <c r="O2" s="194">
        <f>+SP_Preg!N1</f>
        <v>41820</v>
      </c>
      <c r="P2" s="194">
        <f>+SP_Preg!O1</f>
        <v>41851</v>
      </c>
      <c r="Q2" s="194">
        <f>+SP_Preg!P1</f>
        <v>41882</v>
      </c>
      <c r="R2" s="194">
        <f>+SP_Preg!Q1</f>
        <v>41912</v>
      </c>
      <c r="S2" s="194">
        <f>+SP_Preg!R1</f>
        <v>41943</v>
      </c>
      <c r="T2" s="194">
        <f>+SP_Preg!S1</f>
        <v>41973</v>
      </c>
      <c r="U2" s="194">
        <f>+SP_Preg!T1</f>
        <v>42004</v>
      </c>
      <c r="V2" s="194">
        <f>+SP_Preg!U1</f>
        <v>42035</v>
      </c>
      <c r="W2" s="194">
        <f>+SP_Preg!V1</f>
        <v>42063</v>
      </c>
      <c r="X2" s="194">
        <f>+SP_Preg!W1</f>
        <v>42094</v>
      </c>
      <c r="Y2" s="194">
        <f>+SP_Preg!X1</f>
        <v>42124</v>
      </c>
      <c r="Z2" s="194">
        <f>+SP_Preg!Y1</f>
        <v>42155</v>
      </c>
      <c r="AA2" s="194">
        <f>+SP_Preg!Z1</f>
        <v>42185</v>
      </c>
      <c r="AB2" s="194">
        <f>+SP_Preg!AA1</f>
        <v>42216</v>
      </c>
      <c r="AC2" s="194">
        <f>+SP_Preg!AB1</f>
        <v>42247</v>
      </c>
      <c r="AD2" s="194">
        <f>+SP_Preg!AC1</f>
        <v>42277</v>
      </c>
      <c r="AE2" s="194">
        <f>+SP_Preg!AD1</f>
        <v>42308</v>
      </c>
      <c r="AF2" s="194">
        <f>+SP_Preg!AE1</f>
        <v>42338</v>
      </c>
      <c r="AG2" s="194">
        <f>+SP_Preg!AF1</f>
        <v>42369</v>
      </c>
    </row>
    <row r="3" spans="2:33" x14ac:dyDescent="0.25">
      <c r="B3" t="s">
        <v>730</v>
      </c>
      <c r="D3" s="71">
        <v>200000</v>
      </c>
      <c r="E3" s="71">
        <v>180000</v>
      </c>
      <c r="F3" s="71">
        <v>90000</v>
      </c>
    </row>
    <row r="4" spans="2:33" x14ac:dyDescent="0.25">
      <c r="B4" t="s">
        <v>731</v>
      </c>
      <c r="D4" s="71">
        <v>10000</v>
      </c>
      <c r="E4" s="71">
        <v>10000</v>
      </c>
    </row>
    <row r="5" spans="2:33" x14ac:dyDescent="0.25">
      <c r="D5" s="71"/>
      <c r="E5" s="71"/>
    </row>
    <row r="6" spans="2:33" x14ac:dyDescent="0.25">
      <c r="D6" s="197"/>
      <c r="E6" s="197"/>
    </row>
    <row r="7" spans="2:33" x14ac:dyDescent="0.25">
      <c r="D7" s="197"/>
      <c r="E7" s="197"/>
    </row>
    <row r="8" spans="2:33" x14ac:dyDescent="0.25">
      <c r="B8" s="58" t="s">
        <v>732</v>
      </c>
      <c r="D8" s="197">
        <f>+SUM(D3:D7)</f>
        <v>210000</v>
      </c>
      <c r="E8" s="197">
        <f>+SUM(E3:E7)</f>
        <v>190000</v>
      </c>
      <c r="F8" s="197">
        <f>+SUM(F3:F7)</f>
        <v>90000</v>
      </c>
      <c r="G8" s="197">
        <f t="shared" ref="G8:AG8" si="0">+SUM(G3:G7)</f>
        <v>0</v>
      </c>
      <c r="H8" s="197">
        <f t="shared" si="0"/>
        <v>0</v>
      </c>
      <c r="I8" s="197">
        <f t="shared" si="0"/>
        <v>0</v>
      </c>
      <c r="J8" s="197">
        <f t="shared" si="0"/>
        <v>0</v>
      </c>
      <c r="K8" s="197">
        <f t="shared" si="0"/>
        <v>0</v>
      </c>
      <c r="L8" s="197">
        <f t="shared" si="0"/>
        <v>0</v>
      </c>
      <c r="M8" s="197">
        <f t="shared" si="0"/>
        <v>0</v>
      </c>
      <c r="N8" s="197">
        <f t="shared" si="0"/>
        <v>0</v>
      </c>
      <c r="O8" s="197">
        <f t="shared" si="0"/>
        <v>0</v>
      </c>
      <c r="P8" s="197">
        <f t="shared" si="0"/>
        <v>0</v>
      </c>
      <c r="Q8" s="197">
        <f t="shared" si="0"/>
        <v>0</v>
      </c>
      <c r="R8" s="197">
        <f t="shared" si="0"/>
        <v>0</v>
      </c>
      <c r="S8" s="197">
        <f t="shared" si="0"/>
        <v>0</v>
      </c>
      <c r="T8" s="197">
        <f t="shared" si="0"/>
        <v>0</v>
      </c>
      <c r="U8" s="197">
        <f t="shared" si="0"/>
        <v>0</v>
      </c>
      <c r="V8" s="197">
        <f t="shared" si="0"/>
        <v>0</v>
      </c>
      <c r="W8" s="197">
        <f t="shared" si="0"/>
        <v>0</v>
      </c>
      <c r="X8" s="197">
        <f t="shared" si="0"/>
        <v>0</v>
      </c>
      <c r="Y8" s="197">
        <f t="shared" si="0"/>
        <v>0</v>
      </c>
      <c r="Z8" s="197">
        <f t="shared" si="0"/>
        <v>0</v>
      </c>
      <c r="AA8" s="197">
        <f t="shared" si="0"/>
        <v>0</v>
      </c>
      <c r="AB8" s="197">
        <f t="shared" si="0"/>
        <v>0</v>
      </c>
      <c r="AC8" s="197">
        <f t="shared" si="0"/>
        <v>0</v>
      </c>
      <c r="AD8" s="197">
        <f t="shared" si="0"/>
        <v>0</v>
      </c>
      <c r="AE8" s="197">
        <f t="shared" si="0"/>
        <v>0</v>
      </c>
      <c r="AF8" s="197">
        <f t="shared" si="0"/>
        <v>0</v>
      </c>
      <c r="AG8" s="197">
        <f t="shared" si="0"/>
        <v>0</v>
      </c>
    </row>
    <row r="9" spans="2:33" x14ac:dyDescent="0.25">
      <c r="B9" s="58"/>
      <c r="D9" s="197"/>
      <c r="E9" s="197"/>
    </row>
    <row r="10" spans="2:33" x14ac:dyDescent="0.25">
      <c r="B10" t="s">
        <v>733</v>
      </c>
      <c r="D10" s="71">
        <v>200000</v>
      </c>
      <c r="E10" s="71">
        <v>225000</v>
      </c>
    </row>
    <row r="11" spans="2:33" x14ac:dyDescent="0.25">
      <c r="B11" t="s">
        <v>734</v>
      </c>
      <c r="D11" s="71">
        <f>+Fin_Pregr!D14</f>
        <v>3067.5171024688261</v>
      </c>
      <c r="E11" s="71">
        <f>+Fin_Pregr!E14</f>
        <v>3067.5171024688261</v>
      </c>
      <c r="F11" s="71">
        <f>+Fin_Pregr!F14</f>
        <v>3067.5171024688261</v>
      </c>
      <c r="G11" s="71">
        <f>+Fin_Pregr!G14</f>
        <v>3067.5171024688261</v>
      </c>
      <c r="H11" s="71">
        <f>+Fin_Pregr!H14</f>
        <v>3067.5171024688261</v>
      </c>
      <c r="I11" s="71">
        <f>+Fin_Pregr!I14</f>
        <v>3067.5171024688261</v>
      </c>
      <c r="J11" s="71">
        <f>+Fin_Pregr!J14</f>
        <v>3067.5171024688261</v>
      </c>
      <c r="K11" s="71">
        <f>+Fin_Pregr!K14</f>
        <v>3067.5171024688261</v>
      </c>
      <c r="L11" s="71">
        <f>+Fin_Pregr!L14</f>
        <v>3067.5171024688261</v>
      </c>
      <c r="M11" s="71">
        <f>+Fin_Pregr!M14</f>
        <v>3067.5171024688261</v>
      </c>
      <c r="N11" s="71">
        <f>+Fin_Pregr!N14</f>
        <v>3067.5171024688261</v>
      </c>
      <c r="O11" s="71">
        <f>+Fin_Pregr!O14</f>
        <v>3067.5171024688261</v>
      </c>
      <c r="P11" s="71">
        <f>+Fin_Pregr!P14</f>
        <v>3067.5171024688261</v>
      </c>
      <c r="Q11" s="71">
        <f>+Fin_Pregr!Q14</f>
        <v>3067.5171024688261</v>
      </c>
      <c r="R11" s="71">
        <f>+Fin_Pregr!R14</f>
        <v>3067.5171024688261</v>
      </c>
      <c r="S11" s="71">
        <f>+Fin_Pregr!S14</f>
        <v>3067.5171024688261</v>
      </c>
      <c r="T11" s="71">
        <f>+Fin_Pregr!T14</f>
        <v>3067.5171024688261</v>
      </c>
      <c r="U11" s="71">
        <f>+Fin_Pregr!U14</f>
        <v>3067.5171024688261</v>
      </c>
      <c r="V11" s="71">
        <f>+Fin_Pregr!V14</f>
        <v>3067.5171024688261</v>
      </c>
      <c r="W11" s="71">
        <f>+Fin_Pregr!W14</f>
        <v>3067.5171024688261</v>
      </c>
      <c r="X11" s="71">
        <f>+Fin_Pregr!X14</f>
        <v>3067.5171024688261</v>
      </c>
      <c r="Y11" s="71">
        <f>+Fin_Pregr!Y14</f>
        <v>3067.5171024688261</v>
      </c>
      <c r="Z11" s="71">
        <f>+Fin_Pregr!Z14</f>
        <v>3067.5171024688261</v>
      </c>
      <c r="AA11" s="71">
        <f>+Fin_Pregr!AA14</f>
        <v>3067.5171024688261</v>
      </c>
      <c r="AB11" s="71">
        <f>+Fin_Pregr!AB14</f>
        <v>0</v>
      </c>
      <c r="AC11" s="71">
        <f>+Fin_Pregr!AC14</f>
        <v>0</v>
      </c>
      <c r="AD11" s="71">
        <f>+Fin_Pregr!AD14</f>
        <v>0</v>
      </c>
      <c r="AE11" s="71">
        <f>+Fin_Pregr!AE14</f>
        <v>0</v>
      </c>
      <c r="AF11" s="71">
        <f>+Fin_Pregr!AF14</f>
        <v>0</v>
      </c>
      <c r="AG11" s="71">
        <f>+Fin_Pregr!AG14</f>
        <v>0</v>
      </c>
    </row>
    <row r="12" spans="2:33" x14ac:dyDescent="0.25">
      <c r="D12" s="197"/>
      <c r="E12" s="197"/>
    </row>
    <row r="14" spans="2:33" x14ac:dyDescent="0.25">
      <c r="B14" s="58" t="s">
        <v>735</v>
      </c>
      <c r="D14" s="197">
        <f t="shared" ref="D14:AG14" si="1">SUM(D10:D13)</f>
        <v>203067.51710246882</v>
      </c>
      <c r="E14" s="197">
        <f t="shared" si="1"/>
        <v>228067.51710246882</v>
      </c>
      <c r="F14" s="197">
        <f t="shared" si="1"/>
        <v>3067.5171024688261</v>
      </c>
      <c r="G14" s="197">
        <f t="shared" si="1"/>
        <v>3067.5171024688261</v>
      </c>
      <c r="H14" s="197">
        <f t="shared" si="1"/>
        <v>3067.5171024688261</v>
      </c>
      <c r="I14" s="197">
        <f t="shared" si="1"/>
        <v>3067.5171024688261</v>
      </c>
      <c r="J14" s="197">
        <f t="shared" si="1"/>
        <v>3067.5171024688261</v>
      </c>
      <c r="K14" s="197">
        <f t="shared" si="1"/>
        <v>3067.5171024688261</v>
      </c>
      <c r="L14" s="197">
        <f t="shared" si="1"/>
        <v>3067.5171024688261</v>
      </c>
      <c r="M14" s="197">
        <f t="shared" si="1"/>
        <v>3067.5171024688261</v>
      </c>
      <c r="N14" s="197">
        <f t="shared" si="1"/>
        <v>3067.5171024688261</v>
      </c>
      <c r="O14" s="197">
        <f t="shared" si="1"/>
        <v>3067.5171024688261</v>
      </c>
      <c r="P14" s="197">
        <f t="shared" si="1"/>
        <v>3067.5171024688261</v>
      </c>
      <c r="Q14" s="197">
        <f t="shared" si="1"/>
        <v>3067.5171024688261</v>
      </c>
      <c r="R14" s="197">
        <f t="shared" si="1"/>
        <v>3067.5171024688261</v>
      </c>
      <c r="S14" s="197">
        <f t="shared" si="1"/>
        <v>3067.5171024688261</v>
      </c>
      <c r="T14" s="197">
        <f t="shared" si="1"/>
        <v>3067.5171024688261</v>
      </c>
      <c r="U14" s="197">
        <f t="shared" si="1"/>
        <v>3067.5171024688261</v>
      </c>
      <c r="V14" s="197">
        <f t="shared" si="1"/>
        <v>3067.5171024688261</v>
      </c>
      <c r="W14" s="197">
        <f t="shared" si="1"/>
        <v>3067.5171024688261</v>
      </c>
      <c r="X14" s="197">
        <f t="shared" si="1"/>
        <v>3067.5171024688261</v>
      </c>
      <c r="Y14" s="197">
        <f t="shared" si="1"/>
        <v>3067.5171024688261</v>
      </c>
      <c r="Z14" s="197">
        <f t="shared" si="1"/>
        <v>3067.5171024688261</v>
      </c>
      <c r="AA14" s="197">
        <f t="shared" si="1"/>
        <v>3067.5171024688261</v>
      </c>
      <c r="AB14" s="197">
        <f t="shared" si="1"/>
        <v>0</v>
      </c>
      <c r="AC14" s="197">
        <f t="shared" si="1"/>
        <v>0</v>
      </c>
      <c r="AD14" s="197">
        <f t="shared" si="1"/>
        <v>0</v>
      </c>
      <c r="AE14" s="197">
        <f t="shared" si="1"/>
        <v>0</v>
      </c>
      <c r="AF14" s="197">
        <f t="shared" si="1"/>
        <v>0</v>
      </c>
      <c r="AG14" s="197">
        <f t="shared" si="1"/>
        <v>0</v>
      </c>
    </row>
    <row r="16" spans="2:33" x14ac:dyDescent="0.25">
      <c r="B16" s="58" t="s">
        <v>736</v>
      </c>
      <c r="D16" s="197">
        <f t="shared" ref="D16:AG16" si="2">+D8-D14</f>
        <v>6932.482897531183</v>
      </c>
      <c r="E16" s="197">
        <f t="shared" si="2"/>
        <v>-38067.517102468817</v>
      </c>
      <c r="F16" s="197">
        <f t="shared" si="2"/>
        <v>86932.482897531168</v>
      </c>
      <c r="G16" s="197">
        <f t="shared" si="2"/>
        <v>-3067.5171024688261</v>
      </c>
      <c r="H16" s="197">
        <f t="shared" si="2"/>
        <v>-3067.5171024688261</v>
      </c>
      <c r="I16" s="197">
        <f t="shared" si="2"/>
        <v>-3067.5171024688261</v>
      </c>
      <c r="J16" s="197">
        <f t="shared" si="2"/>
        <v>-3067.5171024688261</v>
      </c>
      <c r="K16" s="197">
        <f t="shared" si="2"/>
        <v>-3067.5171024688261</v>
      </c>
      <c r="L16" s="197">
        <f t="shared" si="2"/>
        <v>-3067.5171024688261</v>
      </c>
      <c r="M16" s="197">
        <f t="shared" si="2"/>
        <v>-3067.5171024688261</v>
      </c>
      <c r="N16" s="197">
        <f t="shared" si="2"/>
        <v>-3067.5171024688261</v>
      </c>
      <c r="O16" s="197">
        <f t="shared" si="2"/>
        <v>-3067.5171024688261</v>
      </c>
      <c r="P16" s="197">
        <f t="shared" si="2"/>
        <v>-3067.5171024688261</v>
      </c>
      <c r="Q16" s="197">
        <f t="shared" si="2"/>
        <v>-3067.5171024688261</v>
      </c>
      <c r="R16" s="197">
        <f t="shared" si="2"/>
        <v>-3067.5171024688261</v>
      </c>
      <c r="S16" s="197">
        <f t="shared" si="2"/>
        <v>-3067.5171024688261</v>
      </c>
      <c r="T16" s="197">
        <f t="shared" si="2"/>
        <v>-3067.5171024688261</v>
      </c>
      <c r="U16" s="197">
        <f t="shared" si="2"/>
        <v>-3067.5171024688261</v>
      </c>
      <c r="V16" s="197">
        <f t="shared" si="2"/>
        <v>-3067.5171024688261</v>
      </c>
      <c r="W16" s="197">
        <f t="shared" si="2"/>
        <v>-3067.5171024688261</v>
      </c>
      <c r="X16" s="197">
        <f t="shared" si="2"/>
        <v>-3067.5171024688261</v>
      </c>
      <c r="Y16" s="197">
        <f t="shared" si="2"/>
        <v>-3067.5171024688261</v>
      </c>
      <c r="Z16" s="197">
        <f t="shared" si="2"/>
        <v>-3067.5171024688261</v>
      </c>
      <c r="AA16" s="197">
        <f t="shared" si="2"/>
        <v>-3067.5171024688261</v>
      </c>
      <c r="AB16" s="197">
        <f t="shared" si="2"/>
        <v>0</v>
      </c>
      <c r="AC16" s="197">
        <f t="shared" si="2"/>
        <v>0</v>
      </c>
      <c r="AD16" s="197">
        <f t="shared" si="2"/>
        <v>0</v>
      </c>
      <c r="AE16" s="197">
        <f t="shared" si="2"/>
        <v>0</v>
      </c>
      <c r="AF16" s="197">
        <f t="shared" si="2"/>
        <v>0</v>
      </c>
      <c r="AG16" s="197">
        <f t="shared" si="2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J51"/>
  <sheetViews>
    <sheetView showGridLines="0" topLeftCell="A29" workbookViewId="0">
      <selection activeCell="L30" sqref="L30"/>
    </sheetView>
  </sheetViews>
  <sheetFormatPr defaultRowHeight="15" x14ac:dyDescent="0.25"/>
  <cols>
    <col min="4" max="4" width="24.7109375" bestFit="1" customWidth="1"/>
    <col min="5" max="5" width="9.85546875" customWidth="1"/>
    <col min="6" max="6" width="12.28515625" bestFit="1" customWidth="1"/>
    <col min="7" max="7" width="12.28515625" customWidth="1"/>
    <col min="8" max="8" width="13.85546875" bestFit="1" customWidth="1"/>
    <col min="10" max="10" width="9.7109375" bestFit="1" customWidth="1"/>
    <col min="11" max="11" width="2.85546875" customWidth="1"/>
  </cols>
  <sheetData>
    <row r="1" spans="1:36" ht="16.5" thickTop="1" thickBot="1" x14ac:dyDescent="0.3">
      <c r="A1" s="45" t="s">
        <v>302</v>
      </c>
      <c r="B1" s="51" t="s">
        <v>323</v>
      </c>
    </row>
    <row r="2" spans="1:36" ht="16.5" thickTop="1" thickBot="1" x14ac:dyDescent="0.3"/>
    <row r="3" spans="1:36" ht="16.5" thickTop="1" thickBot="1" x14ac:dyDescent="0.3">
      <c r="A3" s="25" t="s">
        <v>204</v>
      </c>
      <c r="B3" s="50" t="s">
        <v>228</v>
      </c>
      <c r="C3" s="26"/>
      <c r="D3" s="26"/>
      <c r="E3" s="26"/>
      <c r="F3" s="26"/>
      <c r="G3" s="26"/>
    </row>
    <row r="4" spans="1:36" ht="15.75" thickTop="1" x14ac:dyDescent="0.25">
      <c r="B4" s="26"/>
      <c r="C4" s="26"/>
      <c r="D4" s="26"/>
      <c r="E4" s="26"/>
      <c r="F4" s="26"/>
      <c r="G4" s="26"/>
    </row>
    <row r="5" spans="1:36" x14ac:dyDescent="0.25">
      <c r="B5" s="26"/>
      <c r="C5" s="26"/>
      <c r="D5" s="26"/>
      <c r="E5" s="26"/>
      <c r="F5" s="26"/>
      <c r="G5" s="26"/>
    </row>
    <row r="6" spans="1:36" x14ac:dyDescent="0.25">
      <c r="B6" s="26"/>
      <c r="C6" s="30"/>
      <c r="D6" s="26"/>
      <c r="E6" s="26"/>
      <c r="F6" s="26"/>
      <c r="G6" s="26"/>
      <c r="J6" s="58" t="s">
        <v>311</v>
      </c>
      <c r="L6" s="58" t="s">
        <v>310</v>
      </c>
    </row>
    <row r="7" spans="1:36" ht="15.75" thickBot="1" x14ac:dyDescent="0.3">
      <c r="C7" s="57"/>
      <c r="D7" s="52" t="s">
        <v>233</v>
      </c>
      <c r="E7" s="52" t="s">
        <v>232</v>
      </c>
      <c r="F7" s="52" t="s">
        <v>234</v>
      </c>
      <c r="G7" s="52" t="s">
        <v>320</v>
      </c>
      <c r="H7" s="52" t="s">
        <v>313</v>
      </c>
      <c r="J7" s="202">
        <f>+SPm!B2</f>
        <v>41456</v>
      </c>
      <c r="K7" s="202"/>
      <c r="L7" s="202">
        <f>+SPm!C2</f>
        <v>41517</v>
      </c>
      <c r="M7" s="202">
        <f>+SPm!D2</f>
        <v>41547</v>
      </c>
      <c r="N7" s="202">
        <f>+SPm!E2</f>
        <v>41578</v>
      </c>
      <c r="O7" s="202">
        <f>+SPm!F2</f>
        <v>41608</v>
      </c>
      <c r="P7" s="202">
        <f>+SPm!G2</f>
        <v>41639</v>
      </c>
      <c r="Q7" s="202">
        <f>+SPm!H2</f>
        <v>41670</v>
      </c>
      <c r="R7" s="202">
        <f>+SPm!I2</f>
        <v>41698</v>
      </c>
      <c r="S7" s="202">
        <f>+SPm!J2</f>
        <v>41729</v>
      </c>
      <c r="T7" s="202">
        <f>+SPm!K2</f>
        <v>41759</v>
      </c>
      <c r="U7" s="202">
        <f>+SPm!L2</f>
        <v>41790</v>
      </c>
      <c r="V7" s="202">
        <f>+SPm!M2</f>
        <v>41820</v>
      </c>
      <c r="W7" s="202">
        <f>+SPm!N2</f>
        <v>41851</v>
      </c>
      <c r="X7" s="202">
        <f>+SPm!O2</f>
        <v>41882</v>
      </c>
      <c r="Y7" s="202">
        <f>+SPm!P2</f>
        <v>41912</v>
      </c>
      <c r="Z7" s="202">
        <f>+SPm!Q2</f>
        <v>41943</v>
      </c>
      <c r="AA7" s="202">
        <f>+SPm!R2</f>
        <v>41973</v>
      </c>
      <c r="AB7" s="202">
        <f>+SPm!S2</f>
        <v>42004</v>
      </c>
      <c r="AC7" s="202">
        <f>+SPm!T2</f>
        <v>42035</v>
      </c>
      <c r="AD7" s="202">
        <f>+SPm!U2</f>
        <v>42063</v>
      </c>
      <c r="AE7" s="202">
        <f>+SPm!V2</f>
        <v>42094</v>
      </c>
      <c r="AF7" s="202">
        <f>+SPm!W2</f>
        <v>42124</v>
      </c>
      <c r="AG7" s="202">
        <f>+SPm!X2</f>
        <v>42155</v>
      </c>
      <c r="AH7" s="202">
        <f>+SPm!Y2</f>
        <v>42185</v>
      </c>
      <c r="AI7" s="202">
        <f>+SPm!Z2</f>
        <v>42216</v>
      </c>
      <c r="AJ7" s="202">
        <f>+SPm!AA2</f>
        <v>42247</v>
      </c>
    </row>
    <row r="8" spans="1:36" ht="16.5" thickTop="1" thickBot="1" x14ac:dyDescent="0.3">
      <c r="C8" s="52">
        <f t="shared" ref="C8:C27" si="0">+C31</f>
        <v>1</v>
      </c>
      <c r="D8" s="51" t="s">
        <v>235</v>
      </c>
      <c r="E8" s="51" t="s">
        <v>277</v>
      </c>
      <c r="F8" s="51" t="s">
        <v>239</v>
      </c>
      <c r="G8" s="49">
        <v>0.21</v>
      </c>
      <c r="H8" s="54">
        <v>30</v>
      </c>
      <c r="J8" s="56">
        <v>2</v>
      </c>
      <c r="K8" s="57"/>
      <c r="L8" s="49"/>
      <c r="M8" s="49"/>
      <c r="N8" s="49"/>
      <c r="O8" s="49"/>
      <c r="P8" s="49"/>
      <c r="Q8" s="49">
        <v>0.05</v>
      </c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ht="16.5" thickTop="1" thickBot="1" x14ac:dyDescent="0.3">
      <c r="C9" s="52">
        <f t="shared" si="0"/>
        <v>2</v>
      </c>
      <c r="D9" s="51" t="s">
        <v>237</v>
      </c>
      <c r="E9" s="51" t="s">
        <v>278</v>
      </c>
      <c r="F9" s="51" t="s">
        <v>298</v>
      </c>
      <c r="G9" s="49">
        <v>0.21</v>
      </c>
      <c r="H9" s="54">
        <v>0</v>
      </c>
      <c r="J9" s="56">
        <v>3</v>
      </c>
      <c r="K9" s="57"/>
      <c r="L9" s="49"/>
      <c r="M9" s="49"/>
      <c r="N9" s="49"/>
      <c r="O9" s="49"/>
      <c r="P9" s="49"/>
      <c r="Q9" s="49"/>
      <c r="R9" s="49"/>
      <c r="S9" s="49">
        <v>0.02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</row>
    <row r="10" spans="1:36" ht="16.5" thickTop="1" thickBot="1" x14ac:dyDescent="0.3">
      <c r="C10" s="52">
        <f t="shared" si="0"/>
        <v>3</v>
      </c>
      <c r="D10" s="51" t="s">
        <v>238</v>
      </c>
      <c r="E10" s="51" t="s">
        <v>279</v>
      </c>
      <c r="F10" s="51" t="s">
        <v>236</v>
      </c>
      <c r="G10" s="49">
        <v>0.1</v>
      </c>
      <c r="H10" s="54">
        <v>60</v>
      </c>
      <c r="J10" s="56">
        <v>3.5</v>
      </c>
      <c r="K10" s="57"/>
      <c r="L10" s="49"/>
      <c r="M10" s="49"/>
      <c r="N10" s="49"/>
      <c r="O10" s="49"/>
      <c r="P10" s="49"/>
      <c r="Q10" s="49"/>
      <c r="R10" s="49">
        <v>0.02</v>
      </c>
      <c r="S10" s="49"/>
      <c r="T10" s="49"/>
      <c r="U10" s="49">
        <v>0.02</v>
      </c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ht="16.5" thickTop="1" thickBot="1" x14ac:dyDescent="0.3">
      <c r="C11" s="52">
        <f t="shared" si="0"/>
        <v>4</v>
      </c>
      <c r="D11" s="51" t="s">
        <v>240</v>
      </c>
      <c r="E11" s="51" t="s">
        <v>280</v>
      </c>
      <c r="F11" s="51" t="s">
        <v>239</v>
      </c>
      <c r="G11" s="49">
        <v>0.04</v>
      </c>
      <c r="H11" s="54">
        <v>60</v>
      </c>
      <c r="J11" s="56">
        <v>2</v>
      </c>
      <c r="K11" s="57"/>
      <c r="L11" s="49"/>
      <c r="M11" s="49"/>
      <c r="N11" s="49"/>
      <c r="O11" s="49"/>
      <c r="P11" s="49"/>
      <c r="Q11" s="49"/>
      <c r="R11" s="49"/>
      <c r="S11" s="49">
        <v>0.03</v>
      </c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</row>
    <row r="12" spans="1:36" ht="16.5" thickTop="1" thickBot="1" x14ac:dyDescent="0.3">
      <c r="C12" s="52">
        <f t="shared" si="0"/>
        <v>5</v>
      </c>
      <c r="D12" s="51" t="s">
        <v>241</v>
      </c>
      <c r="E12" s="51" t="s">
        <v>281</v>
      </c>
      <c r="F12" s="51" t="s">
        <v>239</v>
      </c>
      <c r="G12" s="49">
        <v>0.21</v>
      </c>
      <c r="H12" s="54">
        <v>60</v>
      </c>
      <c r="J12" s="56">
        <v>1</v>
      </c>
      <c r="K12" s="57"/>
      <c r="L12" s="49"/>
      <c r="M12" s="49"/>
      <c r="N12" s="49"/>
      <c r="O12" s="49"/>
      <c r="P12" s="49"/>
      <c r="Q12" s="49"/>
      <c r="R12" s="49">
        <v>0.02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ht="16.5" thickTop="1" thickBot="1" x14ac:dyDescent="0.3">
      <c r="C13" s="52">
        <f t="shared" si="0"/>
        <v>6</v>
      </c>
      <c r="D13" s="51" t="s">
        <v>242</v>
      </c>
      <c r="E13" s="51" t="s">
        <v>282</v>
      </c>
      <c r="F13" s="51" t="s">
        <v>239</v>
      </c>
      <c r="G13" s="49">
        <v>0.21</v>
      </c>
      <c r="H13" s="54">
        <v>60</v>
      </c>
      <c r="J13" s="56">
        <v>2</v>
      </c>
      <c r="K13" s="57"/>
      <c r="L13" s="49"/>
      <c r="M13" s="49"/>
      <c r="N13" s="49"/>
      <c r="O13" s="49"/>
      <c r="P13" s="49"/>
      <c r="Q13" s="49"/>
      <c r="R13" s="49"/>
      <c r="S13" s="49"/>
      <c r="T13" s="49"/>
      <c r="U13" s="49">
        <v>0.01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16.5" thickTop="1" thickBot="1" x14ac:dyDescent="0.3">
      <c r="C14" s="52">
        <f t="shared" si="0"/>
        <v>7</v>
      </c>
      <c r="D14" s="51" t="s">
        <v>243</v>
      </c>
      <c r="E14" s="51" t="s">
        <v>283</v>
      </c>
      <c r="F14" s="51" t="s">
        <v>236</v>
      </c>
      <c r="G14" s="49">
        <v>0.21</v>
      </c>
      <c r="H14" s="54">
        <v>60</v>
      </c>
      <c r="J14" s="56">
        <v>2.2000000000000002</v>
      </c>
      <c r="K14" s="57"/>
      <c r="L14" s="49"/>
      <c r="M14" s="49"/>
      <c r="N14" s="49"/>
      <c r="O14" s="49"/>
      <c r="P14" s="49">
        <v>0.02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ht="16.5" thickTop="1" thickBot="1" x14ac:dyDescent="0.3">
      <c r="C15" s="52">
        <f t="shared" si="0"/>
        <v>8</v>
      </c>
      <c r="D15" s="51" t="s">
        <v>244</v>
      </c>
      <c r="E15" s="51" t="s">
        <v>284</v>
      </c>
      <c r="F15" s="51" t="s">
        <v>298</v>
      </c>
      <c r="G15" s="49">
        <v>0.04</v>
      </c>
      <c r="H15" s="54">
        <v>60</v>
      </c>
      <c r="J15" s="56">
        <v>2</v>
      </c>
      <c r="K15" s="57"/>
      <c r="L15" s="49"/>
      <c r="M15" s="49"/>
      <c r="N15" s="49"/>
      <c r="O15" s="49"/>
      <c r="P15" s="49">
        <v>0.02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36" ht="16.5" thickTop="1" thickBot="1" x14ac:dyDescent="0.3">
      <c r="C16" s="52">
        <f t="shared" si="0"/>
        <v>9</v>
      </c>
      <c r="D16" s="51" t="s">
        <v>245</v>
      </c>
      <c r="E16" s="51" t="s">
        <v>285</v>
      </c>
      <c r="F16" s="51" t="s">
        <v>298</v>
      </c>
      <c r="G16" s="49">
        <v>0.1</v>
      </c>
      <c r="H16" s="54">
        <v>60</v>
      </c>
      <c r="J16" s="56">
        <v>1</v>
      </c>
      <c r="K16" s="57"/>
      <c r="L16" s="49"/>
      <c r="M16" s="49"/>
      <c r="N16" s="49"/>
      <c r="O16" s="49"/>
      <c r="P16" s="49">
        <v>0.02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3:36" ht="16.5" thickTop="1" thickBot="1" x14ac:dyDescent="0.3">
      <c r="C17" s="52">
        <f t="shared" si="0"/>
        <v>10</v>
      </c>
      <c r="D17" s="51" t="s">
        <v>246</v>
      </c>
      <c r="E17" s="51" t="s">
        <v>286</v>
      </c>
      <c r="F17" s="51" t="s">
        <v>298</v>
      </c>
      <c r="G17" s="49">
        <v>0.21</v>
      </c>
      <c r="H17" s="54">
        <v>60</v>
      </c>
      <c r="J17" s="56">
        <v>1.5</v>
      </c>
      <c r="K17" s="57"/>
      <c r="L17" s="49"/>
      <c r="M17" s="49"/>
      <c r="N17" s="49"/>
      <c r="O17" s="49"/>
      <c r="P17" s="49"/>
      <c r="Q17" s="49"/>
      <c r="R17" s="49"/>
      <c r="S17" s="49">
        <v>0.02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</row>
    <row r="18" spans="3:36" ht="16.5" thickTop="1" thickBot="1" x14ac:dyDescent="0.3">
      <c r="C18" s="52">
        <f t="shared" si="0"/>
        <v>11</v>
      </c>
      <c r="D18" s="51" t="s">
        <v>247</v>
      </c>
      <c r="E18" s="51" t="s">
        <v>287</v>
      </c>
      <c r="F18" s="51" t="s">
        <v>236</v>
      </c>
      <c r="G18" s="49">
        <v>0.21</v>
      </c>
      <c r="H18" s="54">
        <v>60</v>
      </c>
      <c r="J18" s="56">
        <v>1.4</v>
      </c>
      <c r="K18" s="57"/>
      <c r="L18" s="49"/>
      <c r="M18" s="49"/>
      <c r="N18" s="49"/>
      <c r="O18" s="49"/>
      <c r="P18" s="49"/>
      <c r="Q18" s="49"/>
      <c r="R18" s="49"/>
      <c r="S18" s="49"/>
      <c r="T18" s="49">
        <v>0.02</v>
      </c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3:36" ht="16.5" thickTop="1" thickBot="1" x14ac:dyDescent="0.3">
      <c r="C19" s="52">
        <f t="shared" si="0"/>
        <v>12</v>
      </c>
      <c r="D19" s="51" t="s">
        <v>248</v>
      </c>
      <c r="E19" s="51" t="s">
        <v>288</v>
      </c>
      <c r="F19" s="51" t="s">
        <v>236</v>
      </c>
      <c r="G19" s="49">
        <v>0.21</v>
      </c>
      <c r="H19" s="54">
        <v>60</v>
      </c>
      <c r="J19" s="56">
        <v>1.7</v>
      </c>
      <c r="K19" s="57"/>
      <c r="L19" s="49"/>
      <c r="M19" s="49"/>
      <c r="N19" s="49"/>
      <c r="O19" s="49"/>
      <c r="P19" s="49"/>
      <c r="Q19" s="49"/>
      <c r="R19" s="49"/>
      <c r="S19" s="49"/>
      <c r="T19" s="49"/>
      <c r="U19" s="49">
        <v>0.02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</row>
    <row r="20" spans="3:36" ht="16.5" thickTop="1" thickBot="1" x14ac:dyDescent="0.3">
      <c r="C20" s="52">
        <f t="shared" si="0"/>
        <v>13</v>
      </c>
      <c r="D20" s="51" t="s">
        <v>249</v>
      </c>
      <c r="E20" s="51" t="s">
        <v>289</v>
      </c>
      <c r="F20" s="51" t="s">
        <v>239</v>
      </c>
      <c r="G20" s="49">
        <v>0.21</v>
      </c>
      <c r="H20" s="54">
        <v>60</v>
      </c>
      <c r="J20" s="56">
        <v>2.2999999999999998</v>
      </c>
      <c r="K20" s="57"/>
      <c r="L20" s="49"/>
      <c r="M20" s="49"/>
      <c r="N20" s="49"/>
      <c r="O20" s="49"/>
      <c r="P20" s="49"/>
      <c r="Q20" s="49"/>
      <c r="R20" s="49"/>
      <c r="S20" s="49"/>
      <c r="T20" s="49">
        <v>0.02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3:36" ht="16.5" thickTop="1" thickBot="1" x14ac:dyDescent="0.3">
      <c r="C21" s="52">
        <f t="shared" si="0"/>
        <v>14</v>
      </c>
      <c r="D21" s="51" t="s">
        <v>250</v>
      </c>
      <c r="E21" s="51" t="s">
        <v>290</v>
      </c>
      <c r="F21" s="51" t="s">
        <v>239</v>
      </c>
      <c r="G21" s="49">
        <v>0.04</v>
      </c>
      <c r="H21" s="54">
        <v>60</v>
      </c>
      <c r="J21" s="56">
        <v>2</v>
      </c>
      <c r="K21" s="57"/>
      <c r="L21" s="49"/>
      <c r="M21" s="49"/>
      <c r="N21" s="49"/>
      <c r="O21" s="49"/>
      <c r="P21" s="49"/>
      <c r="Q21" s="49"/>
      <c r="R21" s="49"/>
      <c r="S21" s="49">
        <v>0.02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</row>
    <row r="22" spans="3:36" ht="16.5" thickTop="1" thickBot="1" x14ac:dyDescent="0.3">
      <c r="C22" s="52">
        <f t="shared" si="0"/>
        <v>15</v>
      </c>
      <c r="D22" s="51" t="s">
        <v>251</v>
      </c>
      <c r="E22" s="51" t="s">
        <v>291</v>
      </c>
      <c r="F22" s="51" t="s">
        <v>298</v>
      </c>
      <c r="G22" s="49">
        <v>0.21</v>
      </c>
      <c r="H22" s="54">
        <v>60</v>
      </c>
      <c r="J22" s="56">
        <v>3.2</v>
      </c>
      <c r="K22" s="57"/>
      <c r="L22" s="49"/>
      <c r="M22" s="49"/>
      <c r="N22" s="49"/>
      <c r="O22" s="49"/>
      <c r="P22" s="49"/>
      <c r="Q22" s="49"/>
      <c r="R22" s="49"/>
      <c r="S22" s="49"/>
      <c r="T22" s="49"/>
      <c r="U22" s="49">
        <v>0.03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3:36" ht="16.5" thickTop="1" thickBot="1" x14ac:dyDescent="0.3">
      <c r="C23" s="52">
        <f t="shared" si="0"/>
        <v>16</v>
      </c>
      <c r="D23" s="51" t="s">
        <v>252</v>
      </c>
      <c r="E23" s="51" t="s">
        <v>292</v>
      </c>
      <c r="F23" s="51" t="s">
        <v>298</v>
      </c>
      <c r="G23" s="49">
        <v>0.1</v>
      </c>
      <c r="H23" s="54">
        <v>60</v>
      </c>
      <c r="J23" s="56">
        <v>1.8</v>
      </c>
      <c r="K23" s="57"/>
      <c r="L23" s="49"/>
      <c r="M23" s="49"/>
      <c r="N23" s="49"/>
      <c r="O23" s="49"/>
      <c r="P23" s="49"/>
      <c r="Q23" s="49"/>
      <c r="R23" s="49"/>
      <c r="S23" s="49"/>
      <c r="T23" s="49"/>
      <c r="U23" s="49">
        <v>0.01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3:36" ht="16.5" thickTop="1" thickBot="1" x14ac:dyDescent="0.3">
      <c r="C24" s="52">
        <f t="shared" si="0"/>
        <v>17</v>
      </c>
      <c r="D24" s="51" t="s">
        <v>253</v>
      </c>
      <c r="E24" s="51" t="s">
        <v>293</v>
      </c>
      <c r="F24" s="51" t="s">
        <v>298</v>
      </c>
      <c r="G24" s="49">
        <v>0.1</v>
      </c>
      <c r="H24" s="54">
        <v>60</v>
      </c>
      <c r="J24" s="56">
        <v>0.7</v>
      </c>
      <c r="K24" s="57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>
        <v>0.01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3:36" ht="16.5" thickTop="1" thickBot="1" x14ac:dyDescent="0.3">
      <c r="C25" s="52">
        <f t="shared" si="0"/>
        <v>18</v>
      </c>
      <c r="D25" s="51" t="s">
        <v>254</v>
      </c>
      <c r="E25" s="51" t="s">
        <v>294</v>
      </c>
      <c r="F25" s="51" t="s">
        <v>236</v>
      </c>
      <c r="G25" s="49">
        <v>0.21</v>
      </c>
      <c r="H25" s="54">
        <v>60</v>
      </c>
      <c r="J25" s="56">
        <v>1</v>
      </c>
      <c r="K25" s="57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>
        <v>0.01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3:36" ht="16.5" thickTop="1" thickBot="1" x14ac:dyDescent="0.3">
      <c r="C26" s="52">
        <f t="shared" si="0"/>
        <v>19</v>
      </c>
      <c r="D26" s="51" t="s">
        <v>255</v>
      </c>
      <c r="E26" s="51" t="s">
        <v>295</v>
      </c>
      <c r="F26" s="51" t="s">
        <v>239</v>
      </c>
      <c r="G26" s="49">
        <v>0.21</v>
      </c>
      <c r="H26" s="54">
        <v>60</v>
      </c>
      <c r="J26" s="56">
        <v>1.5</v>
      </c>
      <c r="K26" s="57"/>
      <c r="L26" s="49"/>
      <c r="M26" s="49"/>
      <c r="N26" s="49"/>
      <c r="O26" s="49"/>
      <c r="P26" s="49"/>
      <c r="Q26" s="49"/>
      <c r="R26" s="49"/>
      <c r="S26" s="49"/>
      <c r="T26" s="49">
        <v>0.02</v>
      </c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3:36" ht="16.5" thickTop="1" thickBot="1" x14ac:dyDescent="0.3">
      <c r="C27" s="52">
        <f t="shared" si="0"/>
        <v>20</v>
      </c>
      <c r="D27" s="51" t="s">
        <v>256</v>
      </c>
      <c r="E27" s="51" t="s">
        <v>296</v>
      </c>
      <c r="F27" s="51" t="s">
        <v>236</v>
      </c>
      <c r="G27" s="49">
        <v>0.21</v>
      </c>
      <c r="H27" s="54">
        <v>60</v>
      </c>
      <c r="J27" s="56">
        <v>2.6</v>
      </c>
      <c r="K27" s="57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>
        <v>0.02</v>
      </c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3:36" ht="15.75" thickTop="1" x14ac:dyDescent="0.25"/>
    <row r="30" spans="3:36" ht="15.75" thickBot="1" x14ac:dyDescent="0.3">
      <c r="C30" s="57"/>
      <c r="D30" s="52" t="s">
        <v>231</v>
      </c>
      <c r="E30" s="52" t="s">
        <v>232</v>
      </c>
      <c r="F30" s="52" t="s">
        <v>320</v>
      </c>
      <c r="G30" s="52" t="s">
        <v>313</v>
      </c>
      <c r="J30" s="202">
        <f>+SPm!B2</f>
        <v>41456</v>
      </c>
      <c r="K30" s="202"/>
      <c r="L30" s="202">
        <f>+SPm!C2</f>
        <v>41517</v>
      </c>
      <c r="M30" s="202">
        <f>+SPm!D2</f>
        <v>41547</v>
      </c>
      <c r="N30" s="202">
        <f>+SPm!E2</f>
        <v>41578</v>
      </c>
      <c r="O30" s="202">
        <f>+SPm!F2</f>
        <v>41608</v>
      </c>
      <c r="P30" s="202">
        <f>+SPm!G2</f>
        <v>41639</v>
      </c>
      <c r="Q30" s="202">
        <f>+SPm!H2</f>
        <v>41670</v>
      </c>
      <c r="R30" s="202">
        <f>+SPm!I2</f>
        <v>41698</v>
      </c>
      <c r="S30" s="202">
        <f>+SPm!J2</f>
        <v>41729</v>
      </c>
      <c r="T30" s="202">
        <f>+SPm!K2</f>
        <v>41759</v>
      </c>
      <c r="U30" s="202">
        <f>+SPm!L2</f>
        <v>41790</v>
      </c>
      <c r="V30" s="202">
        <f>+SPm!M2</f>
        <v>41820</v>
      </c>
      <c r="W30" s="202">
        <f>+SPm!N2</f>
        <v>41851</v>
      </c>
      <c r="X30" s="202">
        <f>+SPm!O2</f>
        <v>41882</v>
      </c>
      <c r="Y30" s="202">
        <f>+SPm!P2</f>
        <v>41912</v>
      </c>
      <c r="Z30" s="202">
        <f>+SPm!Q2</f>
        <v>41943</v>
      </c>
      <c r="AA30" s="202">
        <f>+SPm!R2</f>
        <v>41973</v>
      </c>
      <c r="AB30" s="202">
        <f>+SPm!S2</f>
        <v>42004</v>
      </c>
      <c r="AC30" s="202">
        <f>+SPm!T2</f>
        <v>42035</v>
      </c>
      <c r="AD30" s="202">
        <f>+SPm!U2</f>
        <v>42063</v>
      </c>
      <c r="AE30" s="202">
        <f>+SPm!V2</f>
        <v>42094</v>
      </c>
      <c r="AF30" s="202">
        <f>+SPm!W2</f>
        <v>42124</v>
      </c>
      <c r="AG30" s="202">
        <f>+SPm!X2</f>
        <v>42155</v>
      </c>
      <c r="AH30" s="202">
        <f>+SPm!Y2</f>
        <v>42185</v>
      </c>
      <c r="AI30" s="202">
        <f>+SPm!Z2</f>
        <v>42216</v>
      </c>
      <c r="AJ30" s="202">
        <f>+SPm!AA2</f>
        <v>42247</v>
      </c>
    </row>
    <row r="31" spans="3:36" ht="16.5" thickTop="1" thickBot="1" x14ac:dyDescent="0.3">
      <c r="C31" s="52">
        <v>1</v>
      </c>
      <c r="D31" s="51" t="s">
        <v>208</v>
      </c>
      <c r="E31" s="51" t="s">
        <v>257</v>
      </c>
      <c r="F31" s="49">
        <v>0.21</v>
      </c>
      <c r="G31" s="54">
        <v>60</v>
      </c>
      <c r="J31" s="56">
        <v>240</v>
      </c>
      <c r="K31" s="57"/>
      <c r="L31" s="49"/>
      <c r="M31" s="49"/>
      <c r="N31" s="49"/>
      <c r="O31" s="49"/>
      <c r="P31" s="49"/>
      <c r="Q31" s="49">
        <v>0.03</v>
      </c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3:36" ht="16.5" thickTop="1" thickBot="1" x14ac:dyDescent="0.3">
      <c r="C32" s="52">
        <f>+C31+1</f>
        <v>2</v>
      </c>
      <c r="D32" s="51" t="s">
        <v>209</v>
      </c>
      <c r="E32" s="51" t="s">
        <v>258</v>
      </c>
      <c r="F32" s="49">
        <v>0.21</v>
      </c>
      <c r="G32" s="54">
        <v>60</v>
      </c>
      <c r="J32" s="56">
        <v>250</v>
      </c>
      <c r="K32" s="57"/>
      <c r="L32" s="49"/>
      <c r="M32" s="49"/>
      <c r="N32" s="49"/>
      <c r="O32" s="49"/>
      <c r="P32" s="49"/>
      <c r="Q32" s="49"/>
      <c r="R32" s="49"/>
      <c r="S32" s="49">
        <v>0.02</v>
      </c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ht="16.5" thickTop="1" thickBot="1" x14ac:dyDescent="0.3">
      <c r="C33" s="52">
        <f t="shared" ref="C33:C50" si="1">+C32+1</f>
        <v>3</v>
      </c>
      <c r="D33" s="51" t="s">
        <v>210</v>
      </c>
      <c r="E33" s="51" t="s">
        <v>259</v>
      </c>
      <c r="F33" s="49">
        <v>0.21</v>
      </c>
      <c r="G33" s="54">
        <v>60</v>
      </c>
      <c r="J33" s="56">
        <v>245</v>
      </c>
      <c r="K33" s="57"/>
      <c r="L33" s="49"/>
      <c r="M33" s="49"/>
      <c r="N33" s="49"/>
      <c r="O33" s="49"/>
      <c r="P33" s="49"/>
      <c r="Q33" s="49"/>
      <c r="R33" s="49">
        <v>0.01</v>
      </c>
      <c r="S33" s="49"/>
      <c r="T33" s="49"/>
      <c r="U33" s="49">
        <v>0.03</v>
      </c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</row>
    <row r="34" spans="3:36" ht="16.5" thickTop="1" thickBot="1" x14ac:dyDescent="0.3">
      <c r="C34" s="52">
        <f t="shared" si="1"/>
        <v>4</v>
      </c>
      <c r="D34" s="51" t="s">
        <v>211</v>
      </c>
      <c r="E34" s="51" t="s">
        <v>260</v>
      </c>
      <c r="F34" s="49">
        <v>0.21</v>
      </c>
      <c r="G34" s="54">
        <v>60</v>
      </c>
      <c r="J34" s="56">
        <v>255</v>
      </c>
      <c r="K34" s="57"/>
      <c r="L34" s="49"/>
      <c r="M34" s="49"/>
      <c r="N34" s="49"/>
      <c r="O34" s="49"/>
      <c r="P34" s="49"/>
      <c r="Q34" s="49"/>
      <c r="R34" s="49"/>
      <c r="S34" s="49">
        <v>0.02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ht="16.5" thickTop="1" thickBot="1" x14ac:dyDescent="0.3">
      <c r="C35" s="52">
        <f t="shared" si="1"/>
        <v>5</v>
      </c>
      <c r="D35" s="51" t="s">
        <v>212</v>
      </c>
      <c r="E35" s="51" t="s">
        <v>261</v>
      </c>
      <c r="F35" s="49">
        <v>0.21</v>
      </c>
      <c r="G35" s="54">
        <v>60</v>
      </c>
      <c r="J35" s="56">
        <v>255</v>
      </c>
      <c r="K35" s="57"/>
      <c r="L35" s="49"/>
      <c r="M35" s="49"/>
      <c r="N35" s="49"/>
      <c r="O35" s="49"/>
      <c r="P35" s="49"/>
      <c r="Q35" s="49"/>
      <c r="R35" s="49">
        <v>0.03</v>
      </c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  <row r="36" spans="3:36" ht="16.5" thickTop="1" thickBot="1" x14ac:dyDescent="0.3">
      <c r="C36" s="52">
        <f t="shared" si="1"/>
        <v>6</v>
      </c>
      <c r="D36" s="51" t="s">
        <v>213</v>
      </c>
      <c r="E36" s="51" t="s">
        <v>262</v>
      </c>
      <c r="F36" s="49">
        <v>0.21</v>
      </c>
      <c r="G36" s="54">
        <v>60</v>
      </c>
      <c r="J36" s="56">
        <v>245</v>
      </c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>
        <v>0.01</v>
      </c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ht="16.5" thickTop="1" thickBot="1" x14ac:dyDescent="0.3">
      <c r="C37" s="52">
        <f t="shared" si="1"/>
        <v>7</v>
      </c>
      <c r="D37" s="51" t="s">
        <v>214</v>
      </c>
      <c r="E37" s="51" t="s">
        <v>263</v>
      </c>
      <c r="F37" s="49">
        <v>0.21</v>
      </c>
      <c r="G37" s="54">
        <v>60</v>
      </c>
      <c r="J37" s="56">
        <v>235</v>
      </c>
      <c r="K37" s="57"/>
      <c r="L37" s="49"/>
      <c r="M37" s="49"/>
      <c r="N37" s="49"/>
      <c r="O37" s="49"/>
      <c r="P37" s="49">
        <v>0.02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3:36" ht="16.5" thickTop="1" thickBot="1" x14ac:dyDescent="0.3">
      <c r="C38" s="52">
        <f t="shared" si="1"/>
        <v>8</v>
      </c>
      <c r="D38" s="51" t="s">
        <v>215</v>
      </c>
      <c r="E38" s="51" t="s">
        <v>264</v>
      </c>
      <c r="F38" s="49">
        <v>0.21</v>
      </c>
      <c r="G38" s="54">
        <v>60</v>
      </c>
      <c r="J38" s="56">
        <v>255</v>
      </c>
      <c r="K38" s="57"/>
      <c r="L38" s="49"/>
      <c r="M38" s="49"/>
      <c r="N38" s="49"/>
      <c r="O38" s="49"/>
      <c r="P38" s="49">
        <v>0.03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ht="16.5" thickTop="1" thickBot="1" x14ac:dyDescent="0.3">
      <c r="C39" s="52">
        <f t="shared" si="1"/>
        <v>9</v>
      </c>
      <c r="D39" s="51" t="s">
        <v>216</v>
      </c>
      <c r="E39" s="51" t="s">
        <v>265</v>
      </c>
      <c r="F39" s="49">
        <v>0.21</v>
      </c>
      <c r="G39" s="54">
        <v>60</v>
      </c>
      <c r="J39" s="56">
        <v>255</v>
      </c>
      <c r="K39" s="57"/>
      <c r="L39" s="49"/>
      <c r="M39" s="49"/>
      <c r="N39" s="49"/>
      <c r="O39" s="49"/>
      <c r="P39" s="49">
        <v>0.03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</row>
    <row r="40" spans="3:36" ht="16.5" thickTop="1" thickBot="1" x14ac:dyDescent="0.3">
      <c r="C40" s="52">
        <f t="shared" si="1"/>
        <v>10</v>
      </c>
      <c r="D40" s="51" t="s">
        <v>217</v>
      </c>
      <c r="E40" s="51" t="s">
        <v>266</v>
      </c>
      <c r="F40" s="49">
        <v>0.21</v>
      </c>
      <c r="G40" s="54">
        <v>60</v>
      </c>
      <c r="J40" s="56">
        <v>250</v>
      </c>
      <c r="K40" s="57"/>
      <c r="L40" s="49"/>
      <c r="M40" s="49"/>
      <c r="N40" s="49"/>
      <c r="O40" s="49"/>
      <c r="P40" s="49"/>
      <c r="Q40" s="49"/>
      <c r="R40" s="49"/>
      <c r="S40" s="49">
        <v>0.01</v>
      </c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ht="16.5" thickTop="1" thickBot="1" x14ac:dyDescent="0.3">
      <c r="C41" s="52">
        <f t="shared" si="1"/>
        <v>11</v>
      </c>
      <c r="D41" s="51" t="s">
        <v>218</v>
      </c>
      <c r="E41" s="51" t="s">
        <v>267</v>
      </c>
      <c r="F41" s="49">
        <v>0.21</v>
      </c>
      <c r="G41" s="54">
        <v>60</v>
      </c>
      <c r="J41" s="56">
        <v>240</v>
      </c>
      <c r="K41" s="57"/>
      <c r="L41" s="49"/>
      <c r="M41" s="49"/>
      <c r="N41" s="49"/>
      <c r="O41" s="49"/>
      <c r="P41" s="49"/>
      <c r="Q41" s="49"/>
      <c r="R41" s="49"/>
      <c r="S41" s="49"/>
      <c r="T41" s="49">
        <v>0.02</v>
      </c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ht="16.5" thickTop="1" thickBot="1" x14ac:dyDescent="0.3">
      <c r="C42" s="52">
        <f t="shared" si="1"/>
        <v>12</v>
      </c>
      <c r="D42" s="51" t="s">
        <v>219</v>
      </c>
      <c r="E42" s="51" t="s">
        <v>268</v>
      </c>
      <c r="F42" s="49">
        <v>0.21</v>
      </c>
      <c r="G42" s="54">
        <v>60</v>
      </c>
      <c r="J42" s="56">
        <v>245</v>
      </c>
      <c r="K42" s="57"/>
      <c r="L42" s="49"/>
      <c r="M42" s="49"/>
      <c r="N42" s="49"/>
      <c r="O42" s="49"/>
      <c r="P42" s="49"/>
      <c r="Q42" s="49"/>
      <c r="R42" s="49"/>
      <c r="S42" s="49"/>
      <c r="T42" s="49"/>
      <c r="U42" s="49">
        <v>0.01</v>
      </c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ht="16.5" thickTop="1" thickBot="1" x14ac:dyDescent="0.3">
      <c r="C43" s="52">
        <f t="shared" si="1"/>
        <v>13</v>
      </c>
      <c r="D43" s="51" t="s">
        <v>220</v>
      </c>
      <c r="E43" s="51" t="s">
        <v>269</v>
      </c>
      <c r="F43" s="49">
        <v>0.21</v>
      </c>
      <c r="G43" s="54">
        <v>60</v>
      </c>
      <c r="J43" s="56">
        <v>220</v>
      </c>
      <c r="K43" s="57"/>
      <c r="L43" s="49"/>
      <c r="M43" s="49"/>
      <c r="N43" s="49"/>
      <c r="O43" s="49"/>
      <c r="P43" s="49"/>
      <c r="Q43" s="49"/>
      <c r="R43" s="49"/>
      <c r="S43" s="49"/>
      <c r="T43" s="49">
        <v>0.03</v>
      </c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ht="16.5" thickTop="1" thickBot="1" x14ac:dyDescent="0.3">
      <c r="C44" s="52">
        <f t="shared" si="1"/>
        <v>14</v>
      </c>
      <c r="D44" s="51" t="s">
        <v>221</v>
      </c>
      <c r="E44" s="51" t="s">
        <v>270</v>
      </c>
      <c r="F44" s="49">
        <v>0.21</v>
      </c>
      <c r="G44" s="54">
        <v>60</v>
      </c>
      <c r="J44" s="56">
        <v>220</v>
      </c>
      <c r="K44" s="57"/>
      <c r="L44" s="49"/>
      <c r="M44" s="49"/>
      <c r="N44" s="49"/>
      <c r="O44" s="49"/>
      <c r="P44" s="49"/>
      <c r="Q44" s="49"/>
      <c r="R44" s="49"/>
      <c r="S44" s="49">
        <v>0.01</v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ht="16.5" thickTop="1" thickBot="1" x14ac:dyDescent="0.3">
      <c r="C45" s="52">
        <f t="shared" si="1"/>
        <v>15</v>
      </c>
      <c r="D45" s="51" t="s">
        <v>222</v>
      </c>
      <c r="E45" s="51" t="s">
        <v>271</v>
      </c>
      <c r="F45" s="49">
        <v>0.21</v>
      </c>
      <c r="G45" s="54">
        <v>60</v>
      </c>
      <c r="J45" s="56">
        <v>235</v>
      </c>
      <c r="K45" s="57"/>
      <c r="L45" s="49"/>
      <c r="M45" s="49"/>
      <c r="N45" s="49"/>
      <c r="O45" s="49"/>
      <c r="P45" s="49"/>
      <c r="Q45" s="49"/>
      <c r="R45" s="49"/>
      <c r="S45" s="49"/>
      <c r="T45" s="49"/>
      <c r="U45" s="49">
        <v>0.02</v>
      </c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ht="16.5" thickTop="1" thickBot="1" x14ac:dyDescent="0.3">
      <c r="C46" s="52">
        <f t="shared" si="1"/>
        <v>16</v>
      </c>
      <c r="D46" s="51" t="s">
        <v>223</v>
      </c>
      <c r="E46" s="51" t="s">
        <v>272</v>
      </c>
      <c r="F46" s="49">
        <v>0.21</v>
      </c>
      <c r="G46" s="54">
        <v>60</v>
      </c>
      <c r="J46" s="56">
        <v>230</v>
      </c>
      <c r="K46" s="57"/>
      <c r="L46" s="49"/>
      <c r="M46" s="49"/>
      <c r="N46" s="49"/>
      <c r="O46" s="49"/>
      <c r="P46" s="49"/>
      <c r="Q46" s="49"/>
      <c r="R46" s="49"/>
      <c r="S46" s="49"/>
      <c r="T46" s="49"/>
      <c r="U46" s="49">
        <v>0.01</v>
      </c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ht="16.5" thickTop="1" thickBot="1" x14ac:dyDescent="0.3">
      <c r="C47" s="52">
        <f t="shared" si="1"/>
        <v>17</v>
      </c>
      <c r="D47" s="51" t="s">
        <v>224</v>
      </c>
      <c r="E47" s="51" t="s">
        <v>273</v>
      </c>
      <c r="F47" s="49">
        <v>0.21</v>
      </c>
      <c r="G47" s="54">
        <v>60</v>
      </c>
      <c r="J47" s="56">
        <v>230</v>
      </c>
      <c r="K47" s="57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>
        <v>0.02</v>
      </c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ht="16.5" thickTop="1" thickBot="1" x14ac:dyDescent="0.3">
      <c r="C48" s="52">
        <f t="shared" si="1"/>
        <v>18</v>
      </c>
      <c r="D48" s="51" t="s">
        <v>225</v>
      </c>
      <c r="E48" s="51" t="s">
        <v>274</v>
      </c>
      <c r="F48" s="49">
        <v>0.21</v>
      </c>
      <c r="G48" s="54">
        <v>60</v>
      </c>
      <c r="J48" s="56">
        <v>220</v>
      </c>
      <c r="K48" s="5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>
        <v>0.02</v>
      </c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ht="16.5" thickTop="1" thickBot="1" x14ac:dyDescent="0.3">
      <c r="C49" s="52">
        <f t="shared" si="1"/>
        <v>19</v>
      </c>
      <c r="D49" s="51" t="s">
        <v>226</v>
      </c>
      <c r="E49" s="51" t="s">
        <v>275</v>
      </c>
      <c r="F49" s="49">
        <v>0.21</v>
      </c>
      <c r="G49" s="54">
        <v>60</v>
      </c>
      <c r="J49" s="56">
        <v>220</v>
      </c>
      <c r="K49" s="57"/>
      <c r="L49" s="49"/>
      <c r="M49" s="49"/>
      <c r="N49" s="49"/>
      <c r="O49" s="49"/>
      <c r="P49" s="49"/>
      <c r="Q49" s="49"/>
      <c r="R49" s="49"/>
      <c r="S49" s="49"/>
      <c r="T49" s="49">
        <v>0.01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ht="16.5" thickTop="1" thickBot="1" x14ac:dyDescent="0.3">
      <c r="C50" s="52">
        <f t="shared" si="1"/>
        <v>20</v>
      </c>
      <c r="D50" s="51" t="s">
        <v>227</v>
      </c>
      <c r="E50" s="51" t="s">
        <v>276</v>
      </c>
      <c r="F50" s="49">
        <v>0.21</v>
      </c>
      <c r="G50" s="54">
        <v>60</v>
      </c>
      <c r="J50" s="56">
        <v>230</v>
      </c>
      <c r="K50" s="57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0.03</v>
      </c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ht="15.75" thickTop="1" x14ac:dyDescent="0.25"/>
  </sheetData>
  <hyperlinks>
    <hyperlink ref="A1" location="View!A1" display="VIEW"/>
    <hyperlink ref="A3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F8:F27</xm:sqref>
        </x14:dataValidation>
        <x14:dataValidation type="list" allowBlank="1" showInputMessage="1" showErrorMessage="1">
          <x14:formula1>
            <xm:f>app!$C$55:$C$58</xm:f>
          </x14:formula1>
          <xm:sqref>H8:H27 G31:G50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View</vt:lpstr>
      <vt:lpstr>app</vt:lpstr>
      <vt:lpstr>SP_Preg</vt:lpstr>
      <vt:lpstr>Fin_Pregr</vt:lpstr>
      <vt:lpstr>Imm.ni_Pregr</vt:lpstr>
      <vt:lpstr>Var Econ</vt:lpstr>
      <vt:lpstr>Var Fin</vt:lpstr>
      <vt:lpstr>Prospetto 1</vt:lpstr>
      <vt:lpstr>An Distinta Base</vt:lpstr>
      <vt:lpstr>Vendite</vt:lpstr>
      <vt:lpstr>Distinta Base</vt:lpstr>
      <vt:lpstr>magazzino</vt:lpstr>
      <vt:lpstr>Personale</vt:lpstr>
      <vt:lpstr>Altri costi</vt:lpstr>
      <vt:lpstr>Finanziamneti</vt:lpstr>
      <vt:lpstr>Leasing</vt:lpstr>
      <vt:lpstr>Capitale Sociale</vt:lpstr>
      <vt:lpstr>Elaborati-&gt;</vt:lpstr>
      <vt:lpstr>E_Acquisti</vt:lpstr>
      <vt:lpstr>E_Magazzino</vt:lpstr>
      <vt:lpstr>E_Vendite</vt:lpstr>
      <vt:lpstr>E_Investimenti</vt:lpstr>
      <vt:lpstr>E_Ammortamenti</vt:lpstr>
      <vt:lpstr>E_Personale</vt:lpstr>
      <vt:lpstr>E_Altri costi</vt:lpstr>
      <vt:lpstr>E_Finanziamenti</vt:lpstr>
      <vt:lpstr>E_Leasing</vt:lpstr>
      <vt:lpstr>Irap</vt:lpstr>
      <vt:lpstr>Ires</vt:lpstr>
      <vt:lpstr>L_Iva</vt:lpstr>
      <vt:lpstr>L_Banche</vt:lpstr>
      <vt:lpstr>SPm</vt:lpstr>
      <vt:lpstr>CEm</vt:lpstr>
      <vt:lpstr>Cash Flow</vt:lpstr>
      <vt:lpstr>SP an</vt:lpstr>
      <vt:lpstr>CE an</vt:lpstr>
      <vt:lpstr>Cf an</vt:lpstr>
      <vt:lpstr>Indicatori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2013-07-28T05:52:28Z</dcterms:modified>
</cp:coreProperties>
</file>