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2995" windowHeight="9855"/>
  </bookViews>
  <sheets>
    <sheet name="SP" sheetId="1" r:id="rId1"/>
    <sheet name="Indicatori Liquidità" sheetId="2" state="hidden" r:id="rId2"/>
    <sheet name="Finanziamenti" sheetId="6" r:id="rId3"/>
    <sheet name="Immobilizzazioni" sheetId="5" r:id="rId4"/>
    <sheet name="Variazioni Economiche" sheetId="4" r:id="rId5"/>
    <sheet name="Variazioni Finanziarie" sheetId="3" r:id="rId6"/>
  </sheets>
  <calcPr calcId="145621" concurrentCalc="0"/>
</workbook>
</file>

<file path=xl/calcChain.xml><?xml version="1.0" encoding="utf-8"?>
<calcChain xmlns="http://schemas.openxmlformats.org/spreadsheetml/2006/main">
  <c r="E57" i="1" l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D57" i="1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D11" i="3"/>
  <c r="C57" i="1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C13" i="6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C12" i="4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D2" i="3"/>
  <c r="C5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D8" i="6"/>
  <c r="D10" i="6"/>
  <c r="C18" i="6"/>
  <c r="D14" i="6"/>
  <c r="D17" i="6"/>
  <c r="D15" i="6"/>
  <c r="D16" i="6"/>
  <c r="D18" i="6"/>
  <c r="E14" i="6"/>
  <c r="E17" i="6"/>
  <c r="E15" i="6"/>
  <c r="E16" i="6"/>
  <c r="E18" i="6"/>
  <c r="F14" i="6"/>
  <c r="F17" i="6"/>
  <c r="F15" i="6"/>
  <c r="F16" i="6"/>
  <c r="F18" i="6"/>
  <c r="G14" i="6"/>
  <c r="G17" i="6"/>
  <c r="G15" i="6"/>
  <c r="G16" i="6"/>
  <c r="G18" i="6"/>
  <c r="H14" i="6"/>
  <c r="H17" i="6"/>
  <c r="H15" i="6"/>
  <c r="H16" i="6"/>
  <c r="H18" i="6"/>
  <c r="I14" i="6"/>
  <c r="I17" i="6"/>
  <c r="I15" i="6"/>
  <c r="I16" i="6"/>
  <c r="I18" i="6"/>
  <c r="J14" i="6"/>
  <c r="J17" i="6"/>
  <c r="J15" i="6"/>
  <c r="J16" i="6"/>
  <c r="J18" i="6"/>
  <c r="K14" i="6"/>
  <c r="K17" i="6"/>
  <c r="K15" i="6"/>
  <c r="K16" i="6"/>
  <c r="K18" i="6"/>
  <c r="L14" i="6"/>
  <c r="L17" i="6"/>
  <c r="L15" i="6"/>
  <c r="L16" i="6"/>
  <c r="L18" i="6"/>
  <c r="M14" i="6"/>
  <c r="M17" i="6"/>
  <c r="M15" i="6"/>
  <c r="M16" i="6"/>
  <c r="M18" i="6"/>
  <c r="N14" i="6"/>
  <c r="N17" i="6"/>
  <c r="N15" i="6"/>
  <c r="N16" i="6"/>
  <c r="N18" i="6"/>
  <c r="O14" i="6"/>
  <c r="O17" i="6"/>
  <c r="O15" i="6"/>
  <c r="O16" i="6"/>
  <c r="O18" i="6"/>
  <c r="P14" i="6"/>
  <c r="P17" i="6"/>
  <c r="P15" i="6"/>
  <c r="P16" i="6"/>
  <c r="P18" i="6"/>
  <c r="Q14" i="6"/>
  <c r="Q17" i="6"/>
  <c r="Q15" i="6"/>
  <c r="Q16" i="6"/>
  <c r="Q18" i="6"/>
  <c r="R14" i="6"/>
  <c r="R17" i="6"/>
  <c r="R15" i="6"/>
  <c r="R16" i="6"/>
  <c r="R18" i="6"/>
  <c r="S14" i="6"/>
  <c r="S17" i="6"/>
  <c r="S15" i="6"/>
  <c r="S16" i="6"/>
  <c r="S18" i="6"/>
  <c r="T14" i="6"/>
  <c r="T17" i="6"/>
  <c r="T15" i="6"/>
  <c r="T16" i="6"/>
  <c r="T18" i="6"/>
  <c r="U14" i="6"/>
  <c r="U17" i="6"/>
  <c r="U15" i="6"/>
  <c r="U16" i="6"/>
  <c r="U18" i="6"/>
  <c r="V14" i="6"/>
  <c r="V17" i="6"/>
  <c r="V15" i="6"/>
  <c r="V16" i="6"/>
  <c r="V18" i="6"/>
  <c r="W14" i="6"/>
  <c r="W17" i="6"/>
  <c r="W15" i="6"/>
  <c r="W16" i="6"/>
  <c r="W18" i="6"/>
  <c r="X14" i="6"/>
  <c r="X17" i="6"/>
  <c r="X15" i="6"/>
  <c r="X16" i="6"/>
  <c r="X18" i="6"/>
  <c r="Y14" i="6"/>
  <c r="Y17" i="6"/>
  <c r="Y15" i="6"/>
  <c r="Y16" i="6"/>
  <c r="Y18" i="6"/>
  <c r="Z14" i="6"/>
  <c r="Z17" i="6"/>
  <c r="Z15" i="6"/>
  <c r="Z16" i="6"/>
  <c r="Z18" i="6"/>
  <c r="AA14" i="6"/>
  <c r="AA17" i="6"/>
  <c r="AA15" i="6"/>
  <c r="AA16" i="6"/>
  <c r="AA18" i="6"/>
  <c r="AB14" i="6"/>
  <c r="AB17" i="6"/>
  <c r="AB15" i="6"/>
  <c r="AB16" i="6"/>
  <c r="AB18" i="6"/>
  <c r="AC14" i="6"/>
  <c r="AC17" i="6"/>
  <c r="AC15" i="6"/>
  <c r="AC16" i="6"/>
  <c r="AC18" i="6"/>
  <c r="AD14" i="6"/>
  <c r="AD17" i="6"/>
  <c r="AD15" i="6"/>
  <c r="AD16" i="6"/>
  <c r="AD18" i="6"/>
  <c r="AE14" i="6"/>
  <c r="AE17" i="6"/>
  <c r="AE15" i="6"/>
  <c r="AE16" i="6"/>
  <c r="AE18" i="6"/>
  <c r="AF14" i="6"/>
  <c r="AF17" i="6"/>
  <c r="AF15" i="6"/>
  <c r="AF16" i="6"/>
  <c r="AF18" i="6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F10" i="4"/>
  <c r="F11" i="4"/>
  <c r="F13" i="4"/>
  <c r="F15" i="4"/>
  <c r="D10" i="4"/>
  <c r="E10" i="4"/>
  <c r="D11" i="4"/>
  <c r="E11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D2" i="4"/>
  <c r="AE2" i="4"/>
  <c r="AF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G8" i="3"/>
  <c r="G16" i="3"/>
  <c r="H8" i="3"/>
  <c r="H16" i="3"/>
  <c r="I8" i="3"/>
  <c r="I16" i="3"/>
  <c r="J8" i="3"/>
  <c r="J16" i="3"/>
  <c r="K8" i="3"/>
  <c r="K16" i="3"/>
  <c r="L8" i="3"/>
  <c r="L16" i="3"/>
  <c r="M8" i="3"/>
  <c r="M16" i="3"/>
  <c r="N8" i="3"/>
  <c r="N16" i="3"/>
  <c r="O8" i="3"/>
  <c r="O16" i="3"/>
  <c r="P8" i="3"/>
  <c r="P16" i="3"/>
  <c r="Q8" i="3"/>
  <c r="Q16" i="3"/>
  <c r="R8" i="3"/>
  <c r="R16" i="3"/>
  <c r="S8" i="3"/>
  <c r="S16" i="3"/>
  <c r="T8" i="3"/>
  <c r="T16" i="3"/>
  <c r="U8" i="3"/>
  <c r="U16" i="3"/>
  <c r="V8" i="3"/>
  <c r="V16" i="3"/>
  <c r="W8" i="3"/>
  <c r="W16" i="3"/>
  <c r="X8" i="3"/>
  <c r="X16" i="3"/>
  <c r="Y8" i="3"/>
  <c r="Y16" i="3"/>
  <c r="Z8" i="3"/>
  <c r="Z16" i="3"/>
  <c r="AA8" i="3"/>
  <c r="AA16" i="3"/>
  <c r="AB8" i="3"/>
  <c r="AB16" i="3"/>
  <c r="AC8" i="3"/>
  <c r="AC16" i="3"/>
  <c r="AD8" i="3"/>
  <c r="AD16" i="3"/>
  <c r="AE8" i="3"/>
  <c r="AE16" i="3"/>
  <c r="AF8" i="3"/>
  <c r="AF16" i="3"/>
  <c r="AG8" i="3"/>
  <c r="AG16" i="3"/>
  <c r="C11" i="4"/>
  <c r="C10" i="4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C33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C26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F7" i="1"/>
  <c r="AE7" i="1"/>
  <c r="AD7" i="1"/>
  <c r="AC7" i="1"/>
  <c r="AB7" i="1"/>
  <c r="AA7" i="1"/>
  <c r="AC30" i="1"/>
  <c r="AC31" i="1"/>
  <c r="AC32" i="1"/>
  <c r="AC29" i="1"/>
  <c r="AC28" i="1"/>
  <c r="AD30" i="1"/>
  <c r="AD31" i="1"/>
  <c r="AD32" i="1"/>
  <c r="AD29" i="1"/>
  <c r="AD28" i="1"/>
  <c r="AE30" i="1"/>
  <c r="AE31" i="1"/>
  <c r="AE32" i="1"/>
  <c r="AE29" i="1"/>
  <c r="AE28" i="1"/>
  <c r="AF30" i="1"/>
  <c r="AF31" i="1"/>
  <c r="AF32" i="1"/>
  <c r="AF29" i="1"/>
  <c r="AF28" i="1"/>
  <c r="AC37" i="1"/>
  <c r="AD37" i="1"/>
  <c r="AE37" i="1"/>
  <c r="AF37" i="1"/>
  <c r="AC19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C14" i="1"/>
  <c r="D8" i="3"/>
  <c r="C4" i="1"/>
  <c r="E8" i="3"/>
  <c r="D4" i="1"/>
  <c r="F8" i="3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C39" i="1"/>
  <c r="AD19" i="1"/>
  <c r="AD15" i="1"/>
  <c r="AD14" i="1"/>
  <c r="AD4" i="1"/>
  <c r="AD39" i="1"/>
  <c r="AE19" i="1"/>
  <c r="AE15" i="1"/>
  <c r="AE14" i="1"/>
  <c r="AE4" i="1"/>
  <c r="AE39" i="1"/>
  <c r="AF19" i="1"/>
  <c r="AF15" i="1"/>
  <c r="AF14" i="1"/>
  <c r="AF4" i="1"/>
  <c r="AF39" i="1"/>
  <c r="D14" i="3"/>
  <c r="C44" i="1"/>
  <c r="E14" i="3"/>
  <c r="D44" i="1"/>
  <c r="F14" i="3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C43" i="1"/>
  <c r="AD44" i="1"/>
  <c r="AD43" i="1"/>
  <c r="AE44" i="1"/>
  <c r="AE43" i="1"/>
  <c r="AF44" i="1"/>
  <c r="AF43" i="1"/>
  <c r="AC49" i="1"/>
  <c r="AC47" i="1"/>
  <c r="AC50" i="1"/>
  <c r="AC51" i="1"/>
  <c r="AC52" i="1"/>
  <c r="AC53" i="1"/>
  <c r="AC54" i="1"/>
  <c r="AC46" i="1"/>
  <c r="AD49" i="1"/>
  <c r="AD47" i="1"/>
  <c r="AD50" i="1"/>
  <c r="AD51" i="1"/>
  <c r="AD52" i="1"/>
  <c r="AD53" i="1"/>
  <c r="AD54" i="1"/>
  <c r="AD46" i="1"/>
  <c r="AE49" i="1"/>
  <c r="AE47" i="1"/>
  <c r="AE50" i="1"/>
  <c r="AE51" i="1"/>
  <c r="AE52" i="1"/>
  <c r="AE53" i="1"/>
  <c r="AE54" i="1"/>
  <c r="AE46" i="1"/>
  <c r="AF49" i="1"/>
  <c r="AF47" i="1"/>
  <c r="AF50" i="1"/>
  <c r="AF51" i="1"/>
  <c r="AF52" i="1"/>
  <c r="AF53" i="1"/>
  <c r="AF54" i="1"/>
  <c r="AF46" i="1"/>
  <c r="AC58" i="1"/>
  <c r="AC59" i="1"/>
  <c r="AC60" i="1"/>
  <c r="AC56" i="1"/>
  <c r="AD58" i="1"/>
  <c r="AD59" i="1"/>
  <c r="AD60" i="1"/>
  <c r="AD56" i="1"/>
  <c r="AE58" i="1"/>
  <c r="AE59" i="1"/>
  <c r="AE60" i="1"/>
  <c r="AE56" i="1"/>
  <c r="AF58" i="1"/>
  <c r="AF59" i="1"/>
  <c r="AF60" i="1"/>
  <c r="AF56" i="1"/>
  <c r="AC63" i="1"/>
  <c r="AC64" i="1"/>
  <c r="AC66" i="1"/>
  <c r="AC67" i="1"/>
  <c r="AC68" i="1"/>
  <c r="AC65" i="1"/>
  <c r="C13" i="4"/>
  <c r="C15" i="4"/>
  <c r="C70" i="1"/>
  <c r="D69" i="1"/>
  <c r="D13" i="4"/>
  <c r="D15" i="4"/>
  <c r="D70" i="1"/>
  <c r="E69" i="1"/>
  <c r="E13" i="4"/>
  <c r="E15" i="4"/>
  <c r="E70" i="1"/>
  <c r="F69" i="1"/>
  <c r="F70" i="1"/>
  <c r="G69" i="1"/>
  <c r="G70" i="1"/>
  <c r="H69" i="1"/>
  <c r="H70" i="1"/>
  <c r="I69" i="1"/>
  <c r="I70" i="1"/>
  <c r="J69" i="1"/>
  <c r="J70" i="1"/>
  <c r="K69" i="1"/>
  <c r="K70" i="1"/>
  <c r="L69" i="1"/>
  <c r="L70" i="1"/>
  <c r="M69" i="1"/>
  <c r="M70" i="1"/>
  <c r="N69" i="1"/>
  <c r="N70" i="1"/>
  <c r="O69" i="1"/>
  <c r="O70" i="1"/>
  <c r="P69" i="1"/>
  <c r="P70" i="1"/>
  <c r="Q69" i="1"/>
  <c r="Q70" i="1"/>
  <c r="R69" i="1"/>
  <c r="R70" i="1"/>
  <c r="S69" i="1"/>
  <c r="S70" i="1"/>
  <c r="T69" i="1"/>
  <c r="T70" i="1"/>
  <c r="U69" i="1"/>
  <c r="U70" i="1"/>
  <c r="V69" i="1"/>
  <c r="V70" i="1"/>
  <c r="W69" i="1"/>
  <c r="W70" i="1"/>
  <c r="X69" i="1"/>
  <c r="X70" i="1"/>
  <c r="Y69" i="1"/>
  <c r="Y70" i="1"/>
  <c r="Z69" i="1"/>
  <c r="Z70" i="1"/>
  <c r="AA69" i="1"/>
  <c r="AA70" i="1"/>
  <c r="AB69" i="1"/>
  <c r="AB70" i="1"/>
  <c r="AC69" i="1"/>
  <c r="AC70" i="1"/>
  <c r="AC62" i="1"/>
  <c r="AD63" i="1"/>
  <c r="AD64" i="1"/>
  <c r="AD66" i="1"/>
  <c r="AD67" i="1"/>
  <c r="AD68" i="1"/>
  <c r="AD65" i="1"/>
  <c r="AD69" i="1"/>
  <c r="AD70" i="1"/>
  <c r="AD62" i="1"/>
  <c r="AE63" i="1"/>
  <c r="AE64" i="1"/>
  <c r="AE66" i="1"/>
  <c r="AE67" i="1"/>
  <c r="AE68" i="1"/>
  <c r="AE65" i="1"/>
  <c r="AE69" i="1"/>
  <c r="AE70" i="1"/>
  <c r="AE62" i="1"/>
  <c r="AF63" i="1"/>
  <c r="AF64" i="1"/>
  <c r="AF66" i="1"/>
  <c r="AF67" i="1"/>
  <c r="AF68" i="1"/>
  <c r="AF65" i="1"/>
  <c r="AF69" i="1"/>
  <c r="AF70" i="1"/>
  <c r="AF62" i="1"/>
  <c r="AC72" i="1"/>
  <c r="AD72" i="1"/>
  <c r="AE72" i="1"/>
  <c r="AF72" i="1"/>
  <c r="AC76" i="1"/>
  <c r="AD76" i="1"/>
  <c r="AE76" i="1"/>
  <c r="AF76" i="1"/>
  <c r="AA30" i="1"/>
  <c r="AA31" i="1"/>
  <c r="AA32" i="1"/>
  <c r="AA29" i="1"/>
  <c r="AA28" i="1"/>
  <c r="AB30" i="1"/>
  <c r="AB31" i="1"/>
  <c r="AB32" i="1"/>
  <c r="AB29" i="1"/>
  <c r="AB28" i="1"/>
  <c r="AA37" i="1"/>
  <c r="AB37" i="1"/>
  <c r="AA19" i="1"/>
  <c r="AA14" i="1"/>
  <c r="AA39" i="1"/>
  <c r="AB19" i="1"/>
  <c r="AB14" i="1"/>
  <c r="AB39" i="1"/>
  <c r="AA43" i="1"/>
  <c r="AB43" i="1"/>
  <c r="AA49" i="1"/>
  <c r="AA47" i="1"/>
  <c r="AA50" i="1"/>
  <c r="AA51" i="1"/>
  <c r="AA52" i="1"/>
  <c r="AA53" i="1"/>
  <c r="AA54" i="1"/>
  <c r="AA46" i="1"/>
  <c r="AB49" i="1"/>
  <c r="AB47" i="1"/>
  <c r="AB50" i="1"/>
  <c r="AB51" i="1"/>
  <c r="AB52" i="1"/>
  <c r="AB53" i="1"/>
  <c r="AB54" i="1"/>
  <c r="AB46" i="1"/>
  <c r="AA58" i="1"/>
  <c r="AA59" i="1"/>
  <c r="AA60" i="1"/>
  <c r="AA56" i="1"/>
  <c r="AB58" i="1"/>
  <c r="AB59" i="1"/>
  <c r="AB60" i="1"/>
  <c r="AB56" i="1"/>
  <c r="AA63" i="1"/>
  <c r="AA64" i="1"/>
  <c r="AA66" i="1"/>
  <c r="AA67" i="1"/>
  <c r="AA68" i="1"/>
  <c r="AA65" i="1"/>
  <c r="AA62" i="1"/>
  <c r="AB63" i="1"/>
  <c r="AB64" i="1"/>
  <c r="AB66" i="1"/>
  <c r="AB67" i="1"/>
  <c r="AB68" i="1"/>
  <c r="AB65" i="1"/>
  <c r="AB62" i="1"/>
  <c r="AA72" i="1"/>
  <c r="AB72" i="1"/>
  <c r="AA76" i="1"/>
  <c r="AB76" i="1"/>
  <c r="AA21" i="1"/>
  <c r="AA20" i="1"/>
  <c r="AA22" i="1"/>
  <c r="AA24" i="1"/>
  <c r="AA25" i="1"/>
  <c r="AA23" i="1"/>
  <c r="AB21" i="1"/>
  <c r="AB20" i="1"/>
  <c r="AB22" i="1"/>
  <c r="AB24" i="1"/>
  <c r="AB25" i="1"/>
  <c r="AB23" i="1"/>
  <c r="AC21" i="1"/>
  <c r="AC20" i="1"/>
  <c r="AC22" i="1"/>
  <c r="AC24" i="1"/>
  <c r="AC25" i="1"/>
  <c r="AC23" i="1"/>
  <c r="AD21" i="1"/>
  <c r="AD20" i="1"/>
  <c r="AD22" i="1"/>
  <c r="AD24" i="1"/>
  <c r="AD25" i="1"/>
  <c r="AD23" i="1"/>
  <c r="AE21" i="1"/>
  <c r="AE20" i="1"/>
  <c r="AE22" i="1"/>
  <c r="AE24" i="1"/>
  <c r="AE25" i="1"/>
  <c r="AE23" i="1"/>
  <c r="AF21" i="1"/>
  <c r="AF20" i="1"/>
  <c r="AF22" i="1"/>
  <c r="AF24" i="1"/>
  <c r="AF25" i="1"/>
  <c r="AF23" i="1"/>
  <c r="AA10" i="1"/>
  <c r="AA11" i="1"/>
  <c r="AB10" i="1"/>
  <c r="AB11" i="1"/>
  <c r="AC10" i="1"/>
  <c r="AC11" i="1"/>
  <c r="AD10" i="1"/>
  <c r="AD11" i="1"/>
  <c r="AE10" i="1"/>
  <c r="AE11" i="1"/>
  <c r="AF10" i="1"/>
  <c r="AF11" i="1"/>
  <c r="AA16" i="1"/>
  <c r="AB16" i="1"/>
  <c r="AC16" i="1"/>
  <c r="AD16" i="1"/>
  <c r="AE16" i="1"/>
  <c r="AF16" i="1"/>
  <c r="AA1" i="1"/>
  <c r="AB1" i="1"/>
  <c r="AC1" i="1"/>
  <c r="AD1" i="1"/>
  <c r="AE1" i="1"/>
  <c r="AF1" i="1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F11" i="5"/>
  <c r="E11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F4" i="5"/>
  <c r="E4" i="5"/>
  <c r="AC1" i="5"/>
  <c r="AD1" i="5"/>
  <c r="AE1" i="5"/>
  <c r="AF1" i="5"/>
  <c r="AG1" i="5"/>
  <c r="AH1" i="5"/>
  <c r="AC3" i="5"/>
  <c r="AD3" i="5"/>
  <c r="AE3" i="5"/>
  <c r="AF3" i="5"/>
  <c r="AG3" i="5"/>
  <c r="AH3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C14" i="5"/>
  <c r="AD14" i="5"/>
  <c r="AE14" i="5"/>
  <c r="AF14" i="5"/>
  <c r="AG14" i="5"/>
  <c r="AH14" i="5"/>
  <c r="AC15" i="5"/>
  <c r="AD15" i="5"/>
  <c r="AE15" i="5"/>
  <c r="AF15" i="5"/>
  <c r="AG15" i="5"/>
  <c r="AH15" i="5"/>
  <c r="C11" i="5"/>
  <c r="C4" i="5"/>
  <c r="B11" i="5"/>
  <c r="F19" i="1"/>
  <c r="F28" i="1"/>
  <c r="F14" i="1"/>
  <c r="F7" i="1"/>
  <c r="F39" i="1"/>
  <c r="F62" i="1"/>
  <c r="F43" i="1"/>
  <c r="F47" i="1"/>
  <c r="F46" i="1"/>
  <c r="F56" i="1"/>
  <c r="F72" i="1"/>
  <c r="F76" i="1"/>
  <c r="G19" i="1"/>
  <c r="G28" i="1"/>
  <c r="G14" i="1"/>
  <c r="G7" i="1"/>
  <c r="G39" i="1"/>
  <c r="G62" i="1"/>
  <c r="G43" i="1"/>
  <c r="G47" i="1"/>
  <c r="G46" i="1"/>
  <c r="G56" i="1"/>
  <c r="G72" i="1"/>
  <c r="G76" i="1"/>
  <c r="H19" i="1"/>
  <c r="H28" i="1"/>
  <c r="H14" i="1"/>
  <c r="H7" i="1"/>
  <c r="H39" i="1"/>
  <c r="H62" i="1"/>
  <c r="H43" i="1"/>
  <c r="H47" i="1"/>
  <c r="H46" i="1"/>
  <c r="H56" i="1"/>
  <c r="H72" i="1"/>
  <c r="H76" i="1"/>
  <c r="I19" i="1"/>
  <c r="I28" i="1"/>
  <c r="I14" i="1"/>
  <c r="I7" i="1"/>
  <c r="I39" i="1"/>
  <c r="I62" i="1"/>
  <c r="I43" i="1"/>
  <c r="I47" i="1"/>
  <c r="I46" i="1"/>
  <c r="I56" i="1"/>
  <c r="I72" i="1"/>
  <c r="I76" i="1"/>
  <c r="J19" i="1"/>
  <c r="J28" i="1"/>
  <c r="J14" i="1"/>
  <c r="J7" i="1"/>
  <c r="J39" i="1"/>
  <c r="J62" i="1"/>
  <c r="J43" i="1"/>
  <c r="J47" i="1"/>
  <c r="J46" i="1"/>
  <c r="J56" i="1"/>
  <c r="J72" i="1"/>
  <c r="J76" i="1"/>
  <c r="K19" i="1"/>
  <c r="K28" i="1"/>
  <c r="K14" i="1"/>
  <c r="K7" i="1"/>
  <c r="K39" i="1"/>
  <c r="K62" i="1"/>
  <c r="K43" i="1"/>
  <c r="K47" i="1"/>
  <c r="K46" i="1"/>
  <c r="K56" i="1"/>
  <c r="K72" i="1"/>
  <c r="K76" i="1"/>
  <c r="L19" i="1"/>
  <c r="L28" i="1"/>
  <c r="L14" i="1"/>
  <c r="L7" i="1"/>
  <c r="L39" i="1"/>
  <c r="L62" i="1"/>
  <c r="L43" i="1"/>
  <c r="L47" i="1"/>
  <c r="L46" i="1"/>
  <c r="L56" i="1"/>
  <c r="L72" i="1"/>
  <c r="L76" i="1"/>
  <c r="M19" i="1"/>
  <c r="M28" i="1"/>
  <c r="M14" i="1"/>
  <c r="M7" i="1"/>
  <c r="M39" i="1"/>
  <c r="M62" i="1"/>
  <c r="M43" i="1"/>
  <c r="M47" i="1"/>
  <c r="M46" i="1"/>
  <c r="M56" i="1"/>
  <c r="M72" i="1"/>
  <c r="M76" i="1"/>
  <c r="N19" i="1"/>
  <c r="N28" i="1"/>
  <c r="N14" i="1"/>
  <c r="N7" i="1"/>
  <c r="N39" i="1"/>
  <c r="N62" i="1"/>
  <c r="N43" i="1"/>
  <c r="N47" i="1"/>
  <c r="N46" i="1"/>
  <c r="N56" i="1"/>
  <c r="N72" i="1"/>
  <c r="N76" i="1"/>
  <c r="O19" i="1"/>
  <c r="O28" i="1"/>
  <c r="O14" i="1"/>
  <c r="O7" i="1"/>
  <c r="O39" i="1"/>
  <c r="O62" i="1"/>
  <c r="O43" i="1"/>
  <c r="O47" i="1"/>
  <c r="O46" i="1"/>
  <c r="O56" i="1"/>
  <c r="O72" i="1"/>
  <c r="O76" i="1"/>
  <c r="P19" i="1"/>
  <c r="P28" i="1"/>
  <c r="P14" i="1"/>
  <c r="P7" i="1"/>
  <c r="P39" i="1"/>
  <c r="P62" i="1"/>
  <c r="P43" i="1"/>
  <c r="P47" i="1"/>
  <c r="P46" i="1"/>
  <c r="P56" i="1"/>
  <c r="P72" i="1"/>
  <c r="P76" i="1"/>
  <c r="Q19" i="1"/>
  <c r="Q28" i="1"/>
  <c r="Q14" i="1"/>
  <c r="Q7" i="1"/>
  <c r="Q39" i="1"/>
  <c r="Q62" i="1"/>
  <c r="Q43" i="1"/>
  <c r="Q47" i="1"/>
  <c r="Q46" i="1"/>
  <c r="Q56" i="1"/>
  <c r="Q72" i="1"/>
  <c r="Q76" i="1"/>
  <c r="R19" i="1"/>
  <c r="R28" i="1"/>
  <c r="R14" i="1"/>
  <c r="R7" i="1"/>
  <c r="R39" i="1"/>
  <c r="R62" i="1"/>
  <c r="R43" i="1"/>
  <c r="R47" i="1"/>
  <c r="R46" i="1"/>
  <c r="R56" i="1"/>
  <c r="R72" i="1"/>
  <c r="R76" i="1"/>
  <c r="S19" i="1"/>
  <c r="S28" i="1"/>
  <c r="S14" i="1"/>
  <c r="S7" i="1"/>
  <c r="S39" i="1"/>
  <c r="S62" i="1"/>
  <c r="S43" i="1"/>
  <c r="S47" i="1"/>
  <c r="S46" i="1"/>
  <c r="S56" i="1"/>
  <c r="S72" i="1"/>
  <c r="S76" i="1"/>
  <c r="T19" i="1"/>
  <c r="T28" i="1"/>
  <c r="T14" i="1"/>
  <c r="T7" i="1"/>
  <c r="T39" i="1"/>
  <c r="T62" i="1"/>
  <c r="T43" i="1"/>
  <c r="T47" i="1"/>
  <c r="T46" i="1"/>
  <c r="T56" i="1"/>
  <c r="T72" i="1"/>
  <c r="T76" i="1"/>
  <c r="U19" i="1"/>
  <c r="U28" i="1"/>
  <c r="U14" i="1"/>
  <c r="U7" i="1"/>
  <c r="U39" i="1"/>
  <c r="U62" i="1"/>
  <c r="U43" i="1"/>
  <c r="U47" i="1"/>
  <c r="U46" i="1"/>
  <c r="U56" i="1"/>
  <c r="U72" i="1"/>
  <c r="U76" i="1"/>
  <c r="V19" i="1"/>
  <c r="V28" i="1"/>
  <c r="V14" i="1"/>
  <c r="V7" i="1"/>
  <c r="V39" i="1"/>
  <c r="V62" i="1"/>
  <c r="V43" i="1"/>
  <c r="V47" i="1"/>
  <c r="V46" i="1"/>
  <c r="V56" i="1"/>
  <c r="V72" i="1"/>
  <c r="V76" i="1"/>
  <c r="W19" i="1"/>
  <c r="W28" i="1"/>
  <c r="W14" i="1"/>
  <c r="W7" i="1"/>
  <c r="W39" i="1"/>
  <c r="W62" i="1"/>
  <c r="W43" i="1"/>
  <c r="W47" i="1"/>
  <c r="W46" i="1"/>
  <c r="W56" i="1"/>
  <c r="W72" i="1"/>
  <c r="W76" i="1"/>
  <c r="X19" i="1"/>
  <c r="X28" i="1"/>
  <c r="X14" i="1"/>
  <c r="X7" i="1"/>
  <c r="X39" i="1"/>
  <c r="X62" i="1"/>
  <c r="X43" i="1"/>
  <c r="X47" i="1"/>
  <c r="X46" i="1"/>
  <c r="X56" i="1"/>
  <c r="X72" i="1"/>
  <c r="X76" i="1"/>
  <c r="Y19" i="1"/>
  <c r="Y28" i="1"/>
  <c r="Y14" i="1"/>
  <c r="Y7" i="1"/>
  <c r="Y39" i="1"/>
  <c r="Y62" i="1"/>
  <c r="Y43" i="1"/>
  <c r="Y47" i="1"/>
  <c r="Y46" i="1"/>
  <c r="Y56" i="1"/>
  <c r="Y72" i="1"/>
  <c r="Y76" i="1"/>
  <c r="Z19" i="1"/>
  <c r="Z28" i="1"/>
  <c r="Z14" i="1"/>
  <c r="Z7" i="1"/>
  <c r="Z39" i="1"/>
  <c r="Z62" i="1"/>
  <c r="Z43" i="1"/>
  <c r="Z47" i="1"/>
  <c r="Z46" i="1"/>
  <c r="Z56" i="1"/>
  <c r="Z72" i="1"/>
  <c r="Z76" i="1"/>
  <c r="F63" i="1"/>
  <c r="F64" i="1"/>
  <c r="F66" i="1"/>
  <c r="F67" i="1"/>
  <c r="F68" i="1"/>
  <c r="F65" i="1"/>
  <c r="G63" i="1"/>
  <c r="G64" i="1"/>
  <c r="G66" i="1"/>
  <c r="G67" i="1"/>
  <c r="G68" i="1"/>
  <c r="G65" i="1"/>
  <c r="H63" i="1"/>
  <c r="H64" i="1"/>
  <c r="H66" i="1"/>
  <c r="H67" i="1"/>
  <c r="H68" i="1"/>
  <c r="H65" i="1"/>
  <c r="I63" i="1"/>
  <c r="I64" i="1"/>
  <c r="I66" i="1"/>
  <c r="I67" i="1"/>
  <c r="I68" i="1"/>
  <c r="I65" i="1"/>
  <c r="J63" i="1"/>
  <c r="J64" i="1"/>
  <c r="J66" i="1"/>
  <c r="J67" i="1"/>
  <c r="J68" i="1"/>
  <c r="J65" i="1"/>
  <c r="K63" i="1"/>
  <c r="K64" i="1"/>
  <c r="K66" i="1"/>
  <c r="K67" i="1"/>
  <c r="K68" i="1"/>
  <c r="K65" i="1"/>
  <c r="L63" i="1"/>
  <c r="L64" i="1"/>
  <c r="L66" i="1"/>
  <c r="L67" i="1"/>
  <c r="L68" i="1"/>
  <c r="L65" i="1"/>
  <c r="M63" i="1"/>
  <c r="M64" i="1"/>
  <c r="M66" i="1"/>
  <c r="M67" i="1"/>
  <c r="M68" i="1"/>
  <c r="M65" i="1"/>
  <c r="N63" i="1"/>
  <c r="N64" i="1"/>
  <c r="N66" i="1"/>
  <c r="N67" i="1"/>
  <c r="N68" i="1"/>
  <c r="N65" i="1"/>
  <c r="O63" i="1"/>
  <c r="O64" i="1"/>
  <c r="O66" i="1"/>
  <c r="O67" i="1"/>
  <c r="O68" i="1"/>
  <c r="O65" i="1"/>
  <c r="P63" i="1"/>
  <c r="P64" i="1"/>
  <c r="P66" i="1"/>
  <c r="P67" i="1"/>
  <c r="P68" i="1"/>
  <c r="P65" i="1"/>
  <c r="Q63" i="1"/>
  <c r="Q64" i="1"/>
  <c r="Q66" i="1"/>
  <c r="Q67" i="1"/>
  <c r="Q68" i="1"/>
  <c r="Q65" i="1"/>
  <c r="R63" i="1"/>
  <c r="R64" i="1"/>
  <c r="R66" i="1"/>
  <c r="R67" i="1"/>
  <c r="R68" i="1"/>
  <c r="R65" i="1"/>
  <c r="S63" i="1"/>
  <c r="S64" i="1"/>
  <c r="S66" i="1"/>
  <c r="S67" i="1"/>
  <c r="S68" i="1"/>
  <c r="S65" i="1"/>
  <c r="T63" i="1"/>
  <c r="T64" i="1"/>
  <c r="T66" i="1"/>
  <c r="T67" i="1"/>
  <c r="T68" i="1"/>
  <c r="T65" i="1"/>
  <c r="U63" i="1"/>
  <c r="U64" i="1"/>
  <c r="U66" i="1"/>
  <c r="U67" i="1"/>
  <c r="U68" i="1"/>
  <c r="U65" i="1"/>
  <c r="V63" i="1"/>
  <c r="V64" i="1"/>
  <c r="V66" i="1"/>
  <c r="V67" i="1"/>
  <c r="V68" i="1"/>
  <c r="V65" i="1"/>
  <c r="W63" i="1"/>
  <c r="W64" i="1"/>
  <c r="W66" i="1"/>
  <c r="W67" i="1"/>
  <c r="W68" i="1"/>
  <c r="W65" i="1"/>
  <c r="X63" i="1"/>
  <c r="X64" i="1"/>
  <c r="X66" i="1"/>
  <c r="X67" i="1"/>
  <c r="X68" i="1"/>
  <c r="X65" i="1"/>
  <c r="Y63" i="1"/>
  <c r="Y64" i="1"/>
  <c r="Y66" i="1"/>
  <c r="Y67" i="1"/>
  <c r="Y68" i="1"/>
  <c r="Y65" i="1"/>
  <c r="Z63" i="1"/>
  <c r="Z64" i="1"/>
  <c r="Z66" i="1"/>
  <c r="Z67" i="1"/>
  <c r="Z68" i="1"/>
  <c r="Z65" i="1"/>
  <c r="F58" i="1"/>
  <c r="F59" i="1"/>
  <c r="F60" i="1"/>
  <c r="G58" i="1"/>
  <c r="G59" i="1"/>
  <c r="G60" i="1"/>
  <c r="H58" i="1"/>
  <c r="H59" i="1"/>
  <c r="H60" i="1"/>
  <c r="I58" i="1"/>
  <c r="I59" i="1"/>
  <c r="I60" i="1"/>
  <c r="J58" i="1"/>
  <c r="J59" i="1"/>
  <c r="J60" i="1"/>
  <c r="K58" i="1"/>
  <c r="K59" i="1"/>
  <c r="K60" i="1"/>
  <c r="L58" i="1"/>
  <c r="L59" i="1"/>
  <c r="L60" i="1"/>
  <c r="M58" i="1"/>
  <c r="M59" i="1"/>
  <c r="M60" i="1"/>
  <c r="N58" i="1"/>
  <c r="N59" i="1"/>
  <c r="N60" i="1"/>
  <c r="O58" i="1"/>
  <c r="O59" i="1"/>
  <c r="O60" i="1"/>
  <c r="P58" i="1"/>
  <c r="P59" i="1"/>
  <c r="P60" i="1"/>
  <c r="Q58" i="1"/>
  <c r="Q59" i="1"/>
  <c r="Q60" i="1"/>
  <c r="R58" i="1"/>
  <c r="R59" i="1"/>
  <c r="R60" i="1"/>
  <c r="S58" i="1"/>
  <c r="S59" i="1"/>
  <c r="S60" i="1"/>
  <c r="T58" i="1"/>
  <c r="T59" i="1"/>
  <c r="T60" i="1"/>
  <c r="U58" i="1"/>
  <c r="U59" i="1"/>
  <c r="U60" i="1"/>
  <c r="V58" i="1"/>
  <c r="V59" i="1"/>
  <c r="V60" i="1"/>
  <c r="W58" i="1"/>
  <c r="W59" i="1"/>
  <c r="W60" i="1"/>
  <c r="X58" i="1"/>
  <c r="X59" i="1"/>
  <c r="X60" i="1"/>
  <c r="Y58" i="1"/>
  <c r="Y59" i="1"/>
  <c r="Y60" i="1"/>
  <c r="Z58" i="1"/>
  <c r="Z59" i="1"/>
  <c r="Z60" i="1"/>
  <c r="L49" i="1"/>
  <c r="L50" i="1"/>
  <c r="L51" i="1"/>
  <c r="L52" i="1"/>
  <c r="L53" i="1"/>
  <c r="L54" i="1"/>
  <c r="M49" i="1"/>
  <c r="M50" i="1"/>
  <c r="M51" i="1"/>
  <c r="M52" i="1"/>
  <c r="M53" i="1"/>
  <c r="M54" i="1"/>
  <c r="N49" i="1"/>
  <c r="N50" i="1"/>
  <c r="N51" i="1"/>
  <c r="N52" i="1"/>
  <c r="N53" i="1"/>
  <c r="N54" i="1"/>
  <c r="O49" i="1"/>
  <c r="O50" i="1"/>
  <c r="O51" i="1"/>
  <c r="O52" i="1"/>
  <c r="O53" i="1"/>
  <c r="O54" i="1"/>
  <c r="P49" i="1"/>
  <c r="P50" i="1"/>
  <c r="P51" i="1"/>
  <c r="P52" i="1"/>
  <c r="P53" i="1"/>
  <c r="P54" i="1"/>
  <c r="Q49" i="1"/>
  <c r="Q50" i="1"/>
  <c r="Q51" i="1"/>
  <c r="Q52" i="1"/>
  <c r="Q53" i="1"/>
  <c r="Q54" i="1"/>
  <c r="R49" i="1"/>
  <c r="R50" i="1"/>
  <c r="R51" i="1"/>
  <c r="R52" i="1"/>
  <c r="R53" i="1"/>
  <c r="R54" i="1"/>
  <c r="S49" i="1"/>
  <c r="S50" i="1"/>
  <c r="S51" i="1"/>
  <c r="S52" i="1"/>
  <c r="S53" i="1"/>
  <c r="S54" i="1"/>
  <c r="T49" i="1"/>
  <c r="T50" i="1"/>
  <c r="T51" i="1"/>
  <c r="T52" i="1"/>
  <c r="T53" i="1"/>
  <c r="T54" i="1"/>
  <c r="U49" i="1"/>
  <c r="U50" i="1"/>
  <c r="U51" i="1"/>
  <c r="U52" i="1"/>
  <c r="U53" i="1"/>
  <c r="U54" i="1"/>
  <c r="V49" i="1"/>
  <c r="V50" i="1"/>
  <c r="V51" i="1"/>
  <c r="V52" i="1"/>
  <c r="V53" i="1"/>
  <c r="V54" i="1"/>
  <c r="W49" i="1"/>
  <c r="W50" i="1"/>
  <c r="W51" i="1"/>
  <c r="W52" i="1"/>
  <c r="W53" i="1"/>
  <c r="W54" i="1"/>
  <c r="X49" i="1"/>
  <c r="X50" i="1"/>
  <c r="X51" i="1"/>
  <c r="X52" i="1"/>
  <c r="X53" i="1"/>
  <c r="X54" i="1"/>
  <c r="Y49" i="1"/>
  <c r="Y50" i="1"/>
  <c r="Y51" i="1"/>
  <c r="Y52" i="1"/>
  <c r="Y53" i="1"/>
  <c r="Y54" i="1"/>
  <c r="Z49" i="1"/>
  <c r="Z50" i="1"/>
  <c r="Z51" i="1"/>
  <c r="Z52" i="1"/>
  <c r="Z53" i="1"/>
  <c r="Z54" i="1"/>
  <c r="F49" i="1"/>
  <c r="F50" i="1"/>
  <c r="F51" i="1"/>
  <c r="F52" i="1"/>
  <c r="F53" i="1"/>
  <c r="F54" i="1"/>
  <c r="G49" i="1"/>
  <c r="G50" i="1"/>
  <c r="G51" i="1"/>
  <c r="G52" i="1"/>
  <c r="G53" i="1"/>
  <c r="G54" i="1"/>
  <c r="H49" i="1"/>
  <c r="H50" i="1"/>
  <c r="H51" i="1"/>
  <c r="H52" i="1"/>
  <c r="H53" i="1"/>
  <c r="H54" i="1"/>
  <c r="I49" i="1"/>
  <c r="I50" i="1"/>
  <c r="I51" i="1"/>
  <c r="I52" i="1"/>
  <c r="I53" i="1"/>
  <c r="I54" i="1"/>
  <c r="J49" i="1"/>
  <c r="J50" i="1"/>
  <c r="J51" i="1"/>
  <c r="J52" i="1"/>
  <c r="J53" i="1"/>
  <c r="J54" i="1"/>
  <c r="K49" i="1"/>
  <c r="K50" i="1"/>
  <c r="K51" i="1"/>
  <c r="K52" i="1"/>
  <c r="K53" i="1"/>
  <c r="K54" i="1"/>
  <c r="E47" i="1"/>
  <c r="E46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H30" i="1"/>
  <c r="H31" i="1"/>
  <c r="H32" i="1"/>
  <c r="H29" i="1"/>
  <c r="I30" i="1"/>
  <c r="I31" i="1"/>
  <c r="I32" i="1"/>
  <c r="I29" i="1"/>
  <c r="J30" i="1"/>
  <c r="J31" i="1"/>
  <c r="J32" i="1"/>
  <c r="J29" i="1"/>
  <c r="K30" i="1"/>
  <c r="K31" i="1"/>
  <c r="K32" i="1"/>
  <c r="K29" i="1"/>
  <c r="L30" i="1"/>
  <c r="L31" i="1"/>
  <c r="L32" i="1"/>
  <c r="L29" i="1"/>
  <c r="M30" i="1"/>
  <c r="M31" i="1"/>
  <c r="M32" i="1"/>
  <c r="M29" i="1"/>
  <c r="N30" i="1"/>
  <c r="N31" i="1"/>
  <c r="N32" i="1"/>
  <c r="N29" i="1"/>
  <c r="O30" i="1"/>
  <c r="O31" i="1"/>
  <c r="O32" i="1"/>
  <c r="O29" i="1"/>
  <c r="P30" i="1"/>
  <c r="P31" i="1"/>
  <c r="P32" i="1"/>
  <c r="P29" i="1"/>
  <c r="Q30" i="1"/>
  <c r="Q31" i="1"/>
  <c r="Q32" i="1"/>
  <c r="Q29" i="1"/>
  <c r="R30" i="1"/>
  <c r="R31" i="1"/>
  <c r="R32" i="1"/>
  <c r="R29" i="1"/>
  <c r="S30" i="1"/>
  <c r="S31" i="1"/>
  <c r="S32" i="1"/>
  <c r="S29" i="1"/>
  <c r="T30" i="1"/>
  <c r="T31" i="1"/>
  <c r="T32" i="1"/>
  <c r="T29" i="1"/>
  <c r="U30" i="1"/>
  <c r="U31" i="1"/>
  <c r="U32" i="1"/>
  <c r="U29" i="1"/>
  <c r="V30" i="1"/>
  <c r="V31" i="1"/>
  <c r="V32" i="1"/>
  <c r="V29" i="1"/>
  <c r="W30" i="1"/>
  <c r="W31" i="1"/>
  <c r="W32" i="1"/>
  <c r="W29" i="1"/>
  <c r="X30" i="1"/>
  <c r="X31" i="1"/>
  <c r="X32" i="1"/>
  <c r="X29" i="1"/>
  <c r="Y30" i="1"/>
  <c r="Y31" i="1"/>
  <c r="Y32" i="1"/>
  <c r="Y29" i="1"/>
  <c r="Z30" i="1"/>
  <c r="Z31" i="1"/>
  <c r="Z32" i="1"/>
  <c r="Z29" i="1"/>
  <c r="G30" i="1"/>
  <c r="G31" i="1"/>
  <c r="G32" i="1"/>
  <c r="G29" i="1"/>
  <c r="G37" i="1"/>
  <c r="F30" i="1"/>
  <c r="F31" i="1"/>
  <c r="F32" i="1"/>
  <c r="F29" i="1"/>
  <c r="F37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F21" i="1"/>
  <c r="F20" i="1"/>
  <c r="G21" i="1"/>
  <c r="G20" i="1"/>
  <c r="H21" i="1"/>
  <c r="H20" i="1"/>
  <c r="I21" i="1"/>
  <c r="I20" i="1"/>
  <c r="J21" i="1"/>
  <c r="J20" i="1"/>
  <c r="K21" i="1"/>
  <c r="K20" i="1"/>
  <c r="L21" i="1"/>
  <c r="L20" i="1"/>
  <c r="M21" i="1"/>
  <c r="M20" i="1"/>
  <c r="N21" i="1"/>
  <c r="N20" i="1"/>
  <c r="O21" i="1"/>
  <c r="O20" i="1"/>
  <c r="P21" i="1"/>
  <c r="P20" i="1"/>
  <c r="Q21" i="1"/>
  <c r="Q20" i="1"/>
  <c r="R21" i="1"/>
  <c r="R20" i="1"/>
  <c r="S21" i="1"/>
  <c r="S20" i="1"/>
  <c r="T21" i="1"/>
  <c r="T20" i="1"/>
  <c r="U21" i="1"/>
  <c r="U20" i="1"/>
  <c r="V21" i="1"/>
  <c r="V20" i="1"/>
  <c r="W21" i="1"/>
  <c r="W20" i="1"/>
  <c r="X21" i="1"/>
  <c r="X20" i="1"/>
  <c r="Y21" i="1"/>
  <c r="Y20" i="1"/>
  <c r="Z21" i="1"/>
  <c r="Z20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F24" i="1"/>
  <c r="F25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F10" i="1"/>
  <c r="F11" i="1"/>
  <c r="G10" i="1"/>
  <c r="G11" i="1"/>
  <c r="H10" i="1"/>
  <c r="H11" i="1"/>
  <c r="I10" i="1"/>
  <c r="I11" i="1"/>
  <c r="J10" i="1"/>
  <c r="J11" i="1"/>
  <c r="K10" i="1"/>
  <c r="K11" i="1"/>
  <c r="L10" i="1"/>
  <c r="L11" i="1"/>
  <c r="M10" i="1"/>
  <c r="M11" i="1"/>
  <c r="N10" i="1"/>
  <c r="N11" i="1"/>
  <c r="O10" i="1"/>
  <c r="O11" i="1"/>
  <c r="P10" i="1"/>
  <c r="P11" i="1"/>
  <c r="Q10" i="1"/>
  <c r="Q11" i="1"/>
  <c r="R10" i="1"/>
  <c r="R11" i="1"/>
  <c r="S10" i="1"/>
  <c r="S11" i="1"/>
  <c r="T10" i="1"/>
  <c r="T11" i="1"/>
  <c r="U10" i="1"/>
  <c r="U11" i="1"/>
  <c r="V10" i="1"/>
  <c r="V11" i="1"/>
  <c r="W10" i="1"/>
  <c r="W11" i="1"/>
  <c r="X10" i="1"/>
  <c r="X11" i="1"/>
  <c r="Y10" i="1"/>
  <c r="Y11" i="1"/>
  <c r="Z10" i="1"/>
  <c r="Z11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C5" i="5"/>
  <c r="E5" i="5"/>
  <c r="E12" i="5"/>
  <c r="F5" i="5"/>
  <c r="F12" i="5"/>
  <c r="G5" i="5"/>
  <c r="G12" i="5"/>
  <c r="H5" i="5"/>
  <c r="H12" i="5"/>
  <c r="I5" i="5"/>
  <c r="I12" i="5"/>
  <c r="J5" i="5"/>
  <c r="J12" i="5"/>
  <c r="K5" i="5"/>
  <c r="K12" i="5"/>
  <c r="L5" i="5"/>
  <c r="L12" i="5"/>
  <c r="M5" i="5"/>
  <c r="M12" i="5"/>
  <c r="N5" i="5"/>
  <c r="N12" i="5"/>
  <c r="O5" i="5"/>
  <c r="O12" i="5"/>
  <c r="P5" i="5"/>
  <c r="P12" i="5"/>
  <c r="Q5" i="5"/>
  <c r="Q12" i="5"/>
  <c r="R5" i="5"/>
  <c r="R12" i="5"/>
  <c r="S5" i="5"/>
  <c r="S12" i="5"/>
  <c r="T5" i="5"/>
  <c r="T12" i="5"/>
  <c r="U5" i="5"/>
  <c r="U12" i="5"/>
  <c r="V5" i="5"/>
  <c r="V12" i="5"/>
  <c r="W5" i="5"/>
  <c r="W12" i="5"/>
  <c r="X5" i="5"/>
  <c r="X12" i="5"/>
  <c r="Y5" i="5"/>
  <c r="Y12" i="5"/>
  <c r="Z5" i="5"/>
  <c r="Z12" i="5"/>
  <c r="AA5" i="5"/>
  <c r="AA12" i="5"/>
  <c r="AB5" i="5"/>
  <c r="AB12" i="5"/>
  <c r="Q13" i="5"/>
  <c r="R13" i="5"/>
  <c r="S13" i="5"/>
  <c r="T13" i="5"/>
  <c r="U13" i="5"/>
  <c r="V13" i="5"/>
  <c r="W13" i="5"/>
  <c r="X13" i="5"/>
  <c r="Y13" i="5"/>
  <c r="Z13" i="5"/>
  <c r="AA13" i="5"/>
  <c r="AB13" i="5"/>
  <c r="Q14" i="5"/>
  <c r="R14" i="5"/>
  <c r="S14" i="5"/>
  <c r="T14" i="5"/>
  <c r="U14" i="5"/>
  <c r="V14" i="5"/>
  <c r="W14" i="5"/>
  <c r="X14" i="5"/>
  <c r="Y14" i="5"/>
  <c r="Z14" i="5"/>
  <c r="AA14" i="5"/>
  <c r="AB14" i="5"/>
  <c r="C15" i="5"/>
  <c r="C8" i="5"/>
  <c r="E8" i="5"/>
  <c r="E15" i="5"/>
  <c r="F8" i="5"/>
  <c r="F15" i="5"/>
  <c r="G8" i="5"/>
  <c r="G15" i="5"/>
  <c r="H8" i="5"/>
  <c r="H15" i="5"/>
  <c r="I8" i="5"/>
  <c r="I15" i="5"/>
  <c r="J8" i="5"/>
  <c r="J15" i="5"/>
  <c r="K8" i="5"/>
  <c r="K15" i="5"/>
  <c r="L8" i="5"/>
  <c r="L15" i="5"/>
  <c r="M8" i="5"/>
  <c r="M15" i="5"/>
  <c r="N8" i="5"/>
  <c r="N15" i="5"/>
  <c r="O8" i="5"/>
  <c r="O15" i="5"/>
  <c r="P8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G13" i="5"/>
  <c r="H13" i="5"/>
  <c r="I13" i="5"/>
  <c r="J13" i="5"/>
  <c r="K13" i="5"/>
  <c r="L13" i="5"/>
  <c r="M13" i="5"/>
  <c r="N13" i="5"/>
  <c r="O13" i="5"/>
  <c r="P13" i="5"/>
  <c r="G14" i="5"/>
  <c r="H14" i="5"/>
  <c r="I14" i="5"/>
  <c r="J14" i="5"/>
  <c r="K14" i="5"/>
  <c r="L14" i="5"/>
  <c r="M14" i="5"/>
  <c r="N14" i="5"/>
  <c r="O14" i="5"/>
  <c r="P14" i="5"/>
  <c r="E13" i="5"/>
  <c r="F13" i="5"/>
  <c r="E14" i="5"/>
  <c r="F14" i="5"/>
  <c r="F1" i="5"/>
  <c r="G1" i="5"/>
  <c r="H1" i="5"/>
  <c r="I1" i="5"/>
  <c r="J1" i="5"/>
  <c r="K1" i="5"/>
  <c r="L1" i="5"/>
  <c r="M1" i="5"/>
  <c r="N1" i="5"/>
  <c r="O1" i="5"/>
  <c r="P1" i="5"/>
  <c r="Q1" i="5"/>
  <c r="R1" i="5"/>
  <c r="S1" i="5"/>
  <c r="T1" i="5"/>
  <c r="U1" i="5"/>
  <c r="V1" i="5"/>
  <c r="W1" i="5"/>
  <c r="X1" i="5"/>
  <c r="Y1" i="5"/>
  <c r="Z1" i="5"/>
  <c r="AA1" i="5"/>
  <c r="AB1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C7" i="5"/>
  <c r="C6" i="5"/>
  <c r="B12" i="5"/>
  <c r="B13" i="5"/>
  <c r="B14" i="5"/>
  <c r="B15" i="5"/>
  <c r="B39" i="1"/>
  <c r="C19" i="1"/>
  <c r="C28" i="1"/>
  <c r="C14" i="1"/>
  <c r="C7" i="1"/>
  <c r="C39" i="1"/>
  <c r="D19" i="1"/>
  <c r="D28" i="1"/>
  <c r="D14" i="1"/>
  <c r="D7" i="1"/>
  <c r="D39" i="1"/>
  <c r="E19" i="1"/>
  <c r="E28" i="1"/>
  <c r="E14" i="1"/>
  <c r="E7" i="1"/>
  <c r="E39" i="1"/>
  <c r="E32" i="1"/>
  <c r="D6" i="4"/>
  <c r="E6" i="4"/>
  <c r="C6" i="4"/>
  <c r="D2" i="4"/>
  <c r="E2" i="4"/>
  <c r="C2" i="4"/>
  <c r="D32" i="1"/>
  <c r="D43" i="1"/>
  <c r="E43" i="1"/>
  <c r="D49" i="1"/>
  <c r="D47" i="1"/>
  <c r="D50" i="1"/>
  <c r="D51" i="1"/>
  <c r="D52" i="1"/>
  <c r="D53" i="1"/>
  <c r="D54" i="1"/>
  <c r="D46" i="1"/>
  <c r="E49" i="1"/>
  <c r="E50" i="1"/>
  <c r="E51" i="1"/>
  <c r="E52" i="1"/>
  <c r="E53" i="1"/>
  <c r="E54" i="1"/>
  <c r="D58" i="1"/>
  <c r="D59" i="1"/>
  <c r="D60" i="1"/>
  <c r="D56" i="1"/>
  <c r="E58" i="1"/>
  <c r="E59" i="1"/>
  <c r="E60" i="1"/>
  <c r="E56" i="1"/>
  <c r="D63" i="1"/>
  <c r="D64" i="1"/>
  <c r="D66" i="1"/>
  <c r="D67" i="1"/>
  <c r="D68" i="1"/>
  <c r="D65" i="1"/>
  <c r="D62" i="1"/>
  <c r="E63" i="1"/>
  <c r="E64" i="1"/>
  <c r="E66" i="1"/>
  <c r="E67" i="1"/>
  <c r="E68" i="1"/>
  <c r="E65" i="1"/>
  <c r="E62" i="1"/>
  <c r="D72" i="1"/>
  <c r="E72" i="1"/>
  <c r="D29" i="1"/>
  <c r="D76" i="1"/>
  <c r="E29" i="1"/>
  <c r="E76" i="1"/>
  <c r="D37" i="1"/>
  <c r="E37" i="1"/>
  <c r="D30" i="1"/>
  <c r="E30" i="1"/>
  <c r="D31" i="1"/>
  <c r="E31" i="1"/>
  <c r="D21" i="1"/>
  <c r="D20" i="1"/>
  <c r="E21" i="1"/>
  <c r="E20" i="1"/>
  <c r="D22" i="1"/>
  <c r="E22" i="1"/>
  <c r="D24" i="1"/>
  <c r="D25" i="1"/>
  <c r="D23" i="1"/>
  <c r="E24" i="1"/>
  <c r="E25" i="1"/>
  <c r="E23" i="1"/>
  <c r="D16" i="1"/>
  <c r="E16" i="1"/>
  <c r="D10" i="1"/>
  <c r="E10" i="1"/>
  <c r="D11" i="1"/>
  <c r="E11" i="1"/>
  <c r="E1" i="1"/>
  <c r="D1" i="1"/>
  <c r="C69" i="1"/>
  <c r="B4" i="1"/>
  <c r="C25" i="1"/>
  <c r="C24" i="1"/>
  <c r="C68" i="1"/>
  <c r="C67" i="1"/>
  <c r="C66" i="1"/>
  <c r="C65" i="1"/>
  <c r="C64" i="1"/>
  <c r="C63" i="1"/>
  <c r="C60" i="1"/>
  <c r="C59" i="1"/>
  <c r="C58" i="1"/>
  <c r="C49" i="1"/>
  <c r="C50" i="1"/>
  <c r="C51" i="1"/>
  <c r="C52" i="1"/>
  <c r="C53" i="1"/>
  <c r="C54" i="1"/>
  <c r="C37" i="1"/>
  <c r="C32" i="1"/>
  <c r="C31" i="1"/>
  <c r="C30" i="1"/>
  <c r="C23" i="1"/>
  <c r="C22" i="1"/>
  <c r="C20" i="1"/>
  <c r="C21" i="1"/>
  <c r="C16" i="1"/>
  <c r="C11" i="1"/>
  <c r="C10" i="1"/>
  <c r="C29" i="1"/>
  <c r="C47" i="1"/>
  <c r="C46" i="1"/>
  <c r="C56" i="1"/>
  <c r="C62" i="1"/>
  <c r="C43" i="1"/>
  <c r="C72" i="1"/>
  <c r="C76" i="1"/>
  <c r="C1" i="1"/>
  <c r="F16" i="3"/>
  <c r="E16" i="3"/>
  <c r="D16" i="3"/>
  <c r="B7" i="1"/>
  <c r="B4" i="2"/>
  <c r="B9" i="2"/>
  <c r="B19" i="2"/>
  <c r="B18" i="2"/>
  <c r="B8" i="2"/>
  <c r="B7" i="2"/>
  <c r="B3" i="2"/>
  <c r="B44" i="1"/>
  <c r="B43" i="1"/>
  <c r="B65" i="1"/>
  <c r="B62" i="1"/>
  <c r="B56" i="1"/>
  <c r="B47" i="1"/>
  <c r="B46" i="1"/>
  <c r="B29" i="1"/>
  <c r="B28" i="1"/>
  <c r="B23" i="1"/>
  <c r="B20" i="1"/>
  <c r="B19" i="1"/>
  <c r="B14" i="1"/>
  <c r="B10" i="2"/>
  <c r="B5" i="2"/>
  <c r="B72" i="1"/>
  <c r="B76" i="1"/>
</calcChain>
</file>

<file path=xl/sharedStrings.xml><?xml version="1.0" encoding="utf-8"?>
<sst xmlns="http://schemas.openxmlformats.org/spreadsheetml/2006/main" count="141" uniqueCount="110">
  <si>
    <t>STATO PATRIMONIALE</t>
  </si>
  <si>
    <t>Attivo</t>
  </si>
  <si>
    <t>Cassa e Banca</t>
  </si>
  <si>
    <t>Crediti esegibili nell'esercizio</t>
  </si>
  <si>
    <t xml:space="preserve">       - Crediti v/clienti</t>
  </si>
  <si>
    <t xml:space="preserve">      -  Enti Previd. ed Assistenziali</t>
  </si>
  <si>
    <t xml:space="preserve">      - Erario c/acc. Imposte e Ritenute</t>
  </si>
  <si>
    <t xml:space="preserve">      - Erario Iva</t>
  </si>
  <si>
    <t xml:space="preserve">      - Ratei e Risconti Attivi</t>
  </si>
  <si>
    <t>Rim. Merci, Mat. Prime, Suss., Semilav.</t>
  </si>
  <si>
    <t xml:space="preserve">     - Rimanenze prodotti in corso di lavorazione, semilavorati e finiti</t>
  </si>
  <si>
    <t xml:space="preserve">     - Rimanenze materie prime, sussidiare di consumo e merci</t>
  </si>
  <si>
    <t>Immobilizzazioni Materiali</t>
  </si>
  <si>
    <t xml:space="preserve">    - Immobili</t>
  </si>
  <si>
    <t xml:space="preserve">           1) Fabbricati </t>
  </si>
  <si>
    <t xml:space="preserve">    - F.di Amm. Immobili</t>
  </si>
  <si>
    <t xml:space="preserve">    - Impianti  Macchinari e Attrezzature</t>
  </si>
  <si>
    <t xml:space="preserve">           1) Impianti e macchinari</t>
  </si>
  <si>
    <t xml:space="preserve">           2) Attrezzature industriali e commerciali</t>
  </si>
  <si>
    <t xml:space="preserve">    - F.di Amm. Impianti Macch. Attrezzature</t>
  </si>
  <si>
    <t>Immobilizzazioni immateriali</t>
  </si>
  <si>
    <t xml:space="preserve">   - Altri Costi Pluriennali</t>
  </si>
  <si>
    <t xml:space="preserve">           1) Costi d'impianto e ampliamento</t>
  </si>
  <si>
    <t xml:space="preserve">           2) Ricerca&amp; Sviluppo</t>
  </si>
  <si>
    <t xml:space="preserve">           3) Altre immobilizzazioni immateriali</t>
  </si>
  <si>
    <t xml:space="preserve">  - F.di Amm. Imm.ni immateriali</t>
  </si>
  <si>
    <t>Bani in Leasing</t>
  </si>
  <si>
    <t>TOTALE ATTIVO</t>
  </si>
  <si>
    <t>Passivo</t>
  </si>
  <si>
    <t>Banche a breve termine</t>
  </si>
  <si>
    <t>Debiti Correnti</t>
  </si>
  <si>
    <t xml:space="preserve">    - Fornitori</t>
  </si>
  <si>
    <t xml:space="preserve">          1)  Commerciali</t>
  </si>
  <si>
    <t xml:space="preserve">          2)  Immobilizzazioni</t>
  </si>
  <si>
    <t xml:space="preserve">    - Impiegati c/stipendi</t>
  </si>
  <si>
    <t xml:space="preserve">    - Enti Previd., Assistenziali, Ritenute personale</t>
  </si>
  <si>
    <t xml:space="preserve">    - Erario Iva</t>
  </si>
  <si>
    <t xml:space="preserve">    - Debiti tributari</t>
  </si>
  <si>
    <t xml:space="preserve">    - Ratei e Risconti Passivi</t>
  </si>
  <si>
    <t>Debito a m/lungo termine</t>
  </si>
  <si>
    <t xml:space="preserve"> '  - Mutui e Finanziamenti</t>
  </si>
  <si>
    <t xml:space="preserve"> '  - Finaziamento Leasing</t>
  </si>
  <si>
    <t xml:space="preserve">    - Fondo TFR</t>
  </si>
  <si>
    <t xml:space="preserve">    - Altri Fondi</t>
  </si>
  <si>
    <t>Capitale Netto</t>
  </si>
  <si>
    <t xml:space="preserve">    - Capitale Sociale</t>
  </si>
  <si>
    <t xml:space="preserve">    -  Riserva Legale</t>
  </si>
  <si>
    <t xml:space="preserve">    - Altre Riserve</t>
  </si>
  <si>
    <t xml:space="preserve">       1) Riserva statutaria</t>
  </si>
  <si>
    <t xml:space="preserve">       2) Altre Riserve</t>
  </si>
  <si>
    <t xml:space="preserve">       3) Riserva Ammortamenti anticipati</t>
  </si>
  <si>
    <t xml:space="preserve">   - Utile a nuovo</t>
  </si>
  <si>
    <t xml:space="preserve">   - Risultato di Esercizio</t>
  </si>
  <si>
    <t>TOTALE PASSIVO</t>
  </si>
  <si>
    <t xml:space="preserve">CONTROLLO </t>
  </si>
  <si>
    <t>RICLASSIFICAZION SP</t>
  </si>
  <si>
    <t>ATTIVITA</t>
  </si>
  <si>
    <t>Blocco 1 :  Attività Fisse</t>
  </si>
  <si>
    <t>Blocco 2 :  Attività Correnti</t>
  </si>
  <si>
    <t>TOTALE</t>
  </si>
  <si>
    <t>PASSIVITA'</t>
  </si>
  <si>
    <t>Blocco 3 :  Capitale Proprio</t>
  </si>
  <si>
    <t>Blocco 4 :  Debiti a medio lungo termine</t>
  </si>
  <si>
    <t>Blocco 5 :  Passivià correnti</t>
  </si>
  <si>
    <t>Indicatori di Liquidità</t>
  </si>
  <si>
    <t>Capitale circolante netto</t>
  </si>
  <si>
    <t>Margine di tesoreria</t>
  </si>
  <si>
    <t>Current ratio</t>
  </si>
  <si>
    <t>Quick Ratio</t>
  </si>
  <si>
    <t xml:space="preserve">    - Banche </t>
  </si>
  <si>
    <t>Variazione Flussi Cassa</t>
  </si>
  <si>
    <t>Totale Entrate</t>
  </si>
  <si>
    <t>Rimborso Rata</t>
  </si>
  <si>
    <t>Totale Usicite</t>
  </si>
  <si>
    <t>Banca Finale</t>
  </si>
  <si>
    <t>Incassi crediti</t>
  </si>
  <si>
    <t>Incassi Ratei Attivi</t>
  </si>
  <si>
    <t>Utenze (Ratei Passivi)</t>
  </si>
  <si>
    <t>Utile</t>
  </si>
  <si>
    <t>Ricavi</t>
  </si>
  <si>
    <t>Costi</t>
  </si>
  <si>
    <t>Variazioni Rimanenze</t>
  </si>
  <si>
    <t>Attrezzature industriali e commerciali</t>
  </si>
  <si>
    <t xml:space="preserve">  - Immobilizzazioni Finanziarie (crediti comm.li incagliati)</t>
  </si>
  <si>
    <t>Costi d'impianto e ampliamento</t>
  </si>
  <si>
    <t>Ammortamento</t>
  </si>
  <si>
    <t>Ricerca&amp; Sviluppo</t>
  </si>
  <si>
    <t>Altre immobilizzazioni immateriali</t>
  </si>
  <si>
    <t>Costo Storico</t>
  </si>
  <si>
    <t>Fondo ammortamento</t>
  </si>
  <si>
    <t>Mesi residui</t>
  </si>
  <si>
    <t>Impianti  Macchinari e Attrezzature</t>
  </si>
  <si>
    <t>Ammortamenti Materiali</t>
  </si>
  <si>
    <t>Ammortamenti Immateriali</t>
  </si>
  <si>
    <t>Pagamento Debiti</t>
  </si>
  <si>
    <t>PARAMETRI</t>
  </si>
  <si>
    <t>Periodo Stipula</t>
  </si>
  <si>
    <t>Tasso di interesse annuale</t>
  </si>
  <si>
    <t>Finanziamento</t>
  </si>
  <si>
    <t>Tasso di interesse effettivo</t>
  </si>
  <si>
    <t>mensile</t>
  </si>
  <si>
    <t>Rata (quota capitale + oneri finanziari)</t>
  </si>
  <si>
    <t>Rata</t>
  </si>
  <si>
    <t>Quota Capitale Rata</t>
  </si>
  <si>
    <t>Quota Capitale Cumulata</t>
  </si>
  <si>
    <t>Oneri Finanziari Rata</t>
  </si>
  <si>
    <t>Debito Residuo</t>
  </si>
  <si>
    <t>Finanziamento Residuo</t>
  </si>
  <si>
    <t>Durata residua (numero rate totali)</t>
  </si>
  <si>
    <t>Oneri Finanziari m/l termine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</si>
</sst>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dd/mm/yy;@"/>
    <numFmt numFmtId="165" formatCode="&quot;€&quot;\ #,##0.00"/>
    <numFmt numFmtId="166" formatCode="&quot;€&quot;\ #,##0"/>
    <numFmt numFmtId="167" formatCode="[$-410]mmm\-yy;@"/>
    <numFmt numFmtId="169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Book Antiqua"/>
      <family val="1"/>
    </font>
    <font>
      <b/>
      <sz val="9"/>
      <color indexed="8"/>
      <name val="Calibri"/>
      <family val="2"/>
    </font>
    <font>
      <b/>
      <sz val="8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165" fontId="3" fillId="0" borderId="0" xfId="0" applyNumberFormat="1" applyFont="1" applyFill="1"/>
    <xf numFmtId="166" fontId="2" fillId="0" borderId="0" xfId="0" applyNumberFormat="1" applyFont="1" applyFill="1"/>
    <xf numFmtId="0" fontId="3" fillId="0" borderId="0" xfId="0" applyFont="1" applyFill="1"/>
    <xf numFmtId="166" fontId="3" fillId="0" borderId="0" xfId="0" applyNumberFormat="1" applyFont="1" applyFill="1"/>
    <xf numFmtId="0" fontId="3" fillId="0" borderId="0" xfId="0" quotePrefix="1" applyFont="1" applyFill="1"/>
    <xf numFmtId="166" fontId="3" fillId="0" borderId="0" xfId="0" quotePrefix="1" applyNumberFormat="1" applyFont="1" applyFill="1"/>
    <xf numFmtId="165" fontId="2" fillId="0" borderId="0" xfId="0" applyNumberFormat="1" applyFont="1" applyFill="1"/>
    <xf numFmtId="0" fontId="0" fillId="2" borderId="0" xfId="0" applyFill="1"/>
    <xf numFmtId="166" fontId="0" fillId="2" borderId="0" xfId="0" applyNumberFormat="1" applyFill="1"/>
    <xf numFmtId="166" fontId="1" fillId="2" borderId="0" xfId="0" applyNumberFormat="1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2" fontId="0" fillId="0" borderId="0" xfId="0" applyNumberFormat="1" applyAlignment="1">
      <alignment horizontal="center"/>
    </xf>
    <xf numFmtId="167" fontId="2" fillId="3" borderId="0" xfId="0" quotePrefix="1" applyNumberFormat="1" applyFont="1" applyFill="1" applyAlignment="1">
      <alignment horizontal="center"/>
    </xf>
    <xf numFmtId="165" fontId="0" fillId="0" borderId="0" xfId="0" applyNumberFormat="1"/>
    <xf numFmtId="166" fontId="2" fillId="3" borderId="0" xfId="0" quotePrefix="1" applyNumberFormat="1" applyFont="1" applyFill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66" fontId="3" fillId="0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Fill="1" applyBorder="1" applyAlignment="1" applyProtection="1">
      <alignment vertical="center"/>
      <protection hidden="1"/>
    </xf>
    <xf numFmtId="166" fontId="0" fillId="0" borderId="0" xfId="0" applyNumberFormat="1" applyFill="1" applyAlignment="1">
      <alignment horizontal="center"/>
    </xf>
    <xf numFmtId="0" fontId="5" fillId="0" borderId="2" xfId="0" applyFont="1" applyFill="1" applyBorder="1" applyAlignment="1" applyProtection="1">
      <alignment vertical="center"/>
      <protection hidden="1"/>
    </xf>
    <xf numFmtId="3" fontId="0" fillId="0" borderId="0" xfId="0" applyNumberFormat="1" applyFill="1" applyAlignment="1">
      <alignment horizontal="center"/>
    </xf>
    <xf numFmtId="169" fontId="0" fillId="0" borderId="0" xfId="1" applyNumberFormat="1" applyFont="1" applyFill="1" applyAlignment="1"/>
    <xf numFmtId="9" fontId="0" fillId="0" borderId="0" xfId="2" applyFont="1" applyFill="1" applyAlignment="1">
      <alignment horizontal="center"/>
    </xf>
    <xf numFmtId="0" fontId="5" fillId="0" borderId="3" xfId="0" applyFont="1" applyFill="1" applyBorder="1" applyAlignment="1" applyProtection="1">
      <alignment vertical="center"/>
      <protection hidden="1"/>
    </xf>
    <xf numFmtId="10" fontId="0" fillId="0" borderId="0" xfId="2" applyNumberFormat="1" applyFont="1" applyFill="1" applyAlignment="1">
      <alignment horizontal="center"/>
    </xf>
    <xf numFmtId="167" fontId="6" fillId="0" borderId="0" xfId="0" applyNumberFormat="1" applyFont="1" applyFill="1" applyAlignment="1">
      <alignment horizontal="center"/>
    </xf>
    <xf numFmtId="1" fontId="5" fillId="0" borderId="1" xfId="0" quotePrefix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17" fontId="5" fillId="0" borderId="4" xfId="0" quotePrefix="1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vertical="center"/>
      <protection hidden="1"/>
    </xf>
    <xf numFmtId="166" fontId="0" fillId="0" borderId="1" xfId="0" applyNumberFormat="1" applyFill="1" applyBorder="1" applyAlignment="1">
      <alignment horizontal="center"/>
    </xf>
    <xf numFmtId="0" fontId="7" fillId="0" borderId="3" xfId="0" applyFont="1" applyFill="1" applyBorder="1" applyAlignment="1" applyProtection="1">
      <alignment vertical="center"/>
      <protection hidden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6"/>
  <sheetViews>
    <sheetView showGridLines="0" tabSelected="1" topLeftCell="A45" workbookViewId="0">
      <selection activeCell="A62" sqref="A62"/>
    </sheetView>
  </sheetViews>
  <sheetFormatPr defaultRowHeight="15" x14ac:dyDescent="0.25"/>
  <cols>
    <col min="1" max="1" width="55.7109375" bestFit="1" customWidth="1"/>
    <col min="2" max="2" width="10.140625" bestFit="1" customWidth="1"/>
    <col min="3" max="3" width="11.5703125" bestFit="1" customWidth="1"/>
    <col min="4" max="6" width="10" bestFit="1" customWidth="1"/>
    <col min="7" max="7" width="9.7109375" bestFit="1" customWidth="1"/>
    <col min="8" max="26" width="10" bestFit="1" customWidth="1"/>
  </cols>
  <sheetData>
    <row r="1" spans="1:32" x14ac:dyDescent="0.25">
      <c r="A1" s="1" t="s">
        <v>0</v>
      </c>
      <c r="B1" s="2">
        <v>41455</v>
      </c>
      <c r="C1" s="2">
        <f>EOMONTH(B1,1)</f>
        <v>41486</v>
      </c>
      <c r="D1" s="2">
        <f>EOMONTH(C1,1)</f>
        <v>41517</v>
      </c>
      <c r="E1" s="2">
        <f>EOMONTH(D1,1)</f>
        <v>41547</v>
      </c>
      <c r="F1" s="2">
        <f t="shared" ref="F1:AF1" si="0">EOMONTH(E1,1)</f>
        <v>41578</v>
      </c>
      <c r="G1" s="2">
        <f t="shared" si="0"/>
        <v>41608</v>
      </c>
      <c r="H1" s="2">
        <f t="shared" si="0"/>
        <v>41639</v>
      </c>
      <c r="I1" s="2">
        <f t="shared" si="0"/>
        <v>41670</v>
      </c>
      <c r="J1" s="2">
        <f t="shared" si="0"/>
        <v>41698</v>
      </c>
      <c r="K1" s="2">
        <f t="shared" si="0"/>
        <v>41729</v>
      </c>
      <c r="L1" s="2">
        <f t="shared" si="0"/>
        <v>41759</v>
      </c>
      <c r="M1" s="2">
        <f t="shared" si="0"/>
        <v>41790</v>
      </c>
      <c r="N1" s="2">
        <f t="shared" si="0"/>
        <v>41820</v>
      </c>
      <c r="O1" s="2">
        <f t="shared" si="0"/>
        <v>41851</v>
      </c>
      <c r="P1" s="2">
        <f t="shared" si="0"/>
        <v>41882</v>
      </c>
      <c r="Q1" s="2">
        <f t="shared" si="0"/>
        <v>41912</v>
      </c>
      <c r="R1" s="2">
        <f t="shared" si="0"/>
        <v>41943</v>
      </c>
      <c r="S1" s="2">
        <f t="shared" si="0"/>
        <v>41973</v>
      </c>
      <c r="T1" s="2">
        <f t="shared" si="0"/>
        <v>42004</v>
      </c>
      <c r="U1" s="2">
        <f t="shared" si="0"/>
        <v>42035</v>
      </c>
      <c r="V1" s="2">
        <f t="shared" si="0"/>
        <v>42063</v>
      </c>
      <c r="W1" s="2">
        <f t="shared" si="0"/>
        <v>42094</v>
      </c>
      <c r="X1" s="2">
        <f t="shared" si="0"/>
        <v>42124</v>
      </c>
      <c r="Y1" s="2">
        <f t="shared" si="0"/>
        <v>42155</v>
      </c>
      <c r="Z1" s="2">
        <f t="shared" si="0"/>
        <v>42185</v>
      </c>
      <c r="AA1" s="2">
        <f t="shared" si="0"/>
        <v>42216</v>
      </c>
      <c r="AB1" s="2">
        <f t="shared" si="0"/>
        <v>42247</v>
      </c>
      <c r="AC1" s="2">
        <f t="shared" si="0"/>
        <v>42277</v>
      </c>
      <c r="AD1" s="2">
        <f t="shared" si="0"/>
        <v>42308</v>
      </c>
      <c r="AE1" s="2">
        <f t="shared" si="0"/>
        <v>42338</v>
      </c>
      <c r="AF1" s="2">
        <f t="shared" si="0"/>
        <v>42369</v>
      </c>
    </row>
    <row r="2" spans="1:32" x14ac:dyDescent="0.25">
      <c r="A2" s="1" t="s">
        <v>1</v>
      </c>
      <c r="B2" s="1"/>
    </row>
    <row r="3" spans="1:32" x14ac:dyDescent="0.25">
      <c r="A3" s="1"/>
      <c r="B3" s="1"/>
    </row>
    <row r="4" spans="1:32" x14ac:dyDescent="0.25">
      <c r="A4" s="1" t="s">
        <v>2</v>
      </c>
      <c r="B4" s="6">
        <f>15745+2500</f>
        <v>18245</v>
      </c>
      <c r="C4" s="15">
        <f>+B4+'Variazioni Finanziarie'!D8</f>
        <v>228245</v>
      </c>
      <c r="D4" s="15">
        <f>+C4+'Variazioni Finanziarie'!E8</f>
        <v>418245</v>
      </c>
      <c r="E4" s="15">
        <f>+D4+'Variazioni Finanziarie'!F8</f>
        <v>508245</v>
      </c>
      <c r="F4" s="15">
        <f>+E4+'Variazioni Finanziarie'!G8</f>
        <v>508245</v>
      </c>
      <c r="G4" s="15">
        <f>+F4+'Variazioni Finanziarie'!H8</f>
        <v>508245</v>
      </c>
      <c r="H4" s="15">
        <f>+G4+'Variazioni Finanziarie'!I8</f>
        <v>508245</v>
      </c>
      <c r="I4" s="15">
        <f>+H4+'Variazioni Finanziarie'!J8</f>
        <v>508245</v>
      </c>
      <c r="J4" s="15">
        <f>+I4+'Variazioni Finanziarie'!K8</f>
        <v>508245</v>
      </c>
      <c r="K4" s="15">
        <f>+J4+'Variazioni Finanziarie'!L8</f>
        <v>508245</v>
      </c>
      <c r="L4" s="15">
        <f>+K4+'Variazioni Finanziarie'!M8</f>
        <v>508245</v>
      </c>
      <c r="M4" s="15">
        <f>+L4+'Variazioni Finanziarie'!N8</f>
        <v>508245</v>
      </c>
      <c r="N4" s="15">
        <f>+M4+'Variazioni Finanziarie'!O8</f>
        <v>508245</v>
      </c>
      <c r="O4" s="15">
        <f>+N4+'Variazioni Finanziarie'!P8</f>
        <v>508245</v>
      </c>
      <c r="P4" s="15">
        <f>+O4+'Variazioni Finanziarie'!Q8</f>
        <v>508245</v>
      </c>
      <c r="Q4" s="15">
        <f>+P4+'Variazioni Finanziarie'!R8</f>
        <v>508245</v>
      </c>
      <c r="R4" s="15">
        <f>+Q4+'Variazioni Finanziarie'!S8</f>
        <v>508245</v>
      </c>
      <c r="S4" s="15">
        <f>+R4+'Variazioni Finanziarie'!T8</f>
        <v>508245</v>
      </c>
      <c r="T4" s="15">
        <f>+S4+'Variazioni Finanziarie'!U8</f>
        <v>508245</v>
      </c>
      <c r="U4" s="15">
        <f>+T4+'Variazioni Finanziarie'!V8</f>
        <v>508245</v>
      </c>
      <c r="V4" s="15">
        <f>+U4+'Variazioni Finanziarie'!W8</f>
        <v>508245</v>
      </c>
      <c r="W4" s="15">
        <f>+V4+'Variazioni Finanziarie'!X8</f>
        <v>508245</v>
      </c>
      <c r="X4" s="15">
        <f>+W4+'Variazioni Finanziarie'!Y8</f>
        <v>508245</v>
      </c>
      <c r="Y4" s="15">
        <f>+X4+'Variazioni Finanziarie'!Z8</f>
        <v>508245</v>
      </c>
      <c r="Z4" s="15">
        <f>+Y4+'Variazioni Finanziarie'!AA8</f>
        <v>508245</v>
      </c>
      <c r="AA4" s="15">
        <f>+Z4+'Variazioni Finanziarie'!AB8</f>
        <v>508245</v>
      </c>
      <c r="AB4" s="15">
        <f>+AA4+'Variazioni Finanziarie'!AC8</f>
        <v>508245</v>
      </c>
      <c r="AC4" s="15">
        <f>+AB4+'Variazioni Finanziarie'!AD8</f>
        <v>508245</v>
      </c>
      <c r="AD4" s="15">
        <f>+AC4+'Variazioni Finanziarie'!AE8</f>
        <v>508245</v>
      </c>
      <c r="AE4" s="15">
        <f>+AD4+'Variazioni Finanziarie'!AF8</f>
        <v>508245</v>
      </c>
      <c r="AF4" s="15">
        <f>+AE4+'Variazioni Finanziarie'!AG8</f>
        <v>508245</v>
      </c>
    </row>
    <row r="5" spans="1:32" x14ac:dyDescent="0.25">
      <c r="A5" s="1"/>
      <c r="B5" s="4"/>
    </row>
    <row r="6" spans="1:32" x14ac:dyDescent="0.25">
      <c r="A6" s="5"/>
      <c r="B6" s="6"/>
    </row>
    <row r="7" spans="1:32" x14ac:dyDescent="0.25">
      <c r="A7" s="1" t="s">
        <v>3</v>
      </c>
      <c r="B7" s="4">
        <f>SUM(B8:B12)</f>
        <v>551546</v>
      </c>
      <c r="C7" s="4">
        <f>SUM(C8:C12)</f>
        <v>337546</v>
      </c>
      <c r="D7" s="4">
        <f t="shared" ref="D7:E7" si="1">SUM(D8:D12)</f>
        <v>143000</v>
      </c>
      <c r="E7" s="4">
        <f t="shared" si="1"/>
        <v>0</v>
      </c>
      <c r="F7" s="4">
        <f t="shared" ref="F7:AF7" si="2">SUM(F8:F12)</f>
        <v>0</v>
      </c>
      <c r="G7" s="4">
        <f t="shared" si="2"/>
        <v>0</v>
      </c>
      <c r="H7" s="4">
        <f t="shared" si="2"/>
        <v>0</v>
      </c>
      <c r="I7" s="4">
        <f t="shared" si="2"/>
        <v>0</v>
      </c>
      <c r="J7" s="4">
        <f t="shared" si="2"/>
        <v>0</v>
      </c>
      <c r="K7" s="4">
        <f t="shared" si="2"/>
        <v>0</v>
      </c>
      <c r="L7" s="4">
        <f t="shared" si="2"/>
        <v>0</v>
      </c>
      <c r="M7" s="4">
        <f t="shared" si="2"/>
        <v>0</v>
      </c>
      <c r="N7" s="4">
        <f t="shared" si="2"/>
        <v>0</v>
      </c>
      <c r="O7" s="4">
        <f t="shared" si="2"/>
        <v>0</v>
      </c>
      <c r="P7" s="4">
        <f t="shared" si="2"/>
        <v>0</v>
      </c>
      <c r="Q7" s="4">
        <f t="shared" si="2"/>
        <v>0</v>
      </c>
      <c r="R7" s="4">
        <f t="shared" si="2"/>
        <v>0</v>
      </c>
      <c r="S7" s="4">
        <f t="shared" si="2"/>
        <v>0</v>
      </c>
      <c r="T7" s="4">
        <f t="shared" si="2"/>
        <v>0</v>
      </c>
      <c r="U7" s="4">
        <f t="shared" si="2"/>
        <v>0</v>
      </c>
      <c r="V7" s="4">
        <f t="shared" si="2"/>
        <v>0</v>
      </c>
      <c r="W7" s="4">
        <f t="shared" si="2"/>
        <v>0</v>
      </c>
      <c r="X7" s="4">
        <f t="shared" si="2"/>
        <v>0</v>
      </c>
      <c r="Y7" s="4">
        <f t="shared" si="2"/>
        <v>0</v>
      </c>
      <c r="Z7" s="4">
        <f t="shared" si="2"/>
        <v>0</v>
      </c>
      <c r="AA7" s="4">
        <f t="shared" si="2"/>
        <v>0</v>
      </c>
      <c r="AB7" s="4">
        <f t="shared" si="2"/>
        <v>0</v>
      </c>
      <c r="AC7" s="4">
        <f t="shared" si="2"/>
        <v>0</v>
      </c>
      <c r="AD7" s="4">
        <f t="shared" si="2"/>
        <v>0</v>
      </c>
      <c r="AE7" s="4">
        <f t="shared" si="2"/>
        <v>0</v>
      </c>
      <c r="AF7" s="4">
        <f t="shared" si="2"/>
        <v>0</v>
      </c>
    </row>
    <row r="8" spans="1:32" x14ac:dyDescent="0.25">
      <c r="A8" s="5" t="s">
        <v>4</v>
      </c>
      <c r="B8" s="6">
        <v>523000</v>
      </c>
      <c r="C8" s="15">
        <f>+B8-'Variazioni Finanziarie'!D3</f>
        <v>323000</v>
      </c>
      <c r="D8" s="15">
        <f>+C8-'Variazioni Finanziarie'!E3</f>
        <v>143000</v>
      </c>
      <c r="E8" s="15">
        <f>+D8-'Variazioni Finanziarie'!F3-53000</f>
        <v>0</v>
      </c>
      <c r="F8" s="15">
        <f>+E8-'Variazioni Finanziarie'!G3</f>
        <v>0</v>
      </c>
      <c r="G8" s="15">
        <f>+F8-'Variazioni Finanziarie'!H3</f>
        <v>0</v>
      </c>
      <c r="H8" s="15">
        <f>+G8-'Variazioni Finanziarie'!I3</f>
        <v>0</v>
      </c>
      <c r="I8" s="15">
        <f>+H8-'Variazioni Finanziarie'!J3</f>
        <v>0</v>
      </c>
      <c r="J8" s="15">
        <f>+I8-'Variazioni Finanziarie'!K3</f>
        <v>0</v>
      </c>
      <c r="K8" s="15">
        <f>+J8-'Variazioni Finanziarie'!L3</f>
        <v>0</v>
      </c>
      <c r="L8" s="15">
        <f>+K8-'Variazioni Finanziarie'!M3</f>
        <v>0</v>
      </c>
      <c r="M8" s="15">
        <f>+L8-'Variazioni Finanziarie'!N3</f>
        <v>0</v>
      </c>
      <c r="N8" s="15">
        <f>+M8-'Variazioni Finanziarie'!O3</f>
        <v>0</v>
      </c>
      <c r="O8" s="15">
        <f>+N8-'Variazioni Finanziarie'!P3</f>
        <v>0</v>
      </c>
      <c r="P8" s="15">
        <f>+O8-'Variazioni Finanziarie'!Q3</f>
        <v>0</v>
      </c>
      <c r="Q8" s="15">
        <f>+P8-'Variazioni Finanziarie'!R3</f>
        <v>0</v>
      </c>
      <c r="R8" s="15">
        <f>+Q8-'Variazioni Finanziarie'!S3</f>
        <v>0</v>
      </c>
      <c r="S8" s="15">
        <f>+R8-'Variazioni Finanziarie'!T3</f>
        <v>0</v>
      </c>
      <c r="T8" s="15">
        <f>+S8-'Variazioni Finanziarie'!U3</f>
        <v>0</v>
      </c>
      <c r="U8" s="15">
        <f>+T8-'Variazioni Finanziarie'!V3</f>
        <v>0</v>
      </c>
      <c r="V8" s="15">
        <f>+U8-'Variazioni Finanziarie'!W3</f>
        <v>0</v>
      </c>
      <c r="W8" s="15">
        <f>+V8-'Variazioni Finanziarie'!X3</f>
        <v>0</v>
      </c>
      <c r="X8" s="15">
        <f>+W8-'Variazioni Finanziarie'!Y3</f>
        <v>0</v>
      </c>
      <c r="Y8" s="15">
        <f>+X8-'Variazioni Finanziarie'!Z3</f>
        <v>0</v>
      </c>
      <c r="Z8" s="15">
        <f>+Y8-'Variazioni Finanziarie'!AA3</f>
        <v>0</v>
      </c>
      <c r="AA8" s="15">
        <f>+Z8-'Variazioni Finanziarie'!AB3</f>
        <v>0</v>
      </c>
      <c r="AB8" s="15">
        <f>+AA8-'Variazioni Finanziarie'!AC3</f>
        <v>0</v>
      </c>
      <c r="AC8" s="15">
        <f>+AB8-'Variazioni Finanziarie'!AD3</f>
        <v>0</v>
      </c>
      <c r="AD8" s="15">
        <f>+AC8-'Variazioni Finanziarie'!AE3</f>
        <v>0</v>
      </c>
      <c r="AE8" s="15">
        <f>+AD8-'Variazioni Finanziarie'!AF3</f>
        <v>0</v>
      </c>
      <c r="AF8" s="15">
        <f>+AE8-'Variazioni Finanziarie'!AG3</f>
        <v>0</v>
      </c>
    </row>
    <row r="9" spans="1:32" x14ac:dyDescent="0.25">
      <c r="A9" s="5" t="s">
        <v>5</v>
      </c>
      <c r="B9" s="6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</row>
    <row r="10" spans="1:32" x14ac:dyDescent="0.25">
      <c r="A10" s="5" t="s">
        <v>6</v>
      </c>
      <c r="B10" s="6">
        <v>0</v>
      </c>
      <c r="C10" s="15">
        <f>+B10</f>
        <v>0</v>
      </c>
      <c r="D10" s="15">
        <f t="shared" ref="D10:E10" si="3">+C10</f>
        <v>0</v>
      </c>
      <c r="E10" s="15">
        <f t="shared" si="3"/>
        <v>0</v>
      </c>
      <c r="F10" s="15">
        <f t="shared" ref="F10:F11" si="4">+E10</f>
        <v>0</v>
      </c>
      <c r="G10" s="15">
        <f t="shared" ref="G10:G11" si="5">+F10</f>
        <v>0</v>
      </c>
      <c r="H10" s="15">
        <f t="shared" ref="H10:H11" si="6">+G10</f>
        <v>0</v>
      </c>
      <c r="I10" s="15">
        <f t="shared" ref="I10:I11" si="7">+H10</f>
        <v>0</v>
      </c>
      <c r="J10" s="15">
        <f t="shared" ref="J10:J11" si="8">+I10</f>
        <v>0</v>
      </c>
      <c r="K10" s="15">
        <f t="shared" ref="K10:K11" si="9">+J10</f>
        <v>0</v>
      </c>
      <c r="L10" s="15">
        <f t="shared" ref="L10:L11" si="10">+K10</f>
        <v>0</v>
      </c>
      <c r="M10" s="15">
        <f t="shared" ref="M10:M11" si="11">+L10</f>
        <v>0</v>
      </c>
      <c r="N10" s="15">
        <f t="shared" ref="N10:N11" si="12">+M10</f>
        <v>0</v>
      </c>
      <c r="O10" s="15">
        <f t="shared" ref="O10:O11" si="13">+N10</f>
        <v>0</v>
      </c>
      <c r="P10" s="15">
        <f t="shared" ref="P10:P11" si="14">+O10</f>
        <v>0</v>
      </c>
      <c r="Q10" s="15">
        <f t="shared" ref="Q10:Q11" si="15">+P10</f>
        <v>0</v>
      </c>
      <c r="R10" s="15">
        <f t="shared" ref="R10:R11" si="16">+Q10</f>
        <v>0</v>
      </c>
      <c r="S10" s="15">
        <f t="shared" ref="S10:S11" si="17">+R10</f>
        <v>0</v>
      </c>
      <c r="T10" s="15">
        <f t="shared" ref="T10:T11" si="18">+S10</f>
        <v>0</v>
      </c>
      <c r="U10" s="15">
        <f t="shared" ref="U10:U11" si="19">+T10</f>
        <v>0</v>
      </c>
      <c r="V10" s="15">
        <f t="shared" ref="V10:V11" si="20">+U10</f>
        <v>0</v>
      </c>
      <c r="W10" s="15">
        <f t="shared" ref="W10:W11" si="21">+V10</f>
        <v>0</v>
      </c>
      <c r="X10" s="15">
        <f t="shared" ref="X10:X11" si="22">+W10</f>
        <v>0</v>
      </c>
      <c r="Y10" s="15">
        <f t="shared" ref="Y10:Y11" si="23">+X10</f>
        <v>0</v>
      </c>
      <c r="Z10" s="15">
        <f t="shared" ref="Z10:Z11" si="24">+Y10</f>
        <v>0</v>
      </c>
      <c r="AA10" s="15">
        <f t="shared" ref="AA10:AA11" si="25">+Z10</f>
        <v>0</v>
      </c>
      <c r="AB10" s="15">
        <f t="shared" ref="AB10:AB11" si="26">+AA10</f>
        <v>0</v>
      </c>
      <c r="AC10" s="15">
        <f t="shared" ref="AC10:AC11" si="27">+AB10</f>
        <v>0</v>
      </c>
      <c r="AD10" s="15">
        <f t="shared" ref="AD10:AD11" si="28">+AC10</f>
        <v>0</v>
      </c>
      <c r="AE10" s="15">
        <f t="shared" ref="AE10:AE11" si="29">+AD10</f>
        <v>0</v>
      </c>
      <c r="AF10" s="15">
        <f t="shared" ref="AF10:AF11" si="30">+AE10</f>
        <v>0</v>
      </c>
    </row>
    <row r="11" spans="1:32" x14ac:dyDescent="0.25">
      <c r="A11" s="5" t="s">
        <v>7</v>
      </c>
      <c r="B11" s="6">
        <v>0</v>
      </c>
      <c r="C11" s="15">
        <f>+B11</f>
        <v>0</v>
      </c>
      <c r="D11" s="15">
        <f t="shared" ref="D11:E11" si="31">+C11</f>
        <v>0</v>
      </c>
      <c r="E11" s="15">
        <f t="shared" si="31"/>
        <v>0</v>
      </c>
      <c r="F11" s="15">
        <f t="shared" si="4"/>
        <v>0</v>
      </c>
      <c r="G11" s="15">
        <f t="shared" si="5"/>
        <v>0</v>
      </c>
      <c r="H11" s="15">
        <f t="shared" si="6"/>
        <v>0</v>
      </c>
      <c r="I11" s="15">
        <f t="shared" si="7"/>
        <v>0</v>
      </c>
      <c r="J11" s="15">
        <f t="shared" si="8"/>
        <v>0</v>
      </c>
      <c r="K11" s="15">
        <f t="shared" si="9"/>
        <v>0</v>
      </c>
      <c r="L11" s="15">
        <f t="shared" si="10"/>
        <v>0</v>
      </c>
      <c r="M11" s="15">
        <f t="shared" si="11"/>
        <v>0</v>
      </c>
      <c r="N11" s="15">
        <f t="shared" si="12"/>
        <v>0</v>
      </c>
      <c r="O11" s="15">
        <f t="shared" si="13"/>
        <v>0</v>
      </c>
      <c r="P11" s="15">
        <f t="shared" si="14"/>
        <v>0</v>
      </c>
      <c r="Q11" s="15">
        <f t="shared" si="15"/>
        <v>0</v>
      </c>
      <c r="R11" s="15">
        <f t="shared" si="16"/>
        <v>0</v>
      </c>
      <c r="S11" s="15">
        <f t="shared" si="17"/>
        <v>0</v>
      </c>
      <c r="T11" s="15">
        <f t="shared" si="18"/>
        <v>0</v>
      </c>
      <c r="U11" s="15">
        <f t="shared" si="19"/>
        <v>0</v>
      </c>
      <c r="V11" s="15">
        <f t="shared" si="20"/>
        <v>0</v>
      </c>
      <c r="W11" s="15">
        <f t="shared" si="21"/>
        <v>0</v>
      </c>
      <c r="X11" s="15">
        <f t="shared" si="22"/>
        <v>0</v>
      </c>
      <c r="Y11" s="15">
        <f t="shared" si="23"/>
        <v>0</v>
      </c>
      <c r="Z11" s="15">
        <f t="shared" si="24"/>
        <v>0</v>
      </c>
      <c r="AA11" s="15">
        <f t="shared" si="25"/>
        <v>0</v>
      </c>
      <c r="AB11" s="15">
        <f t="shared" si="26"/>
        <v>0</v>
      </c>
      <c r="AC11" s="15">
        <f t="shared" si="27"/>
        <v>0</v>
      </c>
      <c r="AD11" s="15">
        <f t="shared" si="28"/>
        <v>0</v>
      </c>
      <c r="AE11" s="15">
        <f t="shared" si="29"/>
        <v>0</v>
      </c>
      <c r="AF11" s="15">
        <f t="shared" si="30"/>
        <v>0</v>
      </c>
    </row>
    <row r="12" spans="1:32" x14ac:dyDescent="0.25">
      <c r="A12" s="5" t="s">
        <v>8</v>
      </c>
      <c r="B12" s="6">
        <v>28546</v>
      </c>
      <c r="C12" s="15">
        <f>+B12-'Variazioni Finanziarie'!D4-'Variazioni Economiche'!C8</f>
        <v>14546</v>
      </c>
      <c r="D12" s="15">
        <f>+C12-'Variazioni Finanziarie'!E4-'Variazioni Economiche'!D8</f>
        <v>0</v>
      </c>
      <c r="E12" s="15">
        <f>+D12-'Variazioni Finanziarie'!F4-'Variazioni Economiche'!E8</f>
        <v>0</v>
      </c>
      <c r="F12" s="15">
        <f>+E12-'Variazioni Finanziarie'!G4-'Variazioni Economiche'!F8</f>
        <v>0</v>
      </c>
      <c r="G12" s="15">
        <f>+F12-'Variazioni Finanziarie'!H4-'Variazioni Economiche'!G8</f>
        <v>0</v>
      </c>
      <c r="H12" s="15">
        <f>+G12-'Variazioni Finanziarie'!I4-'Variazioni Economiche'!H8</f>
        <v>0</v>
      </c>
      <c r="I12" s="15">
        <f>+H12-'Variazioni Finanziarie'!J4-'Variazioni Economiche'!I8</f>
        <v>0</v>
      </c>
      <c r="J12" s="15">
        <f>+I12-'Variazioni Finanziarie'!K4-'Variazioni Economiche'!J8</f>
        <v>0</v>
      </c>
      <c r="K12" s="15">
        <f>+J12-'Variazioni Finanziarie'!L4-'Variazioni Economiche'!K8</f>
        <v>0</v>
      </c>
      <c r="L12" s="15">
        <f>+K12-'Variazioni Finanziarie'!M4-'Variazioni Economiche'!L8</f>
        <v>0</v>
      </c>
      <c r="M12" s="15">
        <f>+L12-'Variazioni Finanziarie'!N4-'Variazioni Economiche'!M8</f>
        <v>0</v>
      </c>
      <c r="N12" s="15">
        <f>+M12-'Variazioni Finanziarie'!O4-'Variazioni Economiche'!N8</f>
        <v>0</v>
      </c>
      <c r="O12" s="15">
        <f>+N12-'Variazioni Finanziarie'!P4-'Variazioni Economiche'!O8</f>
        <v>0</v>
      </c>
      <c r="P12" s="15">
        <f>+O12-'Variazioni Finanziarie'!Q4-'Variazioni Economiche'!P8</f>
        <v>0</v>
      </c>
      <c r="Q12" s="15">
        <f>+P12-'Variazioni Finanziarie'!R4-'Variazioni Economiche'!Q8</f>
        <v>0</v>
      </c>
      <c r="R12" s="15">
        <f>+Q12-'Variazioni Finanziarie'!S4-'Variazioni Economiche'!R8</f>
        <v>0</v>
      </c>
      <c r="S12" s="15">
        <f>+R12-'Variazioni Finanziarie'!T4-'Variazioni Economiche'!S8</f>
        <v>0</v>
      </c>
      <c r="T12" s="15">
        <f>+S12-'Variazioni Finanziarie'!U4-'Variazioni Economiche'!T8</f>
        <v>0</v>
      </c>
      <c r="U12" s="15">
        <f>+T12-'Variazioni Finanziarie'!V4-'Variazioni Economiche'!U8</f>
        <v>0</v>
      </c>
      <c r="V12" s="15">
        <f>+U12-'Variazioni Finanziarie'!W4-'Variazioni Economiche'!V8</f>
        <v>0</v>
      </c>
      <c r="W12" s="15">
        <f>+V12-'Variazioni Finanziarie'!X4-'Variazioni Economiche'!W8</f>
        <v>0</v>
      </c>
      <c r="X12" s="15">
        <f>+W12-'Variazioni Finanziarie'!Y4-'Variazioni Economiche'!X8</f>
        <v>0</v>
      </c>
      <c r="Y12" s="15">
        <f>+X12-'Variazioni Finanziarie'!Z4-'Variazioni Economiche'!Y8</f>
        <v>0</v>
      </c>
      <c r="Z12" s="15">
        <f>+Y12-'Variazioni Finanziarie'!AA4-'Variazioni Economiche'!Z8</f>
        <v>0</v>
      </c>
      <c r="AA12" s="15">
        <f>+Z12-'Variazioni Finanziarie'!AB4-'Variazioni Economiche'!AA8</f>
        <v>0</v>
      </c>
      <c r="AB12" s="15">
        <f>+AA12-'Variazioni Finanziarie'!AC4-'Variazioni Economiche'!AB8</f>
        <v>0</v>
      </c>
      <c r="AC12" s="15">
        <f>+AB12-'Variazioni Finanziarie'!AD4-'Variazioni Economiche'!AC8</f>
        <v>0</v>
      </c>
      <c r="AD12" s="15">
        <f>+AC12-'Variazioni Finanziarie'!AE4-'Variazioni Economiche'!AD8</f>
        <v>0</v>
      </c>
      <c r="AE12" s="15">
        <f>+AD12-'Variazioni Finanziarie'!AF4-'Variazioni Economiche'!AE8</f>
        <v>0</v>
      </c>
      <c r="AF12" s="15">
        <f>+AE12-'Variazioni Finanziarie'!AG4-'Variazioni Economiche'!AF8</f>
        <v>0</v>
      </c>
    </row>
    <row r="13" spans="1:32" x14ac:dyDescent="0.25">
      <c r="A13" s="5"/>
      <c r="B13" s="6"/>
    </row>
    <row r="14" spans="1:32" x14ac:dyDescent="0.25">
      <c r="A14" s="1" t="s">
        <v>9</v>
      </c>
      <c r="B14" s="4">
        <f>SUM(B15:B16)</f>
        <v>89000</v>
      </c>
      <c r="C14" s="4">
        <f>SUM(C15:C16)</f>
        <v>59000</v>
      </c>
      <c r="D14" s="4">
        <f t="shared" ref="D14:E14" si="32">SUM(D15:D16)</f>
        <v>29000</v>
      </c>
      <c r="E14" s="4">
        <f t="shared" si="32"/>
        <v>0</v>
      </c>
      <c r="F14" s="4">
        <f t="shared" ref="F14:Z14" si="33">SUM(F15:F16)</f>
        <v>0</v>
      </c>
      <c r="G14" s="4">
        <f t="shared" si="33"/>
        <v>0</v>
      </c>
      <c r="H14" s="4">
        <f t="shared" si="33"/>
        <v>0</v>
      </c>
      <c r="I14" s="4">
        <f t="shared" si="33"/>
        <v>0</v>
      </c>
      <c r="J14" s="4">
        <f t="shared" si="33"/>
        <v>0</v>
      </c>
      <c r="K14" s="4">
        <f t="shared" si="33"/>
        <v>0</v>
      </c>
      <c r="L14" s="4">
        <f t="shared" si="33"/>
        <v>0</v>
      </c>
      <c r="M14" s="4">
        <f t="shared" si="33"/>
        <v>0</v>
      </c>
      <c r="N14" s="4">
        <f t="shared" si="33"/>
        <v>0</v>
      </c>
      <c r="O14" s="4">
        <f t="shared" si="33"/>
        <v>0</v>
      </c>
      <c r="P14" s="4">
        <f t="shared" si="33"/>
        <v>0</v>
      </c>
      <c r="Q14" s="4">
        <f t="shared" si="33"/>
        <v>0</v>
      </c>
      <c r="R14" s="4">
        <f t="shared" si="33"/>
        <v>0</v>
      </c>
      <c r="S14" s="4">
        <f t="shared" si="33"/>
        <v>0</v>
      </c>
      <c r="T14" s="4">
        <f t="shared" si="33"/>
        <v>0</v>
      </c>
      <c r="U14" s="4">
        <f t="shared" si="33"/>
        <v>0</v>
      </c>
      <c r="V14" s="4">
        <f t="shared" si="33"/>
        <v>0</v>
      </c>
      <c r="W14" s="4">
        <f t="shared" si="33"/>
        <v>0</v>
      </c>
      <c r="X14" s="4">
        <f t="shared" si="33"/>
        <v>0</v>
      </c>
      <c r="Y14" s="4">
        <f t="shared" si="33"/>
        <v>0</v>
      </c>
      <c r="Z14" s="4">
        <f t="shared" si="33"/>
        <v>0</v>
      </c>
      <c r="AA14" s="4">
        <f t="shared" ref="AA14:AF14" si="34">SUM(AA15:AA16)</f>
        <v>0</v>
      </c>
      <c r="AB14" s="4">
        <f t="shared" si="34"/>
        <v>0</v>
      </c>
      <c r="AC14" s="4">
        <f t="shared" si="34"/>
        <v>0</v>
      </c>
      <c r="AD14" s="4">
        <f t="shared" si="34"/>
        <v>0</v>
      </c>
      <c r="AE14" s="4">
        <f t="shared" si="34"/>
        <v>0</v>
      </c>
      <c r="AF14" s="4">
        <f t="shared" si="34"/>
        <v>0</v>
      </c>
    </row>
    <row r="15" spans="1:32" x14ac:dyDescent="0.25">
      <c r="A15" s="5" t="s">
        <v>10</v>
      </c>
      <c r="B15" s="6">
        <v>89000</v>
      </c>
      <c r="C15" s="15">
        <f>+B15-'Variazioni Economiche'!C9</f>
        <v>59000</v>
      </c>
      <c r="D15" s="15">
        <f>+C15-'Variazioni Economiche'!D9</f>
        <v>29000</v>
      </c>
      <c r="E15" s="15">
        <f>+D15-'Variazioni Economiche'!E9</f>
        <v>0</v>
      </c>
      <c r="F15" s="15">
        <f>+E15-'Variazioni Economiche'!F9</f>
        <v>0</v>
      </c>
      <c r="G15" s="15">
        <f>+F15-'Variazioni Economiche'!G9</f>
        <v>0</v>
      </c>
      <c r="H15" s="15">
        <f>+G15-'Variazioni Economiche'!H9</f>
        <v>0</v>
      </c>
      <c r="I15" s="15">
        <f>+H15-'Variazioni Economiche'!I9</f>
        <v>0</v>
      </c>
      <c r="J15" s="15">
        <f>+I15-'Variazioni Economiche'!J9</f>
        <v>0</v>
      </c>
      <c r="K15" s="15">
        <f>+J15-'Variazioni Economiche'!K9</f>
        <v>0</v>
      </c>
      <c r="L15" s="15">
        <f>+K15-'Variazioni Economiche'!L9</f>
        <v>0</v>
      </c>
      <c r="M15" s="15">
        <f>+L15-'Variazioni Economiche'!M9</f>
        <v>0</v>
      </c>
      <c r="N15" s="15">
        <f>+M15-'Variazioni Economiche'!N9</f>
        <v>0</v>
      </c>
      <c r="O15" s="15">
        <f>+N15-'Variazioni Economiche'!O9</f>
        <v>0</v>
      </c>
      <c r="P15" s="15">
        <f>+O15-'Variazioni Economiche'!P9</f>
        <v>0</v>
      </c>
      <c r="Q15" s="15">
        <f>+P15-'Variazioni Economiche'!Q9</f>
        <v>0</v>
      </c>
      <c r="R15" s="15">
        <f>+Q15-'Variazioni Economiche'!R9</f>
        <v>0</v>
      </c>
      <c r="S15" s="15">
        <f>+R15-'Variazioni Economiche'!S9</f>
        <v>0</v>
      </c>
      <c r="T15" s="15">
        <f>+S15-'Variazioni Economiche'!T9</f>
        <v>0</v>
      </c>
      <c r="U15" s="15">
        <f>+T15-'Variazioni Economiche'!U9</f>
        <v>0</v>
      </c>
      <c r="V15" s="15">
        <f>+U15-'Variazioni Economiche'!V9</f>
        <v>0</v>
      </c>
      <c r="W15" s="15">
        <f>+V15-'Variazioni Economiche'!W9</f>
        <v>0</v>
      </c>
      <c r="X15" s="15">
        <f>+W15-'Variazioni Economiche'!X9</f>
        <v>0</v>
      </c>
      <c r="Y15" s="15">
        <f>+X15-'Variazioni Economiche'!Y9</f>
        <v>0</v>
      </c>
      <c r="Z15" s="15">
        <f>+Y15-'Variazioni Economiche'!Z9</f>
        <v>0</v>
      </c>
      <c r="AA15" s="15">
        <f>+Z15-'Variazioni Economiche'!AA9</f>
        <v>0</v>
      </c>
      <c r="AB15" s="15">
        <f>+AA15-'Variazioni Economiche'!AB9</f>
        <v>0</v>
      </c>
      <c r="AC15" s="15">
        <f>+AB15-'Variazioni Economiche'!AC9</f>
        <v>0</v>
      </c>
      <c r="AD15" s="15">
        <f>+AC15-'Variazioni Economiche'!AD9</f>
        <v>0</v>
      </c>
      <c r="AE15" s="15">
        <f>+AD15-'Variazioni Economiche'!AE9</f>
        <v>0</v>
      </c>
      <c r="AF15" s="15">
        <f>+AE15-'Variazioni Economiche'!AF9</f>
        <v>0</v>
      </c>
    </row>
    <row r="16" spans="1:32" x14ac:dyDescent="0.25">
      <c r="A16" s="5" t="s">
        <v>11</v>
      </c>
      <c r="B16" s="6">
        <v>0</v>
      </c>
      <c r="C16" s="15">
        <f>+B16</f>
        <v>0</v>
      </c>
      <c r="D16" s="15">
        <f t="shared" ref="D16:E16" si="35">+C16</f>
        <v>0</v>
      </c>
      <c r="E16" s="15">
        <f t="shared" si="35"/>
        <v>0</v>
      </c>
      <c r="F16" s="15">
        <f t="shared" ref="F16" si="36">+E16</f>
        <v>0</v>
      </c>
      <c r="G16" s="15">
        <f t="shared" ref="G16" si="37">+F16</f>
        <v>0</v>
      </c>
      <c r="H16" s="15">
        <f t="shared" ref="H16" si="38">+G16</f>
        <v>0</v>
      </c>
      <c r="I16" s="15">
        <f t="shared" ref="I16" si="39">+H16</f>
        <v>0</v>
      </c>
      <c r="J16" s="15">
        <f t="shared" ref="J16" si="40">+I16</f>
        <v>0</v>
      </c>
      <c r="K16" s="15">
        <f t="shared" ref="K16" si="41">+J16</f>
        <v>0</v>
      </c>
      <c r="L16" s="15">
        <f t="shared" ref="L16" si="42">+K16</f>
        <v>0</v>
      </c>
      <c r="M16" s="15">
        <f t="shared" ref="M16" si="43">+L16</f>
        <v>0</v>
      </c>
      <c r="N16" s="15">
        <f t="shared" ref="N16" si="44">+M16</f>
        <v>0</v>
      </c>
      <c r="O16" s="15">
        <f t="shared" ref="O16" si="45">+N16</f>
        <v>0</v>
      </c>
      <c r="P16" s="15">
        <f t="shared" ref="P16" si="46">+O16</f>
        <v>0</v>
      </c>
      <c r="Q16" s="15">
        <f t="shared" ref="Q16" si="47">+P16</f>
        <v>0</v>
      </c>
      <c r="R16" s="15">
        <f t="shared" ref="R16" si="48">+Q16</f>
        <v>0</v>
      </c>
      <c r="S16" s="15">
        <f t="shared" ref="S16" si="49">+R16</f>
        <v>0</v>
      </c>
      <c r="T16" s="15">
        <f t="shared" ref="T16" si="50">+S16</f>
        <v>0</v>
      </c>
      <c r="U16" s="15">
        <f t="shared" ref="U16" si="51">+T16</f>
        <v>0</v>
      </c>
      <c r="V16" s="15">
        <f t="shared" ref="V16" si="52">+U16</f>
        <v>0</v>
      </c>
      <c r="W16" s="15">
        <f t="shared" ref="W16" si="53">+V16</f>
        <v>0</v>
      </c>
      <c r="X16" s="15">
        <f t="shared" ref="X16" si="54">+W16</f>
        <v>0</v>
      </c>
      <c r="Y16" s="15">
        <f t="shared" ref="Y16" si="55">+X16</f>
        <v>0</v>
      </c>
      <c r="Z16" s="15">
        <f t="shared" ref="Z16" si="56">+Y16</f>
        <v>0</v>
      </c>
      <c r="AA16" s="15">
        <f t="shared" ref="AA16" si="57">+Z16</f>
        <v>0</v>
      </c>
      <c r="AB16" s="15">
        <f t="shared" ref="AB16" si="58">+AA16</f>
        <v>0</v>
      </c>
      <c r="AC16" s="15">
        <f t="shared" ref="AC16" si="59">+AB16</f>
        <v>0</v>
      </c>
      <c r="AD16" s="15">
        <f t="shared" ref="AD16" si="60">+AC16</f>
        <v>0</v>
      </c>
      <c r="AE16" s="15">
        <f t="shared" ref="AE16" si="61">+AD16</f>
        <v>0</v>
      </c>
      <c r="AF16" s="15">
        <f t="shared" ref="AF16" si="62">+AE16</f>
        <v>0</v>
      </c>
    </row>
    <row r="17" spans="1:33" x14ac:dyDescent="0.25">
      <c r="A17" s="7"/>
      <c r="B17" s="8"/>
    </row>
    <row r="18" spans="1:33" x14ac:dyDescent="0.25">
      <c r="A18" s="7"/>
      <c r="B18" s="8"/>
    </row>
    <row r="19" spans="1:33" x14ac:dyDescent="0.25">
      <c r="A19" s="1" t="s">
        <v>12</v>
      </c>
      <c r="B19" s="4">
        <f>+B20-B22+B23-B26</f>
        <v>202540</v>
      </c>
      <c r="C19" s="4">
        <f>+C20-C22+C23-C26</f>
        <v>195459.16666666666</v>
      </c>
      <c r="D19" s="4">
        <f t="shared" ref="D19:Z19" si="63">+D20-D22+D23-D26</f>
        <v>188378.33333333331</v>
      </c>
      <c r="E19" s="4">
        <f t="shared" si="63"/>
        <v>181297.49999999997</v>
      </c>
      <c r="F19" s="4">
        <f t="shared" si="63"/>
        <v>174216.66666666663</v>
      </c>
      <c r="G19" s="4">
        <f t="shared" si="63"/>
        <v>167135.83333333328</v>
      </c>
      <c r="H19" s="4">
        <f t="shared" si="63"/>
        <v>160054.99999999994</v>
      </c>
      <c r="I19" s="4">
        <f t="shared" si="63"/>
        <v>152974.1666666666</v>
      </c>
      <c r="J19" s="4">
        <f t="shared" si="63"/>
        <v>145893.33333333326</v>
      </c>
      <c r="K19" s="4">
        <f t="shared" si="63"/>
        <v>138812.49999999988</v>
      </c>
      <c r="L19" s="4">
        <f t="shared" si="63"/>
        <v>131731.66666666657</v>
      </c>
      <c r="M19" s="4">
        <f t="shared" si="63"/>
        <v>124650.83333333326</v>
      </c>
      <c r="N19" s="4">
        <f t="shared" si="63"/>
        <v>117569.99999999988</v>
      </c>
      <c r="O19" s="4">
        <f t="shared" si="63"/>
        <v>110489.16666666651</v>
      </c>
      <c r="P19" s="4">
        <f t="shared" si="63"/>
        <v>103408.3333333332</v>
      </c>
      <c r="Q19" s="4">
        <f t="shared" si="63"/>
        <v>96327.499999999884</v>
      </c>
      <c r="R19" s="4">
        <f t="shared" si="63"/>
        <v>89246.666666666511</v>
      </c>
      <c r="S19" s="4">
        <f t="shared" si="63"/>
        <v>82165.833333333139</v>
      </c>
      <c r="T19" s="4">
        <f t="shared" si="63"/>
        <v>75084.999999999825</v>
      </c>
      <c r="U19" s="4">
        <f t="shared" si="63"/>
        <v>68004.166666666511</v>
      </c>
      <c r="V19" s="4">
        <f t="shared" si="63"/>
        <v>60923.333333333198</v>
      </c>
      <c r="W19" s="4">
        <f t="shared" si="63"/>
        <v>53842.499999999884</v>
      </c>
      <c r="X19" s="4">
        <f t="shared" si="63"/>
        <v>46761.66666666657</v>
      </c>
      <c r="Y19" s="4">
        <f t="shared" si="63"/>
        <v>39680.833333333256</v>
      </c>
      <c r="Z19" s="4">
        <f t="shared" si="63"/>
        <v>32599.999999999942</v>
      </c>
      <c r="AA19" s="4">
        <f t="shared" ref="AA19:AF19" si="64">+AA20-AA22+AA23-AA26</f>
        <v>27166.666666666628</v>
      </c>
      <c r="AB19" s="4">
        <f t="shared" si="64"/>
        <v>21733.333333333314</v>
      </c>
      <c r="AC19" s="4">
        <f t="shared" si="64"/>
        <v>16300</v>
      </c>
      <c r="AD19" s="4">
        <f t="shared" si="64"/>
        <v>10866.666666666686</v>
      </c>
      <c r="AE19" s="4">
        <f t="shared" si="64"/>
        <v>5433.3333333333721</v>
      </c>
      <c r="AF19" s="4">
        <f t="shared" si="64"/>
        <v>0</v>
      </c>
    </row>
    <row r="20" spans="1:33" x14ac:dyDescent="0.25">
      <c r="A20" s="7" t="s">
        <v>13</v>
      </c>
      <c r="B20" s="4">
        <f>+B21</f>
        <v>0</v>
      </c>
      <c r="C20" s="4">
        <f>+C21</f>
        <v>0</v>
      </c>
      <c r="D20" s="4">
        <f t="shared" ref="D20:AF20" si="65">+D21</f>
        <v>0</v>
      </c>
      <c r="E20" s="4">
        <f t="shared" si="65"/>
        <v>0</v>
      </c>
      <c r="F20" s="4">
        <f t="shared" si="65"/>
        <v>0</v>
      </c>
      <c r="G20" s="4">
        <f t="shared" si="65"/>
        <v>0</v>
      </c>
      <c r="H20" s="4">
        <f t="shared" si="65"/>
        <v>0</v>
      </c>
      <c r="I20" s="4">
        <f t="shared" si="65"/>
        <v>0</v>
      </c>
      <c r="J20" s="4">
        <f t="shared" si="65"/>
        <v>0</v>
      </c>
      <c r="K20" s="4">
        <f t="shared" si="65"/>
        <v>0</v>
      </c>
      <c r="L20" s="4">
        <f t="shared" si="65"/>
        <v>0</v>
      </c>
      <c r="M20" s="4">
        <f t="shared" si="65"/>
        <v>0</v>
      </c>
      <c r="N20" s="4">
        <f t="shared" si="65"/>
        <v>0</v>
      </c>
      <c r="O20" s="4">
        <f t="shared" si="65"/>
        <v>0</v>
      </c>
      <c r="P20" s="4">
        <f t="shared" si="65"/>
        <v>0</v>
      </c>
      <c r="Q20" s="4">
        <f t="shared" si="65"/>
        <v>0</v>
      </c>
      <c r="R20" s="4">
        <f t="shared" si="65"/>
        <v>0</v>
      </c>
      <c r="S20" s="4">
        <f t="shared" si="65"/>
        <v>0</v>
      </c>
      <c r="T20" s="4">
        <f t="shared" si="65"/>
        <v>0</v>
      </c>
      <c r="U20" s="4">
        <f t="shared" si="65"/>
        <v>0</v>
      </c>
      <c r="V20" s="4">
        <f t="shared" si="65"/>
        <v>0</v>
      </c>
      <c r="W20" s="4">
        <f t="shared" si="65"/>
        <v>0</v>
      </c>
      <c r="X20" s="4">
        <f t="shared" si="65"/>
        <v>0</v>
      </c>
      <c r="Y20" s="4">
        <f t="shared" si="65"/>
        <v>0</v>
      </c>
      <c r="Z20" s="4">
        <f t="shared" si="65"/>
        <v>0</v>
      </c>
      <c r="AA20" s="4">
        <f t="shared" si="65"/>
        <v>0</v>
      </c>
      <c r="AB20" s="4">
        <f t="shared" si="65"/>
        <v>0</v>
      </c>
      <c r="AC20" s="4">
        <f t="shared" si="65"/>
        <v>0</v>
      </c>
      <c r="AD20" s="4">
        <f t="shared" si="65"/>
        <v>0</v>
      </c>
      <c r="AE20" s="4">
        <f t="shared" si="65"/>
        <v>0</v>
      </c>
      <c r="AF20" s="4">
        <f t="shared" si="65"/>
        <v>0</v>
      </c>
    </row>
    <row r="21" spans="1:33" x14ac:dyDescent="0.25">
      <c r="A21" s="5" t="s">
        <v>14</v>
      </c>
      <c r="B21" s="6">
        <v>0</v>
      </c>
      <c r="C21" s="15">
        <f>+B21</f>
        <v>0</v>
      </c>
      <c r="D21" s="15">
        <f t="shared" ref="D21:E21" si="66">+C21</f>
        <v>0</v>
      </c>
      <c r="E21" s="15">
        <f t="shared" si="66"/>
        <v>0</v>
      </c>
      <c r="F21" s="15">
        <f t="shared" ref="F21:F22" si="67">+E21</f>
        <v>0</v>
      </c>
      <c r="G21" s="15">
        <f t="shared" ref="G21:G22" si="68">+F21</f>
        <v>0</v>
      </c>
      <c r="H21" s="15">
        <f t="shared" ref="H21:H22" si="69">+G21</f>
        <v>0</v>
      </c>
      <c r="I21" s="15">
        <f t="shared" ref="I21:I22" si="70">+H21</f>
        <v>0</v>
      </c>
      <c r="J21" s="15">
        <f t="shared" ref="J21:J22" si="71">+I21</f>
        <v>0</v>
      </c>
      <c r="K21" s="15">
        <f t="shared" ref="K21:K22" si="72">+J21</f>
        <v>0</v>
      </c>
      <c r="L21" s="15">
        <f t="shared" ref="L21:L22" si="73">+K21</f>
        <v>0</v>
      </c>
      <c r="M21" s="15">
        <f t="shared" ref="M21:M22" si="74">+L21</f>
        <v>0</v>
      </c>
      <c r="N21" s="15">
        <f t="shared" ref="N21:N22" si="75">+M21</f>
        <v>0</v>
      </c>
      <c r="O21" s="15">
        <f t="shared" ref="O21:O22" si="76">+N21</f>
        <v>0</v>
      </c>
      <c r="P21" s="15">
        <f t="shared" ref="P21:P22" si="77">+O21</f>
        <v>0</v>
      </c>
      <c r="Q21" s="15">
        <f t="shared" ref="Q21:Q22" si="78">+P21</f>
        <v>0</v>
      </c>
      <c r="R21" s="15">
        <f t="shared" ref="R21:R22" si="79">+Q21</f>
        <v>0</v>
      </c>
      <c r="S21" s="15">
        <f t="shared" ref="S21:S22" si="80">+R21</f>
        <v>0</v>
      </c>
      <c r="T21" s="15">
        <f t="shared" ref="T21:T22" si="81">+S21</f>
        <v>0</v>
      </c>
      <c r="U21" s="15">
        <f t="shared" ref="U21:U22" si="82">+T21</f>
        <v>0</v>
      </c>
      <c r="V21" s="15">
        <f t="shared" ref="V21:V22" si="83">+U21</f>
        <v>0</v>
      </c>
      <c r="W21" s="15">
        <f t="shared" ref="W21:W22" si="84">+V21</f>
        <v>0</v>
      </c>
      <c r="X21" s="15">
        <f t="shared" ref="X21:X22" si="85">+W21</f>
        <v>0</v>
      </c>
      <c r="Y21" s="15">
        <f t="shared" ref="Y21:Y22" si="86">+X21</f>
        <v>0</v>
      </c>
      <c r="Z21" s="15">
        <f t="shared" ref="Z21:Z22" si="87">+Y21</f>
        <v>0</v>
      </c>
      <c r="AA21" s="15">
        <f t="shared" ref="AA21:AA22" si="88">+Z21</f>
        <v>0</v>
      </c>
      <c r="AB21" s="15">
        <f t="shared" ref="AB21:AB22" si="89">+AA21</f>
        <v>0</v>
      </c>
      <c r="AC21" s="15">
        <f t="shared" ref="AC21:AC22" si="90">+AB21</f>
        <v>0</v>
      </c>
      <c r="AD21" s="15">
        <f t="shared" ref="AD21:AD22" si="91">+AC21</f>
        <v>0</v>
      </c>
      <c r="AE21" s="15">
        <f t="shared" ref="AE21:AE22" si="92">+AD21</f>
        <v>0</v>
      </c>
      <c r="AF21" s="15">
        <f t="shared" ref="AF21:AF22" si="93">+AE21</f>
        <v>0</v>
      </c>
    </row>
    <row r="22" spans="1:33" x14ac:dyDescent="0.25">
      <c r="A22" s="7" t="s">
        <v>15</v>
      </c>
      <c r="B22" s="4">
        <v>0</v>
      </c>
      <c r="C22" s="15">
        <f>+B22</f>
        <v>0</v>
      </c>
      <c r="D22" s="15">
        <f t="shared" ref="D22:E22" si="94">+C22</f>
        <v>0</v>
      </c>
      <c r="E22" s="15">
        <f t="shared" si="94"/>
        <v>0</v>
      </c>
      <c r="F22" s="15">
        <f t="shared" si="67"/>
        <v>0</v>
      </c>
      <c r="G22" s="15">
        <f t="shared" si="68"/>
        <v>0</v>
      </c>
      <c r="H22" s="15">
        <f t="shared" si="69"/>
        <v>0</v>
      </c>
      <c r="I22" s="15">
        <f t="shared" si="70"/>
        <v>0</v>
      </c>
      <c r="J22" s="15">
        <f t="shared" si="71"/>
        <v>0</v>
      </c>
      <c r="K22" s="15">
        <f t="shared" si="72"/>
        <v>0</v>
      </c>
      <c r="L22" s="15">
        <f t="shared" si="73"/>
        <v>0</v>
      </c>
      <c r="M22" s="15">
        <f t="shared" si="74"/>
        <v>0</v>
      </c>
      <c r="N22" s="15">
        <f t="shared" si="75"/>
        <v>0</v>
      </c>
      <c r="O22" s="15">
        <f t="shared" si="76"/>
        <v>0</v>
      </c>
      <c r="P22" s="15">
        <f t="shared" si="77"/>
        <v>0</v>
      </c>
      <c r="Q22" s="15">
        <f t="shared" si="78"/>
        <v>0</v>
      </c>
      <c r="R22" s="15">
        <f t="shared" si="79"/>
        <v>0</v>
      </c>
      <c r="S22" s="15">
        <f t="shared" si="80"/>
        <v>0</v>
      </c>
      <c r="T22" s="15">
        <f t="shared" si="81"/>
        <v>0</v>
      </c>
      <c r="U22" s="15">
        <f t="shared" si="82"/>
        <v>0</v>
      </c>
      <c r="V22" s="15">
        <f t="shared" si="83"/>
        <v>0</v>
      </c>
      <c r="W22" s="15">
        <f t="shared" si="84"/>
        <v>0</v>
      </c>
      <c r="X22" s="15">
        <f t="shared" si="85"/>
        <v>0</v>
      </c>
      <c r="Y22" s="15">
        <f t="shared" si="86"/>
        <v>0</v>
      </c>
      <c r="Z22" s="15">
        <f t="shared" si="87"/>
        <v>0</v>
      </c>
      <c r="AA22" s="15">
        <f t="shared" si="88"/>
        <v>0</v>
      </c>
      <c r="AB22" s="15">
        <f t="shared" si="89"/>
        <v>0</v>
      </c>
      <c r="AC22" s="15">
        <f t="shared" si="90"/>
        <v>0</v>
      </c>
      <c r="AD22" s="15">
        <f t="shared" si="91"/>
        <v>0</v>
      </c>
      <c r="AE22" s="15">
        <f t="shared" si="92"/>
        <v>0</v>
      </c>
      <c r="AF22" s="15">
        <f t="shared" si="93"/>
        <v>0</v>
      </c>
    </row>
    <row r="23" spans="1:33" x14ac:dyDescent="0.25">
      <c r="A23" s="7" t="s">
        <v>16</v>
      </c>
      <c r="B23" s="4">
        <f>+B24+B25</f>
        <v>414540</v>
      </c>
      <c r="C23" s="4">
        <f>+C24+C25</f>
        <v>414540</v>
      </c>
      <c r="D23" s="4">
        <f t="shared" ref="D23:Z23" si="95">+D24+D25</f>
        <v>414540</v>
      </c>
      <c r="E23" s="4">
        <f t="shared" si="95"/>
        <v>414540</v>
      </c>
      <c r="F23" s="4">
        <f t="shared" si="95"/>
        <v>414540</v>
      </c>
      <c r="G23" s="4">
        <f t="shared" si="95"/>
        <v>414540</v>
      </c>
      <c r="H23" s="4">
        <f t="shared" si="95"/>
        <v>414540</v>
      </c>
      <c r="I23" s="4">
        <f t="shared" si="95"/>
        <v>414540</v>
      </c>
      <c r="J23" s="4">
        <f t="shared" si="95"/>
        <v>414540</v>
      </c>
      <c r="K23" s="4">
        <f t="shared" si="95"/>
        <v>414540</v>
      </c>
      <c r="L23" s="4">
        <f t="shared" si="95"/>
        <v>414540</v>
      </c>
      <c r="M23" s="4">
        <f t="shared" si="95"/>
        <v>414540</v>
      </c>
      <c r="N23" s="4">
        <f t="shared" si="95"/>
        <v>414540</v>
      </c>
      <c r="O23" s="4">
        <f t="shared" si="95"/>
        <v>414540</v>
      </c>
      <c r="P23" s="4">
        <f t="shared" si="95"/>
        <v>414540</v>
      </c>
      <c r="Q23" s="4">
        <f t="shared" si="95"/>
        <v>414540</v>
      </c>
      <c r="R23" s="4">
        <f t="shared" si="95"/>
        <v>414540</v>
      </c>
      <c r="S23" s="4">
        <f t="shared" si="95"/>
        <v>414540</v>
      </c>
      <c r="T23" s="4">
        <f t="shared" si="95"/>
        <v>414540</v>
      </c>
      <c r="U23" s="4">
        <f t="shared" si="95"/>
        <v>414540</v>
      </c>
      <c r="V23" s="4">
        <f t="shared" si="95"/>
        <v>414540</v>
      </c>
      <c r="W23" s="4">
        <f t="shared" si="95"/>
        <v>414540</v>
      </c>
      <c r="X23" s="4">
        <f t="shared" si="95"/>
        <v>414540</v>
      </c>
      <c r="Y23" s="4">
        <f t="shared" si="95"/>
        <v>414540</v>
      </c>
      <c r="Z23" s="4">
        <f t="shared" si="95"/>
        <v>414540</v>
      </c>
      <c r="AA23" s="4">
        <f t="shared" ref="AA23:AF23" si="96">+AA24+AA25</f>
        <v>414540</v>
      </c>
      <c r="AB23" s="4">
        <f t="shared" si="96"/>
        <v>414540</v>
      </c>
      <c r="AC23" s="4">
        <f t="shared" si="96"/>
        <v>414540</v>
      </c>
      <c r="AD23" s="4">
        <f t="shared" si="96"/>
        <v>414540</v>
      </c>
      <c r="AE23" s="4">
        <f t="shared" si="96"/>
        <v>414540</v>
      </c>
      <c r="AF23" s="4">
        <f t="shared" si="96"/>
        <v>414540</v>
      </c>
    </row>
    <row r="24" spans="1:33" x14ac:dyDescent="0.25">
      <c r="A24" s="5" t="s">
        <v>17</v>
      </c>
      <c r="B24" s="6">
        <v>325000</v>
      </c>
      <c r="C24" s="15">
        <f>+B24</f>
        <v>325000</v>
      </c>
      <c r="D24" s="15">
        <f t="shared" ref="D24:F24" si="97">+C24</f>
        <v>325000</v>
      </c>
      <c r="E24" s="15">
        <f t="shared" si="97"/>
        <v>325000</v>
      </c>
      <c r="F24" s="15">
        <f t="shared" si="97"/>
        <v>325000</v>
      </c>
      <c r="G24" s="15">
        <f t="shared" ref="G24:G26" si="98">+F24</f>
        <v>325000</v>
      </c>
      <c r="H24" s="15">
        <f t="shared" ref="H24:H26" si="99">+G24</f>
        <v>325000</v>
      </c>
      <c r="I24" s="15">
        <f t="shared" ref="I24:I26" si="100">+H24</f>
        <v>325000</v>
      </c>
      <c r="J24" s="15">
        <f t="shared" ref="J24:J26" si="101">+I24</f>
        <v>325000</v>
      </c>
      <c r="K24" s="15">
        <f t="shared" ref="K24:K26" si="102">+J24</f>
        <v>325000</v>
      </c>
      <c r="L24" s="15">
        <f t="shared" ref="L24:L26" si="103">+K24</f>
        <v>325000</v>
      </c>
      <c r="M24" s="15">
        <f t="shared" ref="M24:M26" si="104">+L24</f>
        <v>325000</v>
      </c>
      <c r="N24" s="15">
        <f t="shared" ref="N24:N26" si="105">+M24</f>
        <v>325000</v>
      </c>
      <c r="O24" s="15">
        <f t="shared" ref="O24:O26" si="106">+N24</f>
        <v>325000</v>
      </c>
      <c r="P24" s="15">
        <f t="shared" ref="P24:P26" si="107">+O24</f>
        <v>325000</v>
      </c>
      <c r="Q24" s="15">
        <f t="shared" ref="Q24:Q26" si="108">+P24</f>
        <v>325000</v>
      </c>
      <c r="R24" s="15">
        <f t="shared" ref="R24:R26" si="109">+Q24</f>
        <v>325000</v>
      </c>
      <c r="S24" s="15">
        <f t="shared" ref="S24:S26" si="110">+R24</f>
        <v>325000</v>
      </c>
      <c r="T24" s="15">
        <f t="shared" ref="T24:T26" si="111">+S24</f>
        <v>325000</v>
      </c>
      <c r="U24" s="15">
        <f t="shared" ref="U24:U26" si="112">+T24</f>
        <v>325000</v>
      </c>
      <c r="V24" s="15">
        <f t="shared" ref="V24:V26" si="113">+U24</f>
        <v>325000</v>
      </c>
      <c r="W24" s="15">
        <f t="shared" ref="W24:W26" si="114">+V24</f>
        <v>325000</v>
      </c>
      <c r="X24" s="15">
        <f t="shared" ref="X24:X26" si="115">+W24</f>
        <v>325000</v>
      </c>
      <c r="Y24" s="15">
        <f t="shared" ref="Y24:Y26" si="116">+X24</f>
        <v>325000</v>
      </c>
      <c r="Z24" s="15">
        <f t="shared" ref="Z24:Z26" si="117">+Y24</f>
        <v>325000</v>
      </c>
      <c r="AA24" s="15">
        <f t="shared" ref="AA24:AA26" si="118">+Z24</f>
        <v>325000</v>
      </c>
      <c r="AB24" s="15">
        <f t="shared" ref="AB24:AB26" si="119">+AA24</f>
        <v>325000</v>
      </c>
      <c r="AC24" s="15">
        <f t="shared" ref="AC24:AC26" si="120">+AB24</f>
        <v>325000</v>
      </c>
      <c r="AD24" s="15">
        <f t="shared" ref="AD24:AD26" si="121">+AC24</f>
        <v>325000</v>
      </c>
      <c r="AE24" s="15">
        <f t="shared" ref="AE24:AE26" si="122">+AD24</f>
        <v>325000</v>
      </c>
      <c r="AF24" s="15">
        <f t="shared" ref="AF24:AF26" si="123">+AE24</f>
        <v>325000</v>
      </c>
    </row>
    <row r="25" spans="1:33" x14ac:dyDescent="0.25">
      <c r="A25" s="5" t="s">
        <v>18</v>
      </c>
      <c r="B25" s="6">
        <v>89540</v>
      </c>
      <c r="C25" s="15">
        <f>+B25</f>
        <v>89540</v>
      </c>
      <c r="D25" s="15">
        <f t="shared" ref="D25:F25" si="124">+C25</f>
        <v>89540</v>
      </c>
      <c r="E25" s="15">
        <f t="shared" si="124"/>
        <v>89540</v>
      </c>
      <c r="F25" s="15">
        <f t="shared" si="124"/>
        <v>89540</v>
      </c>
      <c r="G25" s="15">
        <f t="shared" si="98"/>
        <v>89540</v>
      </c>
      <c r="H25" s="15">
        <f t="shared" si="99"/>
        <v>89540</v>
      </c>
      <c r="I25" s="15">
        <f t="shared" si="100"/>
        <v>89540</v>
      </c>
      <c r="J25" s="15">
        <f t="shared" si="101"/>
        <v>89540</v>
      </c>
      <c r="K25" s="15">
        <f t="shared" si="102"/>
        <v>89540</v>
      </c>
      <c r="L25" s="15">
        <f t="shared" si="103"/>
        <v>89540</v>
      </c>
      <c r="M25" s="15">
        <f t="shared" si="104"/>
        <v>89540</v>
      </c>
      <c r="N25" s="15">
        <f t="shared" si="105"/>
        <v>89540</v>
      </c>
      <c r="O25" s="15">
        <f t="shared" si="106"/>
        <v>89540</v>
      </c>
      <c r="P25" s="15">
        <f t="shared" si="107"/>
        <v>89540</v>
      </c>
      <c r="Q25" s="15">
        <f t="shared" si="108"/>
        <v>89540</v>
      </c>
      <c r="R25" s="15">
        <f t="shared" si="109"/>
        <v>89540</v>
      </c>
      <c r="S25" s="15">
        <f t="shared" si="110"/>
        <v>89540</v>
      </c>
      <c r="T25" s="15">
        <f t="shared" si="111"/>
        <v>89540</v>
      </c>
      <c r="U25" s="15">
        <f t="shared" si="112"/>
        <v>89540</v>
      </c>
      <c r="V25" s="15">
        <f t="shared" si="113"/>
        <v>89540</v>
      </c>
      <c r="W25" s="15">
        <f t="shared" si="114"/>
        <v>89540</v>
      </c>
      <c r="X25" s="15">
        <f t="shared" si="115"/>
        <v>89540</v>
      </c>
      <c r="Y25" s="15">
        <f t="shared" si="116"/>
        <v>89540</v>
      </c>
      <c r="Z25" s="15">
        <f t="shared" si="117"/>
        <v>89540</v>
      </c>
      <c r="AA25" s="15">
        <f t="shared" si="118"/>
        <v>89540</v>
      </c>
      <c r="AB25" s="15">
        <f t="shared" si="119"/>
        <v>89540</v>
      </c>
      <c r="AC25" s="15">
        <f t="shared" si="120"/>
        <v>89540</v>
      </c>
      <c r="AD25" s="15">
        <f t="shared" si="121"/>
        <v>89540</v>
      </c>
      <c r="AE25" s="15">
        <f t="shared" si="122"/>
        <v>89540</v>
      </c>
      <c r="AF25" s="15">
        <f t="shared" si="123"/>
        <v>89540</v>
      </c>
    </row>
    <row r="26" spans="1:33" x14ac:dyDescent="0.25">
      <c r="A26" s="7" t="s">
        <v>19</v>
      </c>
      <c r="B26" s="4">
        <v>212000</v>
      </c>
      <c r="C26" s="15">
        <f>+Immobilizzazioni!E11+Immobilizzazioni!E12</f>
        <v>219080.83333333334</v>
      </c>
      <c r="D26" s="15">
        <f>+Immobilizzazioni!F11+Immobilizzazioni!F12</f>
        <v>226161.66666666669</v>
      </c>
      <c r="E26" s="15">
        <f>+Immobilizzazioni!G11+Immobilizzazioni!G12</f>
        <v>233242.50000000003</v>
      </c>
      <c r="F26" s="15">
        <f>+Immobilizzazioni!H11+Immobilizzazioni!H12</f>
        <v>240323.33333333337</v>
      </c>
      <c r="G26" s="15">
        <f>+Immobilizzazioni!I11+Immobilizzazioni!I12</f>
        <v>247404.16666666672</v>
      </c>
      <c r="H26" s="15">
        <f>+Immobilizzazioni!J11+Immobilizzazioni!J12</f>
        <v>254485.00000000006</v>
      </c>
      <c r="I26" s="15">
        <f>+Immobilizzazioni!K11+Immobilizzazioni!K12</f>
        <v>261565.8333333334</v>
      </c>
      <c r="J26" s="15">
        <f>+Immobilizzazioni!L11+Immobilizzazioni!L12</f>
        <v>268646.66666666674</v>
      </c>
      <c r="K26" s="15">
        <f>+Immobilizzazioni!M11+Immobilizzazioni!M12</f>
        <v>275727.50000000012</v>
      </c>
      <c r="L26" s="15">
        <f>+Immobilizzazioni!N11+Immobilizzazioni!N12</f>
        <v>282808.33333333343</v>
      </c>
      <c r="M26" s="15">
        <f>+Immobilizzazioni!O11+Immobilizzazioni!O12</f>
        <v>289889.16666666674</v>
      </c>
      <c r="N26" s="15">
        <f>+Immobilizzazioni!P11+Immobilizzazioni!P12</f>
        <v>296970.00000000012</v>
      </c>
      <c r="O26" s="15">
        <f>+Immobilizzazioni!Q11+Immobilizzazioni!Q12</f>
        <v>304050.83333333349</v>
      </c>
      <c r="P26" s="15">
        <f>+Immobilizzazioni!R11+Immobilizzazioni!R12</f>
        <v>311131.6666666668</v>
      </c>
      <c r="Q26" s="15">
        <f>+Immobilizzazioni!S11+Immobilizzazioni!S12</f>
        <v>318212.50000000012</v>
      </c>
      <c r="R26" s="15">
        <f>+Immobilizzazioni!T11+Immobilizzazioni!T12</f>
        <v>325293.33333333349</v>
      </c>
      <c r="S26" s="15">
        <f>+Immobilizzazioni!U11+Immobilizzazioni!U12</f>
        <v>332374.16666666686</v>
      </c>
      <c r="T26" s="15">
        <f>+Immobilizzazioni!V11+Immobilizzazioni!V12</f>
        <v>339455.00000000017</v>
      </c>
      <c r="U26" s="15">
        <f>+Immobilizzazioni!W11+Immobilizzazioni!W12</f>
        <v>346535.83333333349</v>
      </c>
      <c r="V26" s="15">
        <f>+Immobilizzazioni!X11+Immobilizzazioni!X12</f>
        <v>353616.6666666668</v>
      </c>
      <c r="W26" s="15">
        <f>+Immobilizzazioni!Y11+Immobilizzazioni!Y12</f>
        <v>360697.50000000012</v>
      </c>
      <c r="X26" s="15">
        <f>+Immobilizzazioni!Z11+Immobilizzazioni!Z12</f>
        <v>367778.33333333343</v>
      </c>
      <c r="Y26" s="15">
        <f>+Immobilizzazioni!AA11+Immobilizzazioni!AA12</f>
        <v>374859.16666666674</v>
      </c>
      <c r="Z26" s="15">
        <f>+Immobilizzazioni!AB11+Immobilizzazioni!AB12</f>
        <v>381940.00000000006</v>
      </c>
      <c r="AA26" s="15">
        <f>+Immobilizzazioni!AC11+Immobilizzazioni!AC12</f>
        <v>387373.33333333337</v>
      </c>
      <c r="AB26" s="15">
        <f>+Immobilizzazioni!AD11+Immobilizzazioni!AD12</f>
        <v>392806.66666666669</v>
      </c>
      <c r="AC26" s="15">
        <f>+Immobilizzazioni!AE11+Immobilizzazioni!AE12</f>
        <v>398240</v>
      </c>
      <c r="AD26" s="15">
        <f>+Immobilizzazioni!AF11+Immobilizzazioni!AF12</f>
        <v>403673.33333333331</v>
      </c>
      <c r="AE26" s="15">
        <f>+Immobilizzazioni!AG11+Immobilizzazioni!AG12</f>
        <v>409106.66666666663</v>
      </c>
      <c r="AF26" s="15">
        <f>+Immobilizzazioni!AH11+Immobilizzazioni!AH12</f>
        <v>414539.99999999994</v>
      </c>
    </row>
    <row r="27" spans="1:33" x14ac:dyDescent="0.25">
      <c r="A27" s="7"/>
      <c r="B27" s="8"/>
    </row>
    <row r="28" spans="1:33" x14ac:dyDescent="0.25">
      <c r="A28" s="1" t="s">
        <v>20</v>
      </c>
      <c r="B28" s="4">
        <f>+B29-B33</f>
        <v>20000</v>
      </c>
      <c r="C28" s="4">
        <f>+C29-C33</f>
        <v>18333.333333333332</v>
      </c>
      <c r="D28" s="4">
        <f t="shared" ref="D28:E28" si="125">+D29-D33</f>
        <v>16666.666666666664</v>
      </c>
      <c r="E28" s="4">
        <f t="shared" si="125"/>
        <v>15000</v>
      </c>
      <c r="F28" s="4">
        <f t="shared" ref="F28:G28" si="126">+F29-F33</f>
        <v>13333.333333333334</v>
      </c>
      <c r="G28" s="4">
        <f t="shared" si="126"/>
        <v>11666.666666666668</v>
      </c>
      <c r="H28" s="4">
        <f t="shared" ref="H28:Z28" si="127">+H29-H33</f>
        <v>10000.000000000002</v>
      </c>
      <c r="I28" s="4">
        <f t="shared" si="127"/>
        <v>8333.3333333333358</v>
      </c>
      <c r="J28" s="4">
        <f t="shared" si="127"/>
        <v>6666.6666666666679</v>
      </c>
      <c r="K28" s="4">
        <f t="shared" si="127"/>
        <v>5000</v>
      </c>
      <c r="L28" s="4">
        <f t="shared" si="127"/>
        <v>3333.3333333333321</v>
      </c>
      <c r="M28" s="4">
        <f t="shared" si="127"/>
        <v>1666.6666666666642</v>
      </c>
      <c r="N28" s="4">
        <f t="shared" si="127"/>
        <v>0</v>
      </c>
      <c r="O28" s="4">
        <f t="shared" si="127"/>
        <v>0</v>
      </c>
      <c r="P28" s="4">
        <f t="shared" si="127"/>
        <v>0</v>
      </c>
      <c r="Q28" s="4">
        <f t="shared" si="127"/>
        <v>0</v>
      </c>
      <c r="R28" s="4">
        <f t="shared" si="127"/>
        <v>0</v>
      </c>
      <c r="S28" s="4">
        <f t="shared" si="127"/>
        <v>0</v>
      </c>
      <c r="T28" s="4">
        <f t="shared" si="127"/>
        <v>0</v>
      </c>
      <c r="U28" s="4">
        <f t="shared" si="127"/>
        <v>0</v>
      </c>
      <c r="V28" s="4">
        <f t="shared" si="127"/>
        <v>0</v>
      </c>
      <c r="W28" s="4">
        <f t="shared" si="127"/>
        <v>0</v>
      </c>
      <c r="X28" s="4">
        <f t="shared" si="127"/>
        <v>0</v>
      </c>
      <c r="Y28" s="4">
        <f t="shared" si="127"/>
        <v>0</v>
      </c>
      <c r="Z28" s="4">
        <f t="shared" si="127"/>
        <v>0</v>
      </c>
      <c r="AA28" s="4">
        <f t="shared" ref="AA28:AC28" si="128">+AA29-AA33</f>
        <v>0</v>
      </c>
      <c r="AB28" s="4">
        <f t="shared" si="128"/>
        <v>0</v>
      </c>
      <c r="AC28" s="4">
        <f t="shared" si="128"/>
        <v>0</v>
      </c>
      <c r="AD28" s="4">
        <f t="shared" ref="AD28:AG28" si="129">+AD29-AD33</f>
        <v>0</v>
      </c>
      <c r="AE28" s="4">
        <f t="shared" si="129"/>
        <v>0</v>
      </c>
      <c r="AF28" s="4">
        <f t="shared" si="129"/>
        <v>0</v>
      </c>
      <c r="AG28" s="4"/>
    </row>
    <row r="29" spans="1:33" x14ac:dyDescent="0.25">
      <c r="A29" s="7" t="s">
        <v>21</v>
      </c>
      <c r="B29" s="4">
        <f>+SUM(B30:B32)</f>
        <v>25000</v>
      </c>
      <c r="C29" s="4">
        <f>+SUM(C30:C32)</f>
        <v>25000</v>
      </c>
      <c r="D29" s="4">
        <f t="shared" ref="D29:E29" si="130">+SUM(D30:D32)</f>
        <v>25000</v>
      </c>
      <c r="E29" s="4">
        <f t="shared" si="130"/>
        <v>25000</v>
      </c>
      <c r="F29" s="4">
        <f t="shared" ref="F29:G29" si="131">+SUM(F30:F32)</f>
        <v>25000</v>
      </c>
      <c r="G29" s="4">
        <f t="shared" si="131"/>
        <v>25000</v>
      </c>
      <c r="H29" s="4">
        <f t="shared" ref="H29:Z29" si="132">+SUM(H30:H32)</f>
        <v>25000</v>
      </c>
      <c r="I29" s="4">
        <f t="shared" si="132"/>
        <v>25000</v>
      </c>
      <c r="J29" s="4">
        <f t="shared" si="132"/>
        <v>25000</v>
      </c>
      <c r="K29" s="4">
        <f t="shared" si="132"/>
        <v>25000</v>
      </c>
      <c r="L29" s="4">
        <f t="shared" si="132"/>
        <v>25000</v>
      </c>
      <c r="M29" s="4">
        <f t="shared" si="132"/>
        <v>25000</v>
      </c>
      <c r="N29" s="4">
        <f t="shared" si="132"/>
        <v>25000</v>
      </c>
      <c r="O29" s="4">
        <f t="shared" si="132"/>
        <v>25000</v>
      </c>
      <c r="P29" s="4">
        <f t="shared" si="132"/>
        <v>25000</v>
      </c>
      <c r="Q29" s="4">
        <f t="shared" si="132"/>
        <v>25000</v>
      </c>
      <c r="R29" s="4">
        <f t="shared" si="132"/>
        <v>25000</v>
      </c>
      <c r="S29" s="4">
        <f t="shared" si="132"/>
        <v>25000</v>
      </c>
      <c r="T29" s="4">
        <f t="shared" si="132"/>
        <v>25000</v>
      </c>
      <c r="U29" s="4">
        <f t="shared" si="132"/>
        <v>25000</v>
      </c>
      <c r="V29" s="4">
        <f t="shared" si="132"/>
        <v>25000</v>
      </c>
      <c r="W29" s="4">
        <f t="shared" si="132"/>
        <v>25000</v>
      </c>
      <c r="X29" s="4">
        <f t="shared" si="132"/>
        <v>25000</v>
      </c>
      <c r="Y29" s="4">
        <f t="shared" si="132"/>
        <v>25000</v>
      </c>
      <c r="Z29" s="4">
        <f t="shared" si="132"/>
        <v>25000</v>
      </c>
      <c r="AA29" s="4">
        <f t="shared" ref="AA29:AC29" si="133">+SUM(AA30:AA32)</f>
        <v>25000</v>
      </c>
      <c r="AB29" s="4">
        <f t="shared" si="133"/>
        <v>25000</v>
      </c>
      <c r="AC29" s="4">
        <f t="shared" si="133"/>
        <v>25000</v>
      </c>
      <c r="AD29" s="4">
        <f t="shared" ref="AD29:AG29" si="134">+SUM(AD30:AD32)</f>
        <v>25000</v>
      </c>
      <c r="AE29" s="4">
        <f t="shared" si="134"/>
        <v>25000</v>
      </c>
      <c r="AF29" s="4">
        <f t="shared" si="134"/>
        <v>25000</v>
      </c>
      <c r="AG29" s="4"/>
    </row>
    <row r="30" spans="1:33" x14ac:dyDescent="0.25">
      <c r="A30" s="5" t="s">
        <v>22</v>
      </c>
      <c r="B30" s="6">
        <v>0</v>
      </c>
      <c r="C30" s="15">
        <f>+B30</f>
        <v>0</v>
      </c>
      <c r="D30" s="15">
        <f t="shared" ref="D30:G30" si="135">+C30</f>
        <v>0</v>
      </c>
      <c r="E30" s="15">
        <f t="shared" si="135"/>
        <v>0</v>
      </c>
      <c r="F30" s="15">
        <f t="shared" si="135"/>
        <v>0</v>
      </c>
      <c r="G30" s="15">
        <f t="shared" si="135"/>
        <v>0</v>
      </c>
      <c r="H30" s="15">
        <f t="shared" ref="H30:H33" si="136">+G30</f>
        <v>0</v>
      </c>
      <c r="I30" s="15">
        <f t="shared" ref="I30:I33" si="137">+H30</f>
        <v>0</v>
      </c>
      <c r="J30" s="15">
        <f t="shared" ref="J30:J33" si="138">+I30</f>
        <v>0</v>
      </c>
      <c r="K30" s="15">
        <f t="shared" ref="K30:K33" si="139">+J30</f>
        <v>0</v>
      </c>
      <c r="L30" s="15">
        <f t="shared" ref="L30:L33" si="140">+K30</f>
        <v>0</v>
      </c>
      <c r="M30" s="15">
        <f t="shared" ref="M30:M33" si="141">+L30</f>
        <v>0</v>
      </c>
      <c r="N30" s="15">
        <f t="shared" ref="N30:N33" si="142">+M30</f>
        <v>0</v>
      </c>
      <c r="O30" s="15">
        <f t="shared" ref="O30:O33" si="143">+N30</f>
        <v>0</v>
      </c>
      <c r="P30" s="15">
        <f t="shared" ref="P30:P33" si="144">+O30</f>
        <v>0</v>
      </c>
      <c r="Q30" s="15">
        <f t="shared" ref="Q30:Q33" si="145">+P30</f>
        <v>0</v>
      </c>
      <c r="R30" s="15">
        <f t="shared" ref="R30:R33" si="146">+Q30</f>
        <v>0</v>
      </c>
      <c r="S30" s="15">
        <f t="shared" ref="S30:S33" si="147">+R30</f>
        <v>0</v>
      </c>
      <c r="T30" s="15">
        <f t="shared" ref="T30:T33" si="148">+S30</f>
        <v>0</v>
      </c>
      <c r="U30" s="15">
        <f t="shared" ref="U30:U33" si="149">+T30</f>
        <v>0</v>
      </c>
      <c r="V30" s="15">
        <f t="shared" ref="V30:V33" si="150">+U30</f>
        <v>0</v>
      </c>
      <c r="W30" s="15">
        <f t="shared" ref="W30:W33" si="151">+V30</f>
        <v>0</v>
      </c>
      <c r="X30" s="15">
        <f t="shared" ref="X30:X33" si="152">+W30</f>
        <v>0</v>
      </c>
      <c r="Y30" s="15">
        <f t="shared" ref="Y30:Y33" si="153">+X30</f>
        <v>0</v>
      </c>
      <c r="Z30" s="15">
        <f t="shared" ref="Z30:Z33" si="154">+Y30</f>
        <v>0</v>
      </c>
      <c r="AA30" s="15">
        <f t="shared" ref="AA30:AA33" si="155">+Z30</f>
        <v>0</v>
      </c>
      <c r="AB30" s="15">
        <f t="shared" ref="AB30:AB33" si="156">+AA30</f>
        <v>0</v>
      </c>
      <c r="AC30" s="15">
        <f t="shared" ref="AC30:AC33" si="157">+AB30</f>
        <v>0</v>
      </c>
      <c r="AD30" s="15">
        <f t="shared" ref="AD30:AD33" si="158">+AC30</f>
        <v>0</v>
      </c>
      <c r="AE30" s="15">
        <f t="shared" ref="AE30:AE33" si="159">+AD30</f>
        <v>0</v>
      </c>
      <c r="AF30" s="15">
        <f t="shared" ref="AF30:AF33" si="160">+AE30</f>
        <v>0</v>
      </c>
      <c r="AG30" s="15"/>
    </row>
    <row r="31" spans="1:33" x14ac:dyDescent="0.25">
      <c r="A31" s="5" t="s">
        <v>23</v>
      </c>
      <c r="B31" s="6">
        <v>0</v>
      </c>
      <c r="C31" s="15">
        <f>+B31</f>
        <v>0</v>
      </c>
      <c r="D31" s="15">
        <f t="shared" ref="D31:G31" si="161">+C31</f>
        <v>0</v>
      </c>
      <c r="E31" s="15">
        <f t="shared" si="161"/>
        <v>0</v>
      </c>
      <c r="F31" s="15">
        <f t="shared" si="161"/>
        <v>0</v>
      </c>
      <c r="G31" s="15">
        <f t="shared" si="161"/>
        <v>0</v>
      </c>
      <c r="H31" s="15">
        <f t="shared" si="136"/>
        <v>0</v>
      </c>
      <c r="I31" s="15">
        <f t="shared" si="137"/>
        <v>0</v>
      </c>
      <c r="J31" s="15">
        <f t="shared" si="138"/>
        <v>0</v>
      </c>
      <c r="K31" s="15">
        <f t="shared" si="139"/>
        <v>0</v>
      </c>
      <c r="L31" s="15">
        <f t="shared" si="140"/>
        <v>0</v>
      </c>
      <c r="M31" s="15">
        <f t="shared" si="141"/>
        <v>0</v>
      </c>
      <c r="N31" s="15">
        <f t="shared" si="142"/>
        <v>0</v>
      </c>
      <c r="O31" s="15">
        <f t="shared" si="143"/>
        <v>0</v>
      </c>
      <c r="P31" s="15">
        <f t="shared" si="144"/>
        <v>0</v>
      </c>
      <c r="Q31" s="15">
        <f t="shared" si="145"/>
        <v>0</v>
      </c>
      <c r="R31" s="15">
        <f t="shared" si="146"/>
        <v>0</v>
      </c>
      <c r="S31" s="15">
        <f t="shared" si="147"/>
        <v>0</v>
      </c>
      <c r="T31" s="15">
        <f t="shared" si="148"/>
        <v>0</v>
      </c>
      <c r="U31" s="15">
        <f t="shared" si="149"/>
        <v>0</v>
      </c>
      <c r="V31" s="15">
        <f t="shared" si="150"/>
        <v>0</v>
      </c>
      <c r="W31" s="15">
        <f t="shared" si="151"/>
        <v>0</v>
      </c>
      <c r="X31" s="15">
        <f t="shared" si="152"/>
        <v>0</v>
      </c>
      <c r="Y31" s="15">
        <f t="shared" si="153"/>
        <v>0</v>
      </c>
      <c r="Z31" s="15">
        <f t="shared" si="154"/>
        <v>0</v>
      </c>
      <c r="AA31" s="15">
        <f t="shared" si="155"/>
        <v>0</v>
      </c>
      <c r="AB31" s="15">
        <f t="shared" si="156"/>
        <v>0</v>
      </c>
      <c r="AC31" s="15">
        <f t="shared" si="157"/>
        <v>0</v>
      </c>
      <c r="AD31" s="15">
        <f t="shared" si="158"/>
        <v>0</v>
      </c>
      <c r="AE31" s="15">
        <f t="shared" si="159"/>
        <v>0</v>
      </c>
      <c r="AF31" s="15">
        <f t="shared" si="160"/>
        <v>0</v>
      </c>
      <c r="AG31" s="15"/>
    </row>
    <row r="32" spans="1:33" x14ac:dyDescent="0.25">
      <c r="A32" s="5" t="s">
        <v>24</v>
      </c>
      <c r="B32" s="6">
        <v>25000</v>
      </c>
      <c r="C32" s="15">
        <f>+B32</f>
        <v>25000</v>
      </c>
      <c r="D32" s="15">
        <f t="shared" ref="D32" si="162">+C32</f>
        <v>25000</v>
      </c>
      <c r="E32" s="15">
        <f>+D32</f>
        <v>25000</v>
      </c>
      <c r="F32" s="15">
        <f>+E32</f>
        <v>25000</v>
      </c>
      <c r="G32" s="15">
        <f>+F32</f>
        <v>25000</v>
      </c>
      <c r="H32" s="15">
        <f t="shared" si="136"/>
        <v>25000</v>
      </c>
      <c r="I32" s="15">
        <f t="shared" si="137"/>
        <v>25000</v>
      </c>
      <c r="J32" s="15">
        <f t="shared" si="138"/>
        <v>25000</v>
      </c>
      <c r="K32" s="15">
        <f t="shared" si="139"/>
        <v>25000</v>
      </c>
      <c r="L32" s="15">
        <f t="shared" si="140"/>
        <v>25000</v>
      </c>
      <c r="M32" s="15">
        <f t="shared" si="141"/>
        <v>25000</v>
      </c>
      <c r="N32" s="15">
        <f t="shared" si="142"/>
        <v>25000</v>
      </c>
      <c r="O32" s="15">
        <f t="shared" si="143"/>
        <v>25000</v>
      </c>
      <c r="P32" s="15">
        <f t="shared" si="144"/>
        <v>25000</v>
      </c>
      <c r="Q32" s="15">
        <f t="shared" si="145"/>
        <v>25000</v>
      </c>
      <c r="R32" s="15">
        <f t="shared" si="146"/>
        <v>25000</v>
      </c>
      <c r="S32" s="15">
        <f t="shared" si="147"/>
        <v>25000</v>
      </c>
      <c r="T32" s="15">
        <f t="shared" si="148"/>
        <v>25000</v>
      </c>
      <c r="U32" s="15">
        <f t="shared" si="149"/>
        <v>25000</v>
      </c>
      <c r="V32" s="15">
        <f t="shared" si="150"/>
        <v>25000</v>
      </c>
      <c r="W32" s="15">
        <f t="shared" si="151"/>
        <v>25000</v>
      </c>
      <c r="X32" s="15">
        <f t="shared" si="152"/>
        <v>25000</v>
      </c>
      <c r="Y32" s="15">
        <f t="shared" si="153"/>
        <v>25000</v>
      </c>
      <c r="Z32" s="15">
        <f t="shared" si="154"/>
        <v>25000</v>
      </c>
      <c r="AA32" s="15">
        <f t="shared" si="155"/>
        <v>25000</v>
      </c>
      <c r="AB32" s="15">
        <f t="shared" si="156"/>
        <v>25000</v>
      </c>
      <c r="AC32" s="15">
        <f t="shared" si="157"/>
        <v>25000</v>
      </c>
      <c r="AD32" s="15">
        <f t="shared" si="158"/>
        <v>25000</v>
      </c>
      <c r="AE32" s="15">
        <f t="shared" si="159"/>
        <v>25000</v>
      </c>
      <c r="AF32" s="15">
        <f t="shared" si="160"/>
        <v>25000</v>
      </c>
      <c r="AG32" s="15"/>
    </row>
    <row r="33" spans="1:33" x14ac:dyDescent="0.25">
      <c r="A33" s="7" t="s">
        <v>25</v>
      </c>
      <c r="B33" s="4">
        <v>5000</v>
      </c>
      <c r="C33" s="4">
        <f>+Immobilizzazioni!E15</f>
        <v>6666.666666666667</v>
      </c>
      <c r="D33" s="4">
        <f>+Immobilizzazioni!F15</f>
        <v>8333.3333333333339</v>
      </c>
      <c r="E33" s="4">
        <f>+Immobilizzazioni!G15</f>
        <v>10000</v>
      </c>
      <c r="F33" s="4">
        <f>+Immobilizzazioni!H15</f>
        <v>11666.666666666666</v>
      </c>
      <c r="G33" s="4">
        <f>+Immobilizzazioni!I15</f>
        <v>13333.333333333332</v>
      </c>
      <c r="H33" s="4">
        <f>+Immobilizzazioni!J15</f>
        <v>14999.999999999998</v>
      </c>
      <c r="I33" s="4">
        <f>+Immobilizzazioni!K15</f>
        <v>16666.666666666664</v>
      </c>
      <c r="J33" s="4">
        <f>+Immobilizzazioni!L15</f>
        <v>18333.333333333332</v>
      </c>
      <c r="K33" s="4">
        <f>+Immobilizzazioni!M15</f>
        <v>20000</v>
      </c>
      <c r="L33" s="4">
        <f>+Immobilizzazioni!N15</f>
        <v>21666.666666666668</v>
      </c>
      <c r="M33" s="4">
        <f>+Immobilizzazioni!O15</f>
        <v>23333.333333333336</v>
      </c>
      <c r="N33" s="4">
        <f>+Immobilizzazioni!P15</f>
        <v>25000.000000000004</v>
      </c>
      <c r="O33" s="4">
        <f>+Immobilizzazioni!Q15</f>
        <v>25000.000000000004</v>
      </c>
      <c r="P33" s="4">
        <f>+Immobilizzazioni!R15</f>
        <v>25000.000000000004</v>
      </c>
      <c r="Q33" s="4">
        <f>+Immobilizzazioni!S15</f>
        <v>25000.000000000004</v>
      </c>
      <c r="R33" s="4">
        <f>+Immobilizzazioni!T15</f>
        <v>25000.000000000004</v>
      </c>
      <c r="S33" s="4">
        <f>+Immobilizzazioni!U15</f>
        <v>25000.000000000004</v>
      </c>
      <c r="T33" s="4">
        <f>+Immobilizzazioni!V15</f>
        <v>25000.000000000004</v>
      </c>
      <c r="U33" s="4">
        <f>+Immobilizzazioni!W15</f>
        <v>25000.000000000004</v>
      </c>
      <c r="V33" s="4">
        <f>+Immobilizzazioni!X15</f>
        <v>25000.000000000004</v>
      </c>
      <c r="W33" s="4">
        <f>+Immobilizzazioni!Y15</f>
        <v>25000.000000000004</v>
      </c>
      <c r="X33" s="4">
        <f>+Immobilizzazioni!Z15</f>
        <v>25000.000000000004</v>
      </c>
      <c r="Y33" s="4">
        <f>+Immobilizzazioni!AA15</f>
        <v>25000.000000000004</v>
      </c>
      <c r="Z33" s="4">
        <f>+Immobilizzazioni!AB15</f>
        <v>25000.000000000004</v>
      </c>
      <c r="AA33" s="4">
        <f>+Immobilizzazioni!AC15</f>
        <v>25000.000000000004</v>
      </c>
      <c r="AB33" s="4">
        <f>+Immobilizzazioni!AD15</f>
        <v>25000.000000000004</v>
      </c>
      <c r="AC33" s="4">
        <f>+Immobilizzazioni!AE15</f>
        <v>25000.000000000004</v>
      </c>
      <c r="AD33" s="4">
        <f>+Immobilizzazioni!AF15</f>
        <v>25000.000000000004</v>
      </c>
      <c r="AE33" s="4">
        <f>+Immobilizzazioni!AG15</f>
        <v>25000.000000000004</v>
      </c>
      <c r="AF33" s="4">
        <f>+Immobilizzazioni!AH15</f>
        <v>25000.000000000004</v>
      </c>
      <c r="AG33" s="4"/>
    </row>
    <row r="34" spans="1:33" x14ac:dyDescent="0.25">
      <c r="A34" s="7"/>
      <c r="B34" s="4"/>
      <c r="C34" s="4"/>
      <c r="D34" s="4"/>
      <c r="E34" s="4"/>
      <c r="F34" s="4"/>
      <c r="G34" s="4"/>
    </row>
    <row r="35" spans="1:33" x14ac:dyDescent="0.25">
      <c r="A35" s="7" t="s">
        <v>83</v>
      </c>
      <c r="B35" s="4"/>
      <c r="C35" s="4"/>
      <c r="D35" s="4"/>
      <c r="E35" s="4">
        <v>53000</v>
      </c>
      <c r="F35" s="4">
        <v>53000</v>
      </c>
      <c r="G35" s="4">
        <v>53000</v>
      </c>
      <c r="H35" s="4">
        <v>53000</v>
      </c>
      <c r="I35" s="4">
        <v>53000</v>
      </c>
      <c r="J35" s="4">
        <v>53000</v>
      </c>
      <c r="K35" s="4">
        <v>53000</v>
      </c>
      <c r="L35" s="4">
        <v>53000</v>
      </c>
      <c r="M35" s="4">
        <v>53000</v>
      </c>
      <c r="N35" s="4">
        <v>53000</v>
      </c>
      <c r="O35" s="4">
        <v>53000</v>
      </c>
      <c r="P35" s="4">
        <v>53000</v>
      </c>
      <c r="Q35" s="4">
        <v>53000</v>
      </c>
      <c r="R35" s="4">
        <v>53000</v>
      </c>
      <c r="S35" s="4">
        <v>53000</v>
      </c>
      <c r="T35" s="4">
        <v>53000</v>
      </c>
      <c r="U35" s="4">
        <v>53000</v>
      </c>
      <c r="V35" s="4">
        <v>53000</v>
      </c>
      <c r="W35" s="4">
        <v>53000</v>
      </c>
      <c r="X35" s="4">
        <v>53000</v>
      </c>
      <c r="Y35" s="4">
        <v>53000</v>
      </c>
      <c r="Z35" s="4">
        <v>53000</v>
      </c>
      <c r="AA35" s="4">
        <v>53000</v>
      </c>
      <c r="AB35" s="4">
        <v>53000</v>
      </c>
      <c r="AC35" s="4">
        <v>53000</v>
      </c>
      <c r="AD35" s="4">
        <v>53000</v>
      </c>
      <c r="AE35" s="4">
        <v>53000</v>
      </c>
      <c r="AF35" s="4">
        <v>53000</v>
      </c>
      <c r="AG35" s="4"/>
    </row>
    <row r="36" spans="1:33" x14ac:dyDescent="0.25">
      <c r="A36" s="5"/>
      <c r="B36" s="6"/>
    </row>
    <row r="37" spans="1:33" x14ac:dyDescent="0.25">
      <c r="A37" s="1" t="s">
        <v>26</v>
      </c>
      <c r="B37" s="6">
        <v>0</v>
      </c>
      <c r="C37" s="15">
        <f>+B37</f>
        <v>0</v>
      </c>
      <c r="D37" s="15">
        <f t="shared" ref="D37:G37" si="163">+C37</f>
        <v>0</v>
      </c>
      <c r="E37" s="15">
        <f t="shared" si="163"/>
        <v>0</v>
      </c>
      <c r="F37" s="15">
        <f t="shared" si="163"/>
        <v>0</v>
      </c>
      <c r="G37" s="15">
        <f t="shared" si="163"/>
        <v>0</v>
      </c>
      <c r="H37" s="15">
        <f t="shared" ref="H37" si="164">+G37</f>
        <v>0</v>
      </c>
      <c r="I37" s="15">
        <f t="shared" ref="I37" si="165">+H37</f>
        <v>0</v>
      </c>
      <c r="J37" s="15">
        <f t="shared" ref="J37" si="166">+I37</f>
        <v>0</v>
      </c>
      <c r="K37" s="15">
        <f t="shared" ref="K37" si="167">+J37</f>
        <v>0</v>
      </c>
      <c r="L37" s="15">
        <f t="shared" ref="L37" si="168">+K37</f>
        <v>0</v>
      </c>
      <c r="M37" s="15">
        <f t="shared" ref="M37" si="169">+L37</f>
        <v>0</v>
      </c>
      <c r="N37" s="15">
        <f t="shared" ref="N37" si="170">+M37</f>
        <v>0</v>
      </c>
      <c r="O37" s="15">
        <f t="shared" ref="O37" si="171">+N37</f>
        <v>0</v>
      </c>
      <c r="P37" s="15">
        <f t="shared" ref="P37" si="172">+O37</f>
        <v>0</v>
      </c>
      <c r="Q37" s="15">
        <f t="shared" ref="Q37" si="173">+P37</f>
        <v>0</v>
      </c>
      <c r="R37" s="15">
        <f t="shared" ref="R37" si="174">+Q37</f>
        <v>0</v>
      </c>
      <c r="S37" s="15">
        <f t="shared" ref="S37" si="175">+R37</f>
        <v>0</v>
      </c>
      <c r="T37" s="15">
        <f t="shared" ref="T37" si="176">+S37</f>
        <v>0</v>
      </c>
      <c r="U37" s="15">
        <f t="shared" ref="U37" si="177">+T37</f>
        <v>0</v>
      </c>
      <c r="V37" s="15">
        <f t="shared" ref="V37" si="178">+U37</f>
        <v>0</v>
      </c>
      <c r="W37" s="15">
        <f t="shared" ref="W37" si="179">+V37</f>
        <v>0</v>
      </c>
      <c r="X37" s="15">
        <f t="shared" ref="X37" si="180">+W37</f>
        <v>0</v>
      </c>
      <c r="Y37" s="15">
        <f t="shared" ref="Y37" si="181">+X37</f>
        <v>0</v>
      </c>
      <c r="Z37" s="15">
        <f t="shared" ref="Z37" si="182">+Y37</f>
        <v>0</v>
      </c>
      <c r="AA37" s="15">
        <f t="shared" ref="AA37" si="183">+Z37</f>
        <v>0</v>
      </c>
      <c r="AB37" s="15">
        <f t="shared" ref="AB37" si="184">+AA37</f>
        <v>0</v>
      </c>
      <c r="AC37" s="15">
        <f t="shared" ref="AC37" si="185">+AB37</f>
        <v>0</v>
      </c>
      <c r="AD37" s="15">
        <f t="shared" ref="AD37" si="186">+AC37</f>
        <v>0</v>
      </c>
      <c r="AE37" s="15">
        <f t="shared" ref="AE37" si="187">+AD37</f>
        <v>0</v>
      </c>
      <c r="AF37" s="15">
        <f t="shared" ref="AF37" si="188">+AE37</f>
        <v>0</v>
      </c>
      <c r="AG37" s="15"/>
    </row>
    <row r="38" spans="1:33" x14ac:dyDescent="0.25">
      <c r="A38" s="5"/>
      <c r="B38" s="6"/>
    </row>
    <row r="39" spans="1:33" x14ac:dyDescent="0.25">
      <c r="A39" s="1" t="s">
        <v>27</v>
      </c>
      <c r="B39" s="4">
        <f t="shared" ref="B39:D39" si="189">+B28+B19+B14+B7+B4+B37+B35</f>
        <v>881331</v>
      </c>
      <c r="C39" s="4">
        <f t="shared" si="189"/>
        <v>838583.5</v>
      </c>
      <c r="D39" s="4">
        <f t="shared" si="189"/>
        <v>795290</v>
      </c>
      <c r="E39" s="4">
        <f>+E28+E19+E14+E7+E4+E37+E35</f>
        <v>757542.5</v>
      </c>
      <c r="F39" s="4">
        <f>+F28+F19+F14+F7+F4+F37+F35</f>
        <v>748795</v>
      </c>
      <c r="G39" s="4">
        <f>+G28+G19+G14+G7+G4+G37+G35</f>
        <v>740047.5</v>
      </c>
      <c r="H39" s="4">
        <f t="shared" ref="H39:Z39" si="190">+H28+H19+H14+H7+H4+H37+H35</f>
        <v>731300</v>
      </c>
      <c r="I39" s="4">
        <f t="shared" si="190"/>
        <v>722552.5</v>
      </c>
      <c r="J39" s="4">
        <f t="shared" si="190"/>
        <v>713804.99999999988</v>
      </c>
      <c r="K39" s="4">
        <f t="shared" si="190"/>
        <v>705057.49999999988</v>
      </c>
      <c r="L39" s="4">
        <f t="shared" si="190"/>
        <v>696309.99999999988</v>
      </c>
      <c r="M39" s="4">
        <f t="shared" si="190"/>
        <v>687562.49999999988</v>
      </c>
      <c r="N39" s="4">
        <f t="shared" si="190"/>
        <v>678814.99999999988</v>
      </c>
      <c r="O39" s="4">
        <f t="shared" si="190"/>
        <v>671734.16666666651</v>
      </c>
      <c r="P39" s="4">
        <f t="shared" si="190"/>
        <v>664653.33333333326</v>
      </c>
      <c r="Q39" s="4">
        <f t="shared" si="190"/>
        <v>657572.49999999988</v>
      </c>
      <c r="R39" s="4">
        <f t="shared" si="190"/>
        <v>650491.66666666651</v>
      </c>
      <c r="S39" s="4">
        <f t="shared" si="190"/>
        <v>643410.83333333314</v>
      </c>
      <c r="T39" s="4">
        <f t="shared" si="190"/>
        <v>636329.99999999977</v>
      </c>
      <c r="U39" s="4">
        <f t="shared" si="190"/>
        <v>629249.16666666651</v>
      </c>
      <c r="V39" s="4">
        <f t="shared" si="190"/>
        <v>622168.33333333326</v>
      </c>
      <c r="W39" s="4">
        <f t="shared" si="190"/>
        <v>615087.49999999988</v>
      </c>
      <c r="X39" s="4">
        <f t="shared" si="190"/>
        <v>608006.66666666651</v>
      </c>
      <c r="Y39" s="4">
        <f t="shared" si="190"/>
        <v>600925.83333333326</v>
      </c>
      <c r="Z39" s="4">
        <f t="shared" si="190"/>
        <v>593845</v>
      </c>
      <c r="AA39" s="4">
        <f t="shared" ref="AA39:AC39" si="191">+AA28+AA19+AA14+AA7+AA4+AA37+AA35</f>
        <v>588411.66666666663</v>
      </c>
      <c r="AB39" s="4">
        <f t="shared" si="191"/>
        <v>582978.33333333326</v>
      </c>
      <c r="AC39" s="4">
        <f t="shared" si="191"/>
        <v>577545</v>
      </c>
      <c r="AD39" s="4">
        <f t="shared" ref="AD39:AG39" si="192">+AD28+AD19+AD14+AD7+AD4+AD37+AD35</f>
        <v>572111.66666666674</v>
      </c>
      <c r="AE39" s="4">
        <f t="shared" si="192"/>
        <v>566678.33333333337</v>
      </c>
      <c r="AF39" s="4">
        <f t="shared" si="192"/>
        <v>561245</v>
      </c>
      <c r="AG39" s="4"/>
    </row>
    <row r="40" spans="1:33" x14ac:dyDescent="0.25">
      <c r="A40" s="5"/>
      <c r="B40" s="6"/>
    </row>
    <row r="41" spans="1:33" x14ac:dyDescent="0.25">
      <c r="A41" s="1" t="s">
        <v>28</v>
      </c>
      <c r="B41" s="6"/>
      <c r="C41" s="6"/>
      <c r="D41" s="6"/>
      <c r="E41" s="6"/>
    </row>
    <row r="42" spans="1:33" x14ac:dyDescent="0.25">
      <c r="A42" s="5"/>
      <c r="B42" s="6"/>
    </row>
    <row r="43" spans="1:33" x14ac:dyDescent="0.25">
      <c r="A43" s="1" t="s">
        <v>29</v>
      </c>
      <c r="B43" s="4">
        <f>+B44</f>
        <v>338831</v>
      </c>
      <c r="C43" s="4">
        <f>+C44</f>
        <v>541898.51710246876</v>
      </c>
      <c r="D43" s="4">
        <f t="shared" ref="D43:AG43" si="193">+D44</f>
        <v>769966.03420493752</v>
      </c>
      <c r="E43" s="4">
        <f t="shared" si="193"/>
        <v>773033.55130740639</v>
      </c>
      <c r="F43" s="4">
        <f t="shared" si="193"/>
        <v>776101.06840987527</v>
      </c>
      <c r="G43" s="4">
        <f t="shared" si="193"/>
        <v>779168.58551234414</v>
      </c>
      <c r="H43" s="4">
        <f t="shared" si="193"/>
        <v>782236.10261481302</v>
      </c>
      <c r="I43" s="4">
        <f t="shared" si="193"/>
        <v>785303.61971728189</v>
      </c>
      <c r="J43" s="4">
        <f t="shared" si="193"/>
        <v>788371.13681975077</v>
      </c>
      <c r="K43" s="4">
        <f t="shared" si="193"/>
        <v>791438.65392221964</v>
      </c>
      <c r="L43" s="4">
        <f t="shared" si="193"/>
        <v>794506.17102468852</v>
      </c>
      <c r="M43" s="4">
        <f t="shared" si="193"/>
        <v>797573.68812715739</v>
      </c>
      <c r="N43" s="4">
        <f t="shared" si="193"/>
        <v>800641.20522962627</v>
      </c>
      <c r="O43" s="4">
        <f t="shared" si="193"/>
        <v>803708.72233209515</v>
      </c>
      <c r="P43" s="4">
        <f t="shared" si="193"/>
        <v>806776.23943456402</v>
      </c>
      <c r="Q43" s="4">
        <f t="shared" si="193"/>
        <v>809843.7565370329</v>
      </c>
      <c r="R43" s="4">
        <f t="shared" si="193"/>
        <v>812911.27363950177</v>
      </c>
      <c r="S43" s="4">
        <f t="shared" si="193"/>
        <v>815978.79074197065</v>
      </c>
      <c r="T43" s="4">
        <f t="shared" si="193"/>
        <v>819046.30784443952</v>
      </c>
      <c r="U43" s="4">
        <f t="shared" si="193"/>
        <v>822113.8249469084</v>
      </c>
      <c r="V43" s="4">
        <f t="shared" si="193"/>
        <v>825181.34204937727</v>
      </c>
      <c r="W43" s="4">
        <f t="shared" si="193"/>
        <v>828248.85915184615</v>
      </c>
      <c r="X43" s="4">
        <f t="shared" si="193"/>
        <v>831316.37625431502</v>
      </c>
      <c r="Y43" s="4">
        <f t="shared" si="193"/>
        <v>834383.8933567839</v>
      </c>
      <c r="Z43" s="4">
        <f t="shared" si="193"/>
        <v>837451.41045925277</v>
      </c>
      <c r="AA43" s="4">
        <f t="shared" si="193"/>
        <v>837451.41045925277</v>
      </c>
      <c r="AB43" s="4">
        <f t="shared" si="193"/>
        <v>837451.41045925277</v>
      </c>
      <c r="AC43" s="4">
        <f t="shared" si="193"/>
        <v>837451.41045925277</v>
      </c>
      <c r="AD43" s="4">
        <f t="shared" si="193"/>
        <v>837451.41045925277</v>
      </c>
      <c r="AE43" s="4">
        <f t="shared" si="193"/>
        <v>837451.41045925277</v>
      </c>
      <c r="AF43" s="4">
        <f t="shared" si="193"/>
        <v>837451.41045925277</v>
      </c>
      <c r="AG43" s="4"/>
    </row>
    <row r="44" spans="1:33" x14ac:dyDescent="0.25">
      <c r="A44" s="7" t="s">
        <v>69</v>
      </c>
      <c r="B44" s="6">
        <f>320000+18831</f>
        <v>338831</v>
      </c>
      <c r="C44" s="15">
        <f>+B44+'Variazioni Finanziarie'!D14</f>
        <v>541898.51710246876</v>
      </c>
      <c r="D44" s="15">
        <f>+C44+'Variazioni Finanziarie'!E14</f>
        <v>769966.03420493752</v>
      </c>
      <c r="E44" s="15">
        <f>+D44+'Variazioni Finanziarie'!F14</f>
        <v>773033.55130740639</v>
      </c>
      <c r="F44" s="15">
        <f>+E44+'Variazioni Finanziarie'!G14</f>
        <v>776101.06840987527</v>
      </c>
      <c r="G44" s="15">
        <f>+F44+'Variazioni Finanziarie'!H14</f>
        <v>779168.58551234414</v>
      </c>
      <c r="H44" s="15">
        <f>+G44+'Variazioni Finanziarie'!I14</f>
        <v>782236.10261481302</v>
      </c>
      <c r="I44" s="15">
        <f>+H44+'Variazioni Finanziarie'!J14</f>
        <v>785303.61971728189</v>
      </c>
      <c r="J44" s="15">
        <f>+I44+'Variazioni Finanziarie'!K14</f>
        <v>788371.13681975077</v>
      </c>
      <c r="K44" s="15">
        <f>+J44+'Variazioni Finanziarie'!L14</f>
        <v>791438.65392221964</v>
      </c>
      <c r="L44" s="15">
        <f>+K44+'Variazioni Finanziarie'!M14</f>
        <v>794506.17102468852</v>
      </c>
      <c r="M44" s="15">
        <f>+L44+'Variazioni Finanziarie'!N14</f>
        <v>797573.68812715739</v>
      </c>
      <c r="N44" s="15">
        <f>+M44+'Variazioni Finanziarie'!O14</f>
        <v>800641.20522962627</v>
      </c>
      <c r="O44" s="15">
        <f>+N44+'Variazioni Finanziarie'!P14</f>
        <v>803708.72233209515</v>
      </c>
      <c r="P44" s="15">
        <f>+O44+'Variazioni Finanziarie'!Q14</f>
        <v>806776.23943456402</v>
      </c>
      <c r="Q44" s="15">
        <f>+P44+'Variazioni Finanziarie'!R14</f>
        <v>809843.7565370329</v>
      </c>
      <c r="R44" s="15">
        <f>+Q44+'Variazioni Finanziarie'!S14</f>
        <v>812911.27363950177</v>
      </c>
      <c r="S44" s="15">
        <f>+R44+'Variazioni Finanziarie'!T14</f>
        <v>815978.79074197065</v>
      </c>
      <c r="T44" s="15">
        <f>+S44+'Variazioni Finanziarie'!U14</f>
        <v>819046.30784443952</v>
      </c>
      <c r="U44" s="15">
        <f>+T44+'Variazioni Finanziarie'!V14</f>
        <v>822113.8249469084</v>
      </c>
      <c r="V44" s="15">
        <f>+U44+'Variazioni Finanziarie'!W14</f>
        <v>825181.34204937727</v>
      </c>
      <c r="W44" s="15">
        <f>+V44+'Variazioni Finanziarie'!X14</f>
        <v>828248.85915184615</v>
      </c>
      <c r="X44" s="15">
        <f>+W44+'Variazioni Finanziarie'!Y14</f>
        <v>831316.37625431502</v>
      </c>
      <c r="Y44" s="15">
        <f>+X44+'Variazioni Finanziarie'!Z14</f>
        <v>834383.8933567839</v>
      </c>
      <c r="Z44" s="15">
        <f>+Y44+'Variazioni Finanziarie'!AA14</f>
        <v>837451.41045925277</v>
      </c>
      <c r="AA44" s="15">
        <f>+Z44+'Variazioni Finanziarie'!AB14</f>
        <v>837451.41045925277</v>
      </c>
      <c r="AB44" s="15">
        <f>+AA44+'Variazioni Finanziarie'!AC14</f>
        <v>837451.41045925277</v>
      </c>
      <c r="AC44" s="15">
        <f>+AB44+'Variazioni Finanziarie'!AD14</f>
        <v>837451.41045925277</v>
      </c>
      <c r="AD44" s="15">
        <f>+AC44+'Variazioni Finanziarie'!AE14</f>
        <v>837451.41045925277</v>
      </c>
      <c r="AE44" s="15">
        <f>+AD44+'Variazioni Finanziarie'!AF14</f>
        <v>837451.41045925277</v>
      </c>
      <c r="AF44" s="15">
        <f>+AE44+'Variazioni Finanziarie'!AG14</f>
        <v>837451.41045925277</v>
      </c>
      <c r="AG44" s="15"/>
    </row>
    <row r="45" spans="1:33" x14ac:dyDescent="0.25">
      <c r="A45" s="7"/>
      <c r="B45" s="8"/>
    </row>
    <row r="46" spans="1:33" x14ac:dyDescent="0.25">
      <c r="A46" s="1" t="s">
        <v>30</v>
      </c>
      <c r="B46" s="4">
        <f>+B47+SUM(B50:B55)</f>
        <v>425000</v>
      </c>
      <c r="C46" s="4">
        <f>+C47+SUM(C50:C55)</f>
        <v>225000</v>
      </c>
      <c r="D46" s="4">
        <f t="shared" ref="D46:E46" si="194">+D47+SUM(D50:D55)</f>
        <v>0</v>
      </c>
      <c r="E46" s="4">
        <f>+E47+SUM(E50:E55)</f>
        <v>0</v>
      </c>
      <c r="F46" s="4">
        <f t="shared" ref="F46:L46" si="195">+F47+SUM(F50:F55)</f>
        <v>0</v>
      </c>
      <c r="G46" s="4">
        <f t="shared" si="195"/>
        <v>0</v>
      </c>
      <c r="H46" s="4">
        <f t="shared" si="195"/>
        <v>0</v>
      </c>
      <c r="I46" s="4">
        <f t="shared" si="195"/>
        <v>0</v>
      </c>
      <c r="J46" s="4">
        <f t="shared" si="195"/>
        <v>0</v>
      </c>
      <c r="K46" s="4">
        <f t="shared" si="195"/>
        <v>0</v>
      </c>
      <c r="L46" s="4">
        <f t="shared" si="195"/>
        <v>0</v>
      </c>
      <c r="M46" s="4">
        <f t="shared" ref="M46" si="196">+M47+SUM(M50:M55)</f>
        <v>0</v>
      </c>
      <c r="N46" s="4">
        <f t="shared" ref="N46" si="197">+N47+SUM(N50:N55)</f>
        <v>0</v>
      </c>
      <c r="O46" s="4">
        <f t="shared" ref="O46" si="198">+O47+SUM(O50:O55)</f>
        <v>0</v>
      </c>
      <c r="P46" s="4">
        <f t="shared" ref="P46" si="199">+P47+SUM(P50:P55)</f>
        <v>0</v>
      </c>
      <c r="Q46" s="4">
        <f t="shared" ref="Q46" si="200">+Q47+SUM(Q50:Q55)</f>
        <v>0</v>
      </c>
      <c r="R46" s="4">
        <f t="shared" ref="R46:S46" si="201">+R47+SUM(R50:R55)</f>
        <v>0</v>
      </c>
      <c r="S46" s="4">
        <f t="shared" si="201"/>
        <v>0</v>
      </c>
      <c r="T46" s="4">
        <f t="shared" ref="T46" si="202">+T47+SUM(T50:T55)</f>
        <v>0</v>
      </c>
      <c r="U46" s="4">
        <f t="shared" ref="U46" si="203">+U47+SUM(U50:U55)</f>
        <v>0</v>
      </c>
      <c r="V46" s="4">
        <f t="shared" ref="V46" si="204">+V47+SUM(V50:V55)</f>
        <v>0</v>
      </c>
      <c r="W46" s="4">
        <f t="shared" ref="W46" si="205">+W47+SUM(W50:W55)</f>
        <v>0</v>
      </c>
      <c r="X46" s="4">
        <f t="shared" ref="X46" si="206">+X47+SUM(X50:X55)</f>
        <v>0</v>
      </c>
      <c r="Y46" s="4">
        <f t="shared" ref="Y46:Z46" si="207">+Y47+SUM(Y50:Y55)</f>
        <v>0</v>
      </c>
      <c r="Z46" s="4">
        <f t="shared" si="207"/>
        <v>0</v>
      </c>
      <c r="AA46" s="4">
        <f t="shared" ref="AA46" si="208">+AA47+SUM(AA50:AA55)</f>
        <v>0</v>
      </c>
      <c r="AB46" s="4">
        <f t="shared" ref="AB46" si="209">+AB47+SUM(AB50:AB55)</f>
        <v>0</v>
      </c>
      <c r="AC46" s="4">
        <f t="shared" ref="AC46" si="210">+AC47+SUM(AC50:AC55)</f>
        <v>0</v>
      </c>
      <c r="AD46" s="4">
        <f t="shared" ref="AD46" si="211">+AD47+SUM(AD50:AD55)</f>
        <v>0</v>
      </c>
      <c r="AE46" s="4">
        <f t="shared" ref="AE46" si="212">+AE47+SUM(AE50:AE55)</f>
        <v>0</v>
      </c>
      <c r="AF46" s="4">
        <f t="shared" ref="AF46" si="213">+AF47+SUM(AF50:AF55)</f>
        <v>0</v>
      </c>
      <c r="AG46" s="4"/>
    </row>
    <row r="47" spans="1:33" x14ac:dyDescent="0.25">
      <c r="A47" s="7" t="s">
        <v>31</v>
      </c>
      <c r="B47" s="4">
        <f>+B48+B49</f>
        <v>425000</v>
      </c>
      <c r="C47" s="4">
        <f>+C48+C49</f>
        <v>225000</v>
      </c>
      <c r="D47" s="4">
        <f t="shared" ref="D47:E47" si="214">+D48+D49</f>
        <v>0</v>
      </c>
      <c r="E47" s="4">
        <f t="shared" si="214"/>
        <v>0</v>
      </c>
      <c r="F47" s="4">
        <f t="shared" ref="F47:L47" si="215">+F48+F49</f>
        <v>0</v>
      </c>
      <c r="G47" s="4">
        <f t="shared" si="215"/>
        <v>0</v>
      </c>
      <c r="H47" s="4">
        <f t="shared" si="215"/>
        <v>0</v>
      </c>
      <c r="I47" s="4">
        <f t="shared" si="215"/>
        <v>0</v>
      </c>
      <c r="J47" s="4">
        <f t="shared" si="215"/>
        <v>0</v>
      </c>
      <c r="K47" s="4">
        <f t="shared" si="215"/>
        <v>0</v>
      </c>
      <c r="L47" s="4">
        <f t="shared" si="215"/>
        <v>0</v>
      </c>
      <c r="M47" s="4">
        <f t="shared" ref="M47:Z47" si="216">+M48+M49</f>
        <v>0</v>
      </c>
      <c r="N47" s="4">
        <f t="shared" si="216"/>
        <v>0</v>
      </c>
      <c r="O47" s="4">
        <f t="shared" si="216"/>
        <v>0</v>
      </c>
      <c r="P47" s="4">
        <f t="shared" si="216"/>
        <v>0</v>
      </c>
      <c r="Q47" s="4">
        <f t="shared" si="216"/>
        <v>0</v>
      </c>
      <c r="R47" s="4">
        <f t="shared" si="216"/>
        <v>0</v>
      </c>
      <c r="S47" s="4">
        <f t="shared" si="216"/>
        <v>0</v>
      </c>
      <c r="T47" s="4">
        <f t="shared" si="216"/>
        <v>0</v>
      </c>
      <c r="U47" s="4">
        <f t="shared" si="216"/>
        <v>0</v>
      </c>
      <c r="V47" s="4">
        <f t="shared" si="216"/>
        <v>0</v>
      </c>
      <c r="W47" s="4">
        <f t="shared" si="216"/>
        <v>0</v>
      </c>
      <c r="X47" s="4">
        <f t="shared" si="216"/>
        <v>0</v>
      </c>
      <c r="Y47" s="4">
        <f t="shared" si="216"/>
        <v>0</v>
      </c>
      <c r="Z47" s="4">
        <f t="shared" si="216"/>
        <v>0</v>
      </c>
      <c r="AA47" s="4">
        <f t="shared" ref="AA47:AC47" si="217">+AA48+AA49</f>
        <v>0</v>
      </c>
      <c r="AB47" s="4">
        <f t="shared" si="217"/>
        <v>0</v>
      </c>
      <c r="AC47" s="4">
        <f t="shared" si="217"/>
        <v>0</v>
      </c>
      <c r="AD47" s="4">
        <f t="shared" ref="AD47:AG47" si="218">+AD48+AD49</f>
        <v>0</v>
      </c>
      <c r="AE47" s="4">
        <f t="shared" si="218"/>
        <v>0</v>
      </c>
      <c r="AF47" s="4">
        <f t="shared" si="218"/>
        <v>0</v>
      </c>
      <c r="AG47" s="4"/>
    </row>
    <row r="48" spans="1:33" x14ac:dyDescent="0.25">
      <c r="A48" s="5" t="s">
        <v>32</v>
      </c>
      <c r="B48" s="6">
        <v>425000</v>
      </c>
      <c r="C48" s="15">
        <f>+B48-'Variazioni Finanziarie'!D10</f>
        <v>225000</v>
      </c>
      <c r="D48" s="15">
        <f>+C48-'Variazioni Finanziarie'!E10</f>
        <v>0</v>
      </c>
      <c r="E48" s="15">
        <f>+D48-'Variazioni Finanziarie'!F10</f>
        <v>0</v>
      </c>
      <c r="F48" s="15">
        <f>+E48-'Variazioni Finanziarie'!G10</f>
        <v>0</v>
      </c>
      <c r="G48" s="15">
        <f>+F48-'Variazioni Finanziarie'!H10</f>
        <v>0</v>
      </c>
      <c r="H48" s="15">
        <f>+G48-'Variazioni Finanziarie'!I10</f>
        <v>0</v>
      </c>
      <c r="I48" s="15">
        <f>+H48-'Variazioni Finanziarie'!J10</f>
        <v>0</v>
      </c>
      <c r="J48" s="15">
        <f>+I48-'Variazioni Finanziarie'!K10</f>
        <v>0</v>
      </c>
      <c r="K48" s="15">
        <f>+J48-'Variazioni Finanziarie'!L10</f>
        <v>0</v>
      </c>
      <c r="L48" s="15">
        <f>+K48-'Variazioni Finanziarie'!M10</f>
        <v>0</v>
      </c>
      <c r="M48" s="15">
        <f>+L48-'Variazioni Finanziarie'!N10</f>
        <v>0</v>
      </c>
      <c r="N48" s="15">
        <f>+M48-'Variazioni Finanziarie'!O10</f>
        <v>0</v>
      </c>
      <c r="O48" s="15">
        <f>+N48-'Variazioni Finanziarie'!P10</f>
        <v>0</v>
      </c>
      <c r="P48" s="15">
        <f>+O48-'Variazioni Finanziarie'!Q10</f>
        <v>0</v>
      </c>
      <c r="Q48" s="15">
        <f>+P48-'Variazioni Finanziarie'!R10</f>
        <v>0</v>
      </c>
      <c r="R48" s="15">
        <f>+Q48-'Variazioni Finanziarie'!S10</f>
        <v>0</v>
      </c>
      <c r="S48" s="15">
        <f>+R48-'Variazioni Finanziarie'!T10</f>
        <v>0</v>
      </c>
      <c r="T48" s="15">
        <f>+S48-'Variazioni Finanziarie'!U10</f>
        <v>0</v>
      </c>
      <c r="U48" s="15">
        <f>+T48-'Variazioni Finanziarie'!V10</f>
        <v>0</v>
      </c>
      <c r="V48" s="15">
        <f>+U48-'Variazioni Finanziarie'!W10</f>
        <v>0</v>
      </c>
      <c r="W48" s="15">
        <f>+V48-'Variazioni Finanziarie'!X10</f>
        <v>0</v>
      </c>
      <c r="X48" s="15">
        <f>+W48-'Variazioni Finanziarie'!Y10</f>
        <v>0</v>
      </c>
      <c r="Y48" s="15">
        <f>+X48-'Variazioni Finanziarie'!Z10</f>
        <v>0</v>
      </c>
      <c r="Z48" s="15">
        <f>+Y48-'Variazioni Finanziarie'!AA10</f>
        <v>0</v>
      </c>
      <c r="AA48" s="15">
        <f>+Z48-'Variazioni Finanziarie'!AB10</f>
        <v>0</v>
      </c>
      <c r="AB48" s="15">
        <f>+AA48-'Variazioni Finanziarie'!AC10</f>
        <v>0</v>
      </c>
      <c r="AC48" s="15">
        <f>+AB48-'Variazioni Finanziarie'!AD10</f>
        <v>0</v>
      </c>
      <c r="AD48" s="15">
        <f>+AC48-'Variazioni Finanziarie'!AE10</f>
        <v>0</v>
      </c>
      <c r="AE48" s="15">
        <f>+AD48-'Variazioni Finanziarie'!AF10</f>
        <v>0</v>
      </c>
      <c r="AF48" s="15">
        <f>+AE48-'Variazioni Finanziarie'!AG10</f>
        <v>0</v>
      </c>
      <c r="AG48" s="15"/>
    </row>
    <row r="49" spans="1:33" x14ac:dyDescent="0.25">
      <c r="A49" s="5" t="s">
        <v>33</v>
      </c>
      <c r="B49" s="6">
        <v>0</v>
      </c>
      <c r="C49" s="15">
        <f t="shared" ref="C49:C54" si="219">+B49</f>
        <v>0</v>
      </c>
      <c r="D49" s="15">
        <f t="shared" ref="D48:E54" si="220">+C49</f>
        <v>0</v>
      </c>
      <c r="E49" s="15">
        <f t="shared" si="220"/>
        <v>0</v>
      </c>
      <c r="F49" s="15">
        <f t="shared" ref="F48:F54" si="221">+E49</f>
        <v>0</v>
      </c>
      <c r="G49" s="15">
        <f t="shared" ref="G48:G54" si="222">+F49</f>
        <v>0</v>
      </c>
      <c r="H49" s="15">
        <f t="shared" ref="H48:H54" si="223">+G49</f>
        <v>0</v>
      </c>
      <c r="I49" s="15">
        <f t="shared" ref="I48:I54" si="224">+H49</f>
        <v>0</v>
      </c>
      <c r="J49" s="15">
        <f t="shared" ref="J48:J54" si="225">+I49</f>
        <v>0</v>
      </c>
      <c r="K49" s="15">
        <f t="shared" ref="K48:K54" si="226">+J49</f>
        <v>0</v>
      </c>
      <c r="L49" s="15">
        <f t="shared" ref="L48:L54" si="227">+K49</f>
        <v>0</v>
      </c>
      <c r="M49" s="15">
        <f t="shared" ref="M48:M54" si="228">+L49</f>
        <v>0</v>
      </c>
      <c r="N49" s="15">
        <f t="shared" ref="N48:N54" si="229">+M49</f>
        <v>0</v>
      </c>
      <c r="O49" s="15">
        <f t="shared" ref="O48:O54" si="230">+N49</f>
        <v>0</v>
      </c>
      <c r="P49" s="15">
        <f t="shared" ref="P48:P54" si="231">+O49</f>
        <v>0</v>
      </c>
      <c r="Q49" s="15">
        <f t="shared" ref="Q48:Q54" si="232">+P49</f>
        <v>0</v>
      </c>
      <c r="R49" s="15">
        <f t="shared" ref="R48:R54" si="233">+Q49</f>
        <v>0</v>
      </c>
      <c r="S49" s="15">
        <f t="shared" ref="S48:S54" si="234">+R49</f>
        <v>0</v>
      </c>
      <c r="T49" s="15">
        <f t="shared" ref="T48:T54" si="235">+S49</f>
        <v>0</v>
      </c>
      <c r="U49" s="15">
        <f t="shared" ref="U48:U54" si="236">+T49</f>
        <v>0</v>
      </c>
      <c r="V49" s="15">
        <f t="shared" ref="V48:V54" si="237">+U49</f>
        <v>0</v>
      </c>
      <c r="W49" s="15">
        <f t="shared" ref="W48:W54" si="238">+V49</f>
        <v>0</v>
      </c>
      <c r="X49" s="15">
        <f t="shared" ref="X48:X54" si="239">+W49</f>
        <v>0</v>
      </c>
      <c r="Y49" s="15">
        <f t="shared" ref="Y48:Y54" si="240">+X49</f>
        <v>0</v>
      </c>
      <c r="Z49" s="15">
        <f t="shared" ref="Z48:Z54" si="241">+Y49</f>
        <v>0</v>
      </c>
      <c r="AA49" s="15">
        <f t="shared" ref="AA48:AA54" si="242">+Z49</f>
        <v>0</v>
      </c>
      <c r="AB49" s="15">
        <f t="shared" ref="AB48:AB54" si="243">+AA49</f>
        <v>0</v>
      </c>
      <c r="AC49" s="15">
        <f t="shared" ref="AC48:AC54" si="244">+AB49</f>
        <v>0</v>
      </c>
      <c r="AD49" s="15">
        <f t="shared" ref="AD48:AD54" si="245">+AC49</f>
        <v>0</v>
      </c>
      <c r="AE49" s="15">
        <f t="shared" ref="AE48:AE54" si="246">+AD49</f>
        <v>0</v>
      </c>
      <c r="AF49" s="15">
        <f t="shared" ref="AF48:AF54" si="247">+AE49</f>
        <v>0</v>
      </c>
      <c r="AG49" s="15"/>
    </row>
    <row r="50" spans="1:33" x14ac:dyDescent="0.25">
      <c r="A50" s="5" t="s">
        <v>34</v>
      </c>
      <c r="B50" s="6">
        <v>0</v>
      </c>
      <c r="C50" s="15">
        <f t="shared" si="219"/>
        <v>0</v>
      </c>
      <c r="D50" s="15">
        <f t="shared" si="220"/>
        <v>0</v>
      </c>
      <c r="E50" s="15">
        <f t="shared" si="220"/>
        <v>0</v>
      </c>
      <c r="F50" s="15">
        <f t="shared" si="221"/>
        <v>0</v>
      </c>
      <c r="G50" s="15">
        <f t="shared" si="222"/>
        <v>0</v>
      </c>
      <c r="H50" s="15">
        <f t="shared" si="223"/>
        <v>0</v>
      </c>
      <c r="I50" s="15">
        <f t="shared" si="224"/>
        <v>0</v>
      </c>
      <c r="J50" s="15">
        <f t="shared" si="225"/>
        <v>0</v>
      </c>
      <c r="K50" s="15">
        <f t="shared" si="226"/>
        <v>0</v>
      </c>
      <c r="L50" s="15">
        <f t="shared" si="227"/>
        <v>0</v>
      </c>
      <c r="M50" s="15">
        <f t="shared" si="228"/>
        <v>0</v>
      </c>
      <c r="N50" s="15">
        <f t="shared" si="229"/>
        <v>0</v>
      </c>
      <c r="O50" s="15">
        <f t="shared" si="230"/>
        <v>0</v>
      </c>
      <c r="P50" s="15">
        <f t="shared" si="231"/>
        <v>0</v>
      </c>
      <c r="Q50" s="15">
        <f t="shared" si="232"/>
        <v>0</v>
      </c>
      <c r="R50" s="15">
        <f t="shared" si="233"/>
        <v>0</v>
      </c>
      <c r="S50" s="15">
        <f t="shared" si="234"/>
        <v>0</v>
      </c>
      <c r="T50" s="15">
        <f t="shared" si="235"/>
        <v>0</v>
      </c>
      <c r="U50" s="15">
        <f t="shared" si="236"/>
        <v>0</v>
      </c>
      <c r="V50" s="15">
        <f t="shared" si="237"/>
        <v>0</v>
      </c>
      <c r="W50" s="15">
        <f t="shared" si="238"/>
        <v>0</v>
      </c>
      <c r="X50" s="15">
        <f t="shared" si="239"/>
        <v>0</v>
      </c>
      <c r="Y50" s="15">
        <f t="shared" si="240"/>
        <v>0</v>
      </c>
      <c r="Z50" s="15">
        <f t="shared" si="241"/>
        <v>0</v>
      </c>
      <c r="AA50" s="15">
        <f t="shared" si="242"/>
        <v>0</v>
      </c>
      <c r="AB50" s="15">
        <f t="shared" si="243"/>
        <v>0</v>
      </c>
      <c r="AC50" s="15">
        <f t="shared" si="244"/>
        <v>0</v>
      </c>
      <c r="AD50" s="15">
        <f t="shared" si="245"/>
        <v>0</v>
      </c>
      <c r="AE50" s="15">
        <f t="shared" si="246"/>
        <v>0</v>
      </c>
      <c r="AF50" s="15">
        <f t="shared" si="247"/>
        <v>0</v>
      </c>
      <c r="AG50" s="15"/>
    </row>
    <row r="51" spans="1:33" x14ac:dyDescent="0.25">
      <c r="A51" s="7" t="s">
        <v>35</v>
      </c>
      <c r="B51" s="6">
        <v>0</v>
      </c>
      <c r="C51" s="15">
        <f t="shared" si="219"/>
        <v>0</v>
      </c>
      <c r="D51" s="15">
        <f t="shared" si="220"/>
        <v>0</v>
      </c>
      <c r="E51" s="15">
        <f t="shared" si="220"/>
        <v>0</v>
      </c>
      <c r="F51" s="15">
        <f t="shared" si="221"/>
        <v>0</v>
      </c>
      <c r="G51" s="15">
        <f t="shared" si="222"/>
        <v>0</v>
      </c>
      <c r="H51" s="15">
        <f t="shared" si="223"/>
        <v>0</v>
      </c>
      <c r="I51" s="15">
        <f t="shared" si="224"/>
        <v>0</v>
      </c>
      <c r="J51" s="15">
        <f t="shared" si="225"/>
        <v>0</v>
      </c>
      <c r="K51" s="15">
        <f t="shared" si="226"/>
        <v>0</v>
      </c>
      <c r="L51" s="15">
        <f t="shared" si="227"/>
        <v>0</v>
      </c>
      <c r="M51" s="15">
        <f t="shared" si="228"/>
        <v>0</v>
      </c>
      <c r="N51" s="15">
        <f t="shared" si="229"/>
        <v>0</v>
      </c>
      <c r="O51" s="15">
        <f t="shared" si="230"/>
        <v>0</v>
      </c>
      <c r="P51" s="15">
        <f t="shared" si="231"/>
        <v>0</v>
      </c>
      <c r="Q51" s="15">
        <f t="shared" si="232"/>
        <v>0</v>
      </c>
      <c r="R51" s="15">
        <f t="shared" si="233"/>
        <v>0</v>
      </c>
      <c r="S51" s="15">
        <f t="shared" si="234"/>
        <v>0</v>
      </c>
      <c r="T51" s="15">
        <f t="shared" si="235"/>
        <v>0</v>
      </c>
      <c r="U51" s="15">
        <f t="shared" si="236"/>
        <v>0</v>
      </c>
      <c r="V51" s="15">
        <f t="shared" si="237"/>
        <v>0</v>
      </c>
      <c r="W51" s="15">
        <f t="shared" si="238"/>
        <v>0</v>
      </c>
      <c r="X51" s="15">
        <f t="shared" si="239"/>
        <v>0</v>
      </c>
      <c r="Y51" s="15">
        <f t="shared" si="240"/>
        <v>0</v>
      </c>
      <c r="Z51" s="15">
        <f t="shared" si="241"/>
        <v>0</v>
      </c>
      <c r="AA51" s="15">
        <f t="shared" si="242"/>
        <v>0</v>
      </c>
      <c r="AB51" s="15">
        <f t="shared" si="243"/>
        <v>0</v>
      </c>
      <c r="AC51" s="15">
        <f t="shared" si="244"/>
        <v>0</v>
      </c>
      <c r="AD51" s="15">
        <f t="shared" si="245"/>
        <v>0</v>
      </c>
      <c r="AE51" s="15">
        <f t="shared" si="246"/>
        <v>0</v>
      </c>
      <c r="AF51" s="15">
        <f t="shared" si="247"/>
        <v>0</v>
      </c>
      <c r="AG51" s="15"/>
    </row>
    <row r="52" spans="1:33" x14ac:dyDescent="0.25">
      <c r="A52" s="7" t="s">
        <v>36</v>
      </c>
      <c r="B52" s="6">
        <v>0</v>
      </c>
      <c r="C52" s="15">
        <f t="shared" si="219"/>
        <v>0</v>
      </c>
      <c r="D52" s="15">
        <f t="shared" si="220"/>
        <v>0</v>
      </c>
      <c r="E52" s="15">
        <f t="shared" si="220"/>
        <v>0</v>
      </c>
      <c r="F52" s="15">
        <f t="shared" si="221"/>
        <v>0</v>
      </c>
      <c r="G52" s="15">
        <f t="shared" si="222"/>
        <v>0</v>
      </c>
      <c r="H52" s="15">
        <f t="shared" si="223"/>
        <v>0</v>
      </c>
      <c r="I52" s="15">
        <f t="shared" si="224"/>
        <v>0</v>
      </c>
      <c r="J52" s="15">
        <f t="shared" si="225"/>
        <v>0</v>
      </c>
      <c r="K52" s="15">
        <f t="shared" si="226"/>
        <v>0</v>
      </c>
      <c r="L52" s="15">
        <f t="shared" si="227"/>
        <v>0</v>
      </c>
      <c r="M52" s="15">
        <f t="shared" si="228"/>
        <v>0</v>
      </c>
      <c r="N52" s="15">
        <f t="shared" si="229"/>
        <v>0</v>
      </c>
      <c r="O52" s="15">
        <f t="shared" si="230"/>
        <v>0</v>
      </c>
      <c r="P52" s="15">
        <f t="shared" si="231"/>
        <v>0</v>
      </c>
      <c r="Q52" s="15">
        <f t="shared" si="232"/>
        <v>0</v>
      </c>
      <c r="R52" s="15">
        <f t="shared" si="233"/>
        <v>0</v>
      </c>
      <c r="S52" s="15">
        <f t="shared" si="234"/>
        <v>0</v>
      </c>
      <c r="T52" s="15">
        <f t="shared" si="235"/>
        <v>0</v>
      </c>
      <c r="U52" s="15">
        <f t="shared" si="236"/>
        <v>0</v>
      </c>
      <c r="V52" s="15">
        <f t="shared" si="237"/>
        <v>0</v>
      </c>
      <c r="W52" s="15">
        <f t="shared" si="238"/>
        <v>0</v>
      </c>
      <c r="X52" s="15">
        <f t="shared" si="239"/>
        <v>0</v>
      </c>
      <c r="Y52" s="15">
        <f t="shared" si="240"/>
        <v>0</v>
      </c>
      <c r="Z52" s="15">
        <f t="shared" si="241"/>
        <v>0</v>
      </c>
      <c r="AA52" s="15">
        <f t="shared" si="242"/>
        <v>0</v>
      </c>
      <c r="AB52" s="15">
        <f t="shared" si="243"/>
        <v>0</v>
      </c>
      <c r="AC52" s="15">
        <f t="shared" si="244"/>
        <v>0</v>
      </c>
      <c r="AD52" s="15">
        <f t="shared" si="245"/>
        <v>0</v>
      </c>
      <c r="AE52" s="15">
        <f t="shared" si="246"/>
        <v>0</v>
      </c>
      <c r="AF52" s="15">
        <f t="shared" si="247"/>
        <v>0</v>
      </c>
      <c r="AG52" s="15"/>
    </row>
    <row r="53" spans="1:33" x14ac:dyDescent="0.25">
      <c r="A53" s="7" t="s">
        <v>37</v>
      </c>
      <c r="B53" s="6">
        <v>0</v>
      </c>
      <c r="C53" s="15">
        <f t="shared" si="219"/>
        <v>0</v>
      </c>
      <c r="D53" s="15">
        <f t="shared" si="220"/>
        <v>0</v>
      </c>
      <c r="E53" s="15">
        <f t="shared" si="220"/>
        <v>0</v>
      </c>
      <c r="F53" s="15">
        <f t="shared" si="221"/>
        <v>0</v>
      </c>
      <c r="G53" s="15">
        <f t="shared" si="222"/>
        <v>0</v>
      </c>
      <c r="H53" s="15">
        <f t="shared" si="223"/>
        <v>0</v>
      </c>
      <c r="I53" s="15">
        <f t="shared" si="224"/>
        <v>0</v>
      </c>
      <c r="J53" s="15">
        <f t="shared" si="225"/>
        <v>0</v>
      </c>
      <c r="K53" s="15">
        <f t="shared" si="226"/>
        <v>0</v>
      </c>
      <c r="L53" s="15">
        <f t="shared" si="227"/>
        <v>0</v>
      </c>
      <c r="M53" s="15">
        <f t="shared" si="228"/>
        <v>0</v>
      </c>
      <c r="N53" s="15">
        <f t="shared" si="229"/>
        <v>0</v>
      </c>
      <c r="O53" s="15">
        <f t="shared" si="230"/>
        <v>0</v>
      </c>
      <c r="P53" s="15">
        <f t="shared" si="231"/>
        <v>0</v>
      </c>
      <c r="Q53" s="15">
        <f t="shared" si="232"/>
        <v>0</v>
      </c>
      <c r="R53" s="15">
        <f t="shared" si="233"/>
        <v>0</v>
      </c>
      <c r="S53" s="15">
        <f t="shared" si="234"/>
        <v>0</v>
      </c>
      <c r="T53" s="15">
        <f t="shared" si="235"/>
        <v>0</v>
      </c>
      <c r="U53" s="15">
        <f t="shared" si="236"/>
        <v>0</v>
      </c>
      <c r="V53" s="15">
        <f t="shared" si="237"/>
        <v>0</v>
      </c>
      <c r="W53" s="15">
        <f t="shared" si="238"/>
        <v>0</v>
      </c>
      <c r="X53" s="15">
        <f t="shared" si="239"/>
        <v>0</v>
      </c>
      <c r="Y53" s="15">
        <f t="shared" si="240"/>
        <v>0</v>
      </c>
      <c r="Z53" s="15">
        <f t="shared" si="241"/>
        <v>0</v>
      </c>
      <c r="AA53" s="15">
        <f t="shared" si="242"/>
        <v>0</v>
      </c>
      <c r="AB53" s="15">
        <f t="shared" si="243"/>
        <v>0</v>
      </c>
      <c r="AC53" s="15">
        <f t="shared" si="244"/>
        <v>0</v>
      </c>
      <c r="AD53" s="15">
        <f t="shared" si="245"/>
        <v>0</v>
      </c>
      <c r="AE53" s="15">
        <f t="shared" si="246"/>
        <v>0</v>
      </c>
      <c r="AF53" s="15">
        <f t="shared" si="247"/>
        <v>0</v>
      </c>
      <c r="AG53" s="15"/>
    </row>
    <row r="54" spans="1:33" x14ac:dyDescent="0.25">
      <c r="A54" s="7" t="s">
        <v>38</v>
      </c>
      <c r="B54" s="6">
        <v>0</v>
      </c>
      <c r="C54" s="15">
        <f t="shared" si="219"/>
        <v>0</v>
      </c>
      <c r="D54" s="15">
        <f t="shared" si="220"/>
        <v>0</v>
      </c>
      <c r="E54" s="15">
        <f t="shared" si="220"/>
        <v>0</v>
      </c>
      <c r="F54" s="15">
        <f t="shared" si="221"/>
        <v>0</v>
      </c>
      <c r="G54" s="15">
        <f t="shared" si="222"/>
        <v>0</v>
      </c>
      <c r="H54" s="15">
        <f t="shared" si="223"/>
        <v>0</v>
      </c>
      <c r="I54" s="15">
        <f t="shared" si="224"/>
        <v>0</v>
      </c>
      <c r="J54" s="15">
        <f t="shared" si="225"/>
        <v>0</v>
      </c>
      <c r="K54" s="15">
        <f t="shared" si="226"/>
        <v>0</v>
      </c>
      <c r="L54" s="15">
        <f t="shared" si="227"/>
        <v>0</v>
      </c>
      <c r="M54" s="15">
        <f t="shared" si="228"/>
        <v>0</v>
      </c>
      <c r="N54" s="15">
        <f t="shared" si="229"/>
        <v>0</v>
      </c>
      <c r="O54" s="15">
        <f t="shared" si="230"/>
        <v>0</v>
      </c>
      <c r="P54" s="15">
        <f t="shared" si="231"/>
        <v>0</v>
      </c>
      <c r="Q54" s="15">
        <f t="shared" si="232"/>
        <v>0</v>
      </c>
      <c r="R54" s="15">
        <f t="shared" si="233"/>
        <v>0</v>
      </c>
      <c r="S54" s="15">
        <f t="shared" si="234"/>
        <v>0</v>
      </c>
      <c r="T54" s="15">
        <f t="shared" si="235"/>
        <v>0</v>
      </c>
      <c r="U54" s="15">
        <f t="shared" si="236"/>
        <v>0</v>
      </c>
      <c r="V54" s="15">
        <f t="shared" si="237"/>
        <v>0</v>
      </c>
      <c r="W54" s="15">
        <f t="shared" si="238"/>
        <v>0</v>
      </c>
      <c r="X54" s="15">
        <f t="shared" si="239"/>
        <v>0</v>
      </c>
      <c r="Y54" s="15">
        <f t="shared" si="240"/>
        <v>0</v>
      </c>
      <c r="Z54" s="15">
        <f t="shared" si="241"/>
        <v>0</v>
      </c>
      <c r="AA54" s="15">
        <f t="shared" si="242"/>
        <v>0</v>
      </c>
      <c r="AB54" s="15">
        <f t="shared" si="243"/>
        <v>0</v>
      </c>
      <c r="AC54" s="15">
        <f t="shared" si="244"/>
        <v>0</v>
      </c>
      <c r="AD54" s="15">
        <f t="shared" si="245"/>
        <v>0</v>
      </c>
      <c r="AE54" s="15">
        <f t="shared" si="246"/>
        <v>0</v>
      </c>
      <c r="AF54" s="15">
        <f t="shared" si="247"/>
        <v>0</v>
      </c>
      <c r="AG54" s="15"/>
    </row>
    <row r="55" spans="1:33" x14ac:dyDescent="0.25">
      <c r="A55" s="1"/>
      <c r="B55" s="6"/>
      <c r="C55" s="15"/>
      <c r="D55" s="15"/>
      <c r="E55" s="15"/>
    </row>
    <row r="56" spans="1:33" x14ac:dyDescent="0.25">
      <c r="A56" s="1" t="s">
        <v>39</v>
      </c>
      <c r="B56" s="4">
        <f>+SUM(B57:B60)</f>
        <v>95000</v>
      </c>
      <c r="C56" s="4">
        <f>+SUM(C57:C60)</f>
        <v>92217.67156238656</v>
      </c>
      <c r="D56" s="4">
        <f t="shared" ref="D56:E56" si="248">+SUM(D57:D60)</f>
        <v>89424.007574311516</v>
      </c>
      <c r="E56" s="4">
        <f t="shared" si="248"/>
        <v>86618.961853339133</v>
      </c>
      <c r="F56" s="4">
        <f t="shared" ref="F56:Z56" si="249">+SUM(F57:F60)</f>
        <v>83802.488028880718</v>
      </c>
      <c r="G56" s="4">
        <f t="shared" si="249"/>
        <v>80974.53954142805</v>
      </c>
      <c r="H56" s="4">
        <f t="shared" si="249"/>
        <v>78135.069641783717</v>
      </c>
      <c r="I56" s="4">
        <f t="shared" si="249"/>
        <v>75284.031390288292</v>
      </c>
      <c r="J56" s="4">
        <f t="shared" si="249"/>
        <v>72421.377656044366</v>
      </c>
      <c r="K56" s="4">
        <f t="shared" si="249"/>
        <v>69547.061116137396</v>
      </c>
      <c r="L56" s="4">
        <f t="shared" si="249"/>
        <v>66661.034254853468</v>
      </c>
      <c r="M56" s="4">
        <f t="shared" si="249"/>
        <v>63763.24936289373</v>
      </c>
      <c r="N56" s="4">
        <f t="shared" si="249"/>
        <v>60853.658536585761</v>
      </c>
      <c r="O56" s="4">
        <f t="shared" si="249"/>
        <v>57932.213677091648</v>
      </c>
      <c r="P56" s="4">
        <f t="shared" si="249"/>
        <v>54998.866489612847</v>
      </c>
      <c r="Q56" s="4">
        <f t="shared" si="249"/>
        <v>52053.568482591843</v>
      </c>
      <c r="R56" s="4">
        <f t="shared" si="249"/>
        <v>49096.27096691051</v>
      </c>
      <c r="S56" s="4">
        <f t="shared" si="249"/>
        <v>46126.925055085208</v>
      </c>
      <c r="T56" s="4">
        <f t="shared" si="249"/>
        <v>43145.481660458659</v>
      </c>
      <c r="U56" s="4">
        <f t="shared" si="249"/>
        <v>40151.89149638846</v>
      </c>
      <c r="V56" s="4">
        <f t="shared" si="249"/>
        <v>37146.105075432337</v>
      </c>
      <c r="W56" s="4">
        <f t="shared" si="249"/>
        <v>34128.072708530017</v>
      </c>
      <c r="X56" s="4">
        <f t="shared" si="249"/>
        <v>31097.744504181886</v>
      </c>
      <c r="Y56" s="4">
        <f t="shared" si="249"/>
        <v>28055.070367624157</v>
      </c>
      <c r="Z56" s="4">
        <f t="shared" si="249"/>
        <v>25000.000000000786</v>
      </c>
      <c r="AA56" s="4">
        <f t="shared" ref="AA56:AC56" si="250">+SUM(AA57:AA60)</f>
        <v>25000.000000000786</v>
      </c>
      <c r="AB56" s="4">
        <f t="shared" si="250"/>
        <v>25000.000000000786</v>
      </c>
      <c r="AC56" s="4">
        <f t="shared" si="250"/>
        <v>25000.000000000786</v>
      </c>
      <c r="AD56" s="4">
        <f t="shared" ref="AD56:AG56" si="251">+SUM(AD57:AD60)</f>
        <v>25000.000000000786</v>
      </c>
      <c r="AE56" s="4">
        <f t="shared" si="251"/>
        <v>25000.000000000786</v>
      </c>
      <c r="AF56" s="4">
        <f t="shared" si="251"/>
        <v>25000.000000000786</v>
      </c>
      <c r="AG56" s="4"/>
    </row>
    <row r="57" spans="1:33" x14ac:dyDescent="0.25">
      <c r="A57" s="7" t="s">
        <v>40</v>
      </c>
      <c r="B57" s="6">
        <v>70000</v>
      </c>
      <c r="C57" s="15">
        <f>+B57-Finanziamenti!D15</f>
        <v>67217.67156238656</v>
      </c>
      <c r="D57" s="15">
        <f>+C57-Finanziamenti!E15</f>
        <v>64424.007574311516</v>
      </c>
      <c r="E57" s="15">
        <f>+D57-Finanziamenti!F15</f>
        <v>61618.961853339133</v>
      </c>
      <c r="F57" s="15">
        <f>+E57-Finanziamenti!G15</f>
        <v>58802.488028880718</v>
      </c>
      <c r="G57" s="15">
        <f>+F57-Finanziamenti!H15</f>
        <v>55974.53954142805</v>
      </c>
      <c r="H57" s="15">
        <f>+G57-Finanziamenti!I15</f>
        <v>53135.069641783724</v>
      </c>
      <c r="I57" s="15">
        <f>+H57-Finanziamenti!J15</f>
        <v>50284.031390288299</v>
      </c>
      <c r="J57" s="15">
        <f>+I57-Finanziamenti!K15</f>
        <v>47421.377656044366</v>
      </c>
      <c r="K57" s="15">
        <f>+J57-Finanziamenti!L15</f>
        <v>44547.061116137404</v>
      </c>
      <c r="L57" s="15">
        <f>+K57-Finanziamenti!M15</f>
        <v>41661.034254853468</v>
      </c>
      <c r="M57" s="15">
        <f>+L57-Finanziamenti!N15</f>
        <v>38763.24936289373</v>
      </c>
      <c r="N57" s="15">
        <f>+M57-Finanziamenti!O15</f>
        <v>35853.658536585761</v>
      </c>
      <c r="O57" s="15">
        <f>+N57-Finanziamenti!P15</f>
        <v>32932.213677091648</v>
      </c>
      <c r="P57" s="15">
        <f>+O57-Finanziamenti!Q15</f>
        <v>29998.86648961285</v>
      </c>
      <c r="Q57" s="15">
        <f>+P57-Finanziamenti!R15</f>
        <v>27053.568482591847</v>
      </c>
      <c r="R57" s="15">
        <f>+Q57-Finanziamenti!S15</f>
        <v>24096.27096691051</v>
      </c>
      <c r="S57" s="15">
        <f>+R57-Finanziamenti!T15</f>
        <v>21126.925055085208</v>
      </c>
      <c r="T57" s="15">
        <f>+S57-Finanziamenti!U15</f>
        <v>18145.481660458659</v>
      </c>
      <c r="U57" s="15">
        <f>+T57-Finanziamenti!V15</f>
        <v>15151.891496388464</v>
      </c>
      <c r="V57" s="15">
        <f>+U57-Finanziamenti!W15</f>
        <v>12146.105075432333</v>
      </c>
      <c r="W57" s="15">
        <f>+V57-Finanziamenti!X15</f>
        <v>9128.0727085300168</v>
      </c>
      <c r="X57" s="15">
        <f>+W57-Finanziamenti!Y15</f>
        <v>6097.7445041818846</v>
      </c>
      <c r="Y57" s="15">
        <f>+X57-Finanziamenti!Z15</f>
        <v>3055.0703676241569</v>
      </c>
      <c r="Z57" s="15">
        <f>+Y57-Finanziamenti!AA15</f>
        <v>7.8762241173535585E-10</v>
      </c>
      <c r="AA57" s="15">
        <f>+Z57-Finanziamenti!AB15</f>
        <v>7.8762241173535585E-10</v>
      </c>
      <c r="AB57" s="15">
        <f>+AA57-Finanziamenti!AC15</f>
        <v>7.8762241173535585E-10</v>
      </c>
      <c r="AC57" s="15">
        <f>+AB57-Finanziamenti!AD15</f>
        <v>7.8762241173535585E-10</v>
      </c>
      <c r="AD57" s="15">
        <f>+AC57-Finanziamenti!AE15</f>
        <v>7.8762241173535585E-10</v>
      </c>
      <c r="AE57" s="15">
        <f>+AD57-Finanziamenti!AF15</f>
        <v>7.8762241173535585E-10</v>
      </c>
      <c r="AF57" s="15">
        <f>+AE57-Finanziamenti!AG15</f>
        <v>7.8762241173535585E-10</v>
      </c>
      <c r="AG57" s="15"/>
    </row>
    <row r="58" spans="1:33" x14ac:dyDescent="0.25">
      <c r="A58" s="7" t="s">
        <v>41</v>
      </c>
      <c r="B58" s="6">
        <v>0</v>
      </c>
      <c r="C58" s="15">
        <f>+B58</f>
        <v>0</v>
      </c>
      <c r="D58" s="15">
        <f t="shared" ref="D58:E58" si="252">+C58</f>
        <v>0</v>
      </c>
      <c r="E58" s="15">
        <f t="shared" si="252"/>
        <v>0</v>
      </c>
      <c r="F58" s="15">
        <f t="shared" ref="F57:F60" si="253">+E58</f>
        <v>0</v>
      </c>
      <c r="G58" s="15">
        <f t="shared" ref="G57:G60" si="254">+F58</f>
        <v>0</v>
      </c>
      <c r="H58" s="15">
        <f t="shared" ref="H57:H60" si="255">+G58</f>
        <v>0</v>
      </c>
      <c r="I58" s="15">
        <f t="shared" ref="I57:I60" si="256">+H58</f>
        <v>0</v>
      </c>
      <c r="J58" s="15">
        <f t="shared" ref="J57:J60" si="257">+I58</f>
        <v>0</v>
      </c>
      <c r="K58" s="15">
        <f t="shared" ref="K57:K60" si="258">+J58</f>
        <v>0</v>
      </c>
      <c r="L58" s="15">
        <f t="shared" ref="L57:L60" si="259">+K58</f>
        <v>0</v>
      </c>
      <c r="M58" s="15">
        <f t="shared" ref="M57:M60" si="260">+L58</f>
        <v>0</v>
      </c>
      <c r="N58" s="15">
        <f t="shared" ref="N57:N60" si="261">+M58</f>
        <v>0</v>
      </c>
      <c r="O58" s="15">
        <f t="shared" ref="O57:O60" si="262">+N58</f>
        <v>0</v>
      </c>
      <c r="P58" s="15">
        <f t="shared" ref="P57:P60" si="263">+O58</f>
        <v>0</v>
      </c>
      <c r="Q58" s="15">
        <f t="shared" ref="Q57:Q60" si="264">+P58</f>
        <v>0</v>
      </c>
      <c r="R58" s="15">
        <f t="shared" ref="R57:R60" si="265">+Q58</f>
        <v>0</v>
      </c>
      <c r="S58" s="15">
        <f t="shared" ref="S57:S60" si="266">+R58</f>
        <v>0</v>
      </c>
      <c r="T58" s="15">
        <f t="shared" ref="T57:T60" si="267">+S58</f>
        <v>0</v>
      </c>
      <c r="U58" s="15">
        <f t="shared" ref="U57:U60" si="268">+T58</f>
        <v>0</v>
      </c>
      <c r="V58" s="15">
        <f t="shared" ref="V57:V60" si="269">+U58</f>
        <v>0</v>
      </c>
      <c r="W58" s="15">
        <f t="shared" ref="W57:W60" si="270">+V58</f>
        <v>0</v>
      </c>
      <c r="X58" s="15">
        <f t="shared" ref="X57:X60" si="271">+W58</f>
        <v>0</v>
      </c>
      <c r="Y58" s="15">
        <f t="shared" ref="Y57:Y60" si="272">+X58</f>
        <v>0</v>
      </c>
      <c r="Z58" s="15">
        <f t="shared" ref="Z57:Z60" si="273">+Y58</f>
        <v>0</v>
      </c>
      <c r="AA58" s="15">
        <f t="shared" ref="AA57:AA60" si="274">+Z58</f>
        <v>0</v>
      </c>
      <c r="AB58" s="15">
        <f t="shared" ref="AB57:AB60" si="275">+AA58</f>
        <v>0</v>
      </c>
      <c r="AC58" s="15">
        <f t="shared" ref="AC57:AC60" si="276">+AB58</f>
        <v>0</v>
      </c>
      <c r="AD58" s="15">
        <f t="shared" ref="AD57:AD60" si="277">+AC58</f>
        <v>0</v>
      </c>
      <c r="AE58" s="15">
        <f t="shared" ref="AE57:AE60" si="278">+AD58</f>
        <v>0</v>
      </c>
      <c r="AF58" s="15">
        <f t="shared" ref="AF57:AF60" si="279">+AE58</f>
        <v>0</v>
      </c>
      <c r="AG58" s="15"/>
    </row>
    <row r="59" spans="1:33" x14ac:dyDescent="0.25">
      <c r="A59" s="7" t="s">
        <v>42</v>
      </c>
      <c r="B59" s="6">
        <v>25000</v>
      </c>
      <c r="C59" s="15">
        <f>+B59</f>
        <v>25000</v>
      </c>
      <c r="D59" s="15">
        <f t="shared" ref="D59:E59" si="280">+C59</f>
        <v>25000</v>
      </c>
      <c r="E59" s="15">
        <f t="shared" si="280"/>
        <v>25000</v>
      </c>
      <c r="F59" s="15">
        <f t="shared" si="253"/>
        <v>25000</v>
      </c>
      <c r="G59" s="15">
        <f t="shared" si="254"/>
        <v>25000</v>
      </c>
      <c r="H59" s="15">
        <f t="shared" si="255"/>
        <v>25000</v>
      </c>
      <c r="I59" s="15">
        <f t="shared" si="256"/>
        <v>25000</v>
      </c>
      <c r="J59" s="15">
        <f t="shared" si="257"/>
        <v>25000</v>
      </c>
      <c r="K59" s="15">
        <f t="shared" si="258"/>
        <v>25000</v>
      </c>
      <c r="L59" s="15">
        <f t="shared" si="259"/>
        <v>25000</v>
      </c>
      <c r="M59" s="15">
        <f t="shared" si="260"/>
        <v>25000</v>
      </c>
      <c r="N59" s="15">
        <f t="shared" si="261"/>
        <v>25000</v>
      </c>
      <c r="O59" s="15">
        <f t="shared" si="262"/>
        <v>25000</v>
      </c>
      <c r="P59" s="15">
        <f t="shared" si="263"/>
        <v>25000</v>
      </c>
      <c r="Q59" s="15">
        <f t="shared" si="264"/>
        <v>25000</v>
      </c>
      <c r="R59" s="15">
        <f t="shared" si="265"/>
        <v>25000</v>
      </c>
      <c r="S59" s="15">
        <f t="shared" si="266"/>
        <v>25000</v>
      </c>
      <c r="T59" s="15">
        <f t="shared" si="267"/>
        <v>25000</v>
      </c>
      <c r="U59" s="15">
        <f t="shared" si="268"/>
        <v>25000</v>
      </c>
      <c r="V59" s="15">
        <f t="shared" si="269"/>
        <v>25000</v>
      </c>
      <c r="W59" s="15">
        <f t="shared" si="270"/>
        <v>25000</v>
      </c>
      <c r="X59" s="15">
        <f t="shared" si="271"/>
        <v>25000</v>
      </c>
      <c r="Y59" s="15">
        <f t="shared" si="272"/>
        <v>25000</v>
      </c>
      <c r="Z59" s="15">
        <f t="shared" si="273"/>
        <v>25000</v>
      </c>
      <c r="AA59" s="15">
        <f t="shared" si="274"/>
        <v>25000</v>
      </c>
      <c r="AB59" s="15">
        <f t="shared" si="275"/>
        <v>25000</v>
      </c>
      <c r="AC59" s="15">
        <f t="shared" si="276"/>
        <v>25000</v>
      </c>
      <c r="AD59" s="15">
        <f t="shared" si="277"/>
        <v>25000</v>
      </c>
      <c r="AE59" s="15">
        <f t="shared" si="278"/>
        <v>25000</v>
      </c>
      <c r="AF59" s="15">
        <f t="shared" si="279"/>
        <v>25000</v>
      </c>
      <c r="AG59" s="15"/>
    </row>
    <row r="60" spans="1:33" x14ac:dyDescent="0.25">
      <c r="A60" s="7" t="s">
        <v>43</v>
      </c>
      <c r="B60" s="6">
        <v>0</v>
      </c>
      <c r="C60" s="15">
        <f>+B60</f>
        <v>0</v>
      </c>
      <c r="D60" s="15">
        <f t="shared" ref="D60:E60" si="281">+C60</f>
        <v>0</v>
      </c>
      <c r="E60" s="15">
        <f t="shared" si="281"/>
        <v>0</v>
      </c>
      <c r="F60" s="15">
        <f t="shared" si="253"/>
        <v>0</v>
      </c>
      <c r="G60" s="15">
        <f t="shared" si="254"/>
        <v>0</v>
      </c>
      <c r="H60" s="15">
        <f t="shared" si="255"/>
        <v>0</v>
      </c>
      <c r="I60" s="15">
        <f t="shared" si="256"/>
        <v>0</v>
      </c>
      <c r="J60" s="15">
        <f t="shared" si="257"/>
        <v>0</v>
      </c>
      <c r="K60" s="15">
        <f t="shared" si="258"/>
        <v>0</v>
      </c>
      <c r="L60" s="15">
        <f t="shared" si="259"/>
        <v>0</v>
      </c>
      <c r="M60" s="15">
        <f t="shared" si="260"/>
        <v>0</v>
      </c>
      <c r="N60" s="15">
        <f t="shared" si="261"/>
        <v>0</v>
      </c>
      <c r="O60" s="15">
        <f t="shared" si="262"/>
        <v>0</v>
      </c>
      <c r="P60" s="15">
        <f t="shared" si="263"/>
        <v>0</v>
      </c>
      <c r="Q60" s="15">
        <f t="shared" si="264"/>
        <v>0</v>
      </c>
      <c r="R60" s="15">
        <f t="shared" si="265"/>
        <v>0</v>
      </c>
      <c r="S60" s="15">
        <f t="shared" si="266"/>
        <v>0</v>
      </c>
      <c r="T60" s="15">
        <f t="shared" si="267"/>
        <v>0</v>
      </c>
      <c r="U60" s="15">
        <f t="shared" si="268"/>
        <v>0</v>
      </c>
      <c r="V60" s="15">
        <f t="shared" si="269"/>
        <v>0</v>
      </c>
      <c r="W60" s="15">
        <f t="shared" si="270"/>
        <v>0</v>
      </c>
      <c r="X60" s="15">
        <f t="shared" si="271"/>
        <v>0</v>
      </c>
      <c r="Y60" s="15">
        <f t="shared" si="272"/>
        <v>0</v>
      </c>
      <c r="Z60" s="15">
        <f t="shared" si="273"/>
        <v>0</v>
      </c>
      <c r="AA60" s="15">
        <f t="shared" si="274"/>
        <v>0</v>
      </c>
      <c r="AB60" s="15">
        <f t="shared" si="275"/>
        <v>0</v>
      </c>
      <c r="AC60" s="15">
        <f t="shared" si="276"/>
        <v>0</v>
      </c>
      <c r="AD60" s="15">
        <f t="shared" si="277"/>
        <v>0</v>
      </c>
      <c r="AE60" s="15">
        <f t="shared" si="278"/>
        <v>0</v>
      </c>
      <c r="AF60" s="15">
        <f t="shared" si="279"/>
        <v>0</v>
      </c>
      <c r="AG60" s="15"/>
    </row>
    <row r="61" spans="1:33" x14ac:dyDescent="0.25">
      <c r="A61" s="7"/>
      <c r="B61" s="8"/>
    </row>
    <row r="62" spans="1:33" x14ac:dyDescent="0.25">
      <c r="A62" s="1" t="s">
        <v>44</v>
      </c>
      <c r="B62" s="4">
        <f>+B63+B64+B65+B69+B70</f>
        <v>22500</v>
      </c>
      <c r="C62" s="4">
        <f>+C63+C64+C65+C69+C70</f>
        <v>-20532.688664855385</v>
      </c>
      <c r="D62" s="4">
        <f t="shared" ref="D62:E62" si="282">+D63+D64+D65+D69+D70</f>
        <v>-64100.041779249164</v>
      </c>
      <c r="E62" s="4">
        <f t="shared" si="282"/>
        <v>-102110.01316074561</v>
      </c>
      <c r="F62" s="4">
        <f t="shared" ref="F62:Z62" si="283">+F63+F64+F65+F69+F70</f>
        <v>-111108.55643875603</v>
      </c>
      <c r="G62" s="4">
        <f t="shared" si="283"/>
        <v>-120095.62505377219</v>
      </c>
      <c r="H62" s="4">
        <f t="shared" si="283"/>
        <v>-129071.17225659668</v>
      </c>
      <c r="I62" s="4">
        <f t="shared" si="283"/>
        <v>-138035.15110757007</v>
      </c>
      <c r="J62" s="4">
        <f t="shared" si="283"/>
        <v>-146987.51447579497</v>
      </c>
      <c r="K62" s="4">
        <f t="shared" si="283"/>
        <v>-155928.21503835684</v>
      </c>
      <c r="L62" s="4">
        <f t="shared" si="283"/>
        <v>-164857.20527954173</v>
      </c>
      <c r="M62" s="4">
        <f t="shared" si="283"/>
        <v>-173774.43749005083</v>
      </c>
      <c r="N62" s="4">
        <f t="shared" si="283"/>
        <v>-182679.8637662117</v>
      </c>
      <c r="O62" s="4">
        <f t="shared" si="283"/>
        <v>-189906.76934251975</v>
      </c>
      <c r="P62" s="4">
        <f t="shared" si="283"/>
        <v>-197121.77259084312</v>
      </c>
      <c r="Q62" s="4">
        <f t="shared" si="283"/>
        <v>-204324.82501962426</v>
      </c>
      <c r="R62" s="4">
        <f t="shared" si="283"/>
        <v>-211515.87793974509</v>
      </c>
      <c r="S62" s="4">
        <f t="shared" si="283"/>
        <v>-218694.88246372194</v>
      </c>
      <c r="T62" s="4">
        <f t="shared" si="283"/>
        <v>-225861.78950489755</v>
      </c>
      <c r="U62" s="4">
        <f t="shared" si="283"/>
        <v>-233016.54977662952</v>
      </c>
      <c r="V62" s="4">
        <f t="shared" si="283"/>
        <v>-240159.11379147554</v>
      </c>
      <c r="W62" s="4">
        <f t="shared" si="283"/>
        <v>-247289.43186037539</v>
      </c>
      <c r="X62" s="4">
        <f t="shared" si="283"/>
        <v>-254407.45409182942</v>
      </c>
      <c r="Y62" s="4">
        <f t="shared" si="283"/>
        <v>-261513.13039107385</v>
      </c>
      <c r="Z62" s="4">
        <f t="shared" si="283"/>
        <v>-268606.41045925266</v>
      </c>
      <c r="AA62" s="4">
        <f t="shared" ref="AA62:AC62" si="284">+AA63+AA64+AA65+AA69+AA70</f>
        <v>-274039.74379258597</v>
      </c>
      <c r="AB62" s="4">
        <f t="shared" si="284"/>
        <v>-279473.07712591928</v>
      </c>
      <c r="AC62" s="4">
        <f t="shared" si="284"/>
        <v>-284906.4104592526</v>
      </c>
      <c r="AD62" s="4">
        <f t="shared" ref="AD62:AG62" si="285">+AD63+AD64+AD65+AD69+AD70</f>
        <v>-290339.74379258591</v>
      </c>
      <c r="AE62" s="4">
        <f t="shared" si="285"/>
        <v>-295773.07712591923</v>
      </c>
      <c r="AF62" s="4">
        <f t="shared" si="285"/>
        <v>-301206.41045925254</v>
      </c>
      <c r="AG62" s="4"/>
    </row>
    <row r="63" spans="1:33" x14ac:dyDescent="0.25">
      <c r="A63" s="1" t="s">
        <v>45</v>
      </c>
      <c r="B63" s="4">
        <v>20000</v>
      </c>
      <c r="C63" s="15">
        <f>+B63</f>
        <v>20000</v>
      </c>
      <c r="D63" s="15">
        <f t="shared" ref="D63:E63" si="286">+C63</f>
        <v>20000</v>
      </c>
      <c r="E63" s="15">
        <f t="shared" si="286"/>
        <v>20000</v>
      </c>
      <c r="F63" s="15">
        <f t="shared" ref="F63:F64" si="287">+E63</f>
        <v>20000</v>
      </c>
      <c r="G63" s="15">
        <f t="shared" ref="G63:G64" si="288">+F63</f>
        <v>20000</v>
      </c>
      <c r="H63" s="15">
        <f t="shared" ref="H63:H64" si="289">+G63</f>
        <v>20000</v>
      </c>
      <c r="I63" s="15">
        <f t="shared" ref="I63:I64" si="290">+H63</f>
        <v>20000</v>
      </c>
      <c r="J63" s="15">
        <f t="shared" ref="J63:J64" si="291">+I63</f>
        <v>20000</v>
      </c>
      <c r="K63" s="15">
        <f t="shared" ref="K63:K64" si="292">+J63</f>
        <v>20000</v>
      </c>
      <c r="L63" s="15">
        <f t="shared" ref="L63:L64" si="293">+K63</f>
        <v>20000</v>
      </c>
      <c r="M63" s="15">
        <f t="shared" ref="M63:M64" si="294">+L63</f>
        <v>20000</v>
      </c>
      <c r="N63" s="15">
        <f t="shared" ref="N63:N64" si="295">+M63</f>
        <v>20000</v>
      </c>
      <c r="O63" s="15">
        <f t="shared" ref="O63:O64" si="296">+N63</f>
        <v>20000</v>
      </c>
      <c r="P63" s="15">
        <f t="shared" ref="P63:P64" si="297">+O63</f>
        <v>20000</v>
      </c>
      <c r="Q63" s="15">
        <f t="shared" ref="Q63:Q64" si="298">+P63</f>
        <v>20000</v>
      </c>
      <c r="R63" s="15">
        <f t="shared" ref="R63:R64" si="299">+Q63</f>
        <v>20000</v>
      </c>
      <c r="S63" s="15">
        <f t="shared" ref="S63:S64" si="300">+R63</f>
        <v>20000</v>
      </c>
      <c r="T63" s="15">
        <f t="shared" ref="T63:T64" si="301">+S63</f>
        <v>20000</v>
      </c>
      <c r="U63" s="15">
        <f t="shared" ref="U63:U64" si="302">+T63</f>
        <v>20000</v>
      </c>
      <c r="V63" s="15">
        <f t="shared" ref="V63:V64" si="303">+U63</f>
        <v>20000</v>
      </c>
      <c r="W63" s="15">
        <f t="shared" ref="W63:W64" si="304">+V63</f>
        <v>20000</v>
      </c>
      <c r="X63" s="15">
        <f t="shared" ref="X63:X64" si="305">+W63</f>
        <v>20000</v>
      </c>
      <c r="Y63" s="15">
        <f t="shared" ref="Y63:Y64" si="306">+X63</f>
        <v>20000</v>
      </c>
      <c r="Z63" s="15">
        <f t="shared" ref="Z63:Z64" si="307">+Y63</f>
        <v>20000</v>
      </c>
      <c r="AA63" s="15">
        <f t="shared" ref="AA63:AA64" si="308">+Z63</f>
        <v>20000</v>
      </c>
      <c r="AB63" s="15">
        <f t="shared" ref="AB63:AB64" si="309">+AA63</f>
        <v>20000</v>
      </c>
      <c r="AC63" s="15">
        <f t="shared" ref="AC63:AC64" si="310">+AB63</f>
        <v>20000</v>
      </c>
      <c r="AD63" s="15">
        <f t="shared" ref="AD63:AD64" si="311">+AC63</f>
        <v>20000</v>
      </c>
      <c r="AE63" s="15">
        <f t="shared" ref="AE63:AE64" si="312">+AD63</f>
        <v>20000</v>
      </c>
      <c r="AF63" s="15">
        <f t="shared" ref="AF63:AF64" si="313">+AE63</f>
        <v>20000</v>
      </c>
      <c r="AG63" s="15"/>
    </row>
    <row r="64" spans="1:33" x14ac:dyDescent="0.25">
      <c r="A64" s="1" t="s">
        <v>46</v>
      </c>
      <c r="B64" s="4">
        <v>0</v>
      </c>
      <c r="C64" s="15">
        <f>+B64</f>
        <v>0</v>
      </c>
      <c r="D64" s="15">
        <f t="shared" ref="D64:E64" si="314">+C64</f>
        <v>0</v>
      </c>
      <c r="E64" s="15">
        <f t="shared" si="314"/>
        <v>0</v>
      </c>
      <c r="F64" s="15">
        <f t="shared" si="287"/>
        <v>0</v>
      </c>
      <c r="G64" s="15">
        <f t="shared" si="288"/>
        <v>0</v>
      </c>
      <c r="H64" s="15">
        <f t="shared" si="289"/>
        <v>0</v>
      </c>
      <c r="I64" s="15">
        <f t="shared" si="290"/>
        <v>0</v>
      </c>
      <c r="J64" s="15">
        <f t="shared" si="291"/>
        <v>0</v>
      </c>
      <c r="K64" s="15">
        <f t="shared" si="292"/>
        <v>0</v>
      </c>
      <c r="L64" s="15">
        <f t="shared" si="293"/>
        <v>0</v>
      </c>
      <c r="M64" s="15">
        <f t="shared" si="294"/>
        <v>0</v>
      </c>
      <c r="N64" s="15">
        <f t="shared" si="295"/>
        <v>0</v>
      </c>
      <c r="O64" s="15">
        <f t="shared" si="296"/>
        <v>0</v>
      </c>
      <c r="P64" s="15">
        <f t="shared" si="297"/>
        <v>0</v>
      </c>
      <c r="Q64" s="15">
        <f t="shared" si="298"/>
        <v>0</v>
      </c>
      <c r="R64" s="15">
        <f t="shared" si="299"/>
        <v>0</v>
      </c>
      <c r="S64" s="15">
        <f t="shared" si="300"/>
        <v>0</v>
      </c>
      <c r="T64" s="15">
        <f t="shared" si="301"/>
        <v>0</v>
      </c>
      <c r="U64" s="15">
        <f t="shared" si="302"/>
        <v>0</v>
      </c>
      <c r="V64" s="15">
        <f t="shared" si="303"/>
        <v>0</v>
      </c>
      <c r="W64" s="15">
        <f t="shared" si="304"/>
        <v>0</v>
      </c>
      <c r="X64" s="15">
        <f t="shared" si="305"/>
        <v>0</v>
      </c>
      <c r="Y64" s="15">
        <f t="shared" si="306"/>
        <v>0</v>
      </c>
      <c r="Z64" s="15">
        <f t="shared" si="307"/>
        <v>0</v>
      </c>
      <c r="AA64" s="15">
        <f t="shared" si="308"/>
        <v>0</v>
      </c>
      <c r="AB64" s="15">
        <f t="shared" si="309"/>
        <v>0</v>
      </c>
      <c r="AC64" s="15">
        <f t="shared" si="310"/>
        <v>0</v>
      </c>
      <c r="AD64" s="15">
        <f t="shared" si="311"/>
        <v>0</v>
      </c>
      <c r="AE64" s="15">
        <f t="shared" si="312"/>
        <v>0</v>
      </c>
      <c r="AF64" s="15">
        <f t="shared" si="313"/>
        <v>0</v>
      </c>
      <c r="AG64" s="15"/>
    </row>
    <row r="65" spans="1:33" x14ac:dyDescent="0.25">
      <c r="A65" s="1" t="s">
        <v>47</v>
      </c>
      <c r="B65" s="4">
        <f>+SUM(B66:B68)</f>
        <v>0</v>
      </c>
      <c r="C65" s="4">
        <f>+SUM(C66:C68)</f>
        <v>0</v>
      </c>
      <c r="D65" s="4">
        <f t="shared" ref="D65:E65" si="315">+SUM(D66:D68)</f>
        <v>0</v>
      </c>
      <c r="E65" s="4">
        <f t="shared" si="315"/>
        <v>0</v>
      </c>
      <c r="F65" s="4">
        <f t="shared" ref="F65:Z65" si="316">+SUM(F66:F68)</f>
        <v>0</v>
      </c>
      <c r="G65" s="4">
        <f t="shared" si="316"/>
        <v>0</v>
      </c>
      <c r="H65" s="4">
        <f t="shared" si="316"/>
        <v>0</v>
      </c>
      <c r="I65" s="4">
        <f t="shared" si="316"/>
        <v>0</v>
      </c>
      <c r="J65" s="4">
        <f t="shared" si="316"/>
        <v>0</v>
      </c>
      <c r="K65" s="4">
        <f t="shared" si="316"/>
        <v>0</v>
      </c>
      <c r="L65" s="4">
        <f t="shared" si="316"/>
        <v>0</v>
      </c>
      <c r="M65" s="4">
        <f t="shared" si="316"/>
        <v>0</v>
      </c>
      <c r="N65" s="4">
        <f t="shared" si="316"/>
        <v>0</v>
      </c>
      <c r="O65" s="4">
        <f t="shared" si="316"/>
        <v>0</v>
      </c>
      <c r="P65" s="4">
        <f t="shared" si="316"/>
        <v>0</v>
      </c>
      <c r="Q65" s="4">
        <f t="shared" si="316"/>
        <v>0</v>
      </c>
      <c r="R65" s="4">
        <f t="shared" si="316"/>
        <v>0</v>
      </c>
      <c r="S65" s="4">
        <f t="shared" si="316"/>
        <v>0</v>
      </c>
      <c r="T65" s="4">
        <f t="shared" si="316"/>
        <v>0</v>
      </c>
      <c r="U65" s="4">
        <f t="shared" si="316"/>
        <v>0</v>
      </c>
      <c r="V65" s="4">
        <f t="shared" si="316"/>
        <v>0</v>
      </c>
      <c r="W65" s="4">
        <f t="shared" si="316"/>
        <v>0</v>
      </c>
      <c r="X65" s="4">
        <f t="shared" si="316"/>
        <v>0</v>
      </c>
      <c r="Y65" s="4">
        <f t="shared" si="316"/>
        <v>0</v>
      </c>
      <c r="Z65" s="4">
        <f t="shared" si="316"/>
        <v>0</v>
      </c>
      <c r="AA65" s="4">
        <f t="shared" ref="AA65:AC65" si="317">+SUM(AA66:AA68)</f>
        <v>0</v>
      </c>
      <c r="AB65" s="4">
        <f t="shared" si="317"/>
        <v>0</v>
      </c>
      <c r="AC65" s="4">
        <f t="shared" si="317"/>
        <v>0</v>
      </c>
      <c r="AD65" s="4">
        <f t="shared" ref="AD65:AG65" si="318">+SUM(AD66:AD68)</f>
        <v>0</v>
      </c>
      <c r="AE65" s="4">
        <f t="shared" si="318"/>
        <v>0</v>
      </c>
      <c r="AF65" s="4">
        <f t="shared" si="318"/>
        <v>0</v>
      </c>
      <c r="AG65" s="4"/>
    </row>
    <row r="66" spans="1:33" x14ac:dyDescent="0.25">
      <c r="A66" s="5" t="s">
        <v>48</v>
      </c>
      <c r="B66" s="6">
        <v>0</v>
      </c>
      <c r="C66" s="15">
        <f>+B66</f>
        <v>0</v>
      </c>
      <c r="D66" s="15">
        <f t="shared" ref="D66:E66" si="319">+C66</f>
        <v>0</v>
      </c>
      <c r="E66" s="15">
        <f t="shared" si="319"/>
        <v>0</v>
      </c>
      <c r="F66" s="15">
        <f t="shared" ref="F66:F68" si="320">+E66</f>
        <v>0</v>
      </c>
      <c r="G66" s="15">
        <f t="shared" ref="G66:G68" si="321">+F66</f>
        <v>0</v>
      </c>
      <c r="H66" s="15">
        <f t="shared" ref="H66:H68" si="322">+G66</f>
        <v>0</v>
      </c>
      <c r="I66" s="15">
        <f t="shared" ref="I66:I68" si="323">+H66</f>
        <v>0</v>
      </c>
      <c r="J66" s="15">
        <f t="shared" ref="J66:J68" si="324">+I66</f>
        <v>0</v>
      </c>
      <c r="K66" s="15">
        <f t="shared" ref="K66:K68" si="325">+J66</f>
        <v>0</v>
      </c>
      <c r="L66" s="15">
        <f t="shared" ref="L66:L68" si="326">+K66</f>
        <v>0</v>
      </c>
      <c r="M66" s="15">
        <f t="shared" ref="M66:M68" si="327">+L66</f>
        <v>0</v>
      </c>
      <c r="N66" s="15">
        <f t="shared" ref="N66:N68" si="328">+M66</f>
        <v>0</v>
      </c>
      <c r="O66" s="15">
        <f t="shared" ref="O66:O68" si="329">+N66</f>
        <v>0</v>
      </c>
      <c r="P66" s="15">
        <f t="shared" ref="P66:P68" si="330">+O66</f>
        <v>0</v>
      </c>
      <c r="Q66" s="15">
        <f t="shared" ref="Q66:Q68" si="331">+P66</f>
        <v>0</v>
      </c>
      <c r="R66" s="15">
        <f t="shared" ref="R66:R68" si="332">+Q66</f>
        <v>0</v>
      </c>
      <c r="S66" s="15">
        <f t="shared" ref="S66:S68" si="333">+R66</f>
        <v>0</v>
      </c>
      <c r="T66" s="15">
        <f t="shared" ref="T66:T68" si="334">+S66</f>
        <v>0</v>
      </c>
      <c r="U66" s="15">
        <f t="shared" ref="U66:U68" si="335">+T66</f>
        <v>0</v>
      </c>
      <c r="V66" s="15">
        <f t="shared" ref="V66:V68" si="336">+U66</f>
        <v>0</v>
      </c>
      <c r="W66" s="15">
        <f t="shared" ref="W66:W68" si="337">+V66</f>
        <v>0</v>
      </c>
      <c r="X66" s="15">
        <f t="shared" ref="X66:X68" si="338">+W66</f>
        <v>0</v>
      </c>
      <c r="Y66" s="15">
        <f t="shared" ref="Y66:Y68" si="339">+X66</f>
        <v>0</v>
      </c>
      <c r="Z66" s="15">
        <f t="shared" ref="Z66:Z68" si="340">+Y66</f>
        <v>0</v>
      </c>
      <c r="AA66" s="15">
        <f t="shared" ref="AA66:AA68" si="341">+Z66</f>
        <v>0</v>
      </c>
      <c r="AB66" s="15">
        <f t="shared" ref="AB66:AB68" si="342">+AA66</f>
        <v>0</v>
      </c>
      <c r="AC66" s="15">
        <f t="shared" ref="AC66:AC68" si="343">+AB66</f>
        <v>0</v>
      </c>
      <c r="AD66" s="15">
        <f t="shared" ref="AD66:AD68" si="344">+AC66</f>
        <v>0</v>
      </c>
      <c r="AE66" s="15">
        <f t="shared" ref="AE66:AE68" si="345">+AD66</f>
        <v>0</v>
      </c>
      <c r="AF66" s="15">
        <f t="shared" ref="AF66:AF68" si="346">+AE66</f>
        <v>0</v>
      </c>
      <c r="AG66" s="15"/>
    </row>
    <row r="67" spans="1:33" x14ac:dyDescent="0.25">
      <c r="A67" s="5" t="s">
        <v>49</v>
      </c>
      <c r="B67" s="6">
        <v>0</v>
      </c>
      <c r="C67" s="15">
        <f>+B67</f>
        <v>0</v>
      </c>
      <c r="D67" s="15">
        <f t="shared" ref="D67:E67" si="347">+C67</f>
        <v>0</v>
      </c>
      <c r="E67" s="15">
        <f t="shared" si="347"/>
        <v>0</v>
      </c>
      <c r="F67" s="15">
        <f t="shared" si="320"/>
        <v>0</v>
      </c>
      <c r="G67" s="15">
        <f t="shared" si="321"/>
        <v>0</v>
      </c>
      <c r="H67" s="15">
        <f t="shared" si="322"/>
        <v>0</v>
      </c>
      <c r="I67" s="15">
        <f t="shared" si="323"/>
        <v>0</v>
      </c>
      <c r="J67" s="15">
        <f t="shared" si="324"/>
        <v>0</v>
      </c>
      <c r="K67" s="15">
        <f t="shared" si="325"/>
        <v>0</v>
      </c>
      <c r="L67" s="15">
        <f t="shared" si="326"/>
        <v>0</v>
      </c>
      <c r="M67" s="15">
        <f t="shared" si="327"/>
        <v>0</v>
      </c>
      <c r="N67" s="15">
        <f t="shared" si="328"/>
        <v>0</v>
      </c>
      <c r="O67" s="15">
        <f t="shared" si="329"/>
        <v>0</v>
      </c>
      <c r="P67" s="15">
        <f t="shared" si="330"/>
        <v>0</v>
      </c>
      <c r="Q67" s="15">
        <f t="shared" si="331"/>
        <v>0</v>
      </c>
      <c r="R67" s="15">
        <f t="shared" si="332"/>
        <v>0</v>
      </c>
      <c r="S67" s="15">
        <f t="shared" si="333"/>
        <v>0</v>
      </c>
      <c r="T67" s="15">
        <f t="shared" si="334"/>
        <v>0</v>
      </c>
      <c r="U67" s="15">
        <f t="shared" si="335"/>
        <v>0</v>
      </c>
      <c r="V67" s="15">
        <f t="shared" si="336"/>
        <v>0</v>
      </c>
      <c r="W67" s="15">
        <f t="shared" si="337"/>
        <v>0</v>
      </c>
      <c r="X67" s="15">
        <f t="shared" si="338"/>
        <v>0</v>
      </c>
      <c r="Y67" s="15">
        <f t="shared" si="339"/>
        <v>0</v>
      </c>
      <c r="Z67" s="15">
        <f t="shared" si="340"/>
        <v>0</v>
      </c>
      <c r="AA67" s="15">
        <f t="shared" si="341"/>
        <v>0</v>
      </c>
      <c r="AB67" s="15">
        <f t="shared" si="342"/>
        <v>0</v>
      </c>
      <c r="AC67" s="15">
        <f t="shared" si="343"/>
        <v>0</v>
      </c>
      <c r="AD67" s="15">
        <f t="shared" si="344"/>
        <v>0</v>
      </c>
      <c r="AE67" s="15">
        <f t="shared" si="345"/>
        <v>0</v>
      </c>
      <c r="AF67" s="15">
        <f t="shared" si="346"/>
        <v>0</v>
      </c>
      <c r="AG67" s="15"/>
    </row>
    <row r="68" spans="1:33" x14ac:dyDescent="0.25">
      <c r="A68" s="5" t="s">
        <v>50</v>
      </c>
      <c r="B68" s="6">
        <v>0</v>
      </c>
      <c r="C68" s="15">
        <f>+B68</f>
        <v>0</v>
      </c>
      <c r="D68" s="15">
        <f t="shared" ref="D68:E68" si="348">+C68</f>
        <v>0</v>
      </c>
      <c r="E68" s="15">
        <f t="shared" si="348"/>
        <v>0</v>
      </c>
      <c r="F68" s="15">
        <f t="shared" si="320"/>
        <v>0</v>
      </c>
      <c r="G68" s="15">
        <f t="shared" si="321"/>
        <v>0</v>
      </c>
      <c r="H68" s="15">
        <f t="shared" si="322"/>
        <v>0</v>
      </c>
      <c r="I68" s="15">
        <f t="shared" si="323"/>
        <v>0</v>
      </c>
      <c r="J68" s="15">
        <f t="shared" si="324"/>
        <v>0</v>
      </c>
      <c r="K68" s="15">
        <f t="shared" si="325"/>
        <v>0</v>
      </c>
      <c r="L68" s="15">
        <f t="shared" si="326"/>
        <v>0</v>
      </c>
      <c r="M68" s="15">
        <f t="shared" si="327"/>
        <v>0</v>
      </c>
      <c r="N68" s="15">
        <f t="shared" si="328"/>
        <v>0</v>
      </c>
      <c r="O68" s="15">
        <f t="shared" si="329"/>
        <v>0</v>
      </c>
      <c r="P68" s="15">
        <f t="shared" si="330"/>
        <v>0</v>
      </c>
      <c r="Q68" s="15">
        <f t="shared" si="331"/>
        <v>0</v>
      </c>
      <c r="R68" s="15">
        <f t="shared" si="332"/>
        <v>0</v>
      </c>
      <c r="S68" s="15">
        <f t="shared" si="333"/>
        <v>0</v>
      </c>
      <c r="T68" s="15">
        <f t="shared" si="334"/>
        <v>0</v>
      </c>
      <c r="U68" s="15">
        <f t="shared" si="335"/>
        <v>0</v>
      </c>
      <c r="V68" s="15">
        <f t="shared" si="336"/>
        <v>0</v>
      </c>
      <c r="W68" s="15">
        <f t="shared" si="337"/>
        <v>0</v>
      </c>
      <c r="X68" s="15">
        <f t="shared" si="338"/>
        <v>0</v>
      </c>
      <c r="Y68" s="15">
        <f t="shared" si="339"/>
        <v>0</v>
      </c>
      <c r="Z68" s="15">
        <f t="shared" si="340"/>
        <v>0</v>
      </c>
      <c r="AA68" s="15">
        <f t="shared" si="341"/>
        <v>0</v>
      </c>
      <c r="AB68" s="15">
        <f t="shared" si="342"/>
        <v>0</v>
      </c>
      <c r="AC68" s="15">
        <f t="shared" si="343"/>
        <v>0</v>
      </c>
      <c r="AD68" s="15">
        <f t="shared" si="344"/>
        <v>0</v>
      </c>
      <c r="AE68" s="15">
        <f t="shared" si="345"/>
        <v>0</v>
      </c>
      <c r="AF68" s="15">
        <f t="shared" si="346"/>
        <v>0</v>
      </c>
      <c r="AG68" s="15"/>
    </row>
    <row r="69" spans="1:33" x14ac:dyDescent="0.25">
      <c r="A69" s="1" t="s">
        <v>51</v>
      </c>
      <c r="B69" s="4">
        <v>2500</v>
      </c>
      <c r="C69" s="15">
        <f>+B69+B70</f>
        <v>2500</v>
      </c>
      <c r="D69" s="15">
        <f t="shared" ref="D69:E69" si="349">+C69+C70</f>
        <v>-40532.688664855385</v>
      </c>
      <c r="E69" s="15">
        <f t="shared" si="349"/>
        <v>-84100.041779249164</v>
      </c>
      <c r="F69" s="15">
        <f t="shared" ref="F69" si="350">+E69+E70</f>
        <v>-122110.01316074561</v>
      </c>
      <c r="G69" s="15">
        <f t="shared" ref="G69" si="351">+F69+F70</f>
        <v>-131108.55643875603</v>
      </c>
      <c r="H69" s="15">
        <f t="shared" ref="H69" si="352">+G69+G70</f>
        <v>-140095.62505377218</v>
      </c>
      <c r="I69" s="15">
        <f t="shared" ref="I69" si="353">+H69+H70</f>
        <v>-149071.17225659668</v>
      </c>
      <c r="J69" s="15">
        <f t="shared" ref="J69" si="354">+I69+I70</f>
        <v>-158035.15110757007</v>
      </c>
      <c r="K69" s="15">
        <f t="shared" ref="K69" si="355">+J69+J70</f>
        <v>-166987.51447579497</v>
      </c>
      <c r="L69" s="15">
        <f t="shared" ref="L69" si="356">+K69+K70</f>
        <v>-175928.21503835684</v>
      </c>
      <c r="M69" s="15">
        <f t="shared" ref="M69" si="357">+L69+L70</f>
        <v>-184857.20527954173</v>
      </c>
      <c r="N69" s="15">
        <f t="shared" ref="N69" si="358">+M69+M70</f>
        <v>-193774.43749005083</v>
      </c>
      <c r="O69" s="15">
        <f t="shared" ref="O69" si="359">+N69+N70</f>
        <v>-202679.8637662117</v>
      </c>
      <c r="P69" s="15">
        <f t="shared" ref="P69" si="360">+O69+O70</f>
        <v>-209906.76934251975</v>
      </c>
      <c r="Q69" s="15">
        <f t="shared" ref="Q69" si="361">+P69+P70</f>
        <v>-217121.77259084312</v>
      </c>
      <c r="R69" s="15">
        <f t="shared" ref="R69" si="362">+Q69+Q70</f>
        <v>-224324.82501962426</v>
      </c>
      <c r="S69" s="15">
        <f t="shared" ref="S69" si="363">+R69+R70</f>
        <v>-231515.87793974509</v>
      </c>
      <c r="T69" s="15">
        <f t="shared" ref="T69" si="364">+S69+S70</f>
        <v>-238694.88246372194</v>
      </c>
      <c r="U69" s="15">
        <f t="shared" ref="U69" si="365">+T69+T70</f>
        <v>-245861.78950489755</v>
      </c>
      <c r="V69" s="15">
        <f t="shared" ref="V69" si="366">+U69+U70</f>
        <v>-253016.54977662952</v>
      </c>
      <c r="W69" s="15">
        <f t="shared" ref="W69" si="367">+V69+V70</f>
        <v>-260159.11379147554</v>
      </c>
      <c r="X69" s="15">
        <f t="shared" ref="X69" si="368">+W69+W70</f>
        <v>-267289.43186037539</v>
      </c>
      <c r="Y69" s="15">
        <f t="shared" ref="Y69" si="369">+X69+X70</f>
        <v>-274407.45409182942</v>
      </c>
      <c r="Z69" s="15">
        <f t="shared" ref="Z69" si="370">+Y69+Y70</f>
        <v>-281513.13039107388</v>
      </c>
      <c r="AA69" s="15">
        <f t="shared" ref="AA69" si="371">+Z69+Z70</f>
        <v>-288606.41045925266</v>
      </c>
      <c r="AB69" s="15">
        <f t="shared" ref="AB69" si="372">+AA69+AA70</f>
        <v>-294039.74379258597</v>
      </c>
      <c r="AC69" s="15">
        <f t="shared" ref="AC69" si="373">+AB69+AB70</f>
        <v>-299473.07712591928</v>
      </c>
      <c r="AD69" s="15">
        <f t="shared" ref="AD69" si="374">+AC69+AC70</f>
        <v>-304906.4104592526</v>
      </c>
      <c r="AE69" s="15">
        <f t="shared" ref="AE69" si="375">+AD69+AD70</f>
        <v>-310339.74379258591</v>
      </c>
      <c r="AF69" s="15">
        <f t="shared" ref="AF69" si="376">+AE69+AE70</f>
        <v>-315773.07712591923</v>
      </c>
      <c r="AG69" s="15"/>
    </row>
    <row r="70" spans="1:33" x14ac:dyDescent="0.25">
      <c r="A70" s="1" t="s">
        <v>52</v>
      </c>
      <c r="B70" s="6">
        <v>0</v>
      </c>
      <c r="C70" s="15">
        <f>+'Variazioni Economiche'!C15</f>
        <v>-43032.688664855385</v>
      </c>
      <c r="D70" s="15">
        <f>+'Variazioni Economiche'!D15</f>
        <v>-43567.35311439378</v>
      </c>
      <c r="E70" s="15">
        <f>+'Variazioni Economiche'!E15</f>
        <v>-38009.971381496442</v>
      </c>
      <c r="F70" s="15">
        <f>+'Variazioni Economiche'!F15</f>
        <v>-8998.5432780104093</v>
      </c>
      <c r="G70" s="15">
        <f>+'Variazioni Economiche'!G15</f>
        <v>-8987.06861501616</v>
      </c>
      <c r="H70" s="15">
        <f>+'Variazioni Economiche'!H15</f>
        <v>-8975.5472028244967</v>
      </c>
      <c r="I70" s="15">
        <f>+'Variazioni Economiche'!I15</f>
        <v>-8963.9788509734026</v>
      </c>
      <c r="J70" s="15">
        <f>+'Variazioni Economiche'!J15</f>
        <v>-8952.3633682248947</v>
      </c>
      <c r="K70" s="15">
        <f>+'Variazioni Economiche'!K15</f>
        <v>-8940.7005625618604</v>
      </c>
      <c r="L70" s="15">
        <f>+'Variazioni Economiche'!L15</f>
        <v>-8928.9902411848925</v>
      </c>
      <c r="M70" s="15">
        <f>+'Variazioni Economiche'!M15</f>
        <v>-8917.232210509088</v>
      </c>
      <c r="N70" s="15">
        <f>+'Variazioni Economiche'!N15</f>
        <v>-8905.426276160857</v>
      </c>
      <c r="O70" s="15">
        <f>+'Variazioni Economiche'!O15</f>
        <v>-7226.9055763080441</v>
      </c>
      <c r="P70" s="15">
        <f>+'Variazioni Economiche'!P15</f>
        <v>-7215.0032483233617</v>
      </c>
      <c r="Q70" s="15">
        <f>+'Variazioni Economiche'!Q15</f>
        <v>-7203.0524287811568</v>
      </c>
      <c r="R70" s="15">
        <f>+'Variazioni Economiche'!R15</f>
        <v>-7191.0529201208201</v>
      </c>
      <c r="S70" s="15">
        <f>+'Variazioni Economiche'!S15</f>
        <v>-7179.0045239768588</v>
      </c>
      <c r="T70" s="15">
        <f>+'Variazioni Economiche'!T15</f>
        <v>-7166.907041175612</v>
      </c>
      <c r="U70" s="15">
        <f>+'Variazioni Economiche'!U15</f>
        <v>-7154.7602717319623</v>
      </c>
      <c r="V70" s="15">
        <f>+'Variazioni Economiche'!V15</f>
        <v>-7142.5640148460288</v>
      </c>
      <c r="W70" s="15">
        <f>+'Variazioni Economiche'!W15</f>
        <v>-7130.3180688998436</v>
      </c>
      <c r="X70" s="15">
        <f>+'Variazioni Economiche'!X15</f>
        <v>-7118.022231454027</v>
      </c>
      <c r="Y70" s="15">
        <f>+'Variazioni Economiche'!Y15</f>
        <v>-7105.6762992444319</v>
      </c>
      <c r="Z70" s="15">
        <f>+'Variazioni Economiche'!Z15</f>
        <v>-7093.2800681787903</v>
      </c>
      <c r="AA70" s="15">
        <f>+'Variazioni Economiche'!AA15</f>
        <v>-5433.333333333333</v>
      </c>
      <c r="AB70" s="15">
        <f>+'Variazioni Economiche'!AB15</f>
        <v>-5433.333333333333</v>
      </c>
      <c r="AC70" s="15">
        <f>+'Variazioni Economiche'!AC15</f>
        <v>-5433.333333333333</v>
      </c>
      <c r="AD70" s="15">
        <f>+'Variazioni Economiche'!AD15</f>
        <v>-5433.333333333333</v>
      </c>
      <c r="AE70" s="15">
        <f>+'Variazioni Economiche'!AE15</f>
        <v>-5433.333333333333</v>
      </c>
      <c r="AF70" s="15">
        <f>+'Variazioni Economiche'!AF15</f>
        <v>-5433.333333333333</v>
      </c>
      <c r="AG70" s="15"/>
    </row>
    <row r="71" spans="1:33" x14ac:dyDescent="0.25">
      <c r="A71" s="5"/>
      <c r="B71" s="5"/>
    </row>
    <row r="72" spans="1:33" x14ac:dyDescent="0.25">
      <c r="A72" s="1" t="s">
        <v>53</v>
      </c>
      <c r="B72" s="9">
        <f>+B62+B56+B46+B43+B41</f>
        <v>881331</v>
      </c>
      <c r="C72" s="9">
        <f>+C62+C56+C46+C43+C41</f>
        <v>838583.5</v>
      </c>
      <c r="D72" s="9">
        <f t="shared" ref="D72:E72" si="377">+D62+D56+D46+D43+D41</f>
        <v>795289.99999999988</v>
      </c>
      <c r="E72" s="9">
        <f t="shared" si="377"/>
        <v>757542.49999999988</v>
      </c>
      <c r="F72" s="9">
        <f t="shared" ref="F72:Z72" si="378">+F62+F56+F46+F43+F41</f>
        <v>748795</v>
      </c>
      <c r="G72" s="9">
        <f t="shared" si="378"/>
        <v>740047.5</v>
      </c>
      <c r="H72" s="9">
        <f t="shared" si="378"/>
        <v>731300</v>
      </c>
      <c r="I72" s="9">
        <f t="shared" si="378"/>
        <v>722552.50000000012</v>
      </c>
      <c r="J72" s="9">
        <f t="shared" si="378"/>
        <v>713805.00000000012</v>
      </c>
      <c r="K72" s="9">
        <f t="shared" si="378"/>
        <v>705057.50000000023</v>
      </c>
      <c r="L72" s="9">
        <f t="shared" si="378"/>
        <v>696310.00000000023</v>
      </c>
      <c r="M72" s="9">
        <f t="shared" si="378"/>
        <v>687562.50000000023</v>
      </c>
      <c r="N72" s="9">
        <f t="shared" si="378"/>
        <v>678815.00000000035</v>
      </c>
      <c r="O72" s="9">
        <f t="shared" si="378"/>
        <v>671734.16666666698</v>
      </c>
      <c r="P72" s="9">
        <f t="shared" si="378"/>
        <v>664653.33333333372</v>
      </c>
      <c r="Q72" s="9">
        <f t="shared" si="378"/>
        <v>657572.50000000047</v>
      </c>
      <c r="R72" s="9">
        <f t="shared" si="378"/>
        <v>650491.66666666721</v>
      </c>
      <c r="S72" s="9">
        <f t="shared" si="378"/>
        <v>643410.83333333395</v>
      </c>
      <c r="T72" s="9">
        <f t="shared" si="378"/>
        <v>636330.0000000007</v>
      </c>
      <c r="U72" s="9">
        <f t="shared" si="378"/>
        <v>629249.16666666733</v>
      </c>
      <c r="V72" s="9">
        <f t="shared" si="378"/>
        <v>622168.33333333407</v>
      </c>
      <c r="W72" s="9">
        <f t="shared" si="378"/>
        <v>615087.5000000007</v>
      </c>
      <c r="X72" s="9">
        <f t="shared" si="378"/>
        <v>608006.66666666744</v>
      </c>
      <c r="Y72" s="9">
        <f t="shared" si="378"/>
        <v>600925.83333333419</v>
      </c>
      <c r="Z72" s="9">
        <f t="shared" si="378"/>
        <v>593845.00000000093</v>
      </c>
      <c r="AA72" s="9">
        <f t="shared" ref="AA72:AC72" si="379">+AA62+AA56+AA46+AA43+AA41</f>
        <v>588411.66666666756</v>
      </c>
      <c r="AB72" s="9">
        <f t="shared" si="379"/>
        <v>582978.3333333343</v>
      </c>
      <c r="AC72" s="9">
        <f t="shared" si="379"/>
        <v>577545.00000000093</v>
      </c>
      <c r="AD72" s="9">
        <f t="shared" ref="AD72:AG72" si="380">+AD62+AD56+AD46+AD43+AD41</f>
        <v>572111.66666666768</v>
      </c>
      <c r="AE72" s="9">
        <f t="shared" si="380"/>
        <v>566678.3333333343</v>
      </c>
      <c r="AF72" s="9">
        <f t="shared" si="380"/>
        <v>561245.00000000105</v>
      </c>
      <c r="AG72" s="9"/>
    </row>
    <row r="73" spans="1:33" x14ac:dyDescent="0.25">
      <c r="A73" s="5"/>
      <c r="B73" s="5"/>
    </row>
    <row r="74" spans="1:33" x14ac:dyDescent="0.25">
      <c r="A74" s="5"/>
      <c r="B74" s="5"/>
    </row>
    <row r="75" spans="1:33" x14ac:dyDescent="0.25">
      <c r="A75" s="5"/>
      <c r="B75" s="5"/>
    </row>
    <row r="76" spans="1:33" x14ac:dyDescent="0.25">
      <c r="A76" s="1" t="s">
        <v>54</v>
      </c>
      <c r="B76" s="3">
        <f>+B39-B72</f>
        <v>0</v>
      </c>
      <c r="C76" s="3">
        <f>+C39-C72</f>
        <v>0</v>
      </c>
      <c r="D76" s="3">
        <f t="shared" ref="D76:Z76" si="381">+D39-D72</f>
        <v>0</v>
      </c>
      <c r="E76" s="3">
        <f t="shared" si="381"/>
        <v>0</v>
      </c>
      <c r="F76" s="3">
        <f t="shared" si="381"/>
        <v>0</v>
      </c>
      <c r="G76" s="3">
        <f t="shared" si="381"/>
        <v>0</v>
      </c>
      <c r="H76" s="3">
        <f t="shared" si="381"/>
        <v>0</v>
      </c>
      <c r="I76" s="3">
        <f t="shared" si="381"/>
        <v>0</v>
      </c>
      <c r="J76" s="3">
        <f t="shared" si="381"/>
        <v>0</v>
      </c>
      <c r="K76" s="3">
        <f t="shared" si="381"/>
        <v>0</v>
      </c>
      <c r="L76" s="3">
        <f t="shared" si="381"/>
        <v>0</v>
      </c>
      <c r="M76" s="3">
        <f t="shared" si="381"/>
        <v>0</v>
      </c>
      <c r="N76" s="3">
        <f t="shared" si="381"/>
        <v>0</v>
      </c>
      <c r="O76" s="3">
        <f t="shared" si="381"/>
        <v>0</v>
      </c>
      <c r="P76" s="3">
        <f t="shared" si="381"/>
        <v>0</v>
      </c>
      <c r="Q76" s="3">
        <f t="shared" si="381"/>
        <v>0</v>
      </c>
      <c r="R76" s="3">
        <f t="shared" si="381"/>
        <v>0</v>
      </c>
      <c r="S76" s="3">
        <f t="shared" si="381"/>
        <v>0</v>
      </c>
      <c r="T76" s="3">
        <f t="shared" si="381"/>
        <v>-9.3132257461547852E-10</v>
      </c>
      <c r="U76" s="3">
        <f t="shared" si="381"/>
        <v>0</v>
      </c>
      <c r="V76" s="3">
        <f t="shared" si="381"/>
        <v>0</v>
      </c>
      <c r="W76" s="3">
        <f t="shared" si="381"/>
        <v>0</v>
      </c>
      <c r="X76" s="3">
        <f t="shared" si="381"/>
        <v>-9.3132257461547852E-10</v>
      </c>
      <c r="Y76" s="3">
        <f t="shared" si="381"/>
        <v>-9.3132257461547852E-10</v>
      </c>
      <c r="Z76" s="3">
        <f t="shared" si="381"/>
        <v>-9.3132257461547852E-10</v>
      </c>
      <c r="AA76" s="3">
        <f t="shared" ref="AA76:AC76" si="382">+AA39-AA72</f>
        <v>-9.3132257461547852E-10</v>
      </c>
      <c r="AB76" s="3">
        <f t="shared" si="382"/>
        <v>-1.0477378964424133E-9</v>
      </c>
      <c r="AC76" s="3">
        <f t="shared" si="382"/>
        <v>-9.3132257461547852E-10</v>
      </c>
      <c r="AD76" s="3">
        <f t="shared" ref="AD76:AG76" si="383">+AD39-AD72</f>
        <v>-9.3132257461547852E-10</v>
      </c>
      <c r="AE76" s="3">
        <f t="shared" si="383"/>
        <v>-9.3132257461547852E-10</v>
      </c>
      <c r="AF76" s="3">
        <f t="shared" si="383"/>
        <v>-1.0477378964424133E-9</v>
      </c>
      <c r="AG7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9"/>
  <sheetViews>
    <sheetView showGridLines="0" workbookViewId="0">
      <selection activeCell="B20" sqref="B20"/>
    </sheetView>
  </sheetViews>
  <sheetFormatPr defaultRowHeight="15" x14ac:dyDescent="0.25"/>
  <cols>
    <col min="1" max="1" width="52.7109375" style="10" bestFit="1" customWidth="1"/>
    <col min="2" max="2" width="9.7109375" bestFit="1" customWidth="1"/>
    <col min="216" max="216" width="41.140625" bestFit="1" customWidth="1"/>
    <col min="217" max="217" width="10.5703125" bestFit="1" customWidth="1"/>
    <col min="218" max="218" width="9" bestFit="1" customWidth="1"/>
    <col min="472" max="472" width="41.140625" bestFit="1" customWidth="1"/>
    <col min="473" max="473" width="10.5703125" bestFit="1" customWidth="1"/>
    <col min="474" max="474" width="9" bestFit="1" customWidth="1"/>
    <col min="728" max="728" width="41.140625" bestFit="1" customWidth="1"/>
    <col min="729" max="729" width="10.5703125" bestFit="1" customWidth="1"/>
    <col min="730" max="730" width="9" bestFit="1" customWidth="1"/>
    <col min="984" max="984" width="41.140625" bestFit="1" customWidth="1"/>
    <col min="985" max="985" width="10.5703125" bestFit="1" customWidth="1"/>
    <col min="986" max="986" width="9" bestFit="1" customWidth="1"/>
    <col min="1240" max="1240" width="41.140625" bestFit="1" customWidth="1"/>
    <col min="1241" max="1241" width="10.5703125" bestFit="1" customWidth="1"/>
    <col min="1242" max="1242" width="9" bestFit="1" customWidth="1"/>
    <col min="1496" max="1496" width="41.140625" bestFit="1" customWidth="1"/>
    <col min="1497" max="1497" width="10.5703125" bestFit="1" customWidth="1"/>
    <col min="1498" max="1498" width="9" bestFit="1" customWidth="1"/>
    <col min="1752" max="1752" width="41.140625" bestFit="1" customWidth="1"/>
    <col min="1753" max="1753" width="10.5703125" bestFit="1" customWidth="1"/>
    <col min="1754" max="1754" width="9" bestFit="1" customWidth="1"/>
    <col min="2008" max="2008" width="41.140625" bestFit="1" customWidth="1"/>
    <col min="2009" max="2009" width="10.5703125" bestFit="1" customWidth="1"/>
    <col min="2010" max="2010" width="9" bestFit="1" customWidth="1"/>
    <col min="2264" max="2264" width="41.140625" bestFit="1" customWidth="1"/>
    <col min="2265" max="2265" width="10.5703125" bestFit="1" customWidth="1"/>
    <col min="2266" max="2266" width="9" bestFit="1" customWidth="1"/>
    <col min="2520" max="2520" width="41.140625" bestFit="1" customWidth="1"/>
    <col min="2521" max="2521" width="10.5703125" bestFit="1" customWidth="1"/>
    <col min="2522" max="2522" width="9" bestFit="1" customWidth="1"/>
    <col min="2776" max="2776" width="41.140625" bestFit="1" customWidth="1"/>
    <col min="2777" max="2777" width="10.5703125" bestFit="1" customWidth="1"/>
    <col min="2778" max="2778" width="9" bestFit="1" customWidth="1"/>
    <col min="3032" max="3032" width="41.140625" bestFit="1" customWidth="1"/>
    <col min="3033" max="3033" width="10.5703125" bestFit="1" customWidth="1"/>
    <col min="3034" max="3034" width="9" bestFit="1" customWidth="1"/>
    <col min="3288" max="3288" width="41.140625" bestFit="1" customWidth="1"/>
    <col min="3289" max="3289" width="10.5703125" bestFit="1" customWidth="1"/>
    <col min="3290" max="3290" width="9" bestFit="1" customWidth="1"/>
    <col min="3544" max="3544" width="41.140625" bestFit="1" customWidth="1"/>
    <col min="3545" max="3545" width="10.5703125" bestFit="1" customWidth="1"/>
    <col min="3546" max="3546" width="9" bestFit="1" customWidth="1"/>
    <col min="3800" max="3800" width="41.140625" bestFit="1" customWidth="1"/>
    <col min="3801" max="3801" width="10.5703125" bestFit="1" customWidth="1"/>
    <col min="3802" max="3802" width="9" bestFit="1" customWidth="1"/>
    <col min="4056" max="4056" width="41.140625" bestFit="1" customWidth="1"/>
    <col min="4057" max="4057" width="10.5703125" bestFit="1" customWidth="1"/>
    <col min="4058" max="4058" width="9" bestFit="1" customWidth="1"/>
    <col min="4312" max="4312" width="41.140625" bestFit="1" customWidth="1"/>
    <col min="4313" max="4313" width="10.5703125" bestFit="1" customWidth="1"/>
    <col min="4314" max="4314" width="9" bestFit="1" customWidth="1"/>
    <col min="4568" max="4568" width="41.140625" bestFit="1" customWidth="1"/>
    <col min="4569" max="4569" width="10.5703125" bestFit="1" customWidth="1"/>
    <col min="4570" max="4570" width="9" bestFit="1" customWidth="1"/>
    <col min="4824" max="4824" width="41.140625" bestFit="1" customWidth="1"/>
    <col min="4825" max="4825" width="10.5703125" bestFit="1" customWidth="1"/>
    <col min="4826" max="4826" width="9" bestFit="1" customWidth="1"/>
    <col min="5080" max="5080" width="41.140625" bestFit="1" customWidth="1"/>
    <col min="5081" max="5081" width="10.5703125" bestFit="1" customWidth="1"/>
    <col min="5082" max="5082" width="9" bestFit="1" customWidth="1"/>
    <col min="5336" max="5336" width="41.140625" bestFit="1" customWidth="1"/>
    <col min="5337" max="5337" width="10.5703125" bestFit="1" customWidth="1"/>
    <col min="5338" max="5338" width="9" bestFit="1" customWidth="1"/>
    <col min="5592" max="5592" width="41.140625" bestFit="1" customWidth="1"/>
    <col min="5593" max="5593" width="10.5703125" bestFit="1" customWidth="1"/>
    <col min="5594" max="5594" width="9" bestFit="1" customWidth="1"/>
    <col min="5848" max="5848" width="41.140625" bestFit="1" customWidth="1"/>
    <col min="5849" max="5849" width="10.5703125" bestFit="1" customWidth="1"/>
    <col min="5850" max="5850" width="9" bestFit="1" customWidth="1"/>
    <col min="6104" max="6104" width="41.140625" bestFit="1" customWidth="1"/>
    <col min="6105" max="6105" width="10.5703125" bestFit="1" customWidth="1"/>
    <col min="6106" max="6106" width="9" bestFit="1" customWidth="1"/>
    <col min="6360" max="6360" width="41.140625" bestFit="1" customWidth="1"/>
    <col min="6361" max="6361" width="10.5703125" bestFit="1" customWidth="1"/>
    <col min="6362" max="6362" width="9" bestFit="1" customWidth="1"/>
    <col min="6616" max="6616" width="41.140625" bestFit="1" customWidth="1"/>
    <col min="6617" max="6617" width="10.5703125" bestFit="1" customWidth="1"/>
    <col min="6618" max="6618" width="9" bestFit="1" customWidth="1"/>
    <col min="6872" max="6872" width="41.140625" bestFit="1" customWidth="1"/>
    <col min="6873" max="6873" width="10.5703125" bestFit="1" customWidth="1"/>
    <col min="6874" max="6874" width="9" bestFit="1" customWidth="1"/>
    <col min="7128" max="7128" width="41.140625" bestFit="1" customWidth="1"/>
    <col min="7129" max="7129" width="10.5703125" bestFit="1" customWidth="1"/>
    <col min="7130" max="7130" width="9" bestFit="1" customWidth="1"/>
    <col min="7384" max="7384" width="41.140625" bestFit="1" customWidth="1"/>
    <col min="7385" max="7385" width="10.5703125" bestFit="1" customWidth="1"/>
    <col min="7386" max="7386" width="9" bestFit="1" customWidth="1"/>
    <col min="7640" max="7640" width="41.140625" bestFit="1" customWidth="1"/>
    <col min="7641" max="7641" width="10.5703125" bestFit="1" customWidth="1"/>
    <col min="7642" max="7642" width="9" bestFit="1" customWidth="1"/>
    <col min="7896" max="7896" width="41.140625" bestFit="1" customWidth="1"/>
    <col min="7897" max="7897" width="10.5703125" bestFit="1" customWidth="1"/>
    <col min="7898" max="7898" width="9" bestFit="1" customWidth="1"/>
    <col min="8152" max="8152" width="41.140625" bestFit="1" customWidth="1"/>
    <col min="8153" max="8153" width="10.5703125" bestFit="1" customWidth="1"/>
    <col min="8154" max="8154" width="9" bestFit="1" customWidth="1"/>
    <col min="8408" max="8408" width="41.140625" bestFit="1" customWidth="1"/>
    <col min="8409" max="8409" width="10.5703125" bestFit="1" customWidth="1"/>
    <col min="8410" max="8410" width="9" bestFit="1" customWidth="1"/>
    <col min="8664" max="8664" width="41.140625" bestFit="1" customWidth="1"/>
    <col min="8665" max="8665" width="10.5703125" bestFit="1" customWidth="1"/>
    <col min="8666" max="8666" width="9" bestFit="1" customWidth="1"/>
    <col min="8920" max="8920" width="41.140625" bestFit="1" customWidth="1"/>
    <col min="8921" max="8921" width="10.5703125" bestFit="1" customWidth="1"/>
    <col min="8922" max="8922" width="9" bestFit="1" customWidth="1"/>
    <col min="9176" max="9176" width="41.140625" bestFit="1" customWidth="1"/>
    <col min="9177" max="9177" width="10.5703125" bestFit="1" customWidth="1"/>
    <col min="9178" max="9178" width="9" bestFit="1" customWidth="1"/>
    <col min="9432" max="9432" width="41.140625" bestFit="1" customWidth="1"/>
    <col min="9433" max="9433" width="10.5703125" bestFit="1" customWidth="1"/>
    <col min="9434" max="9434" width="9" bestFit="1" customWidth="1"/>
    <col min="9688" max="9688" width="41.140625" bestFit="1" customWidth="1"/>
    <col min="9689" max="9689" width="10.5703125" bestFit="1" customWidth="1"/>
    <col min="9690" max="9690" width="9" bestFit="1" customWidth="1"/>
    <col min="9944" max="9944" width="41.140625" bestFit="1" customWidth="1"/>
    <col min="9945" max="9945" width="10.5703125" bestFit="1" customWidth="1"/>
    <col min="9946" max="9946" width="9" bestFit="1" customWidth="1"/>
    <col min="10200" max="10200" width="41.140625" bestFit="1" customWidth="1"/>
    <col min="10201" max="10201" width="10.5703125" bestFit="1" customWidth="1"/>
    <col min="10202" max="10202" width="9" bestFit="1" customWidth="1"/>
    <col min="10456" max="10456" width="41.140625" bestFit="1" customWidth="1"/>
    <col min="10457" max="10457" width="10.5703125" bestFit="1" customWidth="1"/>
    <col min="10458" max="10458" width="9" bestFit="1" customWidth="1"/>
    <col min="10712" max="10712" width="41.140625" bestFit="1" customWidth="1"/>
    <col min="10713" max="10713" width="10.5703125" bestFit="1" customWidth="1"/>
    <col min="10714" max="10714" width="9" bestFit="1" customWidth="1"/>
    <col min="10968" max="10968" width="41.140625" bestFit="1" customWidth="1"/>
    <col min="10969" max="10969" width="10.5703125" bestFit="1" customWidth="1"/>
    <col min="10970" max="10970" width="9" bestFit="1" customWidth="1"/>
    <col min="11224" max="11224" width="41.140625" bestFit="1" customWidth="1"/>
    <col min="11225" max="11225" width="10.5703125" bestFit="1" customWidth="1"/>
    <col min="11226" max="11226" width="9" bestFit="1" customWidth="1"/>
    <col min="11480" max="11480" width="41.140625" bestFit="1" customWidth="1"/>
    <col min="11481" max="11481" width="10.5703125" bestFit="1" customWidth="1"/>
    <col min="11482" max="11482" width="9" bestFit="1" customWidth="1"/>
    <col min="11736" max="11736" width="41.140625" bestFit="1" customWidth="1"/>
    <col min="11737" max="11737" width="10.5703125" bestFit="1" customWidth="1"/>
    <col min="11738" max="11738" width="9" bestFit="1" customWidth="1"/>
    <col min="11992" max="11992" width="41.140625" bestFit="1" customWidth="1"/>
    <col min="11993" max="11993" width="10.5703125" bestFit="1" customWidth="1"/>
    <col min="11994" max="11994" width="9" bestFit="1" customWidth="1"/>
    <col min="12248" max="12248" width="41.140625" bestFit="1" customWidth="1"/>
    <col min="12249" max="12249" width="10.5703125" bestFit="1" customWidth="1"/>
    <col min="12250" max="12250" width="9" bestFit="1" customWidth="1"/>
    <col min="12504" max="12504" width="41.140625" bestFit="1" customWidth="1"/>
    <col min="12505" max="12505" width="10.5703125" bestFit="1" customWidth="1"/>
    <col min="12506" max="12506" width="9" bestFit="1" customWidth="1"/>
    <col min="12760" max="12760" width="41.140625" bestFit="1" customWidth="1"/>
    <col min="12761" max="12761" width="10.5703125" bestFit="1" customWidth="1"/>
    <col min="12762" max="12762" width="9" bestFit="1" customWidth="1"/>
    <col min="13016" max="13016" width="41.140625" bestFit="1" customWidth="1"/>
    <col min="13017" max="13017" width="10.5703125" bestFit="1" customWidth="1"/>
    <col min="13018" max="13018" width="9" bestFit="1" customWidth="1"/>
    <col min="13272" max="13272" width="41.140625" bestFit="1" customWidth="1"/>
    <col min="13273" max="13273" width="10.5703125" bestFit="1" customWidth="1"/>
    <col min="13274" max="13274" width="9" bestFit="1" customWidth="1"/>
    <col min="13528" max="13528" width="41.140625" bestFit="1" customWidth="1"/>
    <col min="13529" max="13529" width="10.5703125" bestFit="1" customWidth="1"/>
    <col min="13530" max="13530" width="9" bestFit="1" customWidth="1"/>
    <col min="13784" max="13784" width="41.140625" bestFit="1" customWidth="1"/>
    <col min="13785" max="13785" width="10.5703125" bestFit="1" customWidth="1"/>
    <col min="13786" max="13786" width="9" bestFit="1" customWidth="1"/>
    <col min="14040" max="14040" width="41.140625" bestFit="1" customWidth="1"/>
    <col min="14041" max="14041" width="10.5703125" bestFit="1" customWidth="1"/>
    <col min="14042" max="14042" width="9" bestFit="1" customWidth="1"/>
    <col min="14296" max="14296" width="41.140625" bestFit="1" customWidth="1"/>
    <col min="14297" max="14297" width="10.5703125" bestFit="1" customWidth="1"/>
    <col min="14298" max="14298" width="9" bestFit="1" customWidth="1"/>
    <col min="14552" max="14552" width="41.140625" bestFit="1" customWidth="1"/>
    <col min="14553" max="14553" width="10.5703125" bestFit="1" customWidth="1"/>
    <col min="14554" max="14554" width="9" bestFit="1" customWidth="1"/>
    <col min="14808" max="14808" width="41.140625" bestFit="1" customWidth="1"/>
    <col min="14809" max="14809" width="10.5703125" bestFit="1" customWidth="1"/>
    <col min="14810" max="14810" width="9" bestFit="1" customWidth="1"/>
    <col min="15064" max="15064" width="41.140625" bestFit="1" customWidth="1"/>
    <col min="15065" max="15065" width="10.5703125" bestFit="1" customWidth="1"/>
    <col min="15066" max="15066" width="9" bestFit="1" customWidth="1"/>
    <col min="15320" max="15320" width="41.140625" bestFit="1" customWidth="1"/>
    <col min="15321" max="15321" width="10.5703125" bestFit="1" customWidth="1"/>
    <col min="15322" max="15322" width="9" bestFit="1" customWidth="1"/>
    <col min="15576" max="15576" width="41.140625" bestFit="1" customWidth="1"/>
    <col min="15577" max="15577" width="10.5703125" bestFit="1" customWidth="1"/>
    <col min="15578" max="15578" width="9" bestFit="1" customWidth="1"/>
    <col min="15832" max="15832" width="41.140625" bestFit="1" customWidth="1"/>
    <col min="15833" max="15833" width="10.5703125" bestFit="1" customWidth="1"/>
    <col min="15834" max="15834" width="9" bestFit="1" customWidth="1"/>
    <col min="16088" max="16088" width="41.140625" bestFit="1" customWidth="1"/>
    <col min="16089" max="16089" width="10.5703125" bestFit="1" customWidth="1"/>
    <col min="16090" max="16090" width="9" bestFit="1" customWidth="1"/>
  </cols>
  <sheetData>
    <row r="1" spans="1:46" s="10" customFormat="1" x14ac:dyDescent="0.25">
      <c r="A1" s="13" t="s">
        <v>55</v>
      </c>
      <c r="B1" s="14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</row>
    <row r="2" spans="1:46" s="10" customFormat="1" x14ac:dyDescent="0.25">
      <c r="A2" t="s">
        <v>56</v>
      </c>
      <c r="B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46" x14ac:dyDescent="0.25">
      <c r="A3" t="s">
        <v>57</v>
      </c>
      <c r="B3" s="15">
        <f>+SP!B19+SP!B28+SP!B37</f>
        <v>222540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</row>
    <row r="4" spans="1:46" s="10" customFormat="1" x14ac:dyDescent="0.25">
      <c r="A4" t="s">
        <v>58</v>
      </c>
      <c r="B4" s="15">
        <f>+SP!B14+SP!B7+SP!B4</f>
        <v>658791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x14ac:dyDescent="0.25">
      <c r="A5" s="13" t="s">
        <v>59</v>
      </c>
      <c r="B5" s="16">
        <f>SUM(B2:B4)</f>
        <v>881331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</row>
    <row r="6" spans="1:46" x14ac:dyDescent="0.25">
      <c r="A6" t="s">
        <v>60</v>
      </c>
      <c r="B6" s="15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x14ac:dyDescent="0.25">
      <c r="A7" t="s">
        <v>61</v>
      </c>
      <c r="B7" s="15">
        <f>+SP!B62</f>
        <v>22500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</row>
    <row r="8" spans="1:46" x14ac:dyDescent="0.25">
      <c r="A8" t="s">
        <v>62</v>
      </c>
      <c r="B8" s="15">
        <f>+SP!B56</f>
        <v>95000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</row>
    <row r="9" spans="1:46" x14ac:dyDescent="0.25">
      <c r="A9" t="s">
        <v>63</v>
      </c>
      <c r="B9" s="15">
        <f>+SP!B46+SP!B43</f>
        <v>763831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</row>
    <row r="10" spans="1:46" x14ac:dyDescent="0.25">
      <c r="A10" s="13" t="s">
        <v>59</v>
      </c>
      <c r="B10" s="16">
        <f>SUM(B7:B9)</f>
        <v>881331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</row>
    <row r="11" spans="1:46" x14ac:dyDescent="0.25">
      <c r="A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</row>
    <row r="12" spans="1:46" s="10" customFormat="1" x14ac:dyDescent="0.25">
      <c r="A12"/>
      <c r="B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</row>
    <row r="13" spans="1:46" x14ac:dyDescent="0.25">
      <c r="A13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</row>
    <row r="14" spans="1:46" x14ac:dyDescent="0.25">
      <c r="A14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</row>
    <row r="15" spans="1:46" x14ac:dyDescent="0.25">
      <c r="A1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</row>
    <row r="16" spans="1:46" x14ac:dyDescent="0.25">
      <c r="A16" s="13" t="s">
        <v>64</v>
      </c>
      <c r="B16" s="13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</row>
    <row r="17" spans="1:46" x14ac:dyDescent="0.25">
      <c r="A17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</row>
    <row r="18" spans="1:46" x14ac:dyDescent="0.25">
      <c r="A18" t="s">
        <v>65</v>
      </c>
      <c r="B18" s="15">
        <f>+B4-B9</f>
        <v>-105040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x14ac:dyDescent="0.25">
      <c r="A19" t="s">
        <v>66</v>
      </c>
      <c r="B19" s="15">
        <f>+B4-SP!B14-B9</f>
        <v>-194040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</row>
    <row r="20" spans="1:46" x14ac:dyDescent="0.25">
      <c r="A20" t="s">
        <v>67</v>
      </c>
      <c r="B20" s="17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</row>
    <row r="21" spans="1:46" x14ac:dyDescent="0.25">
      <c r="A21" t="s">
        <v>68</v>
      </c>
      <c r="B21" s="17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</row>
    <row r="22" spans="1:46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</row>
    <row r="23" spans="1:46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</row>
    <row r="24" spans="1:46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</row>
    <row r="25" spans="1:46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</row>
    <row r="26" spans="1:46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</row>
    <row r="27" spans="1:46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</row>
    <row r="28" spans="1:46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</row>
    <row r="29" spans="1:46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</row>
    <row r="30" spans="1:46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</row>
    <row r="31" spans="1:46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</row>
    <row r="32" spans="1:46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</row>
    <row r="33" spans="2:46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</row>
    <row r="34" spans="2:46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</row>
    <row r="35" spans="2:46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</row>
    <row r="36" spans="2:46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</row>
    <row r="37" spans="2:46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</row>
    <row r="38" spans="2:46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</row>
    <row r="39" spans="2:46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</row>
    <row r="40" spans="2:46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</row>
    <row r="41" spans="2:46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</row>
    <row r="42" spans="2:46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</row>
    <row r="43" spans="2:46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</row>
    <row r="44" spans="2:46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</row>
    <row r="45" spans="2:46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</row>
    <row r="46" spans="2:46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</row>
    <row r="47" spans="2:46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</row>
    <row r="48" spans="2:46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</row>
    <row r="49" spans="2:46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18"/>
  <sheetViews>
    <sheetView showGridLines="0" workbookViewId="0">
      <selection activeCell="D14" sqref="D14"/>
    </sheetView>
  </sheetViews>
  <sheetFormatPr defaultRowHeight="15" x14ac:dyDescent="0.25"/>
  <cols>
    <col min="2" max="2" width="31.85546875" bestFit="1" customWidth="1"/>
  </cols>
  <sheetData>
    <row r="2" spans="2:32" x14ac:dyDescent="0.25">
      <c r="B2" s="26" t="s">
        <v>95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</row>
    <row r="3" spans="2:32" x14ac:dyDescent="0.25">
      <c r="B3" s="28" t="s">
        <v>96</v>
      </c>
      <c r="C3" s="29">
        <v>1</v>
      </c>
      <c r="D3" s="30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2:32" x14ac:dyDescent="0.25">
      <c r="B4" s="28" t="s">
        <v>97</v>
      </c>
      <c r="C4" s="31">
        <v>0.05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</row>
    <row r="5" spans="2:32" x14ac:dyDescent="0.25">
      <c r="B5" s="28" t="s">
        <v>107</v>
      </c>
      <c r="C5" s="27">
        <f>+SP!B57</f>
        <v>70000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2:32" x14ac:dyDescent="0.25">
      <c r="B6" s="32" t="s">
        <v>108</v>
      </c>
      <c r="C6" s="29">
        <v>24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</row>
    <row r="7" spans="2:32" x14ac:dyDescent="0.25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</row>
    <row r="8" spans="2:32" x14ac:dyDescent="0.25">
      <c r="B8" s="26" t="s">
        <v>99</v>
      </c>
      <c r="C8" s="26" t="s">
        <v>100</v>
      </c>
      <c r="D8" s="33">
        <f>((1+C4)^(1/12))-1</f>
        <v>4.0741237836483535E-3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</row>
    <row r="9" spans="2:32" x14ac:dyDescent="0.25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</row>
    <row r="10" spans="2:32" x14ac:dyDescent="0.25">
      <c r="B10" s="26" t="s">
        <v>101</v>
      </c>
      <c r="C10" s="26" t="s">
        <v>100</v>
      </c>
      <c r="D10" s="27">
        <f>+IF(C5=0,0,((C5)/((1-(1+D8)^(-C6))/D8)))</f>
        <v>3067.5171024688261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</row>
    <row r="11" spans="2:32" x14ac:dyDescent="0.25">
      <c r="B11" s="27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</row>
    <row r="12" spans="2:32" x14ac:dyDescent="0.25">
      <c r="B12" s="27"/>
      <c r="C12" s="35">
        <v>1</v>
      </c>
      <c r="D12" s="35">
        <f>+C12+1</f>
        <v>2</v>
      </c>
      <c r="E12" s="35">
        <f t="shared" ref="E12:AF12" si="0">+D12+1</f>
        <v>3</v>
      </c>
      <c r="F12" s="35">
        <f t="shared" si="0"/>
        <v>4</v>
      </c>
      <c r="G12" s="35">
        <f t="shared" si="0"/>
        <v>5</v>
      </c>
      <c r="H12" s="35">
        <f t="shared" si="0"/>
        <v>6</v>
      </c>
      <c r="I12" s="35">
        <f t="shared" si="0"/>
        <v>7</v>
      </c>
      <c r="J12" s="35">
        <f t="shared" si="0"/>
        <v>8</v>
      </c>
      <c r="K12" s="35">
        <f t="shared" si="0"/>
        <v>9</v>
      </c>
      <c r="L12" s="35">
        <f t="shared" si="0"/>
        <v>10</v>
      </c>
      <c r="M12" s="35">
        <f t="shared" si="0"/>
        <v>11</v>
      </c>
      <c r="N12" s="35">
        <f t="shared" si="0"/>
        <v>12</v>
      </c>
      <c r="O12" s="35">
        <f t="shared" si="0"/>
        <v>13</v>
      </c>
      <c r="P12" s="35">
        <f t="shared" si="0"/>
        <v>14</v>
      </c>
      <c r="Q12" s="35">
        <f t="shared" si="0"/>
        <v>15</v>
      </c>
      <c r="R12" s="35">
        <f t="shared" si="0"/>
        <v>16</v>
      </c>
      <c r="S12" s="35">
        <f t="shared" si="0"/>
        <v>17</v>
      </c>
      <c r="T12" s="35">
        <f t="shared" si="0"/>
        <v>18</v>
      </c>
      <c r="U12" s="35">
        <f t="shared" si="0"/>
        <v>19</v>
      </c>
      <c r="V12" s="35">
        <f t="shared" si="0"/>
        <v>20</v>
      </c>
      <c r="W12" s="35">
        <f t="shared" si="0"/>
        <v>21</v>
      </c>
      <c r="X12" s="35">
        <f t="shared" si="0"/>
        <v>22</v>
      </c>
      <c r="Y12" s="35">
        <f t="shared" si="0"/>
        <v>23</v>
      </c>
      <c r="Z12" s="35">
        <f t="shared" si="0"/>
        <v>24</v>
      </c>
      <c r="AA12" s="35">
        <f t="shared" si="0"/>
        <v>25</v>
      </c>
      <c r="AB12" s="35">
        <f t="shared" si="0"/>
        <v>26</v>
      </c>
      <c r="AC12" s="35">
        <f t="shared" si="0"/>
        <v>27</v>
      </c>
      <c r="AD12" s="35">
        <f t="shared" si="0"/>
        <v>28</v>
      </c>
      <c r="AE12" s="35">
        <f t="shared" si="0"/>
        <v>29</v>
      </c>
      <c r="AF12" s="35">
        <f t="shared" si="0"/>
        <v>30</v>
      </c>
    </row>
    <row r="13" spans="2:32" x14ac:dyDescent="0.25">
      <c r="B13" s="36" t="s">
        <v>98</v>
      </c>
      <c r="C13" s="37">
        <f>+SP!B1</f>
        <v>41455</v>
      </c>
      <c r="D13" s="37">
        <f>+SP!C1</f>
        <v>41486</v>
      </c>
      <c r="E13" s="37">
        <f>+SP!D1</f>
        <v>41517</v>
      </c>
      <c r="F13" s="37">
        <f>+SP!E1</f>
        <v>41547</v>
      </c>
      <c r="G13" s="37">
        <f>+SP!F1</f>
        <v>41578</v>
      </c>
      <c r="H13" s="37">
        <f>+SP!G1</f>
        <v>41608</v>
      </c>
      <c r="I13" s="37">
        <f>+SP!H1</f>
        <v>41639</v>
      </c>
      <c r="J13" s="37">
        <f>+SP!I1</f>
        <v>41670</v>
      </c>
      <c r="K13" s="37">
        <f>+SP!J1</f>
        <v>41698</v>
      </c>
      <c r="L13" s="37">
        <f>+SP!K1</f>
        <v>41729</v>
      </c>
      <c r="M13" s="37">
        <f>+SP!L1</f>
        <v>41759</v>
      </c>
      <c r="N13" s="37">
        <f>+SP!M1</f>
        <v>41790</v>
      </c>
      <c r="O13" s="37">
        <f>+SP!N1</f>
        <v>41820</v>
      </c>
      <c r="P13" s="37">
        <f>+SP!O1</f>
        <v>41851</v>
      </c>
      <c r="Q13" s="37">
        <f>+SP!P1</f>
        <v>41882</v>
      </c>
      <c r="R13" s="37">
        <f>+SP!Q1</f>
        <v>41912</v>
      </c>
      <c r="S13" s="37">
        <f>+SP!R1</f>
        <v>41943</v>
      </c>
      <c r="T13" s="37">
        <f>+SP!S1</f>
        <v>41973</v>
      </c>
      <c r="U13" s="37">
        <f>+SP!T1</f>
        <v>42004</v>
      </c>
      <c r="V13" s="37">
        <f>+SP!U1</f>
        <v>42035</v>
      </c>
      <c r="W13" s="37">
        <f>+SP!V1</f>
        <v>42063</v>
      </c>
      <c r="X13" s="37">
        <f>+SP!W1</f>
        <v>42094</v>
      </c>
      <c r="Y13" s="37">
        <f>+SP!X1</f>
        <v>42124</v>
      </c>
      <c r="Z13" s="37">
        <f>+SP!Y1</f>
        <v>42155</v>
      </c>
      <c r="AA13" s="37">
        <f>+SP!Z1</f>
        <v>42185</v>
      </c>
      <c r="AB13" s="37">
        <f>+SP!AA1</f>
        <v>42216</v>
      </c>
      <c r="AC13" s="37">
        <f>+SP!AB1</f>
        <v>42247</v>
      </c>
      <c r="AD13" s="37">
        <f>+SP!AC1</f>
        <v>42277</v>
      </c>
      <c r="AE13" s="37">
        <f>+SP!AD1</f>
        <v>42308</v>
      </c>
      <c r="AF13" s="37">
        <f>+SP!AE1</f>
        <v>42338</v>
      </c>
    </row>
    <row r="14" spans="2:32" x14ac:dyDescent="0.25">
      <c r="B14" s="38" t="s">
        <v>102</v>
      </c>
      <c r="C14" s="39"/>
      <c r="D14" s="39">
        <f t="shared" ref="D14:AF14" si="1">+IF(D12&gt;=$D3,$D10,0)*IF(C18&lt;1,0,1)</f>
        <v>3067.5171024688261</v>
      </c>
      <c r="E14" s="39">
        <f t="shared" si="1"/>
        <v>3067.5171024688261</v>
      </c>
      <c r="F14" s="39">
        <f t="shared" si="1"/>
        <v>3067.5171024688261</v>
      </c>
      <c r="G14" s="39">
        <f t="shared" si="1"/>
        <v>3067.5171024688261</v>
      </c>
      <c r="H14" s="39">
        <f t="shared" si="1"/>
        <v>3067.5171024688261</v>
      </c>
      <c r="I14" s="39">
        <f t="shared" si="1"/>
        <v>3067.5171024688261</v>
      </c>
      <c r="J14" s="39">
        <f t="shared" si="1"/>
        <v>3067.5171024688261</v>
      </c>
      <c r="K14" s="39">
        <f t="shared" si="1"/>
        <v>3067.5171024688261</v>
      </c>
      <c r="L14" s="39">
        <f t="shared" si="1"/>
        <v>3067.5171024688261</v>
      </c>
      <c r="M14" s="39">
        <f t="shared" si="1"/>
        <v>3067.5171024688261</v>
      </c>
      <c r="N14" s="39">
        <f t="shared" si="1"/>
        <v>3067.5171024688261</v>
      </c>
      <c r="O14" s="39">
        <f t="shared" si="1"/>
        <v>3067.5171024688261</v>
      </c>
      <c r="P14" s="39">
        <f t="shared" si="1"/>
        <v>3067.5171024688261</v>
      </c>
      <c r="Q14" s="39">
        <f t="shared" si="1"/>
        <v>3067.5171024688261</v>
      </c>
      <c r="R14" s="39">
        <f t="shared" si="1"/>
        <v>3067.5171024688261</v>
      </c>
      <c r="S14" s="39">
        <f t="shared" si="1"/>
        <v>3067.5171024688261</v>
      </c>
      <c r="T14" s="39">
        <f t="shared" si="1"/>
        <v>3067.5171024688261</v>
      </c>
      <c r="U14" s="39">
        <f t="shared" si="1"/>
        <v>3067.5171024688261</v>
      </c>
      <c r="V14" s="39">
        <f t="shared" si="1"/>
        <v>3067.5171024688261</v>
      </c>
      <c r="W14" s="39">
        <f t="shared" si="1"/>
        <v>3067.5171024688261</v>
      </c>
      <c r="X14" s="39">
        <f t="shared" si="1"/>
        <v>3067.5171024688261</v>
      </c>
      <c r="Y14" s="39">
        <f t="shared" si="1"/>
        <v>3067.5171024688261</v>
      </c>
      <c r="Z14" s="39">
        <f t="shared" si="1"/>
        <v>3067.5171024688261</v>
      </c>
      <c r="AA14" s="39">
        <f t="shared" si="1"/>
        <v>3067.5171024688261</v>
      </c>
      <c r="AB14" s="39">
        <f t="shared" si="1"/>
        <v>0</v>
      </c>
      <c r="AC14" s="39">
        <f t="shared" si="1"/>
        <v>0</v>
      </c>
      <c r="AD14" s="39">
        <f t="shared" si="1"/>
        <v>0</v>
      </c>
      <c r="AE14" s="39">
        <f t="shared" si="1"/>
        <v>0</v>
      </c>
      <c r="AF14" s="39">
        <f t="shared" si="1"/>
        <v>0</v>
      </c>
    </row>
    <row r="15" spans="2:32" x14ac:dyDescent="0.25">
      <c r="B15" s="38" t="s">
        <v>103</v>
      </c>
      <c r="C15" s="39"/>
      <c r="D15" s="39">
        <f t="shared" ref="D15:AF15" si="2">D14-D17</f>
        <v>2782.3284376134416</v>
      </c>
      <c r="E15" s="39">
        <f t="shared" si="2"/>
        <v>2793.6639880750436</v>
      </c>
      <c r="F15" s="39">
        <f t="shared" si="2"/>
        <v>2805.0457209723818</v>
      </c>
      <c r="G15" s="39">
        <f t="shared" si="2"/>
        <v>2816.4738244584164</v>
      </c>
      <c r="H15" s="39">
        <f t="shared" si="2"/>
        <v>2827.9484874526656</v>
      </c>
      <c r="I15" s="39">
        <f t="shared" si="2"/>
        <v>2839.469899644329</v>
      </c>
      <c r="J15" s="39">
        <f t="shared" si="2"/>
        <v>2851.0382514954235</v>
      </c>
      <c r="K15" s="39">
        <f t="shared" si="2"/>
        <v>2862.6537342439324</v>
      </c>
      <c r="L15" s="39">
        <f t="shared" si="2"/>
        <v>2874.3165399069653</v>
      </c>
      <c r="M15" s="39">
        <f t="shared" si="2"/>
        <v>2886.0268612839341</v>
      </c>
      <c r="N15" s="39">
        <f t="shared" si="2"/>
        <v>2897.7848919597391</v>
      </c>
      <c r="O15" s="39">
        <f t="shared" si="2"/>
        <v>2909.5908263079691</v>
      </c>
      <c r="P15" s="39">
        <f t="shared" si="2"/>
        <v>2921.4448594941155</v>
      </c>
      <c r="Q15" s="39">
        <f t="shared" si="2"/>
        <v>2933.3471874787974</v>
      </c>
      <c r="R15" s="39">
        <f t="shared" si="2"/>
        <v>2945.2980070210028</v>
      </c>
      <c r="S15" s="39">
        <f t="shared" si="2"/>
        <v>2957.2975156813391</v>
      </c>
      <c r="T15" s="39">
        <f t="shared" si="2"/>
        <v>2969.3459118253008</v>
      </c>
      <c r="U15" s="39">
        <f t="shared" si="2"/>
        <v>2981.4433946265472</v>
      </c>
      <c r="V15" s="39">
        <f t="shared" si="2"/>
        <v>2993.5901640701964</v>
      </c>
      <c r="W15" s="39">
        <f t="shared" si="2"/>
        <v>3005.7864209561308</v>
      </c>
      <c r="X15" s="39">
        <f t="shared" si="2"/>
        <v>3018.0323669023155</v>
      </c>
      <c r="Y15" s="39">
        <f t="shared" si="2"/>
        <v>3030.3282043481327</v>
      </c>
      <c r="Z15" s="39">
        <f t="shared" si="2"/>
        <v>3042.6741365577277</v>
      </c>
      <c r="AA15" s="39">
        <f t="shared" si="2"/>
        <v>3055.0703676233693</v>
      </c>
      <c r="AB15" s="39">
        <f t="shared" si="2"/>
        <v>0</v>
      </c>
      <c r="AC15" s="39">
        <f t="shared" si="2"/>
        <v>0</v>
      </c>
      <c r="AD15" s="39">
        <f t="shared" si="2"/>
        <v>0</v>
      </c>
      <c r="AE15" s="39">
        <f t="shared" si="2"/>
        <v>0</v>
      </c>
      <c r="AF15" s="39">
        <f t="shared" si="2"/>
        <v>0</v>
      </c>
    </row>
    <row r="16" spans="2:32" x14ac:dyDescent="0.25">
      <c r="B16" s="38" t="s">
        <v>104</v>
      </c>
      <c r="C16" s="39"/>
      <c r="D16" s="39">
        <f t="shared" ref="D16:Q16" si="3">(D15+C16)*(IF(C18&lt;1,0,1))</f>
        <v>2782.3284376134416</v>
      </c>
      <c r="E16" s="39">
        <f t="shared" si="3"/>
        <v>5575.9924256884851</v>
      </c>
      <c r="F16" s="39">
        <f t="shared" si="3"/>
        <v>8381.0381466608669</v>
      </c>
      <c r="G16" s="39">
        <f t="shared" si="3"/>
        <v>11197.511971119284</v>
      </c>
      <c r="H16" s="39">
        <f t="shared" si="3"/>
        <v>14025.46045857195</v>
      </c>
      <c r="I16" s="39">
        <f t="shared" si="3"/>
        <v>16864.930358216279</v>
      </c>
      <c r="J16" s="39">
        <f t="shared" si="3"/>
        <v>19715.968609711701</v>
      </c>
      <c r="K16" s="39">
        <f t="shared" si="3"/>
        <v>22578.622343955634</v>
      </c>
      <c r="L16" s="39">
        <f t="shared" si="3"/>
        <v>25452.9388838626</v>
      </c>
      <c r="M16" s="39">
        <f t="shared" si="3"/>
        <v>28338.965745146535</v>
      </c>
      <c r="N16" s="39">
        <f t="shared" si="3"/>
        <v>31236.750637106274</v>
      </c>
      <c r="O16" s="39">
        <f t="shared" si="3"/>
        <v>34146.341463414239</v>
      </c>
      <c r="P16" s="39">
        <f t="shared" si="3"/>
        <v>37067.786322908352</v>
      </c>
      <c r="Q16" s="39">
        <f t="shared" si="3"/>
        <v>40001.133510387153</v>
      </c>
      <c r="R16" s="39">
        <f>(R15+Q16)*(IF(Q18&lt;1,0,1))</f>
        <v>42946.431517408157</v>
      </c>
      <c r="S16" s="39">
        <f t="shared" ref="S16:AF16" si="4">(S15+R16)*(IF(R18&lt;1,0,1))</f>
        <v>45903.729033089498</v>
      </c>
      <c r="T16" s="39">
        <f t="shared" si="4"/>
        <v>48873.074944914799</v>
      </c>
      <c r="U16" s="39">
        <f t="shared" si="4"/>
        <v>51854.518339541348</v>
      </c>
      <c r="V16" s="39">
        <f t="shared" si="4"/>
        <v>54848.108503611547</v>
      </c>
      <c r="W16" s="39">
        <f t="shared" si="4"/>
        <v>57853.894924567678</v>
      </c>
      <c r="X16" s="39">
        <f t="shared" si="4"/>
        <v>60871.92729146999</v>
      </c>
      <c r="Y16" s="39">
        <f t="shared" si="4"/>
        <v>63902.255495818121</v>
      </c>
      <c r="Z16" s="39">
        <f t="shared" si="4"/>
        <v>66944.929632375846</v>
      </c>
      <c r="AA16" s="39">
        <f t="shared" si="4"/>
        <v>69999.999999999214</v>
      </c>
      <c r="AB16" s="39">
        <f t="shared" si="4"/>
        <v>0</v>
      </c>
      <c r="AC16" s="39">
        <f t="shared" si="4"/>
        <v>0</v>
      </c>
      <c r="AD16" s="39">
        <f t="shared" si="4"/>
        <v>0</v>
      </c>
      <c r="AE16" s="39">
        <f t="shared" si="4"/>
        <v>0</v>
      </c>
      <c r="AF16" s="39">
        <f t="shared" si="4"/>
        <v>0</v>
      </c>
    </row>
    <row r="17" spans="2:32" x14ac:dyDescent="0.25">
      <c r="B17" s="38" t="s">
        <v>105</v>
      </c>
      <c r="C17" s="39"/>
      <c r="D17" s="39">
        <f>IF(D14&gt;0,C18*$D8,0)</f>
        <v>285.18866485538473</v>
      </c>
      <c r="E17" s="39">
        <f>IF(E14&gt;0,D18*$D8,0)</f>
        <v>273.85311439378268</v>
      </c>
      <c r="F17" s="39">
        <f t="shared" ref="F17:AF17" si="5">IF(F14&gt;0,E18*$D8,0)</f>
        <v>262.47138149644422</v>
      </c>
      <c r="G17" s="39">
        <f t="shared" si="5"/>
        <v>251.04327801040958</v>
      </c>
      <c r="H17" s="39">
        <f t="shared" si="5"/>
        <v>239.56861501616052</v>
      </c>
      <c r="I17" s="39">
        <f t="shared" si="5"/>
        <v>228.04720282449722</v>
      </c>
      <c r="J17" s="39">
        <f t="shared" si="5"/>
        <v>216.47885097340264</v>
      </c>
      <c r="K17" s="39">
        <f t="shared" si="5"/>
        <v>204.86336822489395</v>
      </c>
      <c r="L17" s="39">
        <f t="shared" si="5"/>
        <v>193.20056256186095</v>
      </c>
      <c r="M17" s="39">
        <f t="shared" si="5"/>
        <v>181.49024118489214</v>
      </c>
      <c r="N17" s="39">
        <f t="shared" si="5"/>
        <v>169.73221050908728</v>
      </c>
      <c r="O17" s="39">
        <f t="shared" si="5"/>
        <v>157.92627616085721</v>
      </c>
      <c r="P17" s="39">
        <f t="shared" si="5"/>
        <v>146.07224297471086</v>
      </c>
      <c r="Q17" s="39">
        <f t="shared" si="5"/>
        <v>134.16991499002867</v>
      </c>
      <c r="R17" s="39">
        <f t="shared" si="5"/>
        <v>122.21909544782329</v>
      </c>
      <c r="S17" s="39">
        <f t="shared" si="5"/>
        <v>110.21958678748693</v>
      </c>
      <c r="T17" s="39">
        <f t="shared" si="5"/>
        <v>98.171190643525392</v>
      </c>
      <c r="U17" s="39">
        <f t="shared" si="5"/>
        <v>86.073707842278921</v>
      </c>
      <c r="V17" s="39">
        <f t="shared" si="5"/>
        <v>73.926938398629616</v>
      </c>
      <c r="W17" s="39">
        <f t="shared" si="5"/>
        <v>61.730681512695433</v>
      </c>
      <c r="X17" s="39">
        <f t="shared" si="5"/>
        <v>49.4847355665108</v>
      </c>
      <c r="Y17" s="39">
        <f t="shared" si="5"/>
        <v>37.188898120693558</v>
      </c>
      <c r="Z17" s="39">
        <f t="shared" si="5"/>
        <v>24.842965911098432</v>
      </c>
      <c r="AA17" s="39">
        <f t="shared" si="5"/>
        <v>12.446734845456884</v>
      </c>
      <c r="AB17" s="39">
        <f t="shared" si="5"/>
        <v>0</v>
      </c>
      <c r="AC17" s="39">
        <f t="shared" si="5"/>
        <v>0</v>
      </c>
      <c r="AD17" s="39">
        <f t="shared" si="5"/>
        <v>0</v>
      </c>
      <c r="AE17" s="39">
        <f t="shared" si="5"/>
        <v>0</v>
      </c>
      <c r="AF17" s="39">
        <f t="shared" si="5"/>
        <v>0</v>
      </c>
    </row>
    <row r="18" spans="2:32" x14ac:dyDescent="0.25">
      <c r="B18" s="40" t="s">
        <v>106</v>
      </c>
      <c r="C18" s="39">
        <f>IF(C12=$C3,($C5),IF(D12&lt;$C3,0,(($C5)-C16)*IF(B18&lt;1,0,1)))</f>
        <v>70000</v>
      </c>
      <c r="D18" s="39">
        <f>IF(D12=$C3,($C5),IF(E12&lt;$C3,0,(($C5)-D16)*IF(C18&lt;1,0,1)))</f>
        <v>67217.67156238656</v>
      </c>
      <c r="E18" s="39">
        <f t="shared" ref="E18:AE18" si="6">IF(E12=$C3,($C5),IF(F12&lt;$C3,0,(($C5)-E16)*IF(D18&lt;1,0,1)))</f>
        <v>64424.007574311516</v>
      </c>
      <c r="F18" s="39">
        <f t="shared" si="6"/>
        <v>61618.961853339133</v>
      </c>
      <c r="G18" s="39">
        <f t="shared" si="6"/>
        <v>58802.488028880718</v>
      </c>
      <c r="H18" s="39">
        <f t="shared" si="6"/>
        <v>55974.53954142805</v>
      </c>
      <c r="I18" s="39">
        <f t="shared" si="6"/>
        <v>53135.069641783717</v>
      </c>
      <c r="J18" s="39">
        <f t="shared" si="6"/>
        <v>50284.031390288299</v>
      </c>
      <c r="K18" s="39">
        <f t="shared" si="6"/>
        <v>47421.377656044366</v>
      </c>
      <c r="L18" s="39">
        <f t="shared" si="6"/>
        <v>44547.061116137396</v>
      </c>
      <c r="M18" s="39">
        <f t="shared" si="6"/>
        <v>41661.034254853468</v>
      </c>
      <c r="N18" s="39">
        <f t="shared" si="6"/>
        <v>38763.249362893723</v>
      </c>
      <c r="O18" s="39">
        <f t="shared" si="6"/>
        <v>35853.658536585761</v>
      </c>
      <c r="P18" s="39">
        <f t="shared" si="6"/>
        <v>32932.213677091648</v>
      </c>
      <c r="Q18" s="39">
        <f t="shared" si="6"/>
        <v>29998.866489612847</v>
      </c>
      <c r="R18" s="39">
        <f t="shared" si="6"/>
        <v>27053.568482591843</v>
      </c>
      <c r="S18" s="39">
        <f t="shared" si="6"/>
        <v>24096.270966910502</v>
      </c>
      <c r="T18" s="39">
        <f t="shared" si="6"/>
        <v>21126.925055085201</v>
      </c>
      <c r="U18" s="39">
        <f t="shared" si="6"/>
        <v>18145.481660458652</v>
      </c>
      <c r="V18" s="39">
        <f t="shared" si="6"/>
        <v>15151.891496388453</v>
      </c>
      <c r="W18" s="39">
        <f t="shared" si="6"/>
        <v>12146.105075432322</v>
      </c>
      <c r="X18" s="39">
        <f t="shared" si="6"/>
        <v>9128.0727085300095</v>
      </c>
      <c r="Y18" s="39">
        <f t="shared" si="6"/>
        <v>6097.7445041818792</v>
      </c>
      <c r="Z18" s="39">
        <f t="shared" si="6"/>
        <v>3055.0703676241537</v>
      </c>
      <c r="AA18" s="39">
        <f t="shared" si="6"/>
        <v>7.8580342233181E-10</v>
      </c>
      <c r="AB18" s="39">
        <f t="shared" si="6"/>
        <v>0</v>
      </c>
      <c r="AC18" s="39">
        <f t="shared" si="6"/>
        <v>0</v>
      </c>
      <c r="AD18" s="39">
        <f t="shared" si="6"/>
        <v>0</v>
      </c>
      <c r="AE18" s="39">
        <f t="shared" si="6"/>
        <v>0</v>
      </c>
      <c r="AF18" s="39" t="e">
        <f>IF(AF12=$C3,($C5),IF(#REF!&lt;$C3,0,(($C5)-AF16)*IF(AE18&lt;1,0,1)))</f>
        <v>#REF!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5"/>
  <sheetViews>
    <sheetView showGridLines="0" workbookViewId="0">
      <selection activeCell="AH22" sqref="AH22"/>
    </sheetView>
  </sheetViews>
  <sheetFormatPr defaultRowHeight="15" x14ac:dyDescent="0.25"/>
  <cols>
    <col min="2" max="2" width="35.140625" bestFit="1" customWidth="1"/>
    <col min="3" max="3" width="11.28515625" customWidth="1"/>
    <col min="4" max="4" width="16.5703125" customWidth="1"/>
    <col min="5" max="28" width="15.28515625" bestFit="1" customWidth="1"/>
  </cols>
  <sheetData>
    <row r="1" spans="2:36" x14ac:dyDescent="0.25">
      <c r="E1">
        <v>1</v>
      </c>
      <c r="F1">
        <f>+E1+1</f>
        <v>2</v>
      </c>
      <c r="G1">
        <f t="shared" ref="G1:Q1" si="0">+F1+1</f>
        <v>3</v>
      </c>
      <c r="H1">
        <f t="shared" si="0"/>
        <v>4</v>
      </c>
      <c r="I1">
        <f t="shared" si="0"/>
        <v>5</v>
      </c>
      <c r="J1">
        <f t="shared" si="0"/>
        <v>6</v>
      </c>
      <c r="K1">
        <f t="shared" si="0"/>
        <v>7</v>
      </c>
      <c r="L1">
        <f t="shared" si="0"/>
        <v>8</v>
      </c>
      <c r="M1">
        <f t="shared" si="0"/>
        <v>9</v>
      </c>
      <c r="N1">
        <f t="shared" si="0"/>
        <v>10</v>
      </c>
      <c r="O1">
        <f t="shared" si="0"/>
        <v>11</v>
      </c>
      <c r="P1">
        <f t="shared" si="0"/>
        <v>12</v>
      </c>
      <c r="Q1">
        <f t="shared" si="0"/>
        <v>13</v>
      </c>
      <c r="R1">
        <f t="shared" ref="R1:AB1" si="1">+Q1+1</f>
        <v>14</v>
      </c>
      <c r="S1">
        <f t="shared" si="1"/>
        <v>15</v>
      </c>
      <c r="T1">
        <f t="shared" si="1"/>
        <v>16</v>
      </c>
      <c r="U1">
        <f t="shared" si="1"/>
        <v>17</v>
      </c>
      <c r="V1">
        <f t="shared" si="1"/>
        <v>18</v>
      </c>
      <c r="W1">
        <f t="shared" si="1"/>
        <v>19</v>
      </c>
      <c r="X1">
        <f t="shared" si="1"/>
        <v>20</v>
      </c>
      <c r="Y1">
        <f t="shared" si="1"/>
        <v>21</v>
      </c>
      <c r="Z1">
        <f t="shared" si="1"/>
        <v>22</v>
      </c>
      <c r="AA1">
        <f t="shared" si="1"/>
        <v>23</v>
      </c>
      <c r="AB1" s="25">
        <f t="shared" si="1"/>
        <v>24</v>
      </c>
      <c r="AC1">
        <f t="shared" ref="AC1:AJ1" si="2">+AB1+1</f>
        <v>25</v>
      </c>
      <c r="AD1">
        <f t="shared" si="2"/>
        <v>26</v>
      </c>
      <c r="AE1">
        <f t="shared" si="2"/>
        <v>27</v>
      </c>
      <c r="AF1">
        <f t="shared" si="2"/>
        <v>28</v>
      </c>
      <c r="AG1">
        <f t="shared" si="2"/>
        <v>29</v>
      </c>
      <c r="AH1">
        <f t="shared" si="2"/>
        <v>30</v>
      </c>
    </row>
    <row r="2" spans="2:36" x14ac:dyDescent="0.25">
      <c r="C2" t="s">
        <v>88</v>
      </c>
      <c r="D2" s="22" t="s">
        <v>90</v>
      </c>
      <c r="E2" t="s">
        <v>85</v>
      </c>
      <c r="F2" t="s">
        <v>85</v>
      </c>
      <c r="G2" t="s">
        <v>85</v>
      </c>
      <c r="H2" t="s">
        <v>85</v>
      </c>
      <c r="I2" t="s">
        <v>85</v>
      </c>
      <c r="J2" t="s">
        <v>85</v>
      </c>
      <c r="K2" t="s">
        <v>85</v>
      </c>
      <c r="L2" t="s">
        <v>85</v>
      </c>
      <c r="M2" t="s">
        <v>85</v>
      </c>
      <c r="N2" t="s">
        <v>85</v>
      </c>
      <c r="O2" t="s">
        <v>85</v>
      </c>
      <c r="P2" t="s">
        <v>85</v>
      </c>
      <c r="Q2" t="s">
        <v>85</v>
      </c>
      <c r="R2" t="s">
        <v>85</v>
      </c>
      <c r="S2" t="s">
        <v>85</v>
      </c>
      <c r="T2" t="s">
        <v>85</v>
      </c>
      <c r="U2" t="s">
        <v>85</v>
      </c>
      <c r="V2" t="s">
        <v>85</v>
      </c>
      <c r="W2" t="s">
        <v>85</v>
      </c>
      <c r="X2" t="s">
        <v>85</v>
      </c>
      <c r="Y2" t="s">
        <v>85</v>
      </c>
      <c r="Z2" t="s">
        <v>85</v>
      </c>
      <c r="AA2" t="s">
        <v>85</v>
      </c>
      <c r="AB2" t="s">
        <v>85</v>
      </c>
      <c r="AC2" t="s">
        <v>85</v>
      </c>
      <c r="AD2" t="s">
        <v>85</v>
      </c>
      <c r="AE2" t="s">
        <v>85</v>
      </c>
      <c r="AF2" t="s">
        <v>85</v>
      </c>
      <c r="AG2" t="s">
        <v>85</v>
      </c>
      <c r="AH2" t="s">
        <v>85</v>
      </c>
    </row>
    <row r="3" spans="2:36" x14ac:dyDescent="0.25">
      <c r="D3" s="22"/>
      <c r="E3" s="2">
        <f>+SP!C1</f>
        <v>41486</v>
      </c>
      <c r="F3" s="2">
        <f>EOMONTH(E3,1)</f>
        <v>41517</v>
      </c>
      <c r="G3" s="2">
        <f t="shared" ref="G3:Q3" si="3">EOMONTH(F3,1)</f>
        <v>41547</v>
      </c>
      <c r="H3" s="2">
        <f t="shared" si="3"/>
        <v>41578</v>
      </c>
      <c r="I3" s="2">
        <f t="shared" si="3"/>
        <v>41608</v>
      </c>
      <c r="J3" s="2">
        <f t="shared" si="3"/>
        <v>41639</v>
      </c>
      <c r="K3" s="2">
        <f t="shared" si="3"/>
        <v>41670</v>
      </c>
      <c r="L3" s="2">
        <f t="shared" si="3"/>
        <v>41698</v>
      </c>
      <c r="M3" s="2">
        <f t="shared" si="3"/>
        <v>41729</v>
      </c>
      <c r="N3" s="2">
        <f t="shared" si="3"/>
        <v>41759</v>
      </c>
      <c r="O3" s="2">
        <f t="shared" si="3"/>
        <v>41790</v>
      </c>
      <c r="P3" s="2">
        <f t="shared" si="3"/>
        <v>41820</v>
      </c>
      <c r="Q3" s="2">
        <f t="shared" si="3"/>
        <v>41851</v>
      </c>
      <c r="R3" s="2">
        <f t="shared" ref="R3:AB3" si="4">EOMONTH(Q3,1)</f>
        <v>41882</v>
      </c>
      <c r="S3" s="2">
        <f t="shared" si="4"/>
        <v>41912</v>
      </c>
      <c r="T3" s="2">
        <f t="shared" si="4"/>
        <v>41943</v>
      </c>
      <c r="U3" s="2">
        <f t="shared" si="4"/>
        <v>41973</v>
      </c>
      <c r="V3" s="2">
        <f t="shared" si="4"/>
        <v>42004</v>
      </c>
      <c r="W3" s="2">
        <f t="shared" si="4"/>
        <v>42035</v>
      </c>
      <c r="X3" s="2">
        <f t="shared" si="4"/>
        <v>42063</v>
      </c>
      <c r="Y3" s="2">
        <f t="shared" si="4"/>
        <v>42094</v>
      </c>
      <c r="Z3" s="2">
        <f t="shared" si="4"/>
        <v>42124</v>
      </c>
      <c r="AA3" s="2">
        <f t="shared" si="4"/>
        <v>42155</v>
      </c>
      <c r="AB3" s="2">
        <f t="shared" si="4"/>
        <v>42185</v>
      </c>
      <c r="AC3" s="2">
        <f t="shared" ref="AC3:AJ3" si="5">EOMONTH(AB3,1)</f>
        <v>42216</v>
      </c>
      <c r="AD3" s="2">
        <f t="shared" si="5"/>
        <v>42247</v>
      </c>
      <c r="AE3" s="2">
        <f t="shared" si="5"/>
        <v>42277</v>
      </c>
      <c r="AF3" s="2">
        <f t="shared" si="5"/>
        <v>42308</v>
      </c>
      <c r="AG3" s="2">
        <f t="shared" si="5"/>
        <v>42338</v>
      </c>
      <c r="AH3" s="2">
        <f t="shared" si="5"/>
        <v>42369</v>
      </c>
      <c r="AI3" s="2"/>
      <c r="AJ3" s="2"/>
    </row>
    <row r="4" spans="2:36" x14ac:dyDescent="0.25">
      <c r="B4" t="s">
        <v>91</v>
      </c>
      <c r="C4" s="15">
        <f>+SP!B24</f>
        <v>325000</v>
      </c>
      <c r="D4" s="25">
        <v>30</v>
      </c>
      <c r="E4" s="23">
        <f>+($C$4-$C$11)/$D$4</f>
        <v>5433.333333333333</v>
      </c>
      <c r="F4" s="23">
        <f>+($C$4-$C$11)/$D$4</f>
        <v>5433.333333333333</v>
      </c>
      <c r="G4" s="23">
        <f t="shared" ref="G4:AH4" si="6">+($C$4-$C$11)/$D$4</f>
        <v>5433.333333333333</v>
      </c>
      <c r="H4" s="23">
        <f t="shared" si="6"/>
        <v>5433.333333333333</v>
      </c>
      <c r="I4" s="23">
        <f t="shared" si="6"/>
        <v>5433.333333333333</v>
      </c>
      <c r="J4" s="23">
        <f t="shared" si="6"/>
        <v>5433.333333333333</v>
      </c>
      <c r="K4" s="23">
        <f t="shared" si="6"/>
        <v>5433.333333333333</v>
      </c>
      <c r="L4" s="23">
        <f t="shared" si="6"/>
        <v>5433.333333333333</v>
      </c>
      <c r="M4" s="23">
        <f t="shared" si="6"/>
        <v>5433.333333333333</v>
      </c>
      <c r="N4" s="23">
        <f t="shared" si="6"/>
        <v>5433.333333333333</v>
      </c>
      <c r="O4" s="23">
        <f t="shared" si="6"/>
        <v>5433.333333333333</v>
      </c>
      <c r="P4" s="23">
        <f t="shared" si="6"/>
        <v>5433.333333333333</v>
      </c>
      <c r="Q4" s="23">
        <f t="shared" si="6"/>
        <v>5433.333333333333</v>
      </c>
      <c r="R4" s="23">
        <f t="shared" si="6"/>
        <v>5433.333333333333</v>
      </c>
      <c r="S4" s="23">
        <f t="shared" si="6"/>
        <v>5433.333333333333</v>
      </c>
      <c r="T4" s="23">
        <f t="shared" si="6"/>
        <v>5433.333333333333</v>
      </c>
      <c r="U4" s="23">
        <f t="shared" si="6"/>
        <v>5433.333333333333</v>
      </c>
      <c r="V4" s="23">
        <f t="shared" si="6"/>
        <v>5433.333333333333</v>
      </c>
      <c r="W4" s="23">
        <f t="shared" si="6"/>
        <v>5433.333333333333</v>
      </c>
      <c r="X4" s="23">
        <f t="shared" si="6"/>
        <v>5433.333333333333</v>
      </c>
      <c r="Y4" s="23">
        <f t="shared" si="6"/>
        <v>5433.333333333333</v>
      </c>
      <c r="Z4" s="23">
        <f t="shared" si="6"/>
        <v>5433.333333333333</v>
      </c>
      <c r="AA4" s="23">
        <f t="shared" si="6"/>
        <v>5433.333333333333</v>
      </c>
      <c r="AB4" s="23">
        <f t="shared" si="6"/>
        <v>5433.333333333333</v>
      </c>
      <c r="AC4" s="23">
        <f t="shared" si="6"/>
        <v>5433.333333333333</v>
      </c>
      <c r="AD4" s="23">
        <f t="shared" si="6"/>
        <v>5433.333333333333</v>
      </c>
      <c r="AE4" s="23">
        <f t="shared" si="6"/>
        <v>5433.333333333333</v>
      </c>
      <c r="AF4" s="23">
        <f t="shared" si="6"/>
        <v>5433.333333333333</v>
      </c>
      <c r="AG4" s="23">
        <f t="shared" si="6"/>
        <v>5433.333333333333</v>
      </c>
      <c r="AH4" s="23">
        <f t="shared" si="6"/>
        <v>5433.333333333333</v>
      </c>
    </row>
    <row r="5" spans="2:36" x14ac:dyDescent="0.25">
      <c r="B5" t="s">
        <v>82</v>
      </c>
      <c r="C5" s="15">
        <f>+SP!B25</f>
        <v>89540</v>
      </c>
      <c r="D5" s="24">
        <v>24</v>
      </c>
      <c r="E5" s="23">
        <f>+($C$5-$C$12)/$D$5</f>
        <v>1647.5</v>
      </c>
      <c r="F5" s="23">
        <f>+($C$5-$C$12)/$D$5</f>
        <v>1647.5</v>
      </c>
      <c r="G5" s="23">
        <f>+($C$5-$C$12)/$D$5</f>
        <v>1647.5</v>
      </c>
      <c r="H5" s="23">
        <f>+($C$5-$C$12)/$D$5</f>
        <v>1647.5</v>
      </c>
      <c r="I5" s="23">
        <f>+($C$5-$C$12)/$D$5</f>
        <v>1647.5</v>
      </c>
      <c r="J5" s="23">
        <f>+($C$5-$C$12)/$D$5</f>
        <v>1647.5</v>
      </c>
      <c r="K5" s="23">
        <f>+($C$5-$C$12)/$D$5</f>
        <v>1647.5</v>
      </c>
      <c r="L5" s="23">
        <f>+($C$5-$C$12)/$D$5</f>
        <v>1647.5</v>
      </c>
      <c r="M5" s="23">
        <f>+($C$5-$C$12)/$D$5</f>
        <v>1647.5</v>
      </c>
      <c r="N5" s="23">
        <f>+($C$5-$C$12)/$D$5</f>
        <v>1647.5</v>
      </c>
      <c r="O5" s="23">
        <f>+($C$5-$C$12)/$D$5</f>
        <v>1647.5</v>
      </c>
      <c r="P5" s="23">
        <f>+($C$5-$C$12)/$D$5</f>
        <v>1647.5</v>
      </c>
      <c r="Q5" s="23">
        <f>+($C$5-$C$12)/$D$5</f>
        <v>1647.5</v>
      </c>
      <c r="R5" s="23">
        <f>+($C$5-$C$12)/$D$5</f>
        <v>1647.5</v>
      </c>
      <c r="S5" s="23">
        <f>+($C$5-$C$12)/$D$5</f>
        <v>1647.5</v>
      </c>
      <c r="T5" s="23">
        <f>+($C$5-$C$12)/$D$5</f>
        <v>1647.5</v>
      </c>
      <c r="U5" s="23">
        <f>+($C$5-$C$12)/$D$5</f>
        <v>1647.5</v>
      </c>
      <c r="V5" s="23">
        <f>+($C$5-$C$12)/$D$5</f>
        <v>1647.5</v>
      </c>
      <c r="W5" s="23">
        <f>+($C$5-$C$12)/$D$5</f>
        <v>1647.5</v>
      </c>
      <c r="X5" s="23">
        <f>+($C$5-$C$12)/$D$5</f>
        <v>1647.5</v>
      </c>
      <c r="Y5" s="23">
        <f>+($C$5-$C$12)/$D$5</f>
        <v>1647.5</v>
      </c>
      <c r="Z5" s="23">
        <f>+($C$5-$C$12)/$D$5</f>
        <v>1647.5</v>
      </c>
      <c r="AA5" s="23">
        <f>+($C$5-$C$12)/$D$5</f>
        <v>1647.5</v>
      </c>
      <c r="AB5" s="23">
        <f>+($C$5-$C$12)/$D$5</f>
        <v>1647.5</v>
      </c>
      <c r="AC5" s="23"/>
      <c r="AD5" s="23"/>
      <c r="AE5" s="23"/>
      <c r="AF5" s="23"/>
      <c r="AG5" s="23"/>
      <c r="AH5" s="23"/>
      <c r="AI5" s="23"/>
      <c r="AJ5" s="23"/>
    </row>
    <row r="6" spans="2:36" x14ac:dyDescent="0.25">
      <c r="B6" s="5" t="s">
        <v>84</v>
      </c>
      <c r="C6" s="6">
        <f>+SP!B30</f>
        <v>0</v>
      </c>
      <c r="D6" s="24">
        <v>0</v>
      </c>
    </row>
    <row r="7" spans="2:36" x14ac:dyDescent="0.25">
      <c r="B7" s="5" t="s">
        <v>86</v>
      </c>
      <c r="C7" s="6">
        <f>+SP!B31</f>
        <v>0</v>
      </c>
      <c r="D7" s="24">
        <v>0</v>
      </c>
    </row>
    <row r="8" spans="2:36" x14ac:dyDescent="0.25">
      <c r="B8" s="5" t="s">
        <v>87</v>
      </c>
      <c r="C8" s="6">
        <f>+SP!B32</f>
        <v>25000</v>
      </c>
      <c r="D8" s="24">
        <v>12</v>
      </c>
      <c r="E8" s="23">
        <f>+($C$8-$C$15)/$D$8</f>
        <v>1666.6666666666667</v>
      </c>
      <c r="F8" s="23">
        <f t="shared" ref="F8:P8" si="7">+($C$8-$C$15)/$D$8</f>
        <v>1666.6666666666667</v>
      </c>
      <c r="G8" s="23">
        <f t="shared" si="7"/>
        <v>1666.6666666666667</v>
      </c>
      <c r="H8" s="23">
        <f t="shared" si="7"/>
        <v>1666.6666666666667</v>
      </c>
      <c r="I8" s="23">
        <f t="shared" si="7"/>
        <v>1666.6666666666667</v>
      </c>
      <c r="J8" s="23">
        <f t="shared" si="7"/>
        <v>1666.6666666666667</v>
      </c>
      <c r="K8" s="23">
        <f t="shared" si="7"/>
        <v>1666.6666666666667</v>
      </c>
      <c r="L8" s="23">
        <f t="shared" si="7"/>
        <v>1666.6666666666667</v>
      </c>
      <c r="M8" s="23">
        <f t="shared" si="7"/>
        <v>1666.6666666666667</v>
      </c>
      <c r="N8" s="23">
        <f t="shared" si="7"/>
        <v>1666.6666666666667</v>
      </c>
      <c r="O8" s="23">
        <f t="shared" si="7"/>
        <v>1666.6666666666667</v>
      </c>
      <c r="P8" s="23">
        <f t="shared" si="7"/>
        <v>1666.6666666666667</v>
      </c>
    </row>
    <row r="10" spans="2:36" x14ac:dyDescent="0.25">
      <c r="B10" t="s">
        <v>89</v>
      </c>
    </row>
    <row r="11" spans="2:36" x14ac:dyDescent="0.25">
      <c r="B11" t="str">
        <f t="shared" ref="B11:B15" si="8">+B4</f>
        <v>Impianti  Macchinari e Attrezzature</v>
      </c>
      <c r="C11" s="6">
        <f>+SP!B26-Immobilizzazioni!C12</f>
        <v>162000</v>
      </c>
      <c r="E11" s="23">
        <f>+C11+E4</f>
        <v>167433.33333333334</v>
      </c>
      <c r="F11" s="23">
        <f>+E11+F4</f>
        <v>172866.66666666669</v>
      </c>
      <c r="G11" s="23">
        <f t="shared" ref="G11:AH11" si="9">+F11+G4</f>
        <v>178300.00000000003</v>
      </c>
      <c r="H11" s="23">
        <f t="shared" si="9"/>
        <v>183733.33333333337</v>
      </c>
      <c r="I11" s="23">
        <f t="shared" si="9"/>
        <v>189166.66666666672</v>
      </c>
      <c r="J11" s="23">
        <f t="shared" si="9"/>
        <v>194600.00000000006</v>
      </c>
      <c r="K11" s="23">
        <f t="shared" si="9"/>
        <v>200033.3333333334</v>
      </c>
      <c r="L11" s="23">
        <f t="shared" si="9"/>
        <v>205466.66666666674</v>
      </c>
      <c r="M11" s="23">
        <f t="shared" si="9"/>
        <v>210900.00000000009</v>
      </c>
      <c r="N11" s="23">
        <f t="shared" si="9"/>
        <v>216333.33333333343</v>
      </c>
      <c r="O11" s="23">
        <f t="shared" si="9"/>
        <v>221766.66666666677</v>
      </c>
      <c r="P11" s="23">
        <f t="shared" si="9"/>
        <v>227200.00000000012</v>
      </c>
      <c r="Q11" s="23">
        <f t="shared" si="9"/>
        <v>232633.33333333346</v>
      </c>
      <c r="R11" s="23">
        <f t="shared" si="9"/>
        <v>238066.6666666668</v>
      </c>
      <c r="S11" s="23">
        <f t="shared" si="9"/>
        <v>243500.00000000015</v>
      </c>
      <c r="T11" s="23">
        <f t="shared" si="9"/>
        <v>248933.33333333349</v>
      </c>
      <c r="U11" s="23">
        <f t="shared" si="9"/>
        <v>254366.66666666683</v>
      </c>
      <c r="V11" s="23">
        <f t="shared" si="9"/>
        <v>259800.00000000017</v>
      </c>
      <c r="W11" s="23">
        <f t="shared" si="9"/>
        <v>265233.33333333349</v>
      </c>
      <c r="X11" s="23">
        <f t="shared" si="9"/>
        <v>270666.6666666668</v>
      </c>
      <c r="Y11" s="23">
        <f t="shared" si="9"/>
        <v>276100.00000000012</v>
      </c>
      <c r="Z11" s="23">
        <f t="shared" si="9"/>
        <v>281533.33333333343</v>
      </c>
      <c r="AA11" s="23">
        <f t="shared" si="9"/>
        <v>286966.66666666674</v>
      </c>
      <c r="AB11" s="23">
        <f t="shared" si="9"/>
        <v>292400.00000000006</v>
      </c>
      <c r="AC11" s="23">
        <f t="shared" si="9"/>
        <v>297833.33333333337</v>
      </c>
      <c r="AD11" s="23">
        <f t="shared" si="9"/>
        <v>303266.66666666669</v>
      </c>
      <c r="AE11" s="23">
        <f t="shared" si="9"/>
        <v>308700</v>
      </c>
      <c r="AF11" s="23">
        <f t="shared" si="9"/>
        <v>314133.33333333331</v>
      </c>
      <c r="AG11" s="23">
        <f t="shared" si="9"/>
        <v>319566.66666666663</v>
      </c>
      <c r="AH11" s="23">
        <f t="shared" si="9"/>
        <v>324999.99999999994</v>
      </c>
    </row>
    <row r="12" spans="2:36" x14ac:dyDescent="0.25">
      <c r="B12" t="str">
        <f t="shared" si="8"/>
        <v>Attrezzature industriali e commerciali</v>
      </c>
      <c r="C12" s="6">
        <v>50000</v>
      </c>
      <c r="E12" s="23">
        <f>+C12+E5</f>
        <v>51647.5</v>
      </c>
      <c r="F12" s="23">
        <f>+E12+F5</f>
        <v>53295</v>
      </c>
      <c r="G12" s="23">
        <f t="shared" ref="G12:P12" si="10">+F12+G5</f>
        <v>54942.5</v>
      </c>
      <c r="H12" s="23">
        <f t="shared" si="10"/>
        <v>56590</v>
      </c>
      <c r="I12" s="23">
        <f t="shared" si="10"/>
        <v>58237.5</v>
      </c>
      <c r="J12" s="23">
        <f t="shared" si="10"/>
        <v>59885</v>
      </c>
      <c r="K12" s="23">
        <f t="shared" si="10"/>
        <v>61532.5</v>
      </c>
      <c r="L12" s="23">
        <f t="shared" si="10"/>
        <v>63180</v>
      </c>
      <c r="M12" s="23">
        <f t="shared" si="10"/>
        <v>64827.5</v>
      </c>
      <c r="N12" s="23">
        <f t="shared" si="10"/>
        <v>66475</v>
      </c>
      <c r="O12" s="23">
        <f t="shared" si="10"/>
        <v>68122.5</v>
      </c>
      <c r="P12" s="23">
        <f t="shared" si="10"/>
        <v>69770</v>
      </c>
      <c r="Q12" s="23">
        <f t="shared" ref="Q12:AB12" si="11">+P12+Q5</f>
        <v>71417.5</v>
      </c>
      <c r="R12" s="23">
        <f t="shared" si="11"/>
        <v>73065</v>
      </c>
      <c r="S12" s="23">
        <f t="shared" si="11"/>
        <v>74712.5</v>
      </c>
      <c r="T12" s="23">
        <f t="shared" si="11"/>
        <v>76360</v>
      </c>
      <c r="U12" s="23">
        <f t="shared" si="11"/>
        <v>78007.5</v>
      </c>
      <c r="V12" s="23">
        <f t="shared" si="11"/>
        <v>79655</v>
      </c>
      <c r="W12" s="23">
        <f t="shared" si="11"/>
        <v>81302.5</v>
      </c>
      <c r="X12" s="23">
        <f t="shared" si="11"/>
        <v>82950</v>
      </c>
      <c r="Y12" s="23">
        <f t="shared" si="11"/>
        <v>84597.5</v>
      </c>
      <c r="Z12" s="23">
        <f t="shared" si="11"/>
        <v>86245</v>
      </c>
      <c r="AA12" s="23">
        <f t="shared" si="11"/>
        <v>87892.5</v>
      </c>
      <c r="AB12" s="23">
        <f t="shared" si="11"/>
        <v>89540</v>
      </c>
      <c r="AC12" s="23">
        <f t="shared" ref="AC12:AJ12" si="12">+AB12+AC5</f>
        <v>89540</v>
      </c>
      <c r="AD12" s="23">
        <f t="shared" si="12"/>
        <v>89540</v>
      </c>
      <c r="AE12" s="23">
        <f t="shared" si="12"/>
        <v>89540</v>
      </c>
      <c r="AF12" s="23">
        <f t="shared" si="12"/>
        <v>89540</v>
      </c>
      <c r="AG12" s="23">
        <f t="shared" si="12"/>
        <v>89540</v>
      </c>
      <c r="AH12" s="23">
        <f t="shared" si="12"/>
        <v>89540</v>
      </c>
      <c r="AI12" s="23"/>
      <c r="AJ12" s="23"/>
    </row>
    <row r="13" spans="2:36" x14ac:dyDescent="0.25">
      <c r="B13" t="str">
        <f t="shared" si="8"/>
        <v>Costi d'impianto e ampliamento</v>
      </c>
      <c r="C13" s="6"/>
      <c r="E13" s="23">
        <f t="shared" ref="E13:E15" si="13">+C13+E6</f>
        <v>0</v>
      </c>
      <c r="F13" s="23">
        <f t="shared" ref="F13:P15" si="14">+E13+F6</f>
        <v>0</v>
      </c>
      <c r="G13" s="23">
        <f t="shared" si="14"/>
        <v>0</v>
      </c>
      <c r="H13" s="23">
        <f t="shared" si="14"/>
        <v>0</v>
      </c>
      <c r="I13" s="23">
        <f t="shared" si="14"/>
        <v>0</v>
      </c>
      <c r="J13" s="23">
        <f t="shared" si="14"/>
        <v>0</v>
      </c>
      <c r="K13" s="23">
        <f t="shared" si="14"/>
        <v>0</v>
      </c>
      <c r="L13" s="23">
        <f t="shared" si="14"/>
        <v>0</v>
      </c>
      <c r="M13" s="23">
        <f t="shared" si="14"/>
        <v>0</v>
      </c>
      <c r="N13" s="23">
        <f t="shared" si="14"/>
        <v>0</v>
      </c>
      <c r="O13" s="23">
        <f t="shared" si="14"/>
        <v>0</v>
      </c>
      <c r="P13" s="23">
        <f t="shared" si="14"/>
        <v>0</v>
      </c>
      <c r="Q13" s="23">
        <f t="shared" ref="Q13:AB13" si="15">+P13+Q6</f>
        <v>0</v>
      </c>
      <c r="R13" s="23">
        <f t="shared" si="15"/>
        <v>0</v>
      </c>
      <c r="S13" s="23">
        <f t="shared" si="15"/>
        <v>0</v>
      </c>
      <c r="T13" s="23">
        <f t="shared" si="15"/>
        <v>0</v>
      </c>
      <c r="U13" s="23">
        <f t="shared" si="15"/>
        <v>0</v>
      </c>
      <c r="V13" s="23">
        <f t="shared" si="15"/>
        <v>0</v>
      </c>
      <c r="W13" s="23">
        <f t="shared" si="15"/>
        <v>0</v>
      </c>
      <c r="X13" s="23">
        <f t="shared" si="15"/>
        <v>0</v>
      </c>
      <c r="Y13" s="23">
        <f t="shared" si="15"/>
        <v>0</v>
      </c>
      <c r="Z13" s="23">
        <f t="shared" si="15"/>
        <v>0</v>
      </c>
      <c r="AA13" s="23">
        <f t="shared" si="15"/>
        <v>0</v>
      </c>
      <c r="AB13" s="23">
        <f t="shared" si="15"/>
        <v>0</v>
      </c>
      <c r="AC13" s="23">
        <f t="shared" ref="AC13:AJ13" si="16">+AB13+AC6</f>
        <v>0</v>
      </c>
      <c r="AD13" s="23">
        <f t="shared" si="16"/>
        <v>0</v>
      </c>
      <c r="AE13" s="23">
        <f t="shared" si="16"/>
        <v>0</v>
      </c>
      <c r="AF13" s="23">
        <f t="shared" si="16"/>
        <v>0</v>
      </c>
      <c r="AG13" s="23">
        <f t="shared" si="16"/>
        <v>0</v>
      </c>
      <c r="AH13" s="23">
        <f t="shared" si="16"/>
        <v>0</v>
      </c>
      <c r="AI13" s="23"/>
      <c r="AJ13" s="23"/>
    </row>
    <row r="14" spans="2:36" x14ac:dyDescent="0.25">
      <c r="B14" t="str">
        <f t="shared" si="8"/>
        <v>Ricerca&amp; Sviluppo</v>
      </c>
      <c r="C14" s="6"/>
      <c r="E14" s="23">
        <f t="shared" si="13"/>
        <v>0</v>
      </c>
      <c r="F14" s="23">
        <f t="shared" si="14"/>
        <v>0</v>
      </c>
      <c r="G14" s="23">
        <f t="shared" si="14"/>
        <v>0</v>
      </c>
      <c r="H14" s="23">
        <f t="shared" si="14"/>
        <v>0</v>
      </c>
      <c r="I14" s="23">
        <f t="shared" si="14"/>
        <v>0</v>
      </c>
      <c r="J14" s="23">
        <f t="shared" si="14"/>
        <v>0</v>
      </c>
      <c r="K14" s="23">
        <f t="shared" si="14"/>
        <v>0</v>
      </c>
      <c r="L14" s="23">
        <f t="shared" si="14"/>
        <v>0</v>
      </c>
      <c r="M14" s="23">
        <f t="shared" si="14"/>
        <v>0</v>
      </c>
      <c r="N14" s="23">
        <f t="shared" si="14"/>
        <v>0</v>
      </c>
      <c r="O14" s="23">
        <f t="shared" si="14"/>
        <v>0</v>
      </c>
      <c r="P14" s="23">
        <f t="shared" si="14"/>
        <v>0</v>
      </c>
      <c r="Q14" s="23">
        <f t="shared" ref="Q14:AB14" si="17">+P14+Q7</f>
        <v>0</v>
      </c>
      <c r="R14" s="23">
        <f t="shared" si="17"/>
        <v>0</v>
      </c>
      <c r="S14" s="23">
        <f t="shared" si="17"/>
        <v>0</v>
      </c>
      <c r="T14" s="23">
        <f t="shared" si="17"/>
        <v>0</v>
      </c>
      <c r="U14" s="23">
        <f t="shared" si="17"/>
        <v>0</v>
      </c>
      <c r="V14" s="23">
        <f t="shared" si="17"/>
        <v>0</v>
      </c>
      <c r="W14" s="23">
        <f t="shared" si="17"/>
        <v>0</v>
      </c>
      <c r="X14" s="23">
        <f t="shared" si="17"/>
        <v>0</v>
      </c>
      <c r="Y14" s="23">
        <f t="shared" si="17"/>
        <v>0</v>
      </c>
      <c r="Z14" s="23">
        <f t="shared" si="17"/>
        <v>0</v>
      </c>
      <c r="AA14" s="23">
        <f t="shared" si="17"/>
        <v>0</v>
      </c>
      <c r="AB14" s="23">
        <f t="shared" si="17"/>
        <v>0</v>
      </c>
      <c r="AC14" s="23">
        <f t="shared" ref="AC14:AJ14" si="18">+AB14+AC7</f>
        <v>0</v>
      </c>
      <c r="AD14" s="23">
        <f t="shared" si="18"/>
        <v>0</v>
      </c>
      <c r="AE14" s="23">
        <f t="shared" si="18"/>
        <v>0</v>
      </c>
      <c r="AF14" s="23">
        <f t="shared" si="18"/>
        <v>0</v>
      </c>
      <c r="AG14" s="23">
        <f t="shared" si="18"/>
        <v>0</v>
      </c>
      <c r="AH14" s="23">
        <f t="shared" si="18"/>
        <v>0</v>
      </c>
      <c r="AI14" s="23"/>
      <c r="AJ14" s="23"/>
    </row>
    <row r="15" spans="2:36" x14ac:dyDescent="0.25">
      <c r="B15" t="str">
        <f t="shared" si="8"/>
        <v>Altre immobilizzazioni immateriali</v>
      </c>
      <c r="C15" s="6">
        <f>+SP!B33</f>
        <v>5000</v>
      </c>
      <c r="E15" s="23">
        <f t="shared" si="13"/>
        <v>6666.666666666667</v>
      </c>
      <c r="F15" s="23">
        <f t="shared" si="14"/>
        <v>8333.3333333333339</v>
      </c>
      <c r="G15" s="23">
        <f t="shared" si="14"/>
        <v>10000</v>
      </c>
      <c r="H15" s="23">
        <f t="shared" si="14"/>
        <v>11666.666666666666</v>
      </c>
      <c r="I15" s="23">
        <f t="shared" si="14"/>
        <v>13333.333333333332</v>
      </c>
      <c r="J15" s="23">
        <f t="shared" si="14"/>
        <v>14999.999999999998</v>
      </c>
      <c r="K15" s="23">
        <f t="shared" si="14"/>
        <v>16666.666666666664</v>
      </c>
      <c r="L15" s="23">
        <f t="shared" si="14"/>
        <v>18333.333333333332</v>
      </c>
      <c r="M15" s="23">
        <f t="shared" si="14"/>
        <v>20000</v>
      </c>
      <c r="N15" s="23">
        <f t="shared" si="14"/>
        <v>21666.666666666668</v>
      </c>
      <c r="O15" s="23">
        <f t="shared" si="14"/>
        <v>23333.333333333336</v>
      </c>
      <c r="P15" s="23">
        <f t="shared" si="14"/>
        <v>25000.000000000004</v>
      </c>
      <c r="Q15" s="23">
        <f t="shared" ref="Q15:AB15" si="19">+P15+Q8</f>
        <v>25000.000000000004</v>
      </c>
      <c r="R15" s="23">
        <f t="shared" si="19"/>
        <v>25000.000000000004</v>
      </c>
      <c r="S15" s="23">
        <f t="shared" si="19"/>
        <v>25000.000000000004</v>
      </c>
      <c r="T15" s="23">
        <f t="shared" si="19"/>
        <v>25000.000000000004</v>
      </c>
      <c r="U15" s="23">
        <f t="shared" si="19"/>
        <v>25000.000000000004</v>
      </c>
      <c r="V15" s="23">
        <f t="shared" si="19"/>
        <v>25000.000000000004</v>
      </c>
      <c r="W15" s="23">
        <f t="shared" si="19"/>
        <v>25000.000000000004</v>
      </c>
      <c r="X15" s="23">
        <f t="shared" si="19"/>
        <v>25000.000000000004</v>
      </c>
      <c r="Y15" s="23">
        <f t="shared" si="19"/>
        <v>25000.000000000004</v>
      </c>
      <c r="Z15" s="23">
        <f t="shared" si="19"/>
        <v>25000.000000000004</v>
      </c>
      <c r="AA15" s="23">
        <f t="shared" si="19"/>
        <v>25000.000000000004</v>
      </c>
      <c r="AB15" s="23">
        <f t="shared" si="19"/>
        <v>25000.000000000004</v>
      </c>
      <c r="AC15" s="23">
        <f t="shared" ref="AC15:AJ15" si="20">+AB15+AC8</f>
        <v>25000.000000000004</v>
      </c>
      <c r="AD15" s="23">
        <f t="shared" si="20"/>
        <v>25000.000000000004</v>
      </c>
      <c r="AE15" s="23">
        <f t="shared" si="20"/>
        <v>25000.000000000004</v>
      </c>
      <c r="AF15" s="23">
        <f t="shared" si="20"/>
        <v>25000.000000000004</v>
      </c>
      <c r="AG15" s="23">
        <f t="shared" si="20"/>
        <v>25000.000000000004</v>
      </c>
      <c r="AH15" s="23">
        <f t="shared" si="20"/>
        <v>25000.000000000004</v>
      </c>
      <c r="AI15" s="23"/>
      <c r="AJ15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15"/>
  <sheetViews>
    <sheetView showGridLines="0" workbookViewId="0">
      <selection activeCell="C13" sqref="C13"/>
    </sheetView>
  </sheetViews>
  <sheetFormatPr defaultRowHeight="15" x14ac:dyDescent="0.25"/>
  <cols>
    <col min="2" max="2" width="20.42578125" bestFit="1" customWidth="1"/>
    <col min="3" max="5" width="11.28515625" bestFit="1" customWidth="1"/>
  </cols>
  <sheetData>
    <row r="2" spans="2:32" x14ac:dyDescent="0.25">
      <c r="C2" s="18">
        <f>+'Variazioni Finanziarie'!D2</f>
        <v>41486</v>
      </c>
      <c r="D2" s="18">
        <f>+'Variazioni Finanziarie'!E2</f>
        <v>41517</v>
      </c>
      <c r="E2" s="18">
        <f>+'Variazioni Finanziarie'!F2</f>
        <v>41547</v>
      </c>
      <c r="F2" s="18">
        <f>+'Variazioni Finanziarie'!G2</f>
        <v>41578</v>
      </c>
      <c r="G2" s="18">
        <f>+'Variazioni Finanziarie'!H2</f>
        <v>41608</v>
      </c>
      <c r="H2" s="18">
        <f>+'Variazioni Finanziarie'!I2</f>
        <v>41639</v>
      </c>
      <c r="I2" s="18">
        <f>+'Variazioni Finanziarie'!J2</f>
        <v>41670</v>
      </c>
      <c r="J2" s="18">
        <f>+'Variazioni Finanziarie'!K2</f>
        <v>41698</v>
      </c>
      <c r="K2" s="18">
        <f>+'Variazioni Finanziarie'!L2</f>
        <v>41729</v>
      </c>
      <c r="L2" s="18">
        <f>+'Variazioni Finanziarie'!M2</f>
        <v>41759</v>
      </c>
      <c r="M2" s="18">
        <f>+'Variazioni Finanziarie'!N2</f>
        <v>41790</v>
      </c>
      <c r="N2" s="18">
        <f>+'Variazioni Finanziarie'!O2</f>
        <v>41820</v>
      </c>
      <c r="O2" s="18">
        <f>+'Variazioni Finanziarie'!P2</f>
        <v>41851</v>
      </c>
      <c r="P2" s="18">
        <f>+'Variazioni Finanziarie'!Q2</f>
        <v>41882</v>
      </c>
      <c r="Q2" s="18">
        <f>+'Variazioni Finanziarie'!R2</f>
        <v>41912</v>
      </c>
      <c r="R2" s="18">
        <f>+'Variazioni Finanziarie'!S2</f>
        <v>41943</v>
      </c>
      <c r="S2" s="18">
        <f>+'Variazioni Finanziarie'!T2</f>
        <v>41973</v>
      </c>
      <c r="T2" s="18">
        <f>+'Variazioni Finanziarie'!U2</f>
        <v>42004</v>
      </c>
      <c r="U2" s="18">
        <f>+'Variazioni Finanziarie'!V2</f>
        <v>42035</v>
      </c>
      <c r="V2" s="18">
        <f>+'Variazioni Finanziarie'!W2</f>
        <v>42063</v>
      </c>
      <c r="W2" s="18">
        <f>+'Variazioni Finanziarie'!X2</f>
        <v>42094</v>
      </c>
      <c r="X2" s="18">
        <f>+'Variazioni Finanziarie'!Y2</f>
        <v>42124</v>
      </c>
      <c r="Y2" s="18">
        <f>+'Variazioni Finanziarie'!Z2</f>
        <v>42155</v>
      </c>
      <c r="Z2" s="18">
        <f>+'Variazioni Finanziarie'!AA2</f>
        <v>42185</v>
      </c>
      <c r="AA2" s="18">
        <f>+'Variazioni Finanziarie'!AB2</f>
        <v>42216</v>
      </c>
      <c r="AB2" s="18">
        <f>+'Variazioni Finanziarie'!AC2</f>
        <v>42247</v>
      </c>
      <c r="AC2" s="18">
        <f>+'Variazioni Finanziarie'!AD2</f>
        <v>42277</v>
      </c>
      <c r="AD2" s="18">
        <f>+'Variazioni Finanziarie'!AE2</f>
        <v>42308</v>
      </c>
      <c r="AE2" s="18">
        <f>+'Variazioni Finanziarie'!AF2</f>
        <v>42338</v>
      </c>
      <c r="AF2" s="18">
        <f>+'Variazioni Finanziarie'!AG2</f>
        <v>42369</v>
      </c>
    </row>
    <row r="3" spans="2:32" x14ac:dyDescent="0.25">
      <c r="C3" s="18"/>
      <c r="D3" s="18"/>
      <c r="E3" s="18"/>
    </row>
    <row r="4" spans="2:32" x14ac:dyDescent="0.25">
      <c r="C4" s="18"/>
      <c r="D4" s="18"/>
      <c r="E4" s="18"/>
    </row>
    <row r="5" spans="2:32" x14ac:dyDescent="0.25">
      <c r="C5" s="18"/>
      <c r="D5" s="18"/>
      <c r="E5" s="18"/>
    </row>
    <row r="6" spans="2:32" x14ac:dyDescent="0.25">
      <c r="B6" t="s">
        <v>79</v>
      </c>
      <c r="C6" s="21">
        <f>SUM(C4:C5)</f>
        <v>0</v>
      </c>
      <c r="D6" s="21">
        <f t="shared" ref="D6:AF6" si="0">SUM(D4:D5)</f>
        <v>0</v>
      </c>
      <c r="E6" s="21">
        <f t="shared" si="0"/>
        <v>0</v>
      </c>
      <c r="F6" s="21">
        <f t="shared" si="0"/>
        <v>0</v>
      </c>
      <c r="G6" s="21">
        <f t="shared" si="0"/>
        <v>0</v>
      </c>
      <c r="H6" s="21">
        <f t="shared" si="0"/>
        <v>0</v>
      </c>
      <c r="I6" s="21">
        <f t="shared" si="0"/>
        <v>0</v>
      </c>
      <c r="J6" s="21">
        <f t="shared" si="0"/>
        <v>0</v>
      </c>
      <c r="K6" s="21">
        <f t="shared" si="0"/>
        <v>0</v>
      </c>
      <c r="L6" s="21">
        <f t="shared" si="0"/>
        <v>0</v>
      </c>
      <c r="M6" s="21">
        <f t="shared" si="0"/>
        <v>0</v>
      </c>
      <c r="N6" s="21">
        <f t="shared" si="0"/>
        <v>0</v>
      </c>
      <c r="O6" s="21">
        <f t="shared" si="0"/>
        <v>0</v>
      </c>
      <c r="P6" s="21">
        <f t="shared" si="0"/>
        <v>0</v>
      </c>
      <c r="Q6" s="21">
        <f t="shared" si="0"/>
        <v>0</v>
      </c>
      <c r="R6" s="21">
        <f t="shared" si="0"/>
        <v>0</v>
      </c>
      <c r="S6" s="21">
        <f t="shared" si="0"/>
        <v>0</v>
      </c>
      <c r="T6" s="21">
        <f t="shared" si="0"/>
        <v>0</v>
      </c>
      <c r="U6" s="21">
        <f t="shared" si="0"/>
        <v>0</v>
      </c>
      <c r="V6" s="21">
        <f t="shared" si="0"/>
        <v>0</v>
      </c>
      <c r="W6" s="21">
        <f t="shared" si="0"/>
        <v>0</v>
      </c>
      <c r="X6" s="21">
        <f t="shared" si="0"/>
        <v>0</v>
      </c>
      <c r="Y6" s="21">
        <f t="shared" si="0"/>
        <v>0</v>
      </c>
      <c r="Z6" s="21">
        <f t="shared" si="0"/>
        <v>0</v>
      </c>
      <c r="AA6" s="21">
        <f t="shared" si="0"/>
        <v>0</v>
      </c>
      <c r="AB6" s="21">
        <f t="shared" si="0"/>
        <v>0</v>
      </c>
      <c r="AC6" s="21">
        <f t="shared" si="0"/>
        <v>0</v>
      </c>
      <c r="AD6" s="21">
        <f t="shared" si="0"/>
        <v>0</v>
      </c>
      <c r="AE6" s="21">
        <f t="shared" si="0"/>
        <v>0</v>
      </c>
      <c r="AF6" s="21">
        <f t="shared" si="0"/>
        <v>0</v>
      </c>
    </row>
    <row r="7" spans="2:32" x14ac:dyDescent="0.25">
      <c r="C7" s="20"/>
      <c r="D7" s="20"/>
      <c r="E7" s="20"/>
    </row>
    <row r="8" spans="2:32" x14ac:dyDescent="0.25">
      <c r="B8" t="s">
        <v>77</v>
      </c>
      <c r="C8" s="21">
        <v>4000</v>
      </c>
      <c r="D8" s="21">
        <v>4546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</row>
    <row r="9" spans="2:32" x14ac:dyDescent="0.25">
      <c r="B9" t="s">
        <v>81</v>
      </c>
      <c r="C9" s="21">
        <v>30000</v>
      </c>
      <c r="D9" s="21">
        <v>30000</v>
      </c>
      <c r="E9" s="21">
        <v>29000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</row>
    <row r="10" spans="2:32" x14ac:dyDescent="0.25">
      <c r="B10" t="s">
        <v>92</v>
      </c>
      <c r="C10" s="21">
        <f>+Immobilizzazioni!E4+Immobilizzazioni!E5</f>
        <v>7080.833333333333</v>
      </c>
      <c r="D10" s="21">
        <f>+Immobilizzazioni!F4+Immobilizzazioni!F5</f>
        <v>7080.833333333333</v>
      </c>
      <c r="E10" s="21">
        <f>+Immobilizzazioni!G4+Immobilizzazioni!G5</f>
        <v>7080.833333333333</v>
      </c>
      <c r="F10" s="21">
        <f>+Immobilizzazioni!H4+Immobilizzazioni!H5</f>
        <v>7080.833333333333</v>
      </c>
      <c r="G10" s="21">
        <f>+Immobilizzazioni!I4+Immobilizzazioni!I5</f>
        <v>7080.833333333333</v>
      </c>
      <c r="H10" s="21">
        <f>+Immobilizzazioni!J4+Immobilizzazioni!J5</f>
        <v>7080.833333333333</v>
      </c>
      <c r="I10" s="21">
        <f>+Immobilizzazioni!K4+Immobilizzazioni!K5</f>
        <v>7080.833333333333</v>
      </c>
      <c r="J10" s="21">
        <f>+Immobilizzazioni!L4+Immobilizzazioni!L5</f>
        <v>7080.833333333333</v>
      </c>
      <c r="K10" s="21">
        <f>+Immobilizzazioni!M4+Immobilizzazioni!M5</f>
        <v>7080.833333333333</v>
      </c>
      <c r="L10" s="21">
        <f>+Immobilizzazioni!N4+Immobilizzazioni!N5</f>
        <v>7080.833333333333</v>
      </c>
      <c r="M10" s="21">
        <f>+Immobilizzazioni!O4+Immobilizzazioni!O5</f>
        <v>7080.833333333333</v>
      </c>
      <c r="N10" s="21">
        <f>+Immobilizzazioni!P4+Immobilizzazioni!P5</f>
        <v>7080.833333333333</v>
      </c>
      <c r="O10" s="21">
        <f>+Immobilizzazioni!Q4+Immobilizzazioni!Q5</f>
        <v>7080.833333333333</v>
      </c>
      <c r="P10" s="21">
        <f>+Immobilizzazioni!R4+Immobilizzazioni!R5</f>
        <v>7080.833333333333</v>
      </c>
      <c r="Q10" s="21">
        <f>+Immobilizzazioni!S4+Immobilizzazioni!S5</f>
        <v>7080.833333333333</v>
      </c>
      <c r="R10" s="21">
        <f>+Immobilizzazioni!T4+Immobilizzazioni!T5</f>
        <v>7080.833333333333</v>
      </c>
      <c r="S10" s="21">
        <f>+Immobilizzazioni!U4+Immobilizzazioni!U5</f>
        <v>7080.833333333333</v>
      </c>
      <c r="T10" s="21">
        <f>+Immobilizzazioni!V4+Immobilizzazioni!V5</f>
        <v>7080.833333333333</v>
      </c>
      <c r="U10" s="21">
        <f>+Immobilizzazioni!W4+Immobilizzazioni!W5</f>
        <v>7080.833333333333</v>
      </c>
      <c r="V10" s="21">
        <f>+Immobilizzazioni!X4+Immobilizzazioni!X5</f>
        <v>7080.833333333333</v>
      </c>
      <c r="W10" s="21">
        <f>+Immobilizzazioni!Y4+Immobilizzazioni!Y5</f>
        <v>7080.833333333333</v>
      </c>
      <c r="X10" s="21">
        <f>+Immobilizzazioni!Z4+Immobilizzazioni!Z5</f>
        <v>7080.833333333333</v>
      </c>
      <c r="Y10" s="21">
        <f>+Immobilizzazioni!AA4+Immobilizzazioni!AA5</f>
        <v>7080.833333333333</v>
      </c>
      <c r="Z10" s="21">
        <f>+Immobilizzazioni!AB4+Immobilizzazioni!AB5</f>
        <v>7080.833333333333</v>
      </c>
      <c r="AA10" s="21">
        <f>+Immobilizzazioni!AC4+Immobilizzazioni!AC5</f>
        <v>5433.333333333333</v>
      </c>
      <c r="AB10" s="21">
        <f>+Immobilizzazioni!AD4+Immobilizzazioni!AD5</f>
        <v>5433.333333333333</v>
      </c>
      <c r="AC10" s="21">
        <f>+Immobilizzazioni!AE4+Immobilizzazioni!AE5</f>
        <v>5433.333333333333</v>
      </c>
      <c r="AD10" s="21">
        <f>+Immobilizzazioni!AF4+Immobilizzazioni!AF5</f>
        <v>5433.333333333333</v>
      </c>
      <c r="AE10" s="21">
        <f>+Immobilizzazioni!AG4+Immobilizzazioni!AG5</f>
        <v>5433.333333333333</v>
      </c>
      <c r="AF10" s="21">
        <f>+Immobilizzazioni!AH4+Immobilizzazioni!AH5</f>
        <v>5433.333333333333</v>
      </c>
    </row>
    <row r="11" spans="2:32" x14ac:dyDescent="0.25">
      <c r="B11" t="s">
        <v>93</v>
      </c>
      <c r="C11" s="21">
        <f>+Immobilizzazioni!E8</f>
        <v>1666.6666666666667</v>
      </c>
      <c r="D11" s="21">
        <f>+Immobilizzazioni!F8</f>
        <v>1666.6666666666667</v>
      </c>
      <c r="E11" s="21">
        <f>+Immobilizzazioni!G8</f>
        <v>1666.6666666666667</v>
      </c>
      <c r="F11" s="21">
        <f>+Immobilizzazioni!H8</f>
        <v>1666.6666666666667</v>
      </c>
      <c r="G11" s="21">
        <f>+Immobilizzazioni!I8</f>
        <v>1666.6666666666667</v>
      </c>
      <c r="H11" s="21">
        <f>+Immobilizzazioni!J8</f>
        <v>1666.6666666666667</v>
      </c>
      <c r="I11" s="21">
        <f>+Immobilizzazioni!K8</f>
        <v>1666.6666666666667</v>
      </c>
      <c r="J11" s="21">
        <f>+Immobilizzazioni!L8</f>
        <v>1666.6666666666667</v>
      </c>
      <c r="K11" s="21">
        <f>+Immobilizzazioni!M8</f>
        <v>1666.6666666666667</v>
      </c>
      <c r="L11" s="21">
        <f>+Immobilizzazioni!N8</f>
        <v>1666.6666666666667</v>
      </c>
      <c r="M11" s="21">
        <f>+Immobilizzazioni!O8</f>
        <v>1666.6666666666667</v>
      </c>
      <c r="N11" s="21">
        <f>+Immobilizzazioni!P8</f>
        <v>1666.6666666666667</v>
      </c>
      <c r="O11" s="21">
        <f>+Immobilizzazioni!Q8</f>
        <v>0</v>
      </c>
      <c r="P11" s="21">
        <f>+Immobilizzazioni!R8</f>
        <v>0</v>
      </c>
      <c r="Q11" s="21">
        <f>+Immobilizzazioni!S8</f>
        <v>0</v>
      </c>
      <c r="R11" s="21">
        <f>+Immobilizzazioni!T8</f>
        <v>0</v>
      </c>
      <c r="S11" s="21">
        <f>+Immobilizzazioni!U8</f>
        <v>0</v>
      </c>
      <c r="T11" s="21">
        <f>+Immobilizzazioni!V8</f>
        <v>0</v>
      </c>
      <c r="U11" s="21">
        <f>+Immobilizzazioni!W8</f>
        <v>0</v>
      </c>
      <c r="V11" s="21">
        <f>+Immobilizzazioni!X8</f>
        <v>0</v>
      </c>
      <c r="W11" s="21">
        <f>+Immobilizzazioni!Y8</f>
        <v>0</v>
      </c>
      <c r="X11" s="21">
        <f>+Immobilizzazioni!Z8</f>
        <v>0</v>
      </c>
      <c r="Y11" s="21">
        <f>+Immobilizzazioni!AA8</f>
        <v>0</v>
      </c>
      <c r="Z11" s="21">
        <f>+Immobilizzazioni!AB8</f>
        <v>0</v>
      </c>
      <c r="AA11" s="21">
        <f>+Immobilizzazioni!AC8</f>
        <v>0</v>
      </c>
      <c r="AB11" s="21">
        <f>+Immobilizzazioni!AD8</f>
        <v>0</v>
      </c>
      <c r="AC11" s="21">
        <f>+Immobilizzazioni!AE8</f>
        <v>0</v>
      </c>
      <c r="AD11" s="21">
        <f>+Immobilizzazioni!AF8</f>
        <v>0</v>
      </c>
      <c r="AE11" s="21">
        <f>+Immobilizzazioni!AG8</f>
        <v>0</v>
      </c>
      <c r="AF11" s="21">
        <f>+Immobilizzazioni!AH8</f>
        <v>0</v>
      </c>
    </row>
    <row r="12" spans="2:32" x14ac:dyDescent="0.25">
      <c r="B12" t="s">
        <v>109</v>
      </c>
      <c r="C12" s="21">
        <f>+Finanziamenti!D17</f>
        <v>285.18866485538473</v>
      </c>
      <c r="D12" s="21">
        <f>+Finanziamenti!E17</f>
        <v>273.85311439378268</v>
      </c>
      <c r="E12" s="21">
        <f>+Finanziamenti!F17</f>
        <v>262.47138149644422</v>
      </c>
      <c r="F12" s="21">
        <f>+Finanziamenti!G17</f>
        <v>251.04327801040958</v>
      </c>
      <c r="G12" s="21">
        <f>+Finanziamenti!H17</f>
        <v>239.56861501616052</v>
      </c>
      <c r="H12" s="21">
        <f>+Finanziamenti!I17</f>
        <v>228.04720282449722</v>
      </c>
      <c r="I12" s="21">
        <f>+Finanziamenti!J17</f>
        <v>216.47885097340264</v>
      </c>
      <c r="J12" s="21">
        <f>+Finanziamenti!K17</f>
        <v>204.86336822489395</v>
      </c>
      <c r="K12" s="21">
        <f>+Finanziamenti!L17</f>
        <v>193.20056256186095</v>
      </c>
      <c r="L12" s="21">
        <f>+Finanziamenti!M17</f>
        <v>181.49024118489214</v>
      </c>
      <c r="M12" s="21">
        <f>+Finanziamenti!N17</f>
        <v>169.73221050908728</v>
      </c>
      <c r="N12" s="21">
        <f>+Finanziamenti!O17</f>
        <v>157.92627616085721</v>
      </c>
      <c r="O12" s="21">
        <f>+Finanziamenti!P17</f>
        <v>146.07224297471086</v>
      </c>
      <c r="P12" s="21">
        <f>+Finanziamenti!Q17</f>
        <v>134.16991499002867</v>
      </c>
      <c r="Q12" s="21">
        <f>+Finanziamenti!R17</f>
        <v>122.21909544782329</v>
      </c>
      <c r="R12" s="21">
        <f>+Finanziamenti!S17</f>
        <v>110.21958678748693</v>
      </c>
      <c r="S12" s="21">
        <f>+Finanziamenti!T17</f>
        <v>98.171190643525392</v>
      </c>
      <c r="T12" s="21">
        <f>+Finanziamenti!U17</f>
        <v>86.073707842278921</v>
      </c>
      <c r="U12" s="21">
        <f>+Finanziamenti!V17</f>
        <v>73.926938398629616</v>
      </c>
      <c r="V12" s="21">
        <f>+Finanziamenti!W17</f>
        <v>61.730681512695433</v>
      </c>
      <c r="W12" s="21">
        <f>+Finanziamenti!X17</f>
        <v>49.4847355665108</v>
      </c>
      <c r="X12" s="21">
        <f>+Finanziamenti!Y17</f>
        <v>37.188898120693558</v>
      </c>
      <c r="Y12" s="21">
        <f>+Finanziamenti!Z17</f>
        <v>24.842965911098432</v>
      </c>
      <c r="Z12" s="21">
        <f>+Finanziamenti!AA17</f>
        <v>12.446734845456884</v>
      </c>
      <c r="AA12" s="21">
        <f>+Finanziamenti!AB17</f>
        <v>0</v>
      </c>
      <c r="AB12" s="21">
        <f>+Finanziamenti!AC17</f>
        <v>0</v>
      </c>
      <c r="AC12" s="21">
        <f>+Finanziamenti!AD17</f>
        <v>0</v>
      </c>
      <c r="AD12" s="21">
        <f>+Finanziamenti!AE17</f>
        <v>0</v>
      </c>
      <c r="AE12" s="21">
        <f>+Finanziamenti!AF17</f>
        <v>0</v>
      </c>
      <c r="AF12" s="21">
        <f>+Finanziamenti!AG17</f>
        <v>0</v>
      </c>
    </row>
    <row r="13" spans="2:32" x14ac:dyDescent="0.25">
      <c r="B13" t="s">
        <v>80</v>
      </c>
      <c r="C13" s="21">
        <f>SUM(C8:C12)</f>
        <v>43032.688664855385</v>
      </c>
      <c r="D13" s="21">
        <f t="shared" ref="D13:E13" si="1">SUM(D8:D12)</f>
        <v>43567.35311439378</v>
      </c>
      <c r="E13" s="21">
        <f t="shared" si="1"/>
        <v>38009.971381496442</v>
      </c>
      <c r="F13" s="21">
        <f t="shared" ref="F13:AF13" si="2">SUM(F8:F12)</f>
        <v>8998.5432780104093</v>
      </c>
      <c r="G13" s="21">
        <f t="shared" si="2"/>
        <v>8987.06861501616</v>
      </c>
      <c r="H13" s="21">
        <f t="shared" si="2"/>
        <v>8975.5472028244967</v>
      </c>
      <c r="I13" s="21">
        <f t="shared" si="2"/>
        <v>8963.9788509734026</v>
      </c>
      <c r="J13" s="21">
        <f t="shared" si="2"/>
        <v>8952.3633682248947</v>
      </c>
      <c r="K13" s="21">
        <f t="shared" si="2"/>
        <v>8940.7005625618604</v>
      </c>
      <c r="L13" s="21">
        <f t="shared" si="2"/>
        <v>8928.9902411848925</v>
      </c>
      <c r="M13" s="21">
        <f t="shared" si="2"/>
        <v>8917.232210509088</v>
      </c>
      <c r="N13" s="21">
        <f t="shared" si="2"/>
        <v>8905.426276160857</v>
      </c>
      <c r="O13" s="21">
        <f t="shared" si="2"/>
        <v>7226.9055763080441</v>
      </c>
      <c r="P13" s="21">
        <f t="shared" si="2"/>
        <v>7215.0032483233617</v>
      </c>
      <c r="Q13" s="21">
        <f t="shared" si="2"/>
        <v>7203.0524287811568</v>
      </c>
      <c r="R13" s="21">
        <f t="shared" si="2"/>
        <v>7191.0529201208201</v>
      </c>
      <c r="S13" s="21">
        <f t="shared" si="2"/>
        <v>7179.0045239768588</v>
      </c>
      <c r="T13" s="21">
        <f t="shared" si="2"/>
        <v>7166.907041175612</v>
      </c>
      <c r="U13" s="21">
        <f t="shared" si="2"/>
        <v>7154.7602717319623</v>
      </c>
      <c r="V13" s="21">
        <f t="shared" si="2"/>
        <v>7142.5640148460288</v>
      </c>
      <c r="W13" s="21">
        <f t="shared" si="2"/>
        <v>7130.3180688998436</v>
      </c>
      <c r="X13" s="21">
        <f t="shared" si="2"/>
        <v>7118.022231454027</v>
      </c>
      <c r="Y13" s="21">
        <f t="shared" si="2"/>
        <v>7105.6762992444319</v>
      </c>
      <c r="Z13" s="21">
        <f t="shared" si="2"/>
        <v>7093.2800681787903</v>
      </c>
      <c r="AA13" s="21">
        <f t="shared" si="2"/>
        <v>5433.333333333333</v>
      </c>
      <c r="AB13" s="21">
        <f t="shared" si="2"/>
        <v>5433.333333333333</v>
      </c>
      <c r="AC13" s="21">
        <f t="shared" si="2"/>
        <v>5433.333333333333</v>
      </c>
      <c r="AD13" s="21">
        <f t="shared" si="2"/>
        <v>5433.333333333333</v>
      </c>
      <c r="AE13" s="21">
        <f t="shared" si="2"/>
        <v>5433.333333333333</v>
      </c>
      <c r="AF13" s="21">
        <f t="shared" si="2"/>
        <v>5433.333333333333</v>
      </c>
    </row>
    <row r="14" spans="2:32" x14ac:dyDescent="0.25"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</row>
    <row r="15" spans="2:32" x14ac:dyDescent="0.25">
      <c r="B15" t="s">
        <v>78</v>
      </c>
      <c r="C15" s="21">
        <f>+C6-C13</f>
        <v>-43032.688664855385</v>
      </c>
      <c r="D15" s="21">
        <f t="shared" ref="D15:E15" si="3">+D6-D13</f>
        <v>-43567.35311439378</v>
      </c>
      <c r="E15" s="21">
        <f t="shared" si="3"/>
        <v>-38009.971381496442</v>
      </c>
      <c r="F15" s="21">
        <f t="shared" ref="F15:AF15" si="4">+F6-F13</f>
        <v>-8998.5432780104093</v>
      </c>
      <c r="G15" s="21">
        <f t="shared" si="4"/>
        <v>-8987.06861501616</v>
      </c>
      <c r="H15" s="21">
        <f t="shared" si="4"/>
        <v>-8975.5472028244967</v>
      </c>
      <c r="I15" s="21">
        <f t="shared" si="4"/>
        <v>-8963.9788509734026</v>
      </c>
      <c r="J15" s="21">
        <f t="shared" si="4"/>
        <v>-8952.3633682248947</v>
      </c>
      <c r="K15" s="21">
        <f t="shared" si="4"/>
        <v>-8940.7005625618604</v>
      </c>
      <c r="L15" s="21">
        <f t="shared" si="4"/>
        <v>-8928.9902411848925</v>
      </c>
      <c r="M15" s="21">
        <f t="shared" si="4"/>
        <v>-8917.232210509088</v>
      </c>
      <c r="N15" s="21">
        <f t="shared" si="4"/>
        <v>-8905.426276160857</v>
      </c>
      <c r="O15" s="21">
        <f t="shared" si="4"/>
        <v>-7226.9055763080441</v>
      </c>
      <c r="P15" s="21">
        <f t="shared" si="4"/>
        <v>-7215.0032483233617</v>
      </c>
      <c r="Q15" s="21">
        <f t="shared" si="4"/>
        <v>-7203.0524287811568</v>
      </c>
      <c r="R15" s="21">
        <f t="shared" si="4"/>
        <v>-7191.0529201208201</v>
      </c>
      <c r="S15" s="21">
        <f t="shared" si="4"/>
        <v>-7179.0045239768588</v>
      </c>
      <c r="T15" s="21">
        <f t="shared" si="4"/>
        <v>-7166.907041175612</v>
      </c>
      <c r="U15" s="21">
        <f t="shared" si="4"/>
        <v>-7154.7602717319623</v>
      </c>
      <c r="V15" s="21">
        <f t="shared" si="4"/>
        <v>-7142.5640148460288</v>
      </c>
      <c r="W15" s="21">
        <f t="shared" si="4"/>
        <v>-7130.3180688998436</v>
      </c>
      <c r="X15" s="21">
        <f t="shared" si="4"/>
        <v>-7118.022231454027</v>
      </c>
      <c r="Y15" s="21">
        <f t="shared" si="4"/>
        <v>-7105.6762992444319</v>
      </c>
      <c r="Z15" s="21">
        <f t="shared" si="4"/>
        <v>-7093.2800681787903</v>
      </c>
      <c r="AA15" s="21">
        <f t="shared" si="4"/>
        <v>-5433.333333333333</v>
      </c>
      <c r="AB15" s="21">
        <f t="shared" si="4"/>
        <v>-5433.333333333333</v>
      </c>
      <c r="AC15" s="21">
        <f t="shared" si="4"/>
        <v>-5433.333333333333</v>
      </c>
      <c r="AD15" s="21">
        <f t="shared" si="4"/>
        <v>-5433.333333333333</v>
      </c>
      <c r="AE15" s="21">
        <f t="shared" si="4"/>
        <v>-5433.333333333333</v>
      </c>
      <c r="AF15" s="21">
        <f t="shared" si="4"/>
        <v>-5433.333333333333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16"/>
  <sheetViews>
    <sheetView showGridLines="0" topLeftCell="K1" workbookViewId="0">
      <selection activeCell="AD22" sqref="AD22"/>
    </sheetView>
  </sheetViews>
  <sheetFormatPr defaultRowHeight="15" x14ac:dyDescent="0.25"/>
  <cols>
    <col min="2" max="2" width="28.42578125" bestFit="1" customWidth="1"/>
    <col min="4" max="5" width="11.5703125" bestFit="1" customWidth="1"/>
    <col min="6" max="6" width="10.5703125" bestFit="1" customWidth="1"/>
  </cols>
  <sheetData>
    <row r="2" spans="2:33" x14ac:dyDescent="0.25">
      <c r="B2" s="13" t="s">
        <v>70</v>
      </c>
      <c r="D2" s="18">
        <f>+SP!C1</f>
        <v>41486</v>
      </c>
      <c r="E2" s="18">
        <f>+SP!D1</f>
        <v>41517</v>
      </c>
      <c r="F2" s="18">
        <f>+SP!E1</f>
        <v>41547</v>
      </c>
      <c r="G2" s="18">
        <f>+SP!F1</f>
        <v>41578</v>
      </c>
      <c r="H2" s="18">
        <f>+SP!G1</f>
        <v>41608</v>
      </c>
      <c r="I2" s="18">
        <f>+SP!H1</f>
        <v>41639</v>
      </c>
      <c r="J2" s="18">
        <f>+SP!I1</f>
        <v>41670</v>
      </c>
      <c r="K2" s="18">
        <f>+SP!J1</f>
        <v>41698</v>
      </c>
      <c r="L2" s="18">
        <f>+SP!K1</f>
        <v>41729</v>
      </c>
      <c r="M2" s="18">
        <f>+SP!L1</f>
        <v>41759</v>
      </c>
      <c r="N2" s="18">
        <f>+SP!M1</f>
        <v>41790</v>
      </c>
      <c r="O2" s="18">
        <f>+SP!N1</f>
        <v>41820</v>
      </c>
      <c r="P2" s="18">
        <f>+SP!O1</f>
        <v>41851</v>
      </c>
      <c r="Q2" s="18">
        <f>+SP!P1</f>
        <v>41882</v>
      </c>
      <c r="R2" s="18">
        <f>+SP!Q1</f>
        <v>41912</v>
      </c>
      <c r="S2" s="18">
        <f>+SP!R1</f>
        <v>41943</v>
      </c>
      <c r="T2" s="18">
        <f>+SP!S1</f>
        <v>41973</v>
      </c>
      <c r="U2" s="18">
        <f>+SP!T1</f>
        <v>42004</v>
      </c>
      <c r="V2" s="18">
        <f>+SP!U1</f>
        <v>42035</v>
      </c>
      <c r="W2" s="18">
        <f>+SP!V1</f>
        <v>42063</v>
      </c>
      <c r="X2" s="18">
        <f>+SP!W1</f>
        <v>42094</v>
      </c>
      <c r="Y2" s="18">
        <f>+SP!X1</f>
        <v>42124</v>
      </c>
      <c r="Z2" s="18">
        <f>+SP!Y1</f>
        <v>42155</v>
      </c>
      <c r="AA2" s="18">
        <f>+SP!Z1</f>
        <v>42185</v>
      </c>
      <c r="AB2" s="18">
        <f>+SP!AA1</f>
        <v>42216</v>
      </c>
      <c r="AC2" s="18">
        <f>+SP!AB1</f>
        <v>42247</v>
      </c>
      <c r="AD2" s="18">
        <f>+SP!AC1</f>
        <v>42277</v>
      </c>
      <c r="AE2" s="18">
        <f>+SP!AD1</f>
        <v>42308</v>
      </c>
      <c r="AF2" s="18">
        <f>+SP!AE1</f>
        <v>42338</v>
      </c>
      <c r="AG2" s="18">
        <f>+SP!AF1</f>
        <v>42369</v>
      </c>
    </row>
    <row r="3" spans="2:33" x14ac:dyDescent="0.25">
      <c r="B3" t="s">
        <v>75</v>
      </c>
      <c r="D3" s="15">
        <v>200000</v>
      </c>
      <c r="E3" s="15">
        <v>180000</v>
      </c>
      <c r="F3" s="15">
        <v>90000</v>
      </c>
    </row>
    <row r="4" spans="2:33" x14ac:dyDescent="0.25">
      <c r="B4" t="s">
        <v>76</v>
      </c>
      <c r="D4" s="15">
        <v>10000</v>
      </c>
      <c r="E4" s="15">
        <v>10000</v>
      </c>
    </row>
    <row r="5" spans="2:33" x14ac:dyDescent="0.25">
      <c r="D5" s="15"/>
      <c r="E5" s="15"/>
    </row>
    <row r="6" spans="2:33" x14ac:dyDescent="0.25">
      <c r="D6" s="19"/>
      <c r="E6" s="19"/>
    </row>
    <row r="7" spans="2:33" x14ac:dyDescent="0.25">
      <c r="D7" s="19"/>
      <c r="E7" s="19"/>
    </row>
    <row r="8" spans="2:33" x14ac:dyDescent="0.25">
      <c r="B8" s="13" t="s">
        <v>71</v>
      </c>
      <c r="D8" s="19">
        <f>+SUM(D3:D7)</f>
        <v>210000</v>
      </c>
      <c r="E8" s="19">
        <f>+SUM(E3:E7)</f>
        <v>190000</v>
      </c>
      <c r="F8" s="19">
        <f>+SUM(F3:F7)</f>
        <v>90000</v>
      </c>
      <c r="G8" s="19">
        <f t="shared" ref="G8:AG8" si="0">+SUM(G3:G7)</f>
        <v>0</v>
      </c>
      <c r="H8" s="19">
        <f t="shared" si="0"/>
        <v>0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0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0</v>
      </c>
      <c r="S8" s="19">
        <f t="shared" si="0"/>
        <v>0</v>
      </c>
      <c r="T8" s="19">
        <f t="shared" si="0"/>
        <v>0</v>
      </c>
      <c r="U8" s="19">
        <f t="shared" si="0"/>
        <v>0</v>
      </c>
      <c r="V8" s="19">
        <f t="shared" si="0"/>
        <v>0</v>
      </c>
      <c r="W8" s="19">
        <f t="shared" si="0"/>
        <v>0</v>
      </c>
      <c r="X8" s="19">
        <f t="shared" si="0"/>
        <v>0</v>
      </c>
      <c r="Y8" s="19">
        <f t="shared" si="0"/>
        <v>0</v>
      </c>
      <c r="Z8" s="19">
        <f t="shared" si="0"/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9">
        <f t="shared" si="0"/>
        <v>0</v>
      </c>
      <c r="AG8" s="19">
        <f t="shared" si="0"/>
        <v>0</v>
      </c>
    </row>
    <row r="9" spans="2:33" x14ac:dyDescent="0.25">
      <c r="B9" s="13"/>
      <c r="D9" s="19"/>
      <c r="E9" s="19"/>
    </row>
    <row r="10" spans="2:33" x14ac:dyDescent="0.25">
      <c r="B10" t="s">
        <v>94</v>
      </c>
      <c r="D10" s="15">
        <v>200000</v>
      </c>
      <c r="E10" s="15">
        <v>225000</v>
      </c>
    </row>
    <row r="11" spans="2:33" x14ac:dyDescent="0.25">
      <c r="B11" t="s">
        <v>72</v>
      </c>
      <c r="D11" s="15">
        <f>+Finanziamenti!D14</f>
        <v>3067.5171024688261</v>
      </c>
      <c r="E11" s="15">
        <f>+Finanziamenti!E14</f>
        <v>3067.5171024688261</v>
      </c>
      <c r="F11" s="15">
        <f>+Finanziamenti!F14</f>
        <v>3067.5171024688261</v>
      </c>
      <c r="G11" s="15">
        <f>+Finanziamenti!G14</f>
        <v>3067.5171024688261</v>
      </c>
      <c r="H11" s="15">
        <f>+Finanziamenti!H14</f>
        <v>3067.5171024688261</v>
      </c>
      <c r="I11" s="15">
        <f>+Finanziamenti!I14</f>
        <v>3067.5171024688261</v>
      </c>
      <c r="J11" s="15">
        <f>+Finanziamenti!J14</f>
        <v>3067.5171024688261</v>
      </c>
      <c r="K11" s="15">
        <f>+Finanziamenti!K14</f>
        <v>3067.5171024688261</v>
      </c>
      <c r="L11" s="15">
        <f>+Finanziamenti!L14</f>
        <v>3067.5171024688261</v>
      </c>
      <c r="M11" s="15">
        <f>+Finanziamenti!M14</f>
        <v>3067.5171024688261</v>
      </c>
      <c r="N11" s="15">
        <f>+Finanziamenti!N14</f>
        <v>3067.5171024688261</v>
      </c>
      <c r="O11" s="15">
        <f>+Finanziamenti!O14</f>
        <v>3067.5171024688261</v>
      </c>
      <c r="P11" s="15">
        <f>+Finanziamenti!P14</f>
        <v>3067.5171024688261</v>
      </c>
      <c r="Q11" s="15">
        <f>+Finanziamenti!Q14</f>
        <v>3067.5171024688261</v>
      </c>
      <c r="R11" s="15">
        <f>+Finanziamenti!R14</f>
        <v>3067.5171024688261</v>
      </c>
      <c r="S11" s="15">
        <f>+Finanziamenti!S14</f>
        <v>3067.5171024688261</v>
      </c>
      <c r="T11" s="15">
        <f>+Finanziamenti!T14</f>
        <v>3067.5171024688261</v>
      </c>
      <c r="U11" s="15">
        <f>+Finanziamenti!U14</f>
        <v>3067.5171024688261</v>
      </c>
      <c r="V11" s="15">
        <f>+Finanziamenti!V14</f>
        <v>3067.5171024688261</v>
      </c>
      <c r="W11" s="15">
        <f>+Finanziamenti!W14</f>
        <v>3067.5171024688261</v>
      </c>
      <c r="X11" s="15">
        <f>+Finanziamenti!X14</f>
        <v>3067.5171024688261</v>
      </c>
      <c r="Y11" s="15">
        <f>+Finanziamenti!Y14</f>
        <v>3067.5171024688261</v>
      </c>
      <c r="Z11" s="15">
        <f>+Finanziamenti!Z14</f>
        <v>3067.5171024688261</v>
      </c>
      <c r="AA11" s="15">
        <f>+Finanziamenti!AA14</f>
        <v>3067.5171024688261</v>
      </c>
      <c r="AB11" s="15">
        <f>+Finanziamenti!AB14</f>
        <v>0</v>
      </c>
      <c r="AC11" s="15">
        <f>+Finanziamenti!AC14</f>
        <v>0</v>
      </c>
      <c r="AD11" s="15">
        <f>+Finanziamenti!AD14</f>
        <v>0</v>
      </c>
      <c r="AE11" s="15">
        <f>+Finanziamenti!AE14</f>
        <v>0</v>
      </c>
      <c r="AF11" s="15">
        <f>+Finanziamenti!AF14</f>
        <v>0</v>
      </c>
      <c r="AG11" s="15">
        <f>+Finanziamenti!AG14</f>
        <v>0</v>
      </c>
    </row>
    <row r="12" spans="2:33" x14ac:dyDescent="0.25">
      <c r="D12" s="19"/>
      <c r="E12" s="19"/>
    </row>
    <row r="14" spans="2:33" x14ac:dyDescent="0.25">
      <c r="B14" s="13" t="s">
        <v>73</v>
      </c>
      <c r="D14" s="19">
        <f>SUM(D10:D13)</f>
        <v>203067.51710246882</v>
      </c>
      <c r="E14" s="19">
        <f>SUM(E10:E13)</f>
        <v>228067.51710246882</v>
      </c>
      <c r="F14" s="19">
        <f>SUM(F10:F13)</f>
        <v>3067.5171024688261</v>
      </c>
      <c r="G14" s="19">
        <f>SUM(G10:G13)</f>
        <v>3067.5171024688261</v>
      </c>
      <c r="H14" s="19">
        <f>SUM(H10:H13)</f>
        <v>3067.5171024688261</v>
      </c>
      <c r="I14" s="19">
        <f>SUM(I10:I13)</f>
        <v>3067.5171024688261</v>
      </c>
      <c r="J14" s="19">
        <f>SUM(J10:J13)</f>
        <v>3067.5171024688261</v>
      </c>
      <c r="K14" s="19">
        <f>SUM(K10:K13)</f>
        <v>3067.5171024688261</v>
      </c>
      <c r="L14" s="19">
        <f>SUM(L10:L13)</f>
        <v>3067.5171024688261</v>
      </c>
      <c r="M14" s="19">
        <f>SUM(M10:M13)</f>
        <v>3067.5171024688261</v>
      </c>
      <c r="N14" s="19">
        <f>SUM(N10:N13)</f>
        <v>3067.5171024688261</v>
      </c>
      <c r="O14" s="19">
        <f>SUM(O10:O13)</f>
        <v>3067.5171024688261</v>
      </c>
      <c r="P14" s="19">
        <f>SUM(P10:P13)</f>
        <v>3067.5171024688261</v>
      </c>
      <c r="Q14" s="19">
        <f>SUM(Q10:Q13)</f>
        <v>3067.5171024688261</v>
      </c>
      <c r="R14" s="19">
        <f>SUM(R10:R13)</f>
        <v>3067.5171024688261</v>
      </c>
      <c r="S14" s="19">
        <f>SUM(S10:S13)</f>
        <v>3067.5171024688261</v>
      </c>
      <c r="T14" s="19">
        <f>SUM(T10:T13)</f>
        <v>3067.5171024688261</v>
      </c>
      <c r="U14" s="19">
        <f>SUM(U10:U13)</f>
        <v>3067.5171024688261</v>
      </c>
      <c r="V14" s="19">
        <f>SUM(V10:V13)</f>
        <v>3067.5171024688261</v>
      </c>
      <c r="W14" s="19">
        <f>SUM(W10:W13)</f>
        <v>3067.5171024688261</v>
      </c>
      <c r="X14" s="19">
        <f>SUM(X10:X13)</f>
        <v>3067.5171024688261</v>
      </c>
      <c r="Y14" s="19">
        <f>SUM(Y10:Y13)</f>
        <v>3067.5171024688261</v>
      </c>
      <c r="Z14" s="19">
        <f>SUM(Z10:Z13)</f>
        <v>3067.5171024688261</v>
      </c>
      <c r="AA14" s="19">
        <f>SUM(AA10:AA13)</f>
        <v>3067.5171024688261</v>
      </c>
      <c r="AB14" s="19">
        <f>SUM(AB10:AB13)</f>
        <v>0</v>
      </c>
      <c r="AC14" s="19">
        <f>SUM(AC10:AC13)</f>
        <v>0</v>
      </c>
      <c r="AD14" s="19">
        <f>SUM(AD10:AD13)</f>
        <v>0</v>
      </c>
      <c r="AE14" s="19">
        <f>SUM(AE10:AE13)</f>
        <v>0</v>
      </c>
      <c r="AF14" s="19">
        <f>SUM(AF10:AF13)</f>
        <v>0</v>
      </c>
      <c r="AG14" s="19">
        <f>SUM(AG10:AG13)</f>
        <v>0</v>
      </c>
    </row>
    <row r="16" spans="2:33" x14ac:dyDescent="0.25">
      <c r="B16" s="13" t="s">
        <v>74</v>
      </c>
      <c r="D16" s="19">
        <f>+D8-D14</f>
        <v>6932.482897531183</v>
      </c>
      <c r="E16" s="19">
        <f>+E8-E14</f>
        <v>-38067.517102468817</v>
      </c>
      <c r="F16" s="19">
        <f>+F8-F14</f>
        <v>86932.482897531168</v>
      </c>
      <c r="G16" s="19">
        <f>+G8-G14</f>
        <v>-3067.5171024688261</v>
      </c>
      <c r="H16" s="19">
        <f>+H8-H14</f>
        <v>-3067.5171024688261</v>
      </c>
      <c r="I16" s="19">
        <f>+I8-I14</f>
        <v>-3067.5171024688261</v>
      </c>
      <c r="J16" s="19">
        <f>+J8-J14</f>
        <v>-3067.5171024688261</v>
      </c>
      <c r="K16" s="19">
        <f>+K8-K14</f>
        <v>-3067.5171024688261</v>
      </c>
      <c r="L16" s="19">
        <f>+L8-L14</f>
        <v>-3067.5171024688261</v>
      </c>
      <c r="M16" s="19">
        <f>+M8-M14</f>
        <v>-3067.5171024688261</v>
      </c>
      <c r="N16" s="19">
        <f>+N8-N14</f>
        <v>-3067.5171024688261</v>
      </c>
      <c r="O16" s="19">
        <f>+O8-O14</f>
        <v>-3067.5171024688261</v>
      </c>
      <c r="P16" s="19">
        <f>+P8-P14</f>
        <v>-3067.5171024688261</v>
      </c>
      <c r="Q16" s="19">
        <f>+Q8-Q14</f>
        <v>-3067.5171024688261</v>
      </c>
      <c r="R16" s="19">
        <f>+R8-R14</f>
        <v>-3067.5171024688261</v>
      </c>
      <c r="S16" s="19">
        <f>+S8-S14</f>
        <v>-3067.5171024688261</v>
      </c>
      <c r="T16" s="19">
        <f>+T8-T14</f>
        <v>-3067.5171024688261</v>
      </c>
      <c r="U16" s="19">
        <f>+U8-U14</f>
        <v>-3067.5171024688261</v>
      </c>
      <c r="V16" s="19">
        <f>+V8-V14</f>
        <v>-3067.5171024688261</v>
      </c>
      <c r="W16" s="19">
        <f>+W8-W14</f>
        <v>-3067.5171024688261</v>
      </c>
      <c r="X16" s="19">
        <f>+X8-X14</f>
        <v>-3067.5171024688261</v>
      </c>
      <c r="Y16" s="19">
        <f>+Y8-Y14</f>
        <v>-3067.5171024688261</v>
      </c>
      <c r="Z16" s="19">
        <f>+Z8-Z14</f>
        <v>-3067.5171024688261</v>
      </c>
      <c r="AA16" s="19">
        <f>+AA8-AA14</f>
        <v>-3067.5171024688261</v>
      </c>
      <c r="AB16" s="19">
        <f>+AB8-AB14</f>
        <v>0</v>
      </c>
      <c r="AC16" s="19">
        <f>+AC8-AC14</f>
        <v>0</v>
      </c>
      <c r="AD16" s="19">
        <f>+AD8-AD14</f>
        <v>0</v>
      </c>
      <c r="AE16" s="19">
        <f>+AE8-AE14</f>
        <v>0</v>
      </c>
      <c r="AF16" s="19">
        <f>+AF8-AF14</f>
        <v>0</v>
      </c>
      <c r="AG16" s="19">
        <f>+AG8-AG14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</vt:lpstr>
      <vt:lpstr>Indicatori Liquidità</vt:lpstr>
      <vt:lpstr>Finanziamenti</vt:lpstr>
      <vt:lpstr>Immobilizzazioni</vt:lpstr>
      <vt:lpstr>Variazioni Economiche</vt:lpstr>
      <vt:lpstr>Variazioni Finanziarie</vt:lpstr>
    </vt:vector>
  </TitlesOfParts>
  <Company>Accenture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Imperiale, Gianluca</dc:creator>
  <cp:lastModifiedBy>Imperiale, Gianluca</cp:lastModifiedBy>
  <dcterms:created xsi:type="dcterms:W3CDTF">2013-07-04T10:19:46Z</dcterms:created>
  <dcterms:modified xsi:type="dcterms:W3CDTF">2013-07-19T06:04:17Z</dcterms:modified>
</cp:coreProperties>
</file>