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r:id="rId2"/>
    <sheet name="An Distinta Base" sheetId="15" r:id="rId3"/>
    <sheet name="Vendite" sheetId="14" r:id="rId4"/>
    <sheet name="Distinta Base" sheetId="17" r:id="rId5"/>
    <sheet name="magazzino" sheetId="19" r:id="rId6"/>
    <sheet name="Personale" sheetId="28" r:id="rId7"/>
    <sheet name="Altri costi" sheetId="30" r:id="rId8"/>
    <sheet name="Finanziamneti" sheetId="32" r:id="rId9"/>
    <sheet name="Leasing" sheetId="33" r:id="rId10"/>
    <sheet name="Elaborati-&gt;" sheetId="20" r:id="rId11"/>
    <sheet name="E_Acquisti" sheetId="21" r:id="rId12"/>
    <sheet name="E_Magazzino" sheetId="24" r:id="rId13"/>
    <sheet name="E_Vendite" sheetId="25" r:id="rId14"/>
    <sheet name="E_Investimenti" sheetId="26" r:id="rId15"/>
    <sheet name="E_Ammortamenti" sheetId="27" r:id="rId16"/>
    <sheet name="E_Personale" sheetId="29" r:id="rId17"/>
    <sheet name="E_Altri costi" sheetId="31" r:id="rId18"/>
    <sheet name="E_Finanziamenti" sheetId="34" r:id="rId19"/>
    <sheet name="E_Leasing" sheetId="35" r:id="rId20"/>
    <sheet name="Irap" sheetId="38" r:id="rId21"/>
    <sheet name="Ires" sheetId="39" r:id="rId22"/>
    <sheet name="L_Iva" sheetId="22" r:id="rId23"/>
    <sheet name="L_Banche" sheetId="23" r:id="rId24"/>
    <sheet name="SPm" sheetId="11" r:id="rId25"/>
    <sheet name="CEm" sheetId="12" r:id="rId26"/>
    <sheet name="Cash Flow" sheetId="13" r:id="rId27"/>
  </sheets>
  <externalReferences>
    <externalReference r:id="rId28"/>
    <externalReference r:id="rId29"/>
  </externalReferences>
  <calcPr calcId="145621"/>
</workbook>
</file>

<file path=xl/calcChain.xml><?xml version="1.0" encoding="utf-8"?>
<calcChain xmlns="http://schemas.openxmlformats.org/spreadsheetml/2006/main">
  <c r="H99" i="25" l="1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H101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H102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H103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H104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H105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H106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H109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H110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H111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H112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H113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H114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H115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H116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H118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D100" i="25"/>
  <c r="E100" i="25"/>
  <c r="F100" i="25"/>
  <c r="G100" i="25"/>
  <c r="D101" i="25"/>
  <c r="E101" i="25"/>
  <c r="F101" i="25"/>
  <c r="G101" i="25"/>
  <c r="D102" i="25"/>
  <c r="E102" i="25"/>
  <c r="F102" i="25"/>
  <c r="G102" i="25"/>
  <c r="D103" i="25"/>
  <c r="E103" i="25"/>
  <c r="F103" i="25"/>
  <c r="G103" i="25"/>
  <c r="D104" i="25"/>
  <c r="E104" i="25"/>
  <c r="F104" i="25"/>
  <c r="G104" i="25"/>
  <c r="D105" i="25"/>
  <c r="E105" i="25"/>
  <c r="F105" i="25"/>
  <c r="G105" i="25"/>
  <c r="D106" i="25"/>
  <c r="E106" i="25"/>
  <c r="F106" i="25"/>
  <c r="G106" i="25"/>
  <c r="D107" i="25"/>
  <c r="E107" i="25"/>
  <c r="F107" i="25"/>
  <c r="G107" i="25"/>
  <c r="D108" i="25"/>
  <c r="E108" i="25"/>
  <c r="F108" i="25"/>
  <c r="G108" i="25"/>
  <c r="D109" i="25"/>
  <c r="E109" i="25"/>
  <c r="F109" i="25"/>
  <c r="G109" i="25"/>
  <c r="D110" i="25"/>
  <c r="E110" i="25"/>
  <c r="F110" i="25"/>
  <c r="G110" i="25"/>
  <c r="D111" i="25"/>
  <c r="E111" i="25"/>
  <c r="F111" i="25"/>
  <c r="G111" i="25"/>
  <c r="D112" i="25"/>
  <c r="E112" i="25"/>
  <c r="F112" i="25"/>
  <c r="G112" i="25"/>
  <c r="D113" i="25"/>
  <c r="E113" i="25"/>
  <c r="F113" i="25"/>
  <c r="G113" i="25"/>
  <c r="D114" i="25"/>
  <c r="E114" i="25"/>
  <c r="F114" i="25"/>
  <c r="G114" i="25"/>
  <c r="D115" i="25"/>
  <c r="E115" i="25"/>
  <c r="F115" i="25"/>
  <c r="G115" i="25"/>
  <c r="D116" i="25"/>
  <c r="E116" i="25"/>
  <c r="F116" i="25"/>
  <c r="G116" i="25"/>
  <c r="D117" i="25"/>
  <c r="E117" i="25"/>
  <c r="F117" i="25"/>
  <c r="G117" i="25"/>
  <c r="D118" i="25"/>
  <c r="E118" i="25"/>
  <c r="F118" i="25"/>
  <c r="G118" i="25"/>
  <c r="G99" i="25"/>
  <c r="F99" i="25"/>
  <c r="E99" i="25"/>
  <c r="D99" i="25"/>
  <c r="N71" i="12" l="1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C71" i="12"/>
  <c r="D71" i="12"/>
  <c r="E71" i="12"/>
  <c r="F71" i="12"/>
  <c r="G71" i="12"/>
  <c r="H71" i="12"/>
  <c r="I71" i="12"/>
  <c r="J71" i="12"/>
  <c r="K71" i="12"/>
  <c r="L71" i="12"/>
  <c r="M71" i="12"/>
  <c r="B71" i="12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B68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B13" i="11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C18" i="23"/>
  <c r="B3" i="38"/>
  <c r="D22" i="38"/>
  <c r="F22" i="38"/>
  <c r="H22" i="38"/>
  <c r="J22" i="38"/>
  <c r="L22" i="38"/>
  <c r="N22" i="38"/>
  <c r="P22" i="38"/>
  <c r="R22" i="38"/>
  <c r="T22" i="38"/>
  <c r="V22" i="38"/>
  <c r="X22" i="38"/>
  <c r="Z22" i="38"/>
  <c r="AB22" i="38"/>
  <c r="AD22" i="38"/>
  <c r="AF22" i="38"/>
  <c r="AH22" i="38"/>
  <c r="AJ22" i="38"/>
  <c r="C23" i="38"/>
  <c r="C22" i="38" s="1"/>
  <c r="D23" i="38"/>
  <c r="E23" i="38"/>
  <c r="E22" i="38" s="1"/>
  <c r="F23" i="38"/>
  <c r="G23" i="38"/>
  <c r="G22" i="38" s="1"/>
  <c r="H23" i="38"/>
  <c r="I23" i="38"/>
  <c r="I22" i="38" s="1"/>
  <c r="J23" i="38"/>
  <c r="K23" i="38"/>
  <c r="K22" i="38" s="1"/>
  <c r="L23" i="38"/>
  <c r="M23" i="38"/>
  <c r="M22" i="38" s="1"/>
  <c r="N23" i="38"/>
  <c r="O23" i="38"/>
  <c r="O22" i="38" s="1"/>
  <c r="P23" i="38"/>
  <c r="Q23" i="38"/>
  <c r="Q22" i="38" s="1"/>
  <c r="R23" i="38"/>
  <c r="S23" i="38"/>
  <c r="S22" i="38" s="1"/>
  <c r="T23" i="38"/>
  <c r="U23" i="38"/>
  <c r="U22" i="38" s="1"/>
  <c r="V23" i="38"/>
  <c r="W23" i="38"/>
  <c r="W22" i="38" s="1"/>
  <c r="X23" i="38"/>
  <c r="Y23" i="38"/>
  <c r="Y22" i="38" s="1"/>
  <c r="Z23" i="38"/>
  <c r="AA23" i="38"/>
  <c r="AA22" i="38" s="1"/>
  <c r="AB23" i="38"/>
  <c r="AC23" i="38"/>
  <c r="AC22" i="38" s="1"/>
  <c r="AD23" i="38"/>
  <c r="AE23" i="38"/>
  <c r="AE22" i="38" s="1"/>
  <c r="AF23" i="38"/>
  <c r="AG23" i="38"/>
  <c r="AG22" i="38" s="1"/>
  <c r="AH23" i="38"/>
  <c r="AI23" i="38"/>
  <c r="AI22" i="38" s="1"/>
  <c r="AJ23" i="38"/>
  <c r="AK23" i="38"/>
  <c r="AK22" i="38" s="1"/>
  <c r="C24" i="38"/>
  <c r="D24" i="38"/>
  <c r="E24" i="38"/>
  <c r="F24" i="38"/>
  <c r="G24" i="38"/>
  <c r="H24" i="38"/>
  <c r="I24" i="38"/>
  <c r="J24" i="38"/>
  <c r="K24" i="38"/>
  <c r="L24" i="38"/>
  <c r="M24" i="38"/>
  <c r="N24" i="38"/>
  <c r="O24" i="38"/>
  <c r="P24" i="38"/>
  <c r="Q24" i="38"/>
  <c r="R24" i="38"/>
  <c r="S24" i="38"/>
  <c r="T24" i="38"/>
  <c r="U24" i="38"/>
  <c r="V24" i="38"/>
  <c r="W24" i="38"/>
  <c r="X24" i="38"/>
  <c r="Y24" i="38"/>
  <c r="Z24" i="38"/>
  <c r="AA24" i="38"/>
  <c r="AB24" i="38"/>
  <c r="AC24" i="38"/>
  <c r="AD24" i="38"/>
  <c r="AE24" i="38"/>
  <c r="AF24" i="38"/>
  <c r="AG24" i="38"/>
  <c r="AH24" i="38"/>
  <c r="AI24" i="38"/>
  <c r="AJ24" i="38"/>
  <c r="AK24" i="38"/>
  <c r="C25" i="38"/>
  <c r="D25" i="38"/>
  <c r="E25" i="38"/>
  <c r="F25" i="38"/>
  <c r="G25" i="38"/>
  <c r="H25" i="38"/>
  <c r="I25" i="38"/>
  <c r="J25" i="38"/>
  <c r="K25" i="38"/>
  <c r="L25" i="38"/>
  <c r="M25" i="38"/>
  <c r="N25" i="38"/>
  <c r="O25" i="38"/>
  <c r="P25" i="38"/>
  <c r="Q25" i="38"/>
  <c r="R25" i="38"/>
  <c r="S25" i="38"/>
  <c r="T25" i="38"/>
  <c r="U25" i="38"/>
  <c r="V25" i="38"/>
  <c r="W25" i="38"/>
  <c r="X25" i="38"/>
  <c r="Y25" i="38"/>
  <c r="Z25" i="38"/>
  <c r="AA25" i="38"/>
  <c r="AB25" i="38"/>
  <c r="AC25" i="38"/>
  <c r="AD25" i="38"/>
  <c r="AE25" i="38"/>
  <c r="AF25" i="38"/>
  <c r="AG25" i="38"/>
  <c r="AH25" i="38"/>
  <c r="AI25" i="38"/>
  <c r="AJ25" i="38"/>
  <c r="AK25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V26" i="38"/>
  <c r="W26" i="38"/>
  <c r="X26" i="38"/>
  <c r="Y26" i="38"/>
  <c r="Z26" i="38"/>
  <c r="AA26" i="38"/>
  <c r="AB26" i="38"/>
  <c r="AC26" i="38"/>
  <c r="AD26" i="38"/>
  <c r="AE26" i="38"/>
  <c r="AF26" i="38"/>
  <c r="AG26" i="38"/>
  <c r="AH26" i="38"/>
  <c r="AI26" i="38"/>
  <c r="AJ26" i="38"/>
  <c r="AK26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B27" i="38"/>
  <c r="B26" i="38"/>
  <c r="B25" i="38"/>
  <c r="B24" i="38"/>
  <c r="B22" i="38"/>
  <c r="B23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AG8" i="38"/>
  <c r="AH8" i="38"/>
  <c r="AI8" i="38"/>
  <c r="AJ8" i="38"/>
  <c r="AK8" i="38"/>
  <c r="B8" i="38"/>
  <c r="AK52" i="38"/>
  <c r="Y52" i="38"/>
  <c r="M52" i="38"/>
  <c r="AK40" i="38"/>
  <c r="AI40" i="38"/>
  <c r="AH40" i="38"/>
  <c r="AG40" i="38"/>
  <c r="AF40" i="38"/>
  <c r="AD40" i="38"/>
  <c r="AC40" i="38"/>
  <c r="AB40" i="38"/>
  <c r="AA40" i="38"/>
  <c r="Z40" i="38"/>
  <c r="Y40" i="38"/>
  <c r="W40" i="38"/>
  <c r="V40" i="38"/>
  <c r="U40" i="38"/>
  <c r="T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J44" i="38" s="1"/>
  <c r="C40" i="38"/>
  <c r="C45" i="38" s="1"/>
  <c r="B40" i="38"/>
  <c r="B45" i="38" s="1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U17" i="23"/>
  <c r="V17" i="23"/>
  <c r="W17" i="23"/>
  <c r="X17" i="23"/>
  <c r="Z17" i="23"/>
  <c r="AA17" i="23"/>
  <c r="AB17" i="23"/>
  <c r="AC17" i="23"/>
  <c r="AD17" i="23"/>
  <c r="AE17" i="23"/>
  <c r="AG17" i="23"/>
  <c r="AH17" i="23"/>
  <c r="AI17" i="23"/>
  <c r="AJ17" i="23"/>
  <c r="AL17" i="23"/>
  <c r="C17" i="23"/>
  <c r="P70" i="12"/>
  <c r="Q70" i="12"/>
  <c r="R70" i="12"/>
  <c r="S70" i="12"/>
  <c r="T70" i="12"/>
  <c r="U70" i="12"/>
  <c r="V70" i="12"/>
  <c r="W70" i="12"/>
  <c r="X70" i="12"/>
  <c r="Z70" i="12"/>
  <c r="AA70" i="12"/>
  <c r="AB70" i="12"/>
  <c r="AC70" i="12"/>
  <c r="AD70" i="12"/>
  <c r="AE70" i="12"/>
  <c r="AF70" i="12"/>
  <c r="AG70" i="12"/>
  <c r="AH70" i="12"/>
  <c r="AI70" i="12"/>
  <c r="AJ70" i="12"/>
  <c r="C70" i="12"/>
  <c r="D70" i="12"/>
  <c r="E70" i="12"/>
  <c r="F70" i="12"/>
  <c r="G70" i="12"/>
  <c r="H70" i="12"/>
  <c r="I70" i="12"/>
  <c r="J70" i="12"/>
  <c r="K70" i="12"/>
  <c r="L70" i="12"/>
  <c r="N70" i="12"/>
  <c r="O70" i="12"/>
  <c r="B70" i="12"/>
  <c r="B3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B8" i="39"/>
  <c r="AK22" i="39"/>
  <c r="AI22" i="39"/>
  <c r="AH22" i="39"/>
  <c r="AG22" i="39"/>
  <c r="AF22" i="39"/>
  <c r="AD22" i="39"/>
  <c r="AC22" i="39"/>
  <c r="AB22" i="39"/>
  <c r="AA22" i="39"/>
  <c r="Z22" i="39"/>
  <c r="Y22" i="39"/>
  <c r="W22" i="39"/>
  <c r="V22" i="39"/>
  <c r="U22" i="39"/>
  <c r="T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D43" i="38" l="1"/>
  <c r="H43" i="38"/>
  <c r="L43" i="38"/>
  <c r="D44" i="38"/>
  <c r="H44" i="38"/>
  <c r="L44" i="38"/>
  <c r="D45" i="38"/>
  <c r="E45" i="38" s="1"/>
  <c r="F45" i="38" s="1"/>
  <c r="G45" i="38" s="1"/>
  <c r="H45" i="38" s="1"/>
  <c r="I45" i="38" s="1"/>
  <c r="J45" i="38" s="1"/>
  <c r="K45" i="38" s="1"/>
  <c r="L45" i="38" s="1"/>
  <c r="M45" i="38" s="1"/>
  <c r="N45" i="38" s="1"/>
  <c r="O45" i="38" s="1"/>
  <c r="P45" i="38" s="1"/>
  <c r="Q45" i="38" s="1"/>
  <c r="R45" i="38" s="1"/>
  <c r="E43" i="38"/>
  <c r="I43" i="38"/>
  <c r="E44" i="38"/>
  <c r="I44" i="38"/>
  <c r="B43" i="38"/>
  <c r="F43" i="38"/>
  <c r="J43" i="38"/>
  <c r="B44" i="38"/>
  <c r="F44" i="38"/>
  <c r="C43" i="38"/>
  <c r="G43" i="38"/>
  <c r="K43" i="38"/>
  <c r="C44" i="38"/>
  <c r="G44" i="38"/>
  <c r="K44" i="38"/>
  <c r="L26" i="39"/>
  <c r="E25" i="39"/>
  <c r="I25" i="39"/>
  <c r="E26" i="39"/>
  <c r="I26" i="39"/>
  <c r="B25" i="39"/>
  <c r="F25" i="39"/>
  <c r="J25" i="39"/>
  <c r="B26" i="39"/>
  <c r="F26" i="39"/>
  <c r="J26" i="39"/>
  <c r="B27" i="39"/>
  <c r="C27" i="39" s="1"/>
  <c r="D27" i="39" s="1"/>
  <c r="E27" i="39" s="1"/>
  <c r="F27" i="39" s="1"/>
  <c r="G27" i="39" s="1"/>
  <c r="H27" i="39" s="1"/>
  <c r="I27" i="39" s="1"/>
  <c r="J27" i="39" s="1"/>
  <c r="K27" i="39" s="1"/>
  <c r="L27" i="39" s="1"/>
  <c r="M27" i="39" s="1"/>
  <c r="N27" i="39" s="1"/>
  <c r="O27" i="39" s="1"/>
  <c r="P27" i="39" s="1"/>
  <c r="Q27" i="39" s="1"/>
  <c r="R27" i="39" s="1"/>
  <c r="C25" i="39"/>
  <c r="G25" i="39"/>
  <c r="K25" i="39"/>
  <c r="C26" i="39"/>
  <c r="G26" i="39"/>
  <c r="K26" i="39"/>
  <c r="D25" i="39"/>
  <c r="H25" i="39"/>
  <c r="L25" i="39"/>
  <c r="D26" i="39"/>
  <c r="H26" i="39"/>
  <c r="C19" i="11" l="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B19" i="11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B36" i="12"/>
  <c r="G378" i="35"/>
  <c r="G386" i="35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D16" i="23"/>
  <c r="C16" i="23"/>
  <c r="C250" i="35"/>
  <c r="C251" i="35"/>
  <c r="C267" i="35" s="1"/>
  <c r="C252" i="35"/>
  <c r="C253" i="35"/>
  <c r="C254" i="35"/>
  <c r="C249" i="35"/>
  <c r="C223" i="35"/>
  <c r="C224" i="35"/>
  <c r="C240" i="35" s="1"/>
  <c r="C225" i="35"/>
  <c r="C226" i="35"/>
  <c r="C227" i="35"/>
  <c r="C222" i="35"/>
  <c r="C196" i="35"/>
  <c r="C197" i="35"/>
  <c r="C213" i="35" s="1"/>
  <c r="C198" i="35"/>
  <c r="C199" i="35"/>
  <c r="C200" i="35"/>
  <c r="C195" i="35"/>
  <c r="C169" i="35"/>
  <c r="C170" i="35"/>
  <c r="C171" i="35"/>
  <c r="C186" i="35" s="1"/>
  <c r="C172" i="35"/>
  <c r="C173" i="35"/>
  <c r="C168" i="35"/>
  <c r="C142" i="35"/>
  <c r="C143" i="35"/>
  <c r="C144" i="35"/>
  <c r="C145" i="35"/>
  <c r="C146" i="35"/>
  <c r="C141" i="35"/>
  <c r="C115" i="35"/>
  <c r="C116" i="35"/>
  <c r="C117" i="35"/>
  <c r="C118" i="35"/>
  <c r="C119" i="35"/>
  <c r="C114" i="35"/>
  <c r="C88" i="35"/>
  <c r="C89" i="35"/>
  <c r="C90" i="35"/>
  <c r="C91" i="35"/>
  <c r="C92" i="35"/>
  <c r="C87" i="35"/>
  <c r="C61" i="35"/>
  <c r="C62" i="35"/>
  <c r="C63" i="35"/>
  <c r="C64" i="35"/>
  <c r="C78" i="35" s="1"/>
  <c r="C65" i="35"/>
  <c r="C60" i="35"/>
  <c r="C34" i="35"/>
  <c r="C35" i="35"/>
  <c r="C36" i="35"/>
  <c r="C37" i="35"/>
  <c r="C38" i="35"/>
  <c r="C33" i="35"/>
  <c r="C7" i="35"/>
  <c r="C8" i="35"/>
  <c r="N19" i="35" s="1"/>
  <c r="C9" i="35"/>
  <c r="C10" i="35"/>
  <c r="C11" i="35"/>
  <c r="C6" i="35"/>
  <c r="C377" i="35"/>
  <c r="C376" i="35"/>
  <c r="C375" i="35"/>
  <c r="C374" i="35"/>
  <c r="C366" i="35"/>
  <c r="C365" i="35"/>
  <c r="C364" i="35"/>
  <c r="C363" i="35"/>
  <c r="C355" i="35"/>
  <c r="C354" i="35"/>
  <c r="C353" i="35"/>
  <c r="C352" i="35"/>
  <c r="C344" i="35"/>
  <c r="C343" i="35"/>
  <c r="C342" i="35"/>
  <c r="C341" i="35"/>
  <c r="C333" i="35"/>
  <c r="C332" i="35"/>
  <c r="C331" i="35"/>
  <c r="C330" i="35"/>
  <c r="C334" i="35" s="1"/>
  <c r="AO329" i="35"/>
  <c r="AO340" i="35" s="1"/>
  <c r="AO351" i="35" s="1"/>
  <c r="AO362" i="35" s="1"/>
  <c r="AO373" i="35" s="1"/>
  <c r="AO384" i="35" s="1"/>
  <c r="C322" i="35"/>
  <c r="C321" i="35"/>
  <c r="C320" i="35"/>
  <c r="C319" i="35"/>
  <c r="AK318" i="35"/>
  <c r="AK329" i="35" s="1"/>
  <c r="AK340" i="35" s="1"/>
  <c r="AK351" i="35" s="1"/>
  <c r="AK362" i="35" s="1"/>
  <c r="AK373" i="35" s="1"/>
  <c r="AK384" i="35" s="1"/>
  <c r="I318" i="35"/>
  <c r="I329" i="35" s="1"/>
  <c r="I340" i="35" s="1"/>
  <c r="I351" i="35" s="1"/>
  <c r="I362" i="35" s="1"/>
  <c r="I373" i="35" s="1"/>
  <c r="I384" i="35" s="1"/>
  <c r="E318" i="35"/>
  <c r="E329" i="35" s="1"/>
  <c r="E340" i="35" s="1"/>
  <c r="E351" i="35" s="1"/>
  <c r="E362" i="35" s="1"/>
  <c r="E373" i="35" s="1"/>
  <c r="E384" i="35" s="1"/>
  <c r="C311" i="35"/>
  <c r="C310" i="35"/>
  <c r="C309" i="35"/>
  <c r="C308" i="35"/>
  <c r="AO307" i="35"/>
  <c r="AO318" i="35" s="1"/>
  <c r="AK307" i="35"/>
  <c r="Y307" i="35"/>
  <c r="Y318" i="35" s="1"/>
  <c r="Y329" i="35" s="1"/>
  <c r="Y340" i="35" s="1"/>
  <c r="Y351" i="35" s="1"/>
  <c r="Y362" i="35" s="1"/>
  <c r="Y373" i="35" s="1"/>
  <c r="Y384" i="35" s="1"/>
  <c r="U307" i="35"/>
  <c r="U318" i="35" s="1"/>
  <c r="U329" i="35" s="1"/>
  <c r="U340" i="35" s="1"/>
  <c r="U351" i="35" s="1"/>
  <c r="U362" i="35" s="1"/>
  <c r="U373" i="35" s="1"/>
  <c r="U384" i="35" s="1"/>
  <c r="I307" i="35"/>
  <c r="E307" i="35"/>
  <c r="C300" i="35"/>
  <c r="C299" i="35"/>
  <c r="C298" i="35"/>
  <c r="C297" i="35"/>
  <c r="C301" i="35" s="1"/>
  <c r="AH296" i="35"/>
  <c r="AH307" i="35" s="1"/>
  <c r="AH318" i="35" s="1"/>
  <c r="AH329" i="35" s="1"/>
  <c r="AH340" i="35" s="1"/>
  <c r="AH351" i="35" s="1"/>
  <c r="AH362" i="35" s="1"/>
  <c r="AH373" i="35" s="1"/>
  <c r="AH384" i="35" s="1"/>
  <c r="Z296" i="35"/>
  <c r="Z307" i="35" s="1"/>
  <c r="Z318" i="35" s="1"/>
  <c r="Z329" i="35" s="1"/>
  <c r="Z340" i="35" s="1"/>
  <c r="Z351" i="35" s="1"/>
  <c r="Z362" i="35" s="1"/>
  <c r="Z373" i="35" s="1"/>
  <c r="Z384" i="35" s="1"/>
  <c r="R296" i="35"/>
  <c r="R307" i="35" s="1"/>
  <c r="R318" i="35" s="1"/>
  <c r="R329" i="35" s="1"/>
  <c r="R340" i="35" s="1"/>
  <c r="R351" i="35" s="1"/>
  <c r="R362" i="35" s="1"/>
  <c r="R373" i="35" s="1"/>
  <c r="R384" i="35" s="1"/>
  <c r="J296" i="35"/>
  <c r="J307" i="35" s="1"/>
  <c r="J318" i="35" s="1"/>
  <c r="J329" i="35" s="1"/>
  <c r="J340" i="35" s="1"/>
  <c r="J351" i="35" s="1"/>
  <c r="J362" i="35" s="1"/>
  <c r="J373" i="35" s="1"/>
  <c r="J384" i="35" s="1"/>
  <c r="C289" i="35"/>
  <c r="C288" i="35"/>
  <c r="C287" i="35"/>
  <c r="C286" i="35"/>
  <c r="AX285" i="35"/>
  <c r="AX296" i="35" s="1"/>
  <c r="AX307" i="35" s="1"/>
  <c r="AX318" i="35" s="1"/>
  <c r="AX329" i="35" s="1"/>
  <c r="AX340" i="35" s="1"/>
  <c r="AX351" i="35" s="1"/>
  <c r="AX362" i="35" s="1"/>
  <c r="AX373" i="35" s="1"/>
  <c r="AX384" i="35" s="1"/>
  <c r="AR285" i="35"/>
  <c r="AR296" i="35" s="1"/>
  <c r="AR307" i="35" s="1"/>
  <c r="AR318" i="35" s="1"/>
  <c r="AR329" i="35" s="1"/>
  <c r="AR340" i="35" s="1"/>
  <c r="AR351" i="35" s="1"/>
  <c r="AR362" i="35" s="1"/>
  <c r="AR373" i="35" s="1"/>
  <c r="AR384" i="35" s="1"/>
  <c r="AP285" i="35"/>
  <c r="AP296" i="35" s="1"/>
  <c r="AP307" i="35" s="1"/>
  <c r="AP318" i="35" s="1"/>
  <c r="AP329" i="35" s="1"/>
  <c r="AP340" i="35" s="1"/>
  <c r="AP351" i="35" s="1"/>
  <c r="AP362" i="35" s="1"/>
  <c r="AP373" i="35" s="1"/>
  <c r="AP384" i="35" s="1"/>
  <c r="AH285" i="35"/>
  <c r="AB285" i="35"/>
  <c r="AB296" i="35" s="1"/>
  <c r="AB307" i="35" s="1"/>
  <c r="AB318" i="35" s="1"/>
  <c r="AB329" i="35" s="1"/>
  <c r="AB340" i="35" s="1"/>
  <c r="AB351" i="35" s="1"/>
  <c r="AB362" i="35" s="1"/>
  <c r="AB373" i="35" s="1"/>
  <c r="AB384" i="35" s="1"/>
  <c r="V285" i="35"/>
  <c r="V296" i="35" s="1"/>
  <c r="V307" i="35" s="1"/>
  <c r="V318" i="35" s="1"/>
  <c r="V329" i="35" s="1"/>
  <c r="V340" i="35" s="1"/>
  <c r="V351" i="35" s="1"/>
  <c r="V362" i="35" s="1"/>
  <c r="V373" i="35" s="1"/>
  <c r="V384" i="35" s="1"/>
  <c r="R285" i="35"/>
  <c r="P285" i="35"/>
  <c r="P296" i="35" s="1"/>
  <c r="P307" i="35" s="1"/>
  <c r="P318" i="35" s="1"/>
  <c r="P329" i="35" s="1"/>
  <c r="P340" i="35" s="1"/>
  <c r="P351" i="35" s="1"/>
  <c r="P362" i="35" s="1"/>
  <c r="P373" i="35" s="1"/>
  <c r="P384" i="35" s="1"/>
  <c r="F285" i="35"/>
  <c r="F296" i="35" s="1"/>
  <c r="F307" i="35" s="1"/>
  <c r="F318" i="35" s="1"/>
  <c r="F329" i="35" s="1"/>
  <c r="F340" i="35" s="1"/>
  <c r="F351" i="35" s="1"/>
  <c r="F362" i="35" s="1"/>
  <c r="F373" i="35" s="1"/>
  <c r="F384" i="35" s="1"/>
  <c r="C278" i="35"/>
  <c r="C277" i="35"/>
  <c r="C276" i="35"/>
  <c r="C275" i="35"/>
  <c r="AX274" i="35"/>
  <c r="AW274" i="35"/>
  <c r="AW285" i="35" s="1"/>
  <c r="AW296" i="35" s="1"/>
  <c r="AW307" i="35" s="1"/>
  <c r="AW318" i="35" s="1"/>
  <c r="AW329" i="35" s="1"/>
  <c r="AW340" i="35" s="1"/>
  <c r="AW351" i="35" s="1"/>
  <c r="AW362" i="35" s="1"/>
  <c r="AW373" i="35" s="1"/>
  <c r="AW384" i="35" s="1"/>
  <c r="AV274" i="35"/>
  <c r="AV285" i="35" s="1"/>
  <c r="AV296" i="35" s="1"/>
  <c r="AV307" i="35" s="1"/>
  <c r="AV318" i="35" s="1"/>
  <c r="AV329" i="35" s="1"/>
  <c r="AV340" i="35" s="1"/>
  <c r="AV351" i="35" s="1"/>
  <c r="AV362" i="35" s="1"/>
  <c r="AV373" i="35" s="1"/>
  <c r="AV384" i="35" s="1"/>
  <c r="AU274" i="35"/>
  <c r="AU285" i="35" s="1"/>
  <c r="AU296" i="35" s="1"/>
  <c r="AU307" i="35" s="1"/>
  <c r="AU318" i="35" s="1"/>
  <c r="AU329" i="35" s="1"/>
  <c r="AU340" i="35" s="1"/>
  <c r="AU351" i="35" s="1"/>
  <c r="AU362" i="35" s="1"/>
  <c r="AU373" i="35" s="1"/>
  <c r="AU384" i="35" s="1"/>
  <c r="AT274" i="35"/>
  <c r="AT285" i="35" s="1"/>
  <c r="AT296" i="35" s="1"/>
  <c r="AT307" i="35" s="1"/>
  <c r="AT318" i="35" s="1"/>
  <c r="AT329" i="35" s="1"/>
  <c r="AT340" i="35" s="1"/>
  <c r="AT351" i="35" s="1"/>
  <c r="AT362" i="35" s="1"/>
  <c r="AT373" i="35" s="1"/>
  <c r="AT384" i="35" s="1"/>
  <c r="AS274" i="35"/>
  <c r="AS285" i="35" s="1"/>
  <c r="AS296" i="35" s="1"/>
  <c r="AS307" i="35" s="1"/>
  <c r="AS318" i="35" s="1"/>
  <c r="AS329" i="35" s="1"/>
  <c r="AS340" i="35" s="1"/>
  <c r="AS351" i="35" s="1"/>
  <c r="AS362" i="35" s="1"/>
  <c r="AS373" i="35" s="1"/>
  <c r="AS384" i="35" s="1"/>
  <c r="AR274" i="35"/>
  <c r="AQ274" i="35"/>
  <c r="AQ285" i="35" s="1"/>
  <c r="AQ296" i="35" s="1"/>
  <c r="AQ307" i="35" s="1"/>
  <c r="AQ318" i="35" s="1"/>
  <c r="AQ329" i="35" s="1"/>
  <c r="AQ340" i="35" s="1"/>
  <c r="AQ351" i="35" s="1"/>
  <c r="AQ362" i="35" s="1"/>
  <c r="AQ373" i="35" s="1"/>
  <c r="AQ384" i="35" s="1"/>
  <c r="AP274" i="35"/>
  <c r="AO274" i="35"/>
  <c r="AO285" i="35" s="1"/>
  <c r="AO296" i="35" s="1"/>
  <c r="AN274" i="35"/>
  <c r="AN285" i="35" s="1"/>
  <c r="AN296" i="35" s="1"/>
  <c r="AN307" i="35" s="1"/>
  <c r="AN318" i="35" s="1"/>
  <c r="AN329" i="35" s="1"/>
  <c r="AN340" i="35" s="1"/>
  <c r="AN351" i="35" s="1"/>
  <c r="AN362" i="35" s="1"/>
  <c r="AN373" i="35" s="1"/>
  <c r="AN384" i="35" s="1"/>
  <c r="AM274" i="35"/>
  <c r="AM285" i="35" s="1"/>
  <c r="AM296" i="35" s="1"/>
  <c r="AM307" i="35" s="1"/>
  <c r="AM318" i="35" s="1"/>
  <c r="AM329" i="35" s="1"/>
  <c r="AM340" i="35" s="1"/>
  <c r="AM351" i="35" s="1"/>
  <c r="AM362" i="35" s="1"/>
  <c r="AM373" i="35" s="1"/>
  <c r="AM384" i="35" s="1"/>
  <c r="AL274" i="35"/>
  <c r="AL285" i="35" s="1"/>
  <c r="AL296" i="35" s="1"/>
  <c r="AL307" i="35" s="1"/>
  <c r="AL318" i="35" s="1"/>
  <c r="AL329" i="35" s="1"/>
  <c r="AL340" i="35" s="1"/>
  <c r="AL351" i="35" s="1"/>
  <c r="AL362" i="35" s="1"/>
  <c r="AL373" i="35" s="1"/>
  <c r="AL384" i="35" s="1"/>
  <c r="AK274" i="35"/>
  <c r="AK285" i="35" s="1"/>
  <c r="AK296" i="35" s="1"/>
  <c r="AJ274" i="35"/>
  <c r="AJ285" i="35" s="1"/>
  <c r="AJ296" i="35" s="1"/>
  <c r="AJ307" i="35" s="1"/>
  <c r="AJ318" i="35" s="1"/>
  <c r="AJ329" i="35" s="1"/>
  <c r="AJ340" i="35" s="1"/>
  <c r="AJ351" i="35" s="1"/>
  <c r="AJ362" i="35" s="1"/>
  <c r="AJ373" i="35" s="1"/>
  <c r="AJ384" i="35" s="1"/>
  <c r="AI274" i="35"/>
  <c r="AI285" i="35" s="1"/>
  <c r="AI296" i="35" s="1"/>
  <c r="AI307" i="35" s="1"/>
  <c r="AI318" i="35" s="1"/>
  <c r="AI329" i="35" s="1"/>
  <c r="AI340" i="35" s="1"/>
  <c r="AI351" i="35" s="1"/>
  <c r="AI362" i="35" s="1"/>
  <c r="AI373" i="35" s="1"/>
  <c r="AI384" i="35" s="1"/>
  <c r="AH274" i="35"/>
  <c r="AG274" i="35"/>
  <c r="AG285" i="35" s="1"/>
  <c r="AG296" i="35" s="1"/>
  <c r="AG307" i="35" s="1"/>
  <c r="AG318" i="35" s="1"/>
  <c r="AG329" i="35" s="1"/>
  <c r="AG340" i="35" s="1"/>
  <c r="AG351" i="35" s="1"/>
  <c r="AG362" i="35" s="1"/>
  <c r="AG373" i="35" s="1"/>
  <c r="AG384" i="35" s="1"/>
  <c r="AF274" i="35"/>
  <c r="AF285" i="35" s="1"/>
  <c r="AF296" i="35" s="1"/>
  <c r="AF307" i="35" s="1"/>
  <c r="AF318" i="35" s="1"/>
  <c r="AF329" i="35" s="1"/>
  <c r="AF340" i="35" s="1"/>
  <c r="AF351" i="35" s="1"/>
  <c r="AF362" i="35" s="1"/>
  <c r="AF373" i="35" s="1"/>
  <c r="AF384" i="35" s="1"/>
  <c r="AE274" i="35"/>
  <c r="AE285" i="35" s="1"/>
  <c r="AE296" i="35" s="1"/>
  <c r="AE307" i="35" s="1"/>
  <c r="AE318" i="35" s="1"/>
  <c r="AE329" i="35" s="1"/>
  <c r="AE340" i="35" s="1"/>
  <c r="AE351" i="35" s="1"/>
  <c r="AE362" i="35" s="1"/>
  <c r="AE373" i="35" s="1"/>
  <c r="AE384" i="35" s="1"/>
  <c r="AD274" i="35"/>
  <c r="AD285" i="35" s="1"/>
  <c r="AD296" i="35" s="1"/>
  <c r="AD307" i="35" s="1"/>
  <c r="AD318" i="35" s="1"/>
  <c r="AD329" i="35" s="1"/>
  <c r="AD340" i="35" s="1"/>
  <c r="AD351" i="35" s="1"/>
  <c r="AD362" i="35" s="1"/>
  <c r="AD373" i="35" s="1"/>
  <c r="AD384" i="35" s="1"/>
  <c r="AC274" i="35"/>
  <c r="AC285" i="35" s="1"/>
  <c r="AC296" i="35" s="1"/>
  <c r="AC307" i="35" s="1"/>
  <c r="AC318" i="35" s="1"/>
  <c r="AC329" i="35" s="1"/>
  <c r="AC340" i="35" s="1"/>
  <c r="AC351" i="35" s="1"/>
  <c r="AC362" i="35" s="1"/>
  <c r="AC373" i="35" s="1"/>
  <c r="AC384" i="35" s="1"/>
  <c r="AB274" i="35"/>
  <c r="AA274" i="35"/>
  <c r="AA285" i="35" s="1"/>
  <c r="AA296" i="35" s="1"/>
  <c r="AA307" i="35" s="1"/>
  <c r="AA318" i="35" s="1"/>
  <c r="AA329" i="35" s="1"/>
  <c r="AA340" i="35" s="1"/>
  <c r="AA351" i="35" s="1"/>
  <c r="AA362" i="35" s="1"/>
  <c r="AA373" i="35" s="1"/>
  <c r="AA384" i="35" s="1"/>
  <c r="Z274" i="35"/>
  <c r="Z285" i="35" s="1"/>
  <c r="Y274" i="35"/>
  <c r="Y285" i="35" s="1"/>
  <c r="Y296" i="35" s="1"/>
  <c r="X274" i="35"/>
  <c r="X285" i="35" s="1"/>
  <c r="X296" i="35" s="1"/>
  <c r="X307" i="35" s="1"/>
  <c r="X318" i="35" s="1"/>
  <c r="X329" i="35" s="1"/>
  <c r="X340" i="35" s="1"/>
  <c r="X351" i="35" s="1"/>
  <c r="X362" i="35" s="1"/>
  <c r="X373" i="35" s="1"/>
  <c r="X384" i="35" s="1"/>
  <c r="W274" i="35"/>
  <c r="W285" i="35" s="1"/>
  <c r="W296" i="35" s="1"/>
  <c r="W307" i="35" s="1"/>
  <c r="W318" i="35" s="1"/>
  <c r="W329" i="35" s="1"/>
  <c r="W340" i="35" s="1"/>
  <c r="W351" i="35" s="1"/>
  <c r="W362" i="35" s="1"/>
  <c r="W373" i="35" s="1"/>
  <c r="W384" i="35" s="1"/>
  <c r="V274" i="35"/>
  <c r="U274" i="35"/>
  <c r="U285" i="35" s="1"/>
  <c r="U296" i="35" s="1"/>
  <c r="T274" i="35"/>
  <c r="T285" i="35" s="1"/>
  <c r="T296" i="35" s="1"/>
  <c r="T307" i="35" s="1"/>
  <c r="T318" i="35" s="1"/>
  <c r="T329" i="35" s="1"/>
  <c r="T340" i="35" s="1"/>
  <c r="T351" i="35" s="1"/>
  <c r="T362" i="35" s="1"/>
  <c r="T373" i="35" s="1"/>
  <c r="T384" i="35" s="1"/>
  <c r="S274" i="35"/>
  <c r="S285" i="35" s="1"/>
  <c r="S296" i="35" s="1"/>
  <c r="S307" i="35" s="1"/>
  <c r="S318" i="35" s="1"/>
  <c r="S329" i="35" s="1"/>
  <c r="S340" i="35" s="1"/>
  <c r="S351" i="35" s="1"/>
  <c r="S362" i="35" s="1"/>
  <c r="S373" i="35" s="1"/>
  <c r="S384" i="35" s="1"/>
  <c r="R274" i="35"/>
  <c r="Q274" i="35"/>
  <c r="Q285" i="35" s="1"/>
  <c r="Q296" i="35" s="1"/>
  <c r="Q307" i="35" s="1"/>
  <c r="Q318" i="35" s="1"/>
  <c r="Q329" i="35" s="1"/>
  <c r="Q340" i="35" s="1"/>
  <c r="Q351" i="35" s="1"/>
  <c r="Q362" i="35" s="1"/>
  <c r="Q373" i="35" s="1"/>
  <c r="Q384" i="35" s="1"/>
  <c r="P274" i="35"/>
  <c r="O274" i="35"/>
  <c r="O285" i="35" s="1"/>
  <c r="O296" i="35" s="1"/>
  <c r="O307" i="35" s="1"/>
  <c r="O318" i="35" s="1"/>
  <c r="O329" i="35" s="1"/>
  <c r="O340" i="35" s="1"/>
  <c r="O351" i="35" s="1"/>
  <c r="O362" i="35" s="1"/>
  <c r="O373" i="35" s="1"/>
  <c r="O384" i="35" s="1"/>
  <c r="N274" i="35"/>
  <c r="N285" i="35" s="1"/>
  <c r="N296" i="35" s="1"/>
  <c r="N307" i="35" s="1"/>
  <c r="N318" i="35" s="1"/>
  <c r="N329" i="35" s="1"/>
  <c r="N340" i="35" s="1"/>
  <c r="N351" i="35" s="1"/>
  <c r="N362" i="35" s="1"/>
  <c r="N373" i="35" s="1"/>
  <c r="N384" i="35" s="1"/>
  <c r="M274" i="35"/>
  <c r="M285" i="35" s="1"/>
  <c r="M296" i="35" s="1"/>
  <c r="M307" i="35" s="1"/>
  <c r="M318" i="35" s="1"/>
  <c r="M329" i="35" s="1"/>
  <c r="M340" i="35" s="1"/>
  <c r="M351" i="35" s="1"/>
  <c r="M362" i="35" s="1"/>
  <c r="M373" i="35" s="1"/>
  <c r="M384" i="35" s="1"/>
  <c r="L274" i="35"/>
  <c r="L285" i="35" s="1"/>
  <c r="L296" i="35" s="1"/>
  <c r="L307" i="35" s="1"/>
  <c r="L318" i="35" s="1"/>
  <c r="L329" i="35" s="1"/>
  <c r="L340" i="35" s="1"/>
  <c r="L351" i="35" s="1"/>
  <c r="L362" i="35" s="1"/>
  <c r="L373" i="35" s="1"/>
  <c r="L384" i="35" s="1"/>
  <c r="K274" i="35"/>
  <c r="K285" i="35" s="1"/>
  <c r="K296" i="35" s="1"/>
  <c r="K307" i="35" s="1"/>
  <c r="K318" i="35" s="1"/>
  <c r="K329" i="35" s="1"/>
  <c r="K340" i="35" s="1"/>
  <c r="K351" i="35" s="1"/>
  <c r="K362" i="35" s="1"/>
  <c r="K373" i="35" s="1"/>
  <c r="K384" i="35" s="1"/>
  <c r="J274" i="35"/>
  <c r="J285" i="35" s="1"/>
  <c r="I274" i="35"/>
  <c r="I285" i="35" s="1"/>
  <c r="I296" i="35" s="1"/>
  <c r="H274" i="35"/>
  <c r="H285" i="35" s="1"/>
  <c r="H296" i="35" s="1"/>
  <c r="H307" i="35" s="1"/>
  <c r="H318" i="35" s="1"/>
  <c r="H329" i="35" s="1"/>
  <c r="H340" i="35" s="1"/>
  <c r="H351" i="35" s="1"/>
  <c r="H362" i="35" s="1"/>
  <c r="H373" i="35" s="1"/>
  <c r="H384" i="35" s="1"/>
  <c r="G274" i="35"/>
  <c r="G285" i="35" s="1"/>
  <c r="G296" i="35" s="1"/>
  <c r="G307" i="35" s="1"/>
  <c r="G318" i="35" s="1"/>
  <c r="G329" i="35" s="1"/>
  <c r="G340" i="35" s="1"/>
  <c r="G351" i="35" s="1"/>
  <c r="G362" i="35" s="1"/>
  <c r="G373" i="35" s="1"/>
  <c r="G384" i="35" s="1"/>
  <c r="F274" i="35"/>
  <c r="E274" i="35"/>
  <c r="E285" i="35" s="1"/>
  <c r="E296" i="35" s="1"/>
  <c r="D274" i="35"/>
  <c r="D285" i="35" s="1"/>
  <c r="D296" i="35" s="1"/>
  <c r="D307" i="35" s="1"/>
  <c r="D318" i="35" s="1"/>
  <c r="D329" i="35" s="1"/>
  <c r="D340" i="35" s="1"/>
  <c r="D351" i="35" s="1"/>
  <c r="D362" i="35" s="1"/>
  <c r="D373" i="35" s="1"/>
  <c r="D384" i="35" s="1"/>
  <c r="C274" i="35"/>
  <c r="C285" i="35" s="1"/>
  <c r="C296" i="35" s="1"/>
  <c r="C307" i="35" s="1"/>
  <c r="C318" i="35" s="1"/>
  <c r="C329" i="35" s="1"/>
  <c r="C340" i="35" s="1"/>
  <c r="C351" i="35" s="1"/>
  <c r="C362" i="35" s="1"/>
  <c r="C373" i="35" s="1"/>
  <c r="C384" i="35" s="1"/>
  <c r="AX262" i="35"/>
  <c r="AW262" i="35"/>
  <c r="AV262" i="35"/>
  <c r="AU262" i="35"/>
  <c r="AT262" i="35"/>
  <c r="AS262" i="35"/>
  <c r="AR262" i="35"/>
  <c r="AQ262" i="35"/>
  <c r="AP262" i="35"/>
  <c r="AO262" i="35"/>
  <c r="AN262" i="35"/>
  <c r="AM262" i="35"/>
  <c r="AL262" i="35"/>
  <c r="AK262" i="35"/>
  <c r="AJ262" i="35"/>
  <c r="AI262" i="35"/>
  <c r="AH262" i="35"/>
  <c r="AG262" i="35"/>
  <c r="AF262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R262" i="35"/>
  <c r="Q262" i="35"/>
  <c r="P262" i="35"/>
  <c r="O262" i="35"/>
  <c r="N262" i="35"/>
  <c r="M262" i="35"/>
  <c r="L262" i="35"/>
  <c r="K262" i="35"/>
  <c r="J262" i="35"/>
  <c r="I262" i="35"/>
  <c r="H262" i="35"/>
  <c r="G262" i="35"/>
  <c r="F262" i="35"/>
  <c r="E262" i="35"/>
  <c r="D262" i="35"/>
  <c r="C262" i="35"/>
  <c r="C381" i="35" s="1"/>
  <c r="D260" i="35"/>
  <c r="E260" i="35" s="1"/>
  <c r="AX259" i="35"/>
  <c r="AW259" i="35"/>
  <c r="AV259" i="35"/>
  <c r="AU259" i="35"/>
  <c r="AT259" i="35"/>
  <c r="AS259" i="35"/>
  <c r="AR259" i="35"/>
  <c r="AQ259" i="35"/>
  <c r="AP259" i="35"/>
  <c r="AO259" i="35"/>
  <c r="AN259" i="35"/>
  <c r="AM259" i="35"/>
  <c r="AL259" i="35"/>
  <c r="AK259" i="35"/>
  <c r="AJ259" i="35"/>
  <c r="AI259" i="35"/>
  <c r="AH259" i="35"/>
  <c r="AG259" i="35"/>
  <c r="AF259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R259" i="35"/>
  <c r="Q259" i="35"/>
  <c r="P259" i="35"/>
  <c r="O259" i="35"/>
  <c r="N259" i="35"/>
  <c r="M259" i="35"/>
  <c r="L259" i="35"/>
  <c r="K259" i="35"/>
  <c r="J259" i="35"/>
  <c r="I259" i="35"/>
  <c r="H259" i="35"/>
  <c r="G259" i="35"/>
  <c r="F259" i="35"/>
  <c r="E259" i="35"/>
  <c r="D259" i="35"/>
  <c r="C259" i="35"/>
  <c r="D256" i="35"/>
  <c r="D258" i="35" s="1"/>
  <c r="D249" i="35"/>
  <c r="AX235" i="35"/>
  <c r="AW235" i="35"/>
  <c r="AV235" i="35"/>
  <c r="AU235" i="35"/>
  <c r="AT235" i="35"/>
  <c r="AS235" i="35"/>
  <c r="AR235" i="35"/>
  <c r="AQ235" i="35"/>
  <c r="AP235" i="35"/>
  <c r="AO235" i="35"/>
  <c r="AN235" i="35"/>
  <c r="AM235" i="35"/>
  <c r="AL235" i="35"/>
  <c r="AK235" i="35"/>
  <c r="AJ235" i="35"/>
  <c r="AI235" i="35"/>
  <c r="AH235" i="35"/>
  <c r="AG235" i="35"/>
  <c r="AF235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D233" i="35"/>
  <c r="AX232" i="35"/>
  <c r="AW232" i="35"/>
  <c r="AV232" i="35"/>
  <c r="AU232" i="35"/>
  <c r="AT232" i="35"/>
  <c r="AS232" i="35"/>
  <c r="AR232" i="35"/>
  <c r="AQ232" i="35"/>
  <c r="AP232" i="35"/>
  <c r="AO232" i="35"/>
  <c r="AN232" i="35"/>
  <c r="AM232" i="35"/>
  <c r="AL232" i="35"/>
  <c r="AK232" i="35"/>
  <c r="AJ232" i="35"/>
  <c r="AI232" i="35"/>
  <c r="AH232" i="35"/>
  <c r="AG232" i="35"/>
  <c r="AF232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D229" i="35"/>
  <c r="D231" i="35" s="1"/>
  <c r="D222" i="35"/>
  <c r="AX208" i="35"/>
  <c r="AW208" i="35"/>
  <c r="AV208" i="35"/>
  <c r="AU208" i="35"/>
  <c r="AT208" i="35"/>
  <c r="AS208" i="35"/>
  <c r="AR208" i="35"/>
  <c r="AQ208" i="35"/>
  <c r="AP208" i="35"/>
  <c r="AO208" i="35"/>
  <c r="AN208" i="35"/>
  <c r="AM208" i="35"/>
  <c r="AL208" i="35"/>
  <c r="AK208" i="35"/>
  <c r="AJ208" i="35"/>
  <c r="AI208" i="35"/>
  <c r="AH208" i="35"/>
  <c r="AG208" i="35"/>
  <c r="AF208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R208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D208" i="35"/>
  <c r="C208" i="35"/>
  <c r="E206" i="35"/>
  <c r="D206" i="35"/>
  <c r="AX205" i="35"/>
  <c r="AW205" i="35"/>
  <c r="AV205" i="35"/>
  <c r="AU205" i="35"/>
  <c r="AT205" i="35"/>
  <c r="AS205" i="35"/>
  <c r="AR205" i="35"/>
  <c r="AQ205" i="35"/>
  <c r="AP205" i="35"/>
  <c r="AO205" i="35"/>
  <c r="AN205" i="35"/>
  <c r="AM205" i="35"/>
  <c r="AL205" i="35"/>
  <c r="AK205" i="35"/>
  <c r="AJ205" i="35"/>
  <c r="AI205" i="35"/>
  <c r="AH205" i="35"/>
  <c r="AG205" i="35"/>
  <c r="AF205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R205" i="35"/>
  <c r="Q205" i="35"/>
  <c r="P205" i="35"/>
  <c r="O205" i="35"/>
  <c r="N205" i="35"/>
  <c r="M205" i="35"/>
  <c r="L205" i="35"/>
  <c r="K205" i="35"/>
  <c r="J205" i="35"/>
  <c r="I205" i="35"/>
  <c r="H205" i="35"/>
  <c r="G205" i="35"/>
  <c r="F205" i="35"/>
  <c r="E205" i="35"/>
  <c r="D205" i="35"/>
  <c r="C205" i="35"/>
  <c r="D202" i="35"/>
  <c r="D195" i="35"/>
  <c r="AX181" i="35"/>
  <c r="AW181" i="35"/>
  <c r="AV181" i="35"/>
  <c r="AU181" i="35"/>
  <c r="AT181" i="35"/>
  <c r="AS181" i="35"/>
  <c r="AR181" i="35"/>
  <c r="AQ181" i="35"/>
  <c r="AP181" i="35"/>
  <c r="AO181" i="35"/>
  <c r="AN181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C348" i="35" s="1"/>
  <c r="D179" i="35"/>
  <c r="AX178" i="35"/>
  <c r="AW178" i="35"/>
  <c r="AV178" i="35"/>
  <c r="AU178" i="35"/>
  <c r="AT178" i="35"/>
  <c r="AS178" i="35"/>
  <c r="AR178" i="35"/>
  <c r="AQ178" i="35"/>
  <c r="AP178" i="35"/>
  <c r="AO178" i="35"/>
  <c r="AN178" i="35"/>
  <c r="AM178" i="35"/>
  <c r="AL178" i="35"/>
  <c r="AK178" i="35"/>
  <c r="AJ178" i="35"/>
  <c r="AI178" i="35"/>
  <c r="AH178" i="35"/>
  <c r="AG178" i="35"/>
  <c r="AF178" i="35"/>
  <c r="AE178" i="35"/>
  <c r="AD178" i="35"/>
  <c r="AC178" i="35"/>
  <c r="AB178" i="35"/>
  <c r="AA178" i="35"/>
  <c r="Z178" i="35"/>
  <c r="Y178" i="35"/>
  <c r="X178" i="35"/>
  <c r="W178" i="35"/>
  <c r="V178" i="35"/>
  <c r="U178" i="35"/>
  <c r="T178" i="35"/>
  <c r="S178" i="35"/>
  <c r="R178" i="35"/>
  <c r="Q178" i="35"/>
  <c r="P178" i="35"/>
  <c r="O178" i="35"/>
  <c r="N178" i="35"/>
  <c r="M178" i="35"/>
  <c r="L178" i="35"/>
  <c r="K178" i="35"/>
  <c r="J178" i="35"/>
  <c r="I178" i="35"/>
  <c r="H178" i="35"/>
  <c r="G178" i="35"/>
  <c r="F178" i="35"/>
  <c r="E178" i="35"/>
  <c r="D178" i="35"/>
  <c r="C178" i="35"/>
  <c r="D175" i="35"/>
  <c r="D168" i="35"/>
  <c r="AX154" i="35"/>
  <c r="AW154" i="35"/>
  <c r="AV154" i="35"/>
  <c r="AT154" i="35"/>
  <c r="AS154" i="35"/>
  <c r="AR154" i="35"/>
  <c r="AP154" i="35"/>
  <c r="AO154" i="35"/>
  <c r="AN154" i="35"/>
  <c r="AL154" i="35"/>
  <c r="AK154" i="35"/>
  <c r="AJ154" i="35"/>
  <c r="AH154" i="35"/>
  <c r="AG154" i="35"/>
  <c r="AF154" i="35"/>
  <c r="AD154" i="35"/>
  <c r="AC154" i="35"/>
  <c r="AB154" i="35"/>
  <c r="Z154" i="35"/>
  <c r="Y154" i="35"/>
  <c r="X154" i="35"/>
  <c r="V154" i="35"/>
  <c r="U154" i="35"/>
  <c r="T154" i="35"/>
  <c r="R154" i="35"/>
  <c r="Q154" i="35"/>
  <c r="P154" i="35"/>
  <c r="N154" i="35"/>
  <c r="M154" i="35"/>
  <c r="L154" i="35"/>
  <c r="J154" i="35"/>
  <c r="I154" i="35"/>
  <c r="H154" i="35"/>
  <c r="F154" i="35"/>
  <c r="E154" i="35"/>
  <c r="D154" i="35"/>
  <c r="E152" i="35"/>
  <c r="D152" i="35"/>
  <c r="AX151" i="35"/>
  <c r="AW151" i="35"/>
  <c r="AV151" i="35"/>
  <c r="AU151" i="35"/>
  <c r="AT151" i="35"/>
  <c r="AS151" i="35"/>
  <c r="AR151" i="35"/>
  <c r="AQ151" i="35"/>
  <c r="AP151" i="35"/>
  <c r="AO151" i="35"/>
  <c r="AN151" i="35"/>
  <c r="AM151" i="35"/>
  <c r="AL151" i="35"/>
  <c r="AK151" i="35"/>
  <c r="AJ151" i="35"/>
  <c r="AI151" i="35"/>
  <c r="AH151" i="35"/>
  <c r="AG151" i="35"/>
  <c r="AF151" i="35"/>
  <c r="AE151" i="35"/>
  <c r="AD151" i="35"/>
  <c r="AC151" i="35"/>
  <c r="AB151" i="35"/>
  <c r="AA151" i="35"/>
  <c r="Z151" i="35"/>
  <c r="Y151" i="35"/>
  <c r="X151" i="35"/>
  <c r="W151" i="35"/>
  <c r="V151" i="35"/>
  <c r="U151" i="35"/>
  <c r="T151" i="35"/>
  <c r="S151" i="35"/>
  <c r="R151" i="35"/>
  <c r="Q151" i="35"/>
  <c r="P151" i="35"/>
  <c r="O151" i="35"/>
  <c r="N151" i="35"/>
  <c r="M151" i="35"/>
  <c r="L151" i="35"/>
  <c r="K151" i="35"/>
  <c r="J151" i="35"/>
  <c r="I151" i="35"/>
  <c r="H151" i="35"/>
  <c r="G151" i="35"/>
  <c r="F151" i="35"/>
  <c r="E151" i="35"/>
  <c r="D151" i="35"/>
  <c r="C151" i="35"/>
  <c r="D150" i="35"/>
  <c r="D148" i="35"/>
  <c r="D141" i="35"/>
  <c r="C132" i="35"/>
  <c r="AX127" i="35"/>
  <c r="AW127" i="35"/>
  <c r="AV127" i="35"/>
  <c r="AU127" i="35"/>
  <c r="AT127" i="35"/>
  <c r="AS127" i="35"/>
  <c r="AR127" i="35"/>
  <c r="AQ127" i="35"/>
  <c r="AP127" i="35"/>
  <c r="AO127" i="35"/>
  <c r="AN127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D127" i="35"/>
  <c r="C127" i="35"/>
  <c r="C326" i="35" s="1"/>
  <c r="D125" i="35"/>
  <c r="AX124" i="35"/>
  <c r="AW124" i="35"/>
  <c r="AV124" i="35"/>
  <c r="AU124" i="35"/>
  <c r="AT124" i="35"/>
  <c r="AS124" i="35"/>
  <c r="AR124" i="35"/>
  <c r="AQ124" i="35"/>
  <c r="AP124" i="35"/>
  <c r="AO124" i="35"/>
  <c r="AN124" i="35"/>
  <c r="AM124" i="35"/>
  <c r="AL124" i="35"/>
  <c r="AK124" i="35"/>
  <c r="AJ124" i="35"/>
  <c r="AI124" i="35"/>
  <c r="AH124" i="35"/>
  <c r="AG124" i="35"/>
  <c r="AF124" i="35"/>
  <c r="AE124" i="35"/>
  <c r="AD124" i="35"/>
  <c r="AC124" i="35"/>
  <c r="AB124" i="35"/>
  <c r="AA124" i="35"/>
  <c r="Z124" i="35"/>
  <c r="Y124" i="35"/>
  <c r="X124" i="35"/>
  <c r="W124" i="35"/>
  <c r="V124" i="35"/>
  <c r="U124" i="35"/>
  <c r="T124" i="35"/>
  <c r="S124" i="35"/>
  <c r="R124" i="35"/>
  <c r="Q124" i="35"/>
  <c r="P124" i="35"/>
  <c r="O124" i="35"/>
  <c r="N124" i="35"/>
  <c r="M124" i="35"/>
  <c r="L124" i="35"/>
  <c r="K124" i="35"/>
  <c r="J124" i="35"/>
  <c r="I124" i="35"/>
  <c r="H124" i="35"/>
  <c r="G124" i="35"/>
  <c r="F124" i="35"/>
  <c r="E124" i="35"/>
  <c r="D124" i="35"/>
  <c r="C124" i="35"/>
  <c r="D121" i="35"/>
  <c r="D114" i="35"/>
  <c r="C105" i="35"/>
  <c r="AX100" i="35"/>
  <c r="AW100" i="35"/>
  <c r="AV100" i="35"/>
  <c r="AU100" i="35"/>
  <c r="AT100" i="35"/>
  <c r="AS100" i="35"/>
  <c r="AR100" i="35"/>
  <c r="AQ100" i="35"/>
  <c r="AP100" i="35"/>
  <c r="AO100" i="35"/>
  <c r="AN100" i="35"/>
  <c r="AM100" i="35"/>
  <c r="AL100" i="35"/>
  <c r="AK100" i="35"/>
  <c r="AJ100" i="35"/>
  <c r="AI100" i="35"/>
  <c r="AH100" i="35"/>
  <c r="AG100" i="35"/>
  <c r="AF100" i="35"/>
  <c r="AE100" i="35"/>
  <c r="AD100" i="35"/>
  <c r="AC100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D98" i="35"/>
  <c r="AX97" i="35"/>
  <c r="AW97" i="35"/>
  <c r="AV97" i="35"/>
  <c r="AU97" i="35"/>
  <c r="AT97" i="35"/>
  <c r="AS97" i="35"/>
  <c r="AR97" i="35"/>
  <c r="AQ97" i="35"/>
  <c r="AP97" i="35"/>
  <c r="AO97" i="35"/>
  <c r="AN97" i="35"/>
  <c r="AM97" i="35"/>
  <c r="AL97" i="35"/>
  <c r="AK97" i="35"/>
  <c r="AJ97" i="35"/>
  <c r="AI97" i="35"/>
  <c r="AH97" i="35"/>
  <c r="AG97" i="35"/>
  <c r="AF97" i="35"/>
  <c r="AE97" i="35"/>
  <c r="AD97" i="35"/>
  <c r="AC97" i="35"/>
  <c r="AB97" i="35"/>
  <c r="AA97" i="35"/>
  <c r="Z97" i="35"/>
  <c r="Y97" i="35"/>
  <c r="X97" i="35"/>
  <c r="W97" i="35"/>
  <c r="V97" i="35"/>
  <c r="U97" i="35"/>
  <c r="T97" i="35"/>
  <c r="S97" i="35"/>
  <c r="R97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D94" i="35"/>
  <c r="D87" i="35"/>
  <c r="AX73" i="35"/>
  <c r="AW73" i="35"/>
  <c r="AV73" i="35"/>
  <c r="AU73" i="35"/>
  <c r="AT73" i="35"/>
  <c r="AS73" i="35"/>
  <c r="AR73" i="35"/>
  <c r="AQ73" i="35"/>
  <c r="AP73" i="35"/>
  <c r="AO73" i="35"/>
  <c r="AN73" i="35"/>
  <c r="AM73" i="35"/>
  <c r="AL73" i="35"/>
  <c r="AK73" i="35"/>
  <c r="AJ73" i="35"/>
  <c r="AI73" i="35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F73" i="35"/>
  <c r="E73" i="35"/>
  <c r="D73" i="35"/>
  <c r="C73" i="35"/>
  <c r="E71" i="35"/>
  <c r="D71" i="35"/>
  <c r="AX70" i="35"/>
  <c r="AW70" i="35"/>
  <c r="AV70" i="35"/>
  <c r="AU70" i="35"/>
  <c r="AT70" i="35"/>
  <c r="AS70" i="35"/>
  <c r="AR70" i="35"/>
  <c r="AQ70" i="35"/>
  <c r="AP70" i="35"/>
  <c r="AO70" i="35"/>
  <c r="AN70" i="35"/>
  <c r="AM70" i="35"/>
  <c r="AL70" i="35"/>
  <c r="AK70" i="35"/>
  <c r="AJ70" i="35"/>
  <c r="AI70" i="35"/>
  <c r="AH70" i="35"/>
  <c r="AG70" i="35"/>
  <c r="AF70" i="35"/>
  <c r="AE70" i="35"/>
  <c r="AD70" i="35"/>
  <c r="AC70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D67" i="35"/>
  <c r="D60" i="35"/>
  <c r="C51" i="35"/>
  <c r="AX46" i="35"/>
  <c r="AW46" i="35"/>
  <c r="AV46" i="35"/>
  <c r="AU46" i="35"/>
  <c r="AT46" i="35"/>
  <c r="AS46" i="35"/>
  <c r="AR46" i="35"/>
  <c r="AQ46" i="35"/>
  <c r="AP46" i="35"/>
  <c r="AO46" i="35"/>
  <c r="AN46" i="35"/>
  <c r="AM46" i="35"/>
  <c r="AL46" i="35"/>
  <c r="AK46" i="35"/>
  <c r="AJ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C293" i="35" s="1"/>
  <c r="D44" i="35"/>
  <c r="AX43" i="35"/>
  <c r="AW43" i="35"/>
  <c r="AV43" i="35"/>
  <c r="AU43" i="35"/>
  <c r="AT43" i="35"/>
  <c r="AS43" i="35"/>
  <c r="AR43" i="35"/>
  <c r="AQ43" i="35"/>
  <c r="AP43" i="35"/>
  <c r="AO43" i="35"/>
  <c r="AN43" i="35"/>
  <c r="AM43" i="35"/>
  <c r="AL43" i="35"/>
  <c r="AK43" i="35"/>
  <c r="AJ43" i="35"/>
  <c r="AI43" i="35"/>
  <c r="AH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D40" i="35"/>
  <c r="D33" i="35"/>
  <c r="C24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E17" i="35"/>
  <c r="F17" i="35" s="1"/>
  <c r="D17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D13" i="35"/>
  <c r="D6" i="35"/>
  <c r="B65" i="12"/>
  <c r="C15" i="23"/>
  <c r="C215" i="34"/>
  <c r="D219" i="34" s="1"/>
  <c r="D221" i="34" s="1"/>
  <c r="C216" i="34"/>
  <c r="C217" i="34"/>
  <c r="C214" i="34"/>
  <c r="C192" i="34"/>
  <c r="C193" i="34"/>
  <c r="C194" i="34"/>
  <c r="C191" i="34"/>
  <c r="D191" i="34" s="1"/>
  <c r="C206" i="34" s="1"/>
  <c r="C169" i="34"/>
  <c r="D173" i="34" s="1"/>
  <c r="D175" i="34" s="1"/>
  <c r="C170" i="34"/>
  <c r="C171" i="34"/>
  <c r="C168" i="34"/>
  <c r="D168" i="34" s="1"/>
  <c r="C183" i="34" s="1"/>
  <c r="C146" i="34"/>
  <c r="C147" i="34"/>
  <c r="C148" i="34"/>
  <c r="C145" i="34"/>
  <c r="D145" i="34" s="1"/>
  <c r="C160" i="34" s="1"/>
  <c r="C123" i="34"/>
  <c r="C124" i="34"/>
  <c r="C125" i="34"/>
  <c r="C122" i="34"/>
  <c r="D122" i="34" s="1"/>
  <c r="D137" i="34" s="1"/>
  <c r="C100" i="34"/>
  <c r="C101" i="34"/>
  <c r="C102" i="34"/>
  <c r="C99" i="34"/>
  <c r="D99" i="34" s="1"/>
  <c r="C114" i="34" s="1"/>
  <c r="C77" i="34"/>
  <c r="C78" i="34"/>
  <c r="C79" i="34"/>
  <c r="C76" i="34"/>
  <c r="D76" i="34" s="1"/>
  <c r="C91" i="34" s="1"/>
  <c r="C54" i="34"/>
  <c r="C55" i="34"/>
  <c r="C56" i="34"/>
  <c r="C53" i="34"/>
  <c r="C31" i="34"/>
  <c r="D35" i="34" s="1"/>
  <c r="D37" i="34" s="1"/>
  <c r="C32" i="34"/>
  <c r="C33" i="34"/>
  <c r="C30" i="34"/>
  <c r="D30" i="34" s="1"/>
  <c r="C45" i="34" s="1"/>
  <c r="B31" i="34"/>
  <c r="B32" i="34"/>
  <c r="B33" i="34"/>
  <c r="B29" i="34"/>
  <c r="B30" i="34"/>
  <c r="C10" i="34"/>
  <c r="C9" i="34"/>
  <c r="C8" i="34"/>
  <c r="C7" i="34"/>
  <c r="D7" i="34" s="1"/>
  <c r="C22" i="34" s="1"/>
  <c r="B8" i="34"/>
  <c r="B9" i="34"/>
  <c r="B10" i="34"/>
  <c r="B7" i="34"/>
  <c r="C238" i="34"/>
  <c r="C237" i="34"/>
  <c r="C236" i="34"/>
  <c r="C235" i="34"/>
  <c r="AX234" i="34"/>
  <c r="AW234" i="34"/>
  <c r="AV234" i="34"/>
  <c r="AU234" i="34"/>
  <c r="AT234" i="34"/>
  <c r="AS234" i="34"/>
  <c r="AR234" i="34"/>
  <c r="AQ234" i="34"/>
  <c r="AP234" i="34"/>
  <c r="AO234" i="34"/>
  <c r="AN234" i="34"/>
  <c r="AM234" i="34"/>
  <c r="AL234" i="34"/>
  <c r="AK234" i="34"/>
  <c r="AJ234" i="34"/>
  <c r="AI234" i="34"/>
  <c r="AH234" i="34"/>
  <c r="AG234" i="34"/>
  <c r="AF234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R234" i="34"/>
  <c r="Q234" i="34"/>
  <c r="P234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E223" i="34"/>
  <c r="F223" i="34" s="1"/>
  <c r="D223" i="34"/>
  <c r="D214" i="34"/>
  <c r="C229" i="34" s="1"/>
  <c r="D200" i="34"/>
  <c r="D196" i="34"/>
  <c r="D198" i="34" s="1"/>
  <c r="E177" i="34"/>
  <c r="D177" i="34"/>
  <c r="E154" i="34"/>
  <c r="D154" i="34"/>
  <c r="D150" i="34"/>
  <c r="D131" i="34"/>
  <c r="E131" i="34" s="1"/>
  <c r="F131" i="34" s="1"/>
  <c r="D127" i="34"/>
  <c r="D129" i="34" s="1"/>
  <c r="D108" i="34"/>
  <c r="AX107" i="34"/>
  <c r="AT107" i="34"/>
  <c r="AN107" i="34"/>
  <c r="AH107" i="34"/>
  <c r="AF107" i="34"/>
  <c r="V107" i="34"/>
  <c r="R107" i="34"/>
  <c r="N107" i="34"/>
  <c r="L107" i="34"/>
  <c r="F107" i="34"/>
  <c r="D104" i="34"/>
  <c r="D85" i="34"/>
  <c r="AY107" i="34"/>
  <c r="AW107" i="34"/>
  <c r="AV107" i="34"/>
  <c r="AU107" i="34"/>
  <c r="AS107" i="34"/>
  <c r="AR107" i="34"/>
  <c r="AQ107" i="34"/>
  <c r="AP107" i="34"/>
  <c r="AO107" i="34"/>
  <c r="AM107" i="34"/>
  <c r="AL107" i="34"/>
  <c r="AK107" i="34"/>
  <c r="AJ107" i="34"/>
  <c r="AI107" i="34"/>
  <c r="AG107" i="34"/>
  <c r="AE107" i="34"/>
  <c r="AD107" i="34"/>
  <c r="AC107" i="34"/>
  <c r="AB107" i="34"/>
  <c r="AA107" i="34"/>
  <c r="Z107" i="34"/>
  <c r="Y107" i="34"/>
  <c r="X107" i="34"/>
  <c r="W107" i="34"/>
  <c r="U107" i="34"/>
  <c r="T107" i="34"/>
  <c r="S107" i="34"/>
  <c r="Q107" i="34"/>
  <c r="P107" i="34"/>
  <c r="O107" i="34"/>
  <c r="M107" i="34"/>
  <c r="K107" i="34"/>
  <c r="J107" i="34"/>
  <c r="I107" i="34"/>
  <c r="H107" i="34"/>
  <c r="G107" i="34"/>
  <c r="E107" i="34"/>
  <c r="D107" i="34"/>
  <c r="C107" i="34"/>
  <c r="D81" i="34"/>
  <c r="D83" i="34" s="1"/>
  <c r="G62" i="34"/>
  <c r="F62" i="34"/>
  <c r="E62" i="34"/>
  <c r="D62" i="34"/>
  <c r="D58" i="34"/>
  <c r="D60" i="34" s="1"/>
  <c r="D53" i="34"/>
  <c r="C68" i="34" s="1"/>
  <c r="D39" i="34"/>
  <c r="D16" i="34"/>
  <c r="D12" i="34"/>
  <c r="D14" i="34" s="1"/>
  <c r="D263" i="35" l="1"/>
  <c r="D376" i="35" s="1"/>
  <c r="C269" i="35"/>
  <c r="C378" i="35"/>
  <c r="D204" i="35"/>
  <c r="C356" i="35"/>
  <c r="D209" i="35"/>
  <c r="D212" i="35" s="1"/>
  <c r="D210" i="35" s="1"/>
  <c r="D211" i="35" s="1"/>
  <c r="D213" i="35" s="1"/>
  <c r="C345" i="35"/>
  <c r="D177" i="35"/>
  <c r="C188" i="35"/>
  <c r="C159" i="35"/>
  <c r="D155" i="35" s="1"/>
  <c r="C154" i="35"/>
  <c r="C161" i="35" s="1"/>
  <c r="G154" i="35"/>
  <c r="K154" i="35"/>
  <c r="O154" i="35"/>
  <c r="S154" i="35"/>
  <c r="W154" i="35"/>
  <c r="AA154" i="35"/>
  <c r="AE154" i="35"/>
  <c r="AI154" i="35"/>
  <c r="AM154" i="35"/>
  <c r="AQ154" i="35"/>
  <c r="AU154" i="35"/>
  <c r="D123" i="35"/>
  <c r="C134" i="35"/>
  <c r="C312" i="35"/>
  <c r="D96" i="35"/>
  <c r="D69" i="35"/>
  <c r="G73" i="35"/>
  <c r="D74" i="35"/>
  <c r="D298" i="35" s="1"/>
  <c r="C290" i="35"/>
  <c r="D42" i="35"/>
  <c r="C53" i="35"/>
  <c r="D15" i="35"/>
  <c r="M24" i="35"/>
  <c r="C323" i="35"/>
  <c r="D20" i="35"/>
  <c r="D23" i="35" s="1"/>
  <c r="D21" i="35" s="1"/>
  <c r="D22" i="35" s="1"/>
  <c r="D24" i="35" s="1"/>
  <c r="C279" i="35"/>
  <c r="D299" i="35"/>
  <c r="G17" i="35"/>
  <c r="C282" i="35"/>
  <c r="C26" i="35"/>
  <c r="C304" i="35"/>
  <c r="C80" i="35"/>
  <c r="E98" i="35"/>
  <c r="D101" i="35"/>
  <c r="E125" i="35"/>
  <c r="D128" i="35"/>
  <c r="F152" i="35"/>
  <c r="F206" i="35"/>
  <c r="E233" i="35"/>
  <c r="D236" i="35"/>
  <c r="F260" i="35"/>
  <c r="F71" i="35"/>
  <c r="D47" i="35"/>
  <c r="E44" i="35"/>
  <c r="D375" i="35"/>
  <c r="D374" i="35"/>
  <c r="C315" i="35"/>
  <c r="C107" i="35"/>
  <c r="C359" i="35"/>
  <c r="C215" i="35"/>
  <c r="D182" i="35"/>
  <c r="E179" i="35"/>
  <c r="C370" i="35"/>
  <c r="C242" i="35"/>
  <c r="C367" i="35"/>
  <c r="C386" i="35"/>
  <c r="C387" i="35"/>
  <c r="C388" i="35"/>
  <c r="C385" i="35"/>
  <c r="D179" i="34"/>
  <c r="D182" i="34" s="1"/>
  <c r="D152" i="34"/>
  <c r="D106" i="34"/>
  <c r="F68" i="34"/>
  <c r="G64" i="34" s="1"/>
  <c r="D68" i="34"/>
  <c r="E64" i="34" s="1"/>
  <c r="E67" i="34" s="1"/>
  <c r="E65" i="34" s="1"/>
  <c r="D160" i="34"/>
  <c r="E156" i="34" s="1"/>
  <c r="E159" i="34" s="1"/>
  <c r="E157" i="34" s="1"/>
  <c r="D41" i="34"/>
  <c r="D44" i="34" s="1"/>
  <c r="D87" i="34"/>
  <c r="D90" i="34" s="1"/>
  <c r="C137" i="34"/>
  <c r="D133" i="34" s="1"/>
  <c r="D136" i="34" s="1"/>
  <c r="H62" i="34"/>
  <c r="E39" i="34"/>
  <c r="E16" i="34"/>
  <c r="D64" i="34"/>
  <c r="F137" i="34"/>
  <c r="G131" i="34"/>
  <c r="E85" i="34"/>
  <c r="D91" i="34" s="1"/>
  <c r="E133" i="34"/>
  <c r="D180" i="34"/>
  <c r="D181" i="34" s="1"/>
  <c r="D156" i="34"/>
  <c r="F177" i="34"/>
  <c r="D114" i="34"/>
  <c r="E108" i="34"/>
  <c r="D110" i="34"/>
  <c r="F154" i="34"/>
  <c r="D183" i="34"/>
  <c r="E179" i="34" s="1"/>
  <c r="D206" i="34"/>
  <c r="F229" i="34"/>
  <c r="G223" i="34"/>
  <c r="D202" i="34"/>
  <c r="E200" i="34"/>
  <c r="D229" i="34"/>
  <c r="E225" i="34" s="1"/>
  <c r="D225" i="34"/>
  <c r="D266" i="35" l="1"/>
  <c r="D264" i="35" s="1"/>
  <c r="D265" i="35" s="1"/>
  <c r="D267" i="35" s="1"/>
  <c r="D353" i="35"/>
  <c r="D354" i="35"/>
  <c r="D352" i="35"/>
  <c r="D332" i="35"/>
  <c r="D331" i="35"/>
  <c r="C337" i="35"/>
  <c r="C392" i="35" s="1"/>
  <c r="D330" i="35"/>
  <c r="D158" i="35"/>
  <c r="D156" i="35" s="1"/>
  <c r="D157" i="35" s="1"/>
  <c r="D159" i="35" s="1"/>
  <c r="E155" i="35" s="1"/>
  <c r="D297" i="35"/>
  <c r="D77" i="35"/>
  <c r="D75" i="35" s="1"/>
  <c r="D76" i="35" s="1"/>
  <c r="D78" i="35" s="1"/>
  <c r="D277" i="35"/>
  <c r="D275" i="35"/>
  <c r="D276" i="35"/>
  <c r="C389" i="35"/>
  <c r="D25" i="35"/>
  <c r="D278" i="35" s="1"/>
  <c r="E20" i="35"/>
  <c r="E23" i="35" s="1"/>
  <c r="E21" i="35" s="1"/>
  <c r="E22" i="35" s="1"/>
  <c r="E24" i="35" s="1"/>
  <c r="D79" i="35"/>
  <c r="E74" i="35"/>
  <c r="D268" i="35"/>
  <c r="E263" i="35"/>
  <c r="D214" i="35"/>
  <c r="E209" i="35"/>
  <c r="D342" i="35"/>
  <c r="D341" i="35"/>
  <c r="D343" i="35"/>
  <c r="D185" i="35"/>
  <c r="D183" i="35"/>
  <c r="D184" i="35" s="1"/>
  <c r="D186" i="35" s="1"/>
  <c r="E182" i="35" s="1"/>
  <c r="F233" i="35"/>
  <c r="D310" i="35"/>
  <c r="D309" i="35"/>
  <c r="D308" i="35"/>
  <c r="D104" i="35"/>
  <c r="D102" i="35" s="1"/>
  <c r="D103" i="35" s="1"/>
  <c r="D105" i="35" s="1"/>
  <c r="F44" i="35"/>
  <c r="G71" i="35"/>
  <c r="G260" i="35"/>
  <c r="D321" i="35"/>
  <c r="D320" i="35"/>
  <c r="D319" i="35"/>
  <c r="D131" i="35"/>
  <c r="D129" i="35"/>
  <c r="D130" i="35" s="1"/>
  <c r="D132" i="35" s="1"/>
  <c r="F98" i="35"/>
  <c r="D287" i="35"/>
  <c r="D286" i="35"/>
  <c r="D288" i="35"/>
  <c r="D50" i="35"/>
  <c r="D48" i="35" s="1"/>
  <c r="D49" i="35" s="1"/>
  <c r="D51" i="35" s="1"/>
  <c r="D52" i="35" s="1"/>
  <c r="D289" i="35" s="1"/>
  <c r="G152" i="35"/>
  <c r="F125" i="35"/>
  <c r="H17" i="35"/>
  <c r="F179" i="35"/>
  <c r="D365" i="35"/>
  <c r="D364" i="35"/>
  <c r="D363" i="35"/>
  <c r="D239" i="35"/>
  <c r="D237" i="35" s="1"/>
  <c r="D238" i="35" s="1"/>
  <c r="D240" i="35" s="1"/>
  <c r="G206" i="35"/>
  <c r="D26" i="35"/>
  <c r="D88" i="34"/>
  <c r="D89" i="34" s="1"/>
  <c r="D42" i="34"/>
  <c r="D43" i="34" s="1"/>
  <c r="D45" i="34" s="1"/>
  <c r="E41" i="34" s="1"/>
  <c r="D134" i="34"/>
  <c r="D135" i="34" s="1"/>
  <c r="C239" i="34"/>
  <c r="E228" i="34"/>
  <c r="E226" i="34" s="1"/>
  <c r="D205" i="34"/>
  <c r="D203" i="34" s="1"/>
  <c r="D204" i="34" s="1"/>
  <c r="D113" i="34"/>
  <c r="D111" i="34" s="1"/>
  <c r="D112" i="34" s="1"/>
  <c r="H223" i="34"/>
  <c r="G225" i="34"/>
  <c r="F160" i="34"/>
  <c r="G154" i="34"/>
  <c r="I62" i="34"/>
  <c r="D228" i="34"/>
  <c r="D226" i="34"/>
  <c r="D227" i="34" s="1"/>
  <c r="F183" i="34"/>
  <c r="G177" i="34"/>
  <c r="E136" i="34"/>
  <c r="E134" i="34"/>
  <c r="E87" i="34"/>
  <c r="F85" i="34"/>
  <c r="D67" i="34"/>
  <c r="D65" i="34" s="1"/>
  <c r="D66" i="34" s="1"/>
  <c r="E66" i="34" s="1"/>
  <c r="E68" i="34" s="1"/>
  <c r="F64" i="34" s="1"/>
  <c r="F16" i="34"/>
  <c r="G67" i="34"/>
  <c r="G65" i="34" s="1"/>
  <c r="D22" i="34"/>
  <c r="E202" i="34"/>
  <c r="F200" i="34"/>
  <c r="E182" i="34"/>
  <c r="E180" i="34" s="1"/>
  <c r="E181" i="34" s="1"/>
  <c r="E183" i="34" s="1"/>
  <c r="F179" i="34" s="1"/>
  <c r="E110" i="34"/>
  <c r="F108" i="34"/>
  <c r="D159" i="34"/>
  <c r="D157" i="34" s="1"/>
  <c r="D158" i="34" s="1"/>
  <c r="E158" i="34" s="1"/>
  <c r="E160" i="34" s="1"/>
  <c r="F156" i="34" s="1"/>
  <c r="H131" i="34"/>
  <c r="G133" i="34"/>
  <c r="F39" i="34"/>
  <c r="D385" i="35" l="1"/>
  <c r="D160" i="35"/>
  <c r="D387" i="35"/>
  <c r="D279" i="35"/>
  <c r="E275" i="35"/>
  <c r="E276" i="35"/>
  <c r="E277" i="35"/>
  <c r="D386" i="35"/>
  <c r="D282" i="35"/>
  <c r="D106" i="35"/>
  <c r="E101" i="35"/>
  <c r="D241" i="35"/>
  <c r="E236" i="35"/>
  <c r="D133" i="35"/>
  <c r="H71" i="35"/>
  <c r="E332" i="35"/>
  <c r="E331" i="35"/>
  <c r="E330" i="35"/>
  <c r="E158" i="35"/>
  <c r="E156" i="35" s="1"/>
  <c r="E157" i="35" s="1"/>
  <c r="E159" i="35" s="1"/>
  <c r="E354" i="35"/>
  <c r="E353" i="35"/>
  <c r="E352" i="35"/>
  <c r="E212" i="35"/>
  <c r="E210" i="35" s="1"/>
  <c r="E211" i="35" s="1"/>
  <c r="E213" i="35" s="1"/>
  <c r="D377" i="35"/>
  <c r="D269" i="35"/>
  <c r="D381" i="35"/>
  <c r="I17" i="35"/>
  <c r="H260" i="35"/>
  <c r="G44" i="35"/>
  <c r="D53" i="35"/>
  <c r="D333" i="35"/>
  <c r="D334" i="35" s="1"/>
  <c r="D337" i="35"/>
  <c r="D161" i="35"/>
  <c r="D355" i="35"/>
  <c r="D356" i="35" s="1"/>
  <c r="D215" i="35"/>
  <c r="D359" i="35"/>
  <c r="E299" i="35"/>
  <c r="E298" i="35"/>
  <c r="E297" i="35"/>
  <c r="E77" i="35"/>
  <c r="E75" i="35" s="1"/>
  <c r="E76" i="35" s="1"/>
  <c r="E78" i="35" s="1"/>
  <c r="E341" i="35"/>
  <c r="E343" i="35"/>
  <c r="E342" i="35"/>
  <c r="E185" i="35"/>
  <c r="E183" i="35" s="1"/>
  <c r="E184" i="35" s="1"/>
  <c r="E186" i="35" s="1"/>
  <c r="F182" i="35" s="1"/>
  <c r="G125" i="35"/>
  <c r="H152" i="35"/>
  <c r="D290" i="35"/>
  <c r="E47" i="35"/>
  <c r="E25" i="35"/>
  <c r="F20" i="35"/>
  <c r="D187" i="35"/>
  <c r="D293" i="35"/>
  <c r="E376" i="35"/>
  <c r="E375" i="35"/>
  <c r="E374" i="35"/>
  <c r="E266" i="35"/>
  <c r="E264" i="35" s="1"/>
  <c r="E265" i="35" s="1"/>
  <c r="E267" i="35" s="1"/>
  <c r="H206" i="35"/>
  <c r="G179" i="35"/>
  <c r="E128" i="35"/>
  <c r="G98" i="35"/>
  <c r="G233" i="35"/>
  <c r="D300" i="35"/>
  <c r="D301" i="35" s="1"/>
  <c r="D80" i="35"/>
  <c r="D304" i="35"/>
  <c r="C241" i="34"/>
  <c r="C5" i="23" s="1"/>
  <c r="B76" i="11"/>
  <c r="E227" i="34"/>
  <c r="E229" i="34" s="1"/>
  <c r="F225" i="34" s="1"/>
  <c r="F228" i="34" s="1"/>
  <c r="F226" i="34" s="1"/>
  <c r="F227" i="34" s="1"/>
  <c r="E135" i="34"/>
  <c r="E137" i="34" s="1"/>
  <c r="F133" i="34" s="1"/>
  <c r="F136" i="34" s="1"/>
  <c r="F134" i="34" s="1"/>
  <c r="F135" i="34" s="1"/>
  <c r="F182" i="34"/>
  <c r="F180" i="34" s="1"/>
  <c r="F181" i="34" s="1"/>
  <c r="F67" i="34"/>
  <c r="F65" i="34"/>
  <c r="F66" i="34" s="1"/>
  <c r="G66" i="34" s="1"/>
  <c r="G68" i="34" s="1"/>
  <c r="H64" i="34" s="1"/>
  <c r="F159" i="34"/>
  <c r="F157" i="34" s="1"/>
  <c r="F158" i="34" s="1"/>
  <c r="G136" i="34"/>
  <c r="G134" i="34" s="1"/>
  <c r="E90" i="34"/>
  <c r="E88" i="34" s="1"/>
  <c r="E89" i="34" s="1"/>
  <c r="E91" i="34" s="1"/>
  <c r="F87" i="34" s="1"/>
  <c r="E44" i="34"/>
  <c r="E42" i="34" s="1"/>
  <c r="E43" i="34" s="1"/>
  <c r="E45" i="34" s="1"/>
  <c r="F41" i="34" s="1"/>
  <c r="I131" i="34"/>
  <c r="D239" i="34"/>
  <c r="D18" i="34"/>
  <c r="E18" i="34"/>
  <c r="F114" i="34"/>
  <c r="G108" i="34"/>
  <c r="F206" i="34"/>
  <c r="G200" i="34"/>
  <c r="G16" i="34"/>
  <c r="G228" i="34"/>
  <c r="G226" i="34" s="1"/>
  <c r="G39" i="34"/>
  <c r="E113" i="34"/>
  <c r="E111" i="34" s="1"/>
  <c r="E112" i="34" s="1"/>
  <c r="E114" i="34" s="1"/>
  <c r="F110" i="34" s="1"/>
  <c r="E205" i="34"/>
  <c r="E203" i="34" s="1"/>
  <c r="E204" i="34" s="1"/>
  <c r="E206" i="34" s="1"/>
  <c r="F202" i="34" s="1"/>
  <c r="G85" i="34"/>
  <c r="G179" i="34"/>
  <c r="H177" i="34"/>
  <c r="G156" i="34"/>
  <c r="H154" i="34"/>
  <c r="J62" i="34"/>
  <c r="I223" i="34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01" i="21"/>
  <c r="D100" i="21"/>
  <c r="D99" i="21"/>
  <c r="C99" i="2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E268" i="35" l="1"/>
  <c r="F263" i="35"/>
  <c r="E214" i="35"/>
  <c r="F209" i="35"/>
  <c r="E187" i="35"/>
  <c r="F155" i="35"/>
  <c r="E160" i="35"/>
  <c r="E79" i="35"/>
  <c r="F74" i="35"/>
  <c r="D322" i="35"/>
  <c r="D323" i="35" s="1"/>
  <c r="D134" i="35"/>
  <c r="D326" i="35"/>
  <c r="H233" i="35"/>
  <c r="F343" i="35"/>
  <c r="F341" i="35"/>
  <c r="F342" i="35"/>
  <c r="F185" i="35"/>
  <c r="F183" i="35" s="1"/>
  <c r="F184" i="35" s="1"/>
  <c r="F186" i="35" s="1"/>
  <c r="E288" i="35"/>
  <c r="E287" i="35"/>
  <c r="E286" i="35"/>
  <c r="E50" i="35"/>
  <c r="E48" i="35" s="1"/>
  <c r="E49" i="35" s="1"/>
  <c r="E51" i="35" s="1"/>
  <c r="H125" i="35"/>
  <c r="I260" i="35"/>
  <c r="D378" i="35"/>
  <c r="I71" i="35"/>
  <c r="E365" i="35"/>
  <c r="E364" i="35"/>
  <c r="E363" i="35"/>
  <c r="E239" i="35"/>
  <c r="E237" i="35" s="1"/>
  <c r="E238" i="35" s="1"/>
  <c r="E240" i="35" s="1"/>
  <c r="E321" i="35"/>
  <c r="E319" i="35"/>
  <c r="E320" i="35"/>
  <c r="E131" i="35"/>
  <c r="E129" i="35" s="1"/>
  <c r="E130" i="35" s="1"/>
  <c r="E132" i="35" s="1"/>
  <c r="E278" i="35"/>
  <c r="E279" i="35" s="1"/>
  <c r="E26" i="35"/>
  <c r="E282" i="35"/>
  <c r="I152" i="35"/>
  <c r="E310" i="35"/>
  <c r="E308" i="35"/>
  <c r="E309" i="35"/>
  <c r="E104" i="35"/>
  <c r="E102" i="35"/>
  <c r="E103" i="35" s="1"/>
  <c r="E105" i="35" s="1"/>
  <c r="H98" i="35"/>
  <c r="H179" i="35"/>
  <c r="D344" i="35"/>
  <c r="D345" i="35" s="1"/>
  <c r="D188" i="35"/>
  <c r="D348" i="35"/>
  <c r="J17" i="35"/>
  <c r="D311" i="35"/>
  <c r="D312" i="35" s="1"/>
  <c r="D107" i="35"/>
  <c r="D315" i="35"/>
  <c r="I206" i="35"/>
  <c r="F276" i="35"/>
  <c r="F275" i="35"/>
  <c r="F277" i="35"/>
  <c r="F23" i="35"/>
  <c r="F21" i="35" s="1"/>
  <c r="F22" i="35" s="1"/>
  <c r="F24" i="35" s="1"/>
  <c r="E348" i="35"/>
  <c r="H44" i="35"/>
  <c r="D366" i="35"/>
  <c r="D367" i="35" s="1"/>
  <c r="D242" i="35"/>
  <c r="D370" i="35"/>
  <c r="C76" i="11"/>
  <c r="F44" i="34"/>
  <c r="F42" i="34" s="1"/>
  <c r="F43" i="34" s="1"/>
  <c r="F45" i="34" s="1"/>
  <c r="G41" i="34" s="1"/>
  <c r="F113" i="34"/>
  <c r="F111" i="34" s="1"/>
  <c r="F112" i="34" s="1"/>
  <c r="F205" i="34"/>
  <c r="F203" i="34" s="1"/>
  <c r="F204" i="34" s="1"/>
  <c r="F90" i="34"/>
  <c r="F88" i="34" s="1"/>
  <c r="F89" i="34" s="1"/>
  <c r="F91" i="34" s="1"/>
  <c r="G159" i="34"/>
  <c r="G157" i="34" s="1"/>
  <c r="G158" i="34" s="1"/>
  <c r="G160" i="34" s="1"/>
  <c r="H156" i="34" s="1"/>
  <c r="G227" i="34"/>
  <c r="G229" i="34" s="1"/>
  <c r="H225" i="34" s="1"/>
  <c r="G135" i="34"/>
  <c r="G137" i="34" s="1"/>
  <c r="H133" i="34" s="1"/>
  <c r="J223" i="34"/>
  <c r="H108" i="34"/>
  <c r="G110" i="34"/>
  <c r="I154" i="34"/>
  <c r="G182" i="34"/>
  <c r="G180" i="34" s="1"/>
  <c r="G181" i="34" s="1"/>
  <c r="G183" i="34" s="1"/>
  <c r="H179" i="34" s="1"/>
  <c r="D235" i="34"/>
  <c r="D15" i="23" s="1"/>
  <c r="D21" i="34"/>
  <c r="D238" i="34" s="1"/>
  <c r="C65" i="12" s="1"/>
  <c r="J131" i="34"/>
  <c r="K62" i="34"/>
  <c r="H85" i="34"/>
  <c r="G87" i="34"/>
  <c r="H39" i="34"/>
  <c r="I177" i="34"/>
  <c r="H16" i="34"/>
  <c r="G202" i="34"/>
  <c r="H200" i="34"/>
  <c r="E235" i="34"/>
  <c r="E15" i="23" s="1"/>
  <c r="E21" i="34"/>
  <c r="E238" i="34" s="1"/>
  <c r="D65" i="12" s="1"/>
  <c r="H67" i="34"/>
  <c r="H65" i="34" s="1"/>
  <c r="H66" i="34" s="1"/>
  <c r="H68" i="34" s="1"/>
  <c r="I64" i="34" s="1"/>
  <c r="A91" i="3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F375" i="35" l="1"/>
  <c r="F374" i="35"/>
  <c r="F266" i="35"/>
  <c r="F264" i="35" s="1"/>
  <c r="F265" i="35" s="1"/>
  <c r="F267" i="35" s="1"/>
  <c r="F268" i="35" s="1"/>
  <c r="F376" i="35"/>
  <c r="E377" i="35"/>
  <c r="E378" i="35" s="1"/>
  <c r="E381" i="35"/>
  <c r="E269" i="35"/>
  <c r="E241" i="35"/>
  <c r="F236" i="35"/>
  <c r="F352" i="35"/>
  <c r="F353" i="35"/>
  <c r="F354" i="35"/>
  <c r="F212" i="35"/>
  <c r="F210" i="35" s="1"/>
  <c r="F211" i="35" s="1"/>
  <c r="F213" i="35" s="1"/>
  <c r="E355" i="35"/>
  <c r="E356" i="35" s="1"/>
  <c r="E359" i="35"/>
  <c r="E215" i="35"/>
  <c r="E344" i="35"/>
  <c r="E345" i="35" s="1"/>
  <c r="E188" i="35"/>
  <c r="E333" i="35"/>
  <c r="E334" i="35" s="1"/>
  <c r="E337" i="35"/>
  <c r="E161" i="35"/>
  <c r="F158" i="35"/>
  <c r="F156" i="35" s="1"/>
  <c r="F157" i="35" s="1"/>
  <c r="F159" i="35" s="1"/>
  <c r="F330" i="35"/>
  <c r="F332" i="35"/>
  <c r="F331" i="35"/>
  <c r="E133" i="35"/>
  <c r="F128" i="35"/>
  <c r="E106" i="35"/>
  <c r="F101" i="35"/>
  <c r="F298" i="35"/>
  <c r="F77" i="35"/>
  <c r="F75" i="35" s="1"/>
  <c r="F76" i="35" s="1"/>
  <c r="F78" i="35" s="1"/>
  <c r="F299" i="35"/>
  <c r="F297" i="35"/>
  <c r="E300" i="35"/>
  <c r="E301" i="35" s="1"/>
  <c r="E80" i="35"/>
  <c r="E304" i="35"/>
  <c r="E386" i="35"/>
  <c r="E387" i="35"/>
  <c r="D392" i="35"/>
  <c r="E52" i="35"/>
  <c r="F47" i="35"/>
  <c r="F187" i="35"/>
  <c r="G182" i="35"/>
  <c r="I44" i="35"/>
  <c r="F25" i="35"/>
  <c r="G20" i="35"/>
  <c r="K17" i="35"/>
  <c r="I179" i="35"/>
  <c r="D388" i="35"/>
  <c r="D389" i="35" s="1"/>
  <c r="J71" i="35"/>
  <c r="I125" i="35"/>
  <c r="E385" i="35"/>
  <c r="I98" i="35"/>
  <c r="J152" i="35"/>
  <c r="J260" i="35"/>
  <c r="I233" i="35"/>
  <c r="J206" i="35"/>
  <c r="D19" i="34"/>
  <c r="D236" i="34" s="1"/>
  <c r="D241" i="34" s="1"/>
  <c r="D5" i="23" s="1"/>
  <c r="H182" i="34"/>
  <c r="H180" i="34" s="1"/>
  <c r="H181" i="34" s="1"/>
  <c r="H183" i="34" s="1"/>
  <c r="I179" i="34" s="1"/>
  <c r="H159" i="34"/>
  <c r="H157" i="34" s="1"/>
  <c r="H158" i="34" s="1"/>
  <c r="H160" i="34" s="1"/>
  <c r="I156" i="34" s="1"/>
  <c r="I85" i="34"/>
  <c r="L62" i="34"/>
  <c r="H136" i="34"/>
  <c r="H134" i="34" s="1"/>
  <c r="H135" i="34" s="1"/>
  <c r="H137" i="34" s="1"/>
  <c r="I133" i="34" s="1"/>
  <c r="H228" i="34"/>
  <c r="H226" i="34" s="1"/>
  <c r="H227" i="34" s="1"/>
  <c r="H229" i="34" s="1"/>
  <c r="I225" i="34" s="1"/>
  <c r="I200" i="34"/>
  <c r="I16" i="34"/>
  <c r="J177" i="34"/>
  <c r="G90" i="34"/>
  <c r="G88" i="34" s="1"/>
  <c r="G89" i="34" s="1"/>
  <c r="G91" i="34" s="1"/>
  <c r="H87" i="34" s="1"/>
  <c r="K131" i="34"/>
  <c r="G113" i="34"/>
  <c r="G111" i="34" s="1"/>
  <c r="G112" i="34" s="1"/>
  <c r="G114" i="34" s="1"/>
  <c r="H110" i="34" s="1"/>
  <c r="G205" i="34"/>
  <c r="G203" i="34" s="1"/>
  <c r="G204" i="34" s="1"/>
  <c r="G206" i="34" s="1"/>
  <c r="H202" i="34" s="1"/>
  <c r="I39" i="34"/>
  <c r="J154" i="34"/>
  <c r="I67" i="34"/>
  <c r="I65" i="34" s="1"/>
  <c r="I66" i="34" s="1"/>
  <c r="I68" i="34" s="1"/>
  <c r="J64" i="34" s="1"/>
  <c r="D20" i="34"/>
  <c r="D237" i="34" s="1"/>
  <c r="K223" i="34"/>
  <c r="E19" i="34"/>
  <c r="G44" i="34"/>
  <c r="G42" i="34" s="1"/>
  <c r="G43" i="34" s="1"/>
  <c r="G45" i="34" s="1"/>
  <c r="I108" i="34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2" i="12" s="1"/>
  <c r="M19" i="31"/>
  <c r="K42" i="12" s="1"/>
  <c r="N19" i="31"/>
  <c r="L42" i="12" s="1"/>
  <c r="O19" i="31"/>
  <c r="M42" i="12" s="1"/>
  <c r="P19" i="31"/>
  <c r="N42" i="12" s="1"/>
  <c r="Q19" i="31"/>
  <c r="O42" i="12" s="1"/>
  <c r="R19" i="31"/>
  <c r="P42" i="12" s="1"/>
  <c r="S19" i="31"/>
  <c r="Q42" i="12" s="1"/>
  <c r="T19" i="31"/>
  <c r="R42" i="12" s="1"/>
  <c r="U19" i="31"/>
  <c r="S42" i="12" s="1"/>
  <c r="V19" i="31"/>
  <c r="T42" i="12" s="1"/>
  <c r="W19" i="31"/>
  <c r="U42" i="12" s="1"/>
  <c r="X19" i="31"/>
  <c r="V42" i="12" s="1"/>
  <c r="Y19" i="31"/>
  <c r="W42" i="12" s="1"/>
  <c r="Z19" i="31"/>
  <c r="X42" i="12" s="1"/>
  <c r="AA19" i="31"/>
  <c r="Y42" i="12" s="1"/>
  <c r="AB19" i="31"/>
  <c r="Z42" i="12" s="1"/>
  <c r="AC19" i="31"/>
  <c r="AA42" i="12" s="1"/>
  <c r="AD19" i="31"/>
  <c r="AB42" i="12" s="1"/>
  <c r="AE19" i="31"/>
  <c r="AC42" i="12" s="1"/>
  <c r="AF19" i="31"/>
  <c r="AD42" i="12" s="1"/>
  <c r="AG19" i="31"/>
  <c r="AE42" i="12" s="1"/>
  <c r="AH19" i="31"/>
  <c r="AF42" i="12" s="1"/>
  <c r="AI19" i="31"/>
  <c r="AG42" i="12" s="1"/>
  <c r="AJ19" i="31"/>
  <c r="AH42" i="12" s="1"/>
  <c r="AK19" i="31"/>
  <c r="AI42" i="12" s="1"/>
  <c r="AL19" i="31"/>
  <c r="AJ42" i="12" s="1"/>
  <c r="AM19" i="31"/>
  <c r="AK42" i="12" s="1"/>
  <c r="L20" i="31"/>
  <c r="J43" i="12" s="1"/>
  <c r="M20" i="31"/>
  <c r="K43" i="12" s="1"/>
  <c r="N20" i="31"/>
  <c r="L43" i="12" s="1"/>
  <c r="O20" i="31"/>
  <c r="M43" i="12" s="1"/>
  <c r="P20" i="31"/>
  <c r="N43" i="12" s="1"/>
  <c r="Q20" i="31"/>
  <c r="O43" i="12" s="1"/>
  <c r="R20" i="31"/>
  <c r="P43" i="12" s="1"/>
  <c r="S20" i="31"/>
  <c r="Q43" i="12" s="1"/>
  <c r="T20" i="31"/>
  <c r="R43" i="12" s="1"/>
  <c r="U20" i="31"/>
  <c r="S43" i="12" s="1"/>
  <c r="V20" i="31"/>
  <c r="T43" i="12" s="1"/>
  <c r="W20" i="31"/>
  <c r="U43" i="12" s="1"/>
  <c r="X20" i="31"/>
  <c r="V43" i="12" s="1"/>
  <c r="Y20" i="31"/>
  <c r="W43" i="12" s="1"/>
  <c r="Z20" i="31"/>
  <c r="X43" i="12" s="1"/>
  <c r="AA20" i="31"/>
  <c r="Y43" i="12" s="1"/>
  <c r="AB20" i="31"/>
  <c r="Z43" i="12" s="1"/>
  <c r="AC20" i="31"/>
  <c r="AA43" i="12" s="1"/>
  <c r="AD20" i="31"/>
  <c r="AB43" i="12" s="1"/>
  <c r="AE20" i="31"/>
  <c r="AC43" i="12" s="1"/>
  <c r="AF20" i="31"/>
  <c r="AD43" i="12" s="1"/>
  <c r="AG20" i="31"/>
  <c r="AE43" i="12" s="1"/>
  <c r="AH20" i="31"/>
  <c r="AF43" i="12" s="1"/>
  <c r="AI20" i="31"/>
  <c r="AG43" i="12" s="1"/>
  <c r="AJ20" i="31"/>
  <c r="AH43" i="12" s="1"/>
  <c r="AK20" i="31"/>
  <c r="AI43" i="12" s="1"/>
  <c r="AL20" i="31"/>
  <c r="AJ43" i="12" s="1"/>
  <c r="AM20" i="31"/>
  <c r="AK43" i="12" s="1"/>
  <c r="L21" i="31"/>
  <c r="J44" i="12" s="1"/>
  <c r="M21" i="31"/>
  <c r="K44" i="12" s="1"/>
  <c r="N21" i="31"/>
  <c r="L44" i="12" s="1"/>
  <c r="O21" i="31"/>
  <c r="M44" i="12" s="1"/>
  <c r="P21" i="31"/>
  <c r="N44" i="12" s="1"/>
  <c r="Q21" i="31"/>
  <c r="O44" i="12" s="1"/>
  <c r="R21" i="31"/>
  <c r="P44" i="12" s="1"/>
  <c r="S21" i="31"/>
  <c r="Q44" i="12" s="1"/>
  <c r="T21" i="31"/>
  <c r="R44" i="12" s="1"/>
  <c r="U21" i="31"/>
  <c r="S44" i="12" s="1"/>
  <c r="V21" i="31"/>
  <c r="T44" i="12" s="1"/>
  <c r="W21" i="31"/>
  <c r="U44" i="12" s="1"/>
  <c r="X21" i="31"/>
  <c r="V44" i="12" s="1"/>
  <c r="Y21" i="31"/>
  <c r="W44" i="12" s="1"/>
  <c r="Z21" i="31"/>
  <c r="X44" i="12" s="1"/>
  <c r="AA21" i="31"/>
  <c r="Y44" i="12" s="1"/>
  <c r="AB21" i="31"/>
  <c r="Z44" i="12" s="1"/>
  <c r="AC21" i="31"/>
  <c r="AA44" i="12" s="1"/>
  <c r="AD21" i="31"/>
  <c r="AB44" i="12" s="1"/>
  <c r="AE21" i="31"/>
  <c r="AC44" i="12" s="1"/>
  <c r="AF21" i="31"/>
  <c r="AD44" i="12" s="1"/>
  <c r="AG21" i="31"/>
  <c r="AE44" i="12" s="1"/>
  <c r="AH21" i="31"/>
  <c r="AF44" i="12" s="1"/>
  <c r="AI21" i="31"/>
  <c r="AG44" i="12" s="1"/>
  <c r="AJ21" i="31"/>
  <c r="AH44" i="12" s="1"/>
  <c r="AK21" i="31"/>
  <c r="AI44" i="12" s="1"/>
  <c r="AL21" i="31"/>
  <c r="AJ44" i="12" s="1"/>
  <c r="AM21" i="31"/>
  <c r="AK44" i="12" s="1"/>
  <c r="L22" i="31"/>
  <c r="J45" i="12" s="1"/>
  <c r="M22" i="31"/>
  <c r="K45" i="12" s="1"/>
  <c r="N22" i="31"/>
  <c r="L45" i="12" s="1"/>
  <c r="O22" i="31"/>
  <c r="M45" i="12" s="1"/>
  <c r="P22" i="31"/>
  <c r="N45" i="12" s="1"/>
  <c r="Q22" i="31"/>
  <c r="O45" i="12" s="1"/>
  <c r="R22" i="31"/>
  <c r="P45" i="12" s="1"/>
  <c r="S22" i="31"/>
  <c r="Q45" i="12" s="1"/>
  <c r="T22" i="31"/>
  <c r="R45" i="12" s="1"/>
  <c r="U22" i="31"/>
  <c r="S45" i="12" s="1"/>
  <c r="V22" i="31"/>
  <c r="T45" i="12" s="1"/>
  <c r="W22" i="31"/>
  <c r="U45" i="12" s="1"/>
  <c r="X22" i="31"/>
  <c r="V45" i="12" s="1"/>
  <c r="Y22" i="31"/>
  <c r="W45" i="12" s="1"/>
  <c r="Z22" i="31"/>
  <c r="X45" i="12" s="1"/>
  <c r="AA22" i="31"/>
  <c r="Y45" i="12" s="1"/>
  <c r="AB22" i="31"/>
  <c r="Z45" i="12" s="1"/>
  <c r="AC22" i="31"/>
  <c r="AA45" i="12" s="1"/>
  <c r="AD22" i="31"/>
  <c r="AB45" i="12" s="1"/>
  <c r="AE22" i="31"/>
  <c r="AC45" i="12" s="1"/>
  <c r="AF22" i="31"/>
  <c r="AD45" i="12" s="1"/>
  <c r="AG22" i="31"/>
  <c r="AE45" i="12" s="1"/>
  <c r="AH22" i="31"/>
  <c r="AF45" i="12" s="1"/>
  <c r="AI22" i="31"/>
  <c r="AG45" i="12" s="1"/>
  <c r="AJ22" i="31"/>
  <c r="AH45" i="12" s="1"/>
  <c r="AK22" i="31"/>
  <c r="AI45" i="12" s="1"/>
  <c r="AL22" i="31"/>
  <c r="AJ45" i="12" s="1"/>
  <c r="AM22" i="31"/>
  <c r="AK45" i="12" s="1"/>
  <c r="L23" i="31"/>
  <c r="J46" i="12" s="1"/>
  <c r="M23" i="31"/>
  <c r="K46" i="12" s="1"/>
  <c r="N23" i="31"/>
  <c r="L46" i="12" s="1"/>
  <c r="O23" i="31"/>
  <c r="M46" i="12" s="1"/>
  <c r="P23" i="31"/>
  <c r="N46" i="12" s="1"/>
  <c r="Q23" i="31"/>
  <c r="O46" i="12" s="1"/>
  <c r="R23" i="31"/>
  <c r="P46" i="12" s="1"/>
  <c r="S23" i="31"/>
  <c r="Q46" i="12" s="1"/>
  <c r="T23" i="31"/>
  <c r="R46" i="12" s="1"/>
  <c r="U23" i="31"/>
  <c r="S46" i="12" s="1"/>
  <c r="V23" i="31"/>
  <c r="T46" i="12" s="1"/>
  <c r="W23" i="31"/>
  <c r="U46" i="12" s="1"/>
  <c r="X23" i="31"/>
  <c r="V46" i="12" s="1"/>
  <c r="Y23" i="31"/>
  <c r="W46" i="12" s="1"/>
  <c r="Z23" i="31"/>
  <c r="X46" i="12" s="1"/>
  <c r="AA23" i="31"/>
  <c r="Y46" i="12" s="1"/>
  <c r="AB23" i="31"/>
  <c r="Z46" i="12" s="1"/>
  <c r="AC23" i="31"/>
  <c r="AA46" i="12" s="1"/>
  <c r="AD23" i="31"/>
  <c r="AB46" i="12" s="1"/>
  <c r="AE23" i="31"/>
  <c r="AC46" i="12" s="1"/>
  <c r="AF23" i="31"/>
  <c r="AD46" i="12" s="1"/>
  <c r="AG23" i="31"/>
  <c r="AE46" i="12" s="1"/>
  <c r="AH23" i="31"/>
  <c r="AF46" i="12" s="1"/>
  <c r="AI23" i="31"/>
  <c r="AG46" i="12" s="1"/>
  <c r="AJ23" i="31"/>
  <c r="AH46" i="12" s="1"/>
  <c r="AK23" i="31"/>
  <c r="AI46" i="12" s="1"/>
  <c r="AL23" i="31"/>
  <c r="AJ46" i="12" s="1"/>
  <c r="AM23" i="31"/>
  <c r="AK46" i="12" s="1"/>
  <c r="L24" i="31"/>
  <c r="J47" i="12" s="1"/>
  <c r="M24" i="31"/>
  <c r="K47" i="12" s="1"/>
  <c r="N24" i="31"/>
  <c r="L47" i="12" s="1"/>
  <c r="O24" i="31"/>
  <c r="M47" i="12" s="1"/>
  <c r="P24" i="31"/>
  <c r="N47" i="12" s="1"/>
  <c r="Q24" i="31"/>
  <c r="O47" i="12" s="1"/>
  <c r="R24" i="31"/>
  <c r="P47" i="12" s="1"/>
  <c r="S24" i="31"/>
  <c r="Q47" i="12" s="1"/>
  <c r="T24" i="31"/>
  <c r="R47" i="12" s="1"/>
  <c r="U24" i="31"/>
  <c r="S47" i="12" s="1"/>
  <c r="V24" i="31"/>
  <c r="T47" i="12" s="1"/>
  <c r="W24" i="31"/>
  <c r="U47" i="12" s="1"/>
  <c r="X24" i="31"/>
  <c r="V47" i="12" s="1"/>
  <c r="Y24" i="31"/>
  <c r="W47" i="12" s="1"/>
  <c r="Z24" i="31"/>
  <c r="X47" i="12" s="1"/>
  <c r="AA24" i="31"/>
  <c r="Y47" i="12" s="1"/>
  <c r="AB24" i="31"/>
  <c r="Z47" i="12" s="1"/>
  <c r="AC24" i="31"/>
  <c r="AA47" i="12" s="1"/>
  <c r="AD24" i="31"/>
  <c r="AB47" i="12" s="1"/>
  <c r="AE24" i="31"/>
  <c r="AC47" i="12" s="1"/>
  <c r="AF24" i="31"/>
  <c r="AD47" i="12" s="1"/>
  <c r="AG24" i="31"/>
  <c r="AE47" i="12" s="1"/>
  <c r="AH24" i="31"/>
  <c r="AF47" i="12" s="1"/>
  <c r="AI24" i="31"/>
  <c r="AG47" i="12" s="1"/>
  <c r="AJ24" i="31"/>
  <c r="AH47" i="12" s="1"/>
  <c r="AK24" i="31"/>
  <c r="AI47" i="12" s="1"/>
  <c r="AL24" i="31"/>
  <c r="AJ47" i="12" s="1"/>
  <c r="AM24" i="31"/>
  <c r="AK47" i="12" s="1"/>
  <c r="L25" i="31"/>
  <c r="J48" i="12" s="1"/>
  <c r="M25" i="31"/>
  <c r="K48" i="12" s="1"/>
  <c r="N25" i="31"/>
  <c r="L48" i="12" s="1"/>
  <c r="O25" i="31"/>
  <c r="M48" i="12" s="1"/>
  <c r="P25" i="31"/>
  <c r="N48" i="12" s="1"/>
  <c r="Q25" i="31"/>
  <c r="O48" i="12" s="1"/>
  <c r="R25" i="31"/>
  <c r="P48" i="12" s="1"/>
  <c r="S25" i="31"/>
  <c r="Q48" i="12" s="1"/>
  <c r="T25" i="31"/>
  <c r="R48" i="12" s="1"/>
  <c r="U25" i="31"/>
  <c r="S48" i="12" s="1"/>
  <c r="V25" i="31"/>
  <c r="T48" i="12" s="1"/>
  <c r="W25" i="31"/>
  <c r="U48" i="12" s="1"/>
  <c r="X25" i="31"/>
  <c r="V48" i="12" s="1"/>
  <c r="Y25" i="31"/>
  <c r="W48" i="12" s="1"/>
  <c r="Z25" i="31"/>
  <c r="X48" i="12" s="1"/>
  <c r="AA25" i="31"/>
  <c r="Y48" i="12" s="1"/>
  <c r="AB25" i="31"/>
  <c r="Z48" i="12" s="1"/>
  <c r="AC25" i="31"/>
  <c r="AA48" i="12" s="1"/>
  <c r="AD25" i="31"/>
  <c r="AB48" i="12" s="1"/>
  <c r="AE25" i="31"/>
  <c r="AC48" i="12" s="1"/>
  <c r="AF25" i="31"/>
  <c r="AD48" i="12" s="1"/>
  <c r="AG25" i="31"/>
  <c r="AE48" i="12" s="1"/>
  <c r="AH25" i="31"/>
  <c r="AF48" i="12" s="1"/>
  <c r="AI25" i="31"/>
  <c r="AG48" i="12" s="1"/>
  <c r="AJ25" i="31"/>
  <c r="AH48" i="12" s="1"/>
  <c r="AK25" i="31"/>
  <c r="AI48" i="12" s="1"/>
  <c r="AL25" i="31"/>
  <c r="AJ48" i="12" s="1"/>
  <c r="AM25" i="31"/>
  <c r="AK48" i="12" s="1"/>
  <c r="L26" i="31"/>
  <c r="J50" i="12" s="1"/>
  <c r="M26" i="31"/>
  <c r="K50" i="12" s="1"/>
  <c r="N26" i="31"/>
  <c r="L50" i="12" s="1"/>
  <c r="O26" i="31"/>
  <c r="M50" i="12" s="1"/>
  <c r="P26" i="31"/>
  <c r="N50" i="12" s="1"/>
  <c r="Q26" i="31"/>
  <c r="O50" i="12" s="1"/>
  <c r="R26" i="31"/>
  <c r="P50" i="12" s="1"/>
  <c r="S26" i="31"/>
  <c r="Q50" i="12" s="1"/>
  <c r="T26" i="31"/>
  <c r="R50" i="12" s="1"/>
  <c r="U26" i="31"/>
  <c r="S50" i="12" s="1"/>
  <c r="V26" i="31"/>
  <c r="T50" i="12" s="1"/>
  <c r="W26" i="31"/>
  <c r="U50" i="12" s="1"/>
  <c r="X26" i="31"/>
  <c r="V50" i="12" s="1"/>
  <c r="Y26" i="31"/>
  <c r="W50" i="12" s="1"/>
  <c r="Z26" i="31"/>
  <c r="X50" i="12" s="1"/>
  <c r="AA26" i="31"/>
  <c r="Y50" i="12" s="1"/>
  <c r="AB26" i="31"/>
  <c r="Z50" i="12" s="1"/>
  <c r="AC26" i="31"/>
  <c r="AA50" i="12" s="1"/>
  <c r="AD26" i="31"/>
  <c r="AB50" i="12" s="1"/>
  <c r="AE26" i="31"/>
  <c r="AC50" i="12" s="1"/>
  <c r="AF26" i="31"/>
  <c r="AD50" i="12" s="1"/>
  <c r="AG26" i="31"/>
  <c r="AE50" i="12" s="1"/>
  <c r="AH26" i="31"/>
  <c r="AF50" i="12" s="1"/>
  <c r="AI26" i="31"/>
  <c r="AG50" i="12" s="1"/>
  <c r="AJ26" i="31"/>
  <c r="AH50" i="12" s="1"/>
  <c r="AK26" i="31"/>
  <c r="AI50" i="12" s="1"/>
  <c r="AL26" i="31"/>
  <c r="AJ50" i="12" s="1"/>
  <c r="AM26" i="31"/>
  <c r="AK50" i="12" s="1"/>
  <c r="L27" i="31"/>
  <c r="J53" i="12" s="1"/>
  <c r="M27" i="31"/>
  <c r="K53" i="12" s="1"/>
  <c r="N27" i="31"/>
  <c r="L53" i="12" s="1"/>
  <c r="O27" i="31"/>
  <c r="M53" i="12" s="1"/>
  <c r="P27" i="31"/>
  <c r="N53" i="12" s="1"/>
  <c r="Q27" i="31"/>
  <c r="O53" i="12" s="1"/>
  <c r="R27" i="31"/>
  <c r="P53" i="12" s="1"/>
  <c r="S27" i="31"/>
  <c r="Q53" i="12" s="1"/>
  <c r="T27" i="31"/>
  <c r="R53" i="12" s="1"/>
  <c r="U27" i="31"/>
  <c r="S53" i="12" s="1"/>
  <c r="V27" i="31"/>
  <c r="T53" i="12" s="1"/>
  <c r="W27" i="31"/>
  <c r="U53" i="12" s="1"/>
  <c r="X27" i="31"/>
  <c r="V53" i="12" s="1"/>
  <c r="Y27" i="31"/>
  <c r="W53" i="12" s="1"/>
  <c r="Z27" i="31"/>
  <c r="X53" i="12" s="1"/>
  <c r="AA27" i="31"/>
  <c r="Y53" i="12" s="1"/>
  <c r="AB27" i="31"/>
  <c r="Z53" i="12" s="1"/>
  <c r="AC27" i="31"/>
  <c r="AA53" i="12" s="1"/>
  <c r="AD27" i="31"/>
  <c r="AB53" i="12" s="1"/>
  <c r="AE27" i="31"/>
  <c r="AC53" i="12" s="1"/>
  <c r="AF27" i="31"/>
  <c r="AD53" i="12" s="1"/>
  <c r="AG27" i="31"/>
  <c r="AE53" i="12" s="1"/>
  <c r="AH27" i="31"/>
  <c r="AF53" i="12" s="1"/>
  <c r="AI27" i="31"/>
  <c r="AG53" i="12" s="1"/>
  <c r="AJ27" i="31"/>
  <c r="AH53" i="12" s="1"/>
  <c r="AK27" i="31"/>
  <c r="AI53" i="12" s="1"/>
  <c r="AL27" i="31"/>
  <c r="AJ53" i="12" s="1"/>
  <c r="AM27" i="31"/>
  <c r="AK53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2" i="12" s="1"/>
  <c r="F19" i="31"/>
  <c r="D42" i="12" s="1"/>
  <c r="G19" i="31"/>
  <c r="E42" i="12" s="1"/>
  <c r="H19" i="31"/>
  <c r="F42" i="12" s="1"/>
  <c r="I19" i="31"/>
  <c r="G42" i="12" s="1"/>
  <c r="J19" i="31"/>
  <c r="H42" i="12" s="1"/>
  <c r="K19" i="31"/>
  <c r="I42" i="12" s="1"/>
  <c r="E20" i="31"/>
  <c r="C43" i="12" s="1"/>
  <c r="F20" i="31"/>
  <c r="D43" i="12" s="1"/>
  <c r="G20" i="31"/>
  <c r="E43" i="12" s="1"/>
  <c r="H20" i="31"/>
  <c r="F43" i="12" s="1"/>
  <c r="I20" i="31"/>
  <c r="G43" i="12" s="1"/>
  <c r="J20" i="31"/>
  <c r="H43" i="12" s="1"/>
  <c r="K20" i="31"/>
  <c r="I43" i="12" s="1"/>
  <c r="E21" i="31"/>
  <c r="C44" i="12" s="1"/>
  <c r="F21" i="31"/>
  <c r="D44" i="12" s="1"/>
  <c r="G21" i="31"/>
  <c r="E44" i="12" s="1"/>
  <c r="H21" i="31"/>
  <c r="F44" i="12" s="1"/>
  <c r="I21" i="31"/>
  <c r="G44" i="12" s="1"/>
  <c r="J21" i="31"/>
  <c r="H44" i="12" s="1"/>
  <c r="K21" i="31"/>
  <c r="I44" i="12" s="1"/>
  <c r="E22" i="31"/>
  <c r="C45" i="12" s="1"/>
  <c r="F22" i="31"/>
  <c r="D45" i="12" s="1"/>
  <c r="G22" i="31"/>
  <c r="E45" i="12" s="1"/>
  <c r="H22" i="31"/>
  <c r="F45" i="12" s="1"/>
  <c r="I22" i="31"/>
  <c r="G45" i="12" s="1"/>
  <c r="J22" i="31"/>
  <c r="H45" i="12" s="1"/>
  <c r="K22" i="31"/>
  <c r="I45" i="12" s="1"/>
  <c r="E23" i="31"/>
  <c r="C46" i="12" s="1"/>
  <c r="F23" i="31"/>
  <c r="D46" i="12" s="1"/>
  <c r="G23" i="31"/>
  <c r="E46" i="12" s="1"/>
  <c r="H23" i="31"/>
  <c r="F46" i="12" s="1"/>
  <c r="I23" i="31"/>
  <c r="G46" i="12" s="1"/>
  <c r="J23" i="31"/>
  <c r="H46" i="12" s="1"/>
  <c r="K23" i="31"/>
  <c r="I46" i="12" s="1"/>
  <c r="E24" i="31"/>
  <c r="C47" i="12" s="1"/>
  <c r="F24" i="31"/>
  <c r="D47" i="12" s="1"/>
  <c r="G24" i="31"/>
  <c r="E47" i="12" s="1"/>
  <c r="H24" i="31"/>
  <c r="F47" i="12" s="1"/>
  <c r="I24" i="31"/>
  <c r="G47" i="12" s="1"/>
  <c r="J24" i="31"/>
  <c r="H47" i="12" s="1"/>
  <c r="K24" i="31"/>
  <c r="I47" i="12" s="1"/>
  <c r="E25" i="31"/>
  <c r="C48" i="12" s="1"/>
  <c r="F25" i="31"/>
  <c r="D48" i="12" s="1"/>
  <c r="G25" i="31"/>
  <c r="E48" i="12" s="1"/>
  <c r="H25" i="31"/>
  <c r="F48" i="12" s="1"/>
  <c r="I25" i="31"/>
  <c r="G48" i="12" s="1"/>
  <c r="J25" i="31"/>
  <c r="H48" i="12" s="1"/>
  <c r="K25" i="31"/>
  <c r="I48" i="12" s="1"/>
  <c r="E26" i="31"/>
  <c r="C50" i="12" s="1"/>
  <c r="F26" i="31"/>
  <c r="D50" i="12" s="1"/>
  <c r="G26" i="31"/>
  <c r="E50" i="12" s="1"/>
  <c r="H26" i="31"/>
  <c r="F50" i="12" s="1"/>
  <c r="I26" i="31"/>
  <c r="G50" i="12" s="1"/>
  <c r="J26" i="31"/>
  <c r="H50" i="12" s="1"/>
  <c r="K26" i="31"/>
  <c r="I50" i="12" s="1"/>
  <c r="E27" i="31"/>
  <c r="C53" i="12" s="1"/>
  <c r="F27" i="31"/>
  <c r="D53" i="12" s="1"/>
  <c r="G27" i="31"/>
  <c r="E53" i="12" s="1"/>
  <c r="H27" i="31"/>
  <c r="F53" i="12" s="1"/>
  <c r="I27" i="31"/>
  <c r="G53" i="12" s="1"/>
  <c r="J27" i="31"/>
  <c r="H53" i="12" s="1"/>
  <c r="K27" i="31"/>
  <c r="I53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D17" i="31"/>
  <c r="B38" i="12" s="1"/>
  <c r="D18" i="31"/>
  <c r="B39" i="12" s="1"/>
  <c r="D19" i="31"/>
  <c r="B42" i="12" s="1"/>
  <c r="D20" i="31"/>
  <c r="B43" i="12" s="1"/>
  <c r="D21" i="31"/>
  <c r="B44" i="12" s="1"/>
  <c r="D22" i="31"/>
  <c r="B45" i="12" s="1"/>
  <c r="D23" i="31"/>
  <c r="B46" i="12" s="1"/>
  <c r="D24" i="31"/>
  <c r="B47" i="12" s="1"/>
  <c r="D25" i="31"/>
  <c r="B48" i="12" s="1"/>
  <c r="D26" i="31"/>
  <c r="B50" i="12" s="1"/>
  <c r="D27" i="31"/>
  <c r="B53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G263" i="35" l="1"/>
  <c r="G375" i="35" s="1"/>
  <c r="F365" i="35"/>
  <c r="F364" i="35"/>
  <c r="F363" i="35"/>
  <c r="F239" i="35"/>
  <c r="F237" i="35" s="1"/>
  <c r="F238" i="35" s="1"/>
  <c r="F240" i="35" s="1"/>
  <c r="E366" i="35"/>
  <c r="E367" i="35" s="1"/>
  <c r="E242" i="35"/>
  <c r="E370" i="35"/>
  <c r="F214" i="35"/>
  <c r="G209" i="35"/>
  <c r="F160" i="35"/>
  <c r="G155" i="35"/>
  <c r="F319" i="35"/>
  <c r="F320" i="35"/>
  <c r="F131" i="35"/>
  <c r="F129" i="35" s="1"/>
  <c r="F130" i="35" s="1"/>
  <c r="F132" i="35" s="1"/>
  <c r="F321" i="35"/>
  <c r="E322" i="35"/>
  <c r="E323" i="35" s="1"/>
  <c r="E134" i="35"/>
  <c r="E326" i="35"/>
  <c r="F308" i="35"/>
  <c r="F309" i="35"/>
  <c r="F310" i="35"/>
  <c r="F104" i="35"/>
  <c r="F102" i="35" s="1"/>
  <c r="F103" i="35" s="1"/>
  <c r="F105" i="35" s="1"/>
  <c r="E311" i="35"/>
  <c r="E312" i="35" s="1"/>
  <c r="E107" i="35"/>
  <c r="E315" i="35"/>
  <c r="F79" i="35"/>
  <c r="G74" i="35"/>
  <c r="G77" i="35" s="1"/>
  <c r="G75" i="35" s="1"/>
  <c r="G76" i="35" s="1"/>
  <c r="G78" i="35" s="1"/>
  <c r="K206" i="35"/>
  <c r="J233" i="35"/>
  <c r="F300" i="35"/>
  <c r="F301" i="35" s="1"/>
  <c r="F304" i="35"/>
  <c r="F80" i="35"/>
  <c r="J125" i="35"/>
  <c r="L17" i="35"/>
  <c r="F278" i="35"/>
  <c r="F279" i="35" s="1"/>
  <c r="F282" i="35"/>
  <c r="F26" i="35"/>
  <c r="F344" i="35"/>
  <c r="F345" i="35" s="1"/>
  <c r="F348" i="35"/>
  <c r="F188" i="35"/>
  <c r="E289" i="35"/>
  <c r="E53" i="35"/>
  <c r="E293" i="35"/>
  <c r="K152" i="35"/>
  <c r="F377" i="35"/>
  <c r="F381" i="35"/>
  <c r="F269" i="35"/>
  <c r="J179" i="35"/>
  <c r="J44" i="35"/>
  <c r="J98" i="35"/>
  <c r="K71" i="35"/>
  <c r="K260" i="35"/>
  <c r="G298" i="35"/>
  <c r="G299" i="35" s="1"/>
  <c r="G297" i="35"/>
  <c r="G277" i="35"/>
  <c r="G276" i="35"/>
  <c r="G275" i="35"/>
  <c r="G23" i="35"/>
  <c r="G21" i="35" s="1"/>
  <c r="G22" i="35" s="1"/>
  <c r="G24" i="35" s="1"/>
  <c r="G343" i="35"/>
  <c r="G342" i="35"/>
  <c r="G341" i="35"/>
  <c r="G185" i="35"/>
  <c r="G183" i="35" s="1"/>
  <c r="G184" i="35" s="1"/>
  <c r="G186" i="35" s="1"/>
  <c r="F286" i="35"/>
  <c r="F288" i="35"/>
  <c r="F287" i="35"/>
  <c r="F386" i="35" s="1"/>
  <c r="F48" i="35"/>
  <c r="F49" i="35" s="1"/>
  <c r="F51" i="35" s="1"/>
  <c r="F50" i="35"/>
  <c r="H205" i="34"/>
  <c r="H203" i="34" s="1"/>
  <c r="H204" i="34" s="1"/>
  <c r="I159" i="34"/>
  <c r="I157" i="34" s="1"/>
  <c r="I158" i="34" s="1"/>
  <c r="I160" i="34" s="1"/>
  <c r="J156" i="34" s="1"/>
  <c r="H90" i="34"/>
  <c r="H88" i="34" s="1"/>
  <c r="H89" i="34" s="1"/>
  <c r="H91" i="34" s="1"/>
  <c r="I87" i="34" s="1"/>
  <c r="H41" i="34"/>
  <c r="I182" i="34"/>
  <c r="I180" i="34" s="1"/>
  <c r="I181" i="34" s="1"/>
  <c r="I183" i="34" s="1"/>
  <c r="J179" i="34" s="1"/>
  <c r="I136" i="34"/>
  <c r="I134" i="34" s="1"/>
  <c r="I135" i="34" s="1"/>
  <c r="I137" i="34" s="1"/>
  <c r="J133" i="34" s="1"/>
  <c r="J108" i="34"/>
  <c r="I228" i="34"/>
  <c r="I226" i="34" s="1"/>
  <c r="I227" i="34" s="1"/>
  <c r="I229" i="34" s="1"/>
  <c r="J225" i="34" s="1"/>
  <c r="J85" i="34"/>
  <c r="H113" i="34"/>
  <c r="H111" i="34" s="1"/>
  <c r="H112" i="34" s="1"/>
  <c r="H114" i="34" s="1"/>
  <c r="I110" i="34" s="1"/>
  <c r="E236" i="34"/>
  <c r="E20" i="34"/>
  <c r="E22" i="34" s="1"/>
  <c r="J16" i="34"/>
  <c r="J200" i="34"/>
  <c r="K154" i="34"/>
  <c r="J39" i="34"/>
  <c r="K177" i="34"/>
  <c r="L223" i="34"/>
  <c r="J67" i="34"/>
  <c r="J65" i="34" s="1"/>
  <c r="J66" i="34" s="1"/>
  <c r="J68" i="34" s="1"/>
  <c r="K64" i="34" s="1"/>
  <c r="L131" i="34"/>
  <c r="H206" i="34"/>
  <c r="I202" i="34" s="1"/>
  <c r="M62" i="34"/>
  <c r="I34" i="12"/>
  <c r="E34" i="12"/>
  <c r="H34" i="12"/>
  <c r="D34" i="12"/>
  <c r="F34" i="12"/>
  <c r="Z34" i="12"/>
  <c r="J34" i="12"/>
  <c r="AJ34" i="12"/>
  <c r="AF34" i="12"/>
  <c r="AB34" i="12"/>
  <c r="X34" i="12"/>
  <c r="T34" i="12"/>
  <c r="P34" i="12"/>
  <c r="L34" i="12"/>
  <c r="AH34" i="12"/>
  <c r="AD34" i="12"/>
  <c r="V34" i="12"/>
  <c r="R34" i="12"/>
  <c r="N34" i="12"/>
  <c r="B34" i="12"/>
  <c r="G34" i="12"/>
  <c r="C34" i="12"/>
  <c r="AI34" i="12"/>
  <c r="AE34" i="12"/>
  <c r="AA34" i="12"/>
  <c r="W34" i="12"/>
  <c r="S34" i="12"/>
  <c r="O34" i="12"/>
  <c r="K34" i="12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45" i="31"/>
  <c r="D41" i="31"/>
  <c r="D37" i="31"/>
  <c r="D95" i="31" s="1"/>
  <c r="D33" i="31"/>
  <c r="H53" i="31"/>
  <c r="J51" i="31"/>
  <c r="F51" i="31"/>
  <c r="H49" i="31"/>
  <c r="J47" i="31"/>
  <c r="F47" i="3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A110" i="31" s="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N102" i="31" s="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N94" i="31" s="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I45" i="31"/>
  <c r="E45" i="31"/>
  <c r="K43" i="31"/>
  <c r="G43" i="31"/>
  <c r="I41" i="31"/>
  <c r="I99" i="31" s="1"/>
  <c r="E41" i="31"/>
  <c r="K39" i="31"/>
  <c r="G39" i="3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94" i="31" s="1"/>
  <c r="D32" i="31"/>
  <c r="H54" i="31"/>
  <c r="K53" i="31"/>
  <c r="K111" i="31" s="1"/>
  <c r="G53" i="31"/>
  <c r="G111" i="31" s="1"/>
  <c r="J52" i="31"/>
  <c r="J110" i="31" s="1"/>
  <c r="F52" i="31"/>
  <c r="I51" i="31"/>
  <c r="E51" i="31"/>
  <c r="H50" i="31"/>
  <c r="K49" i="31"/>
  <c r="G49" i="31"/>
  <c r="J48" i="31"/>
  <c r="J106" i="31" s="1"/>
  <c r="F48" i="31"/>
  <c r="I47" i="31"/>
  <c r="E47" i="31"/>
  <c r="H46" i="31"/>
  <c r="K45" i="3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F40" i="31"/>
  <c r="I39" i="31"/>
  <c r="I97" i="31" s="1"/>
  <c r="E39" i="31"/>
  <c r="H38" i="31"/>
  <c r="K37" i="31"/>
  <c r="G37" i="31"/>
  <c r="J36" i="31"/>
  <c r="J94" i="31" s="1"/>
  <c r="F36" i="3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F53" i="31"/>
  <c r="AB53" i="31"/>
  <c r="X53" i="31"/>
  <c r="T53" i="31"/>
  <c r="T111" i="31" s="1"/>
  <c r="P53" i="31"/>
  <c r="L53" i="31"/>
  <c r="L111" i="31" s="1"/>
  <c r="AJ52" i="31"/>
  <c r="AF52" i="31"/>
  <c r="AB52" i="31"/>
  <c r="AB110" i="31" s="1"/>
  <c r="X52" i="31"/>
  <c r="T52" i="31"/>
  <c r="P52" i="31"/>
  <c r="L52" i="31"/>
  <c r="L110" i="31" s="1"/>
  <c r="AJ51" i="31"/>
  <c r="AF51" i="31"/>
  <c r="AB51" i="31"/>
  <c r="X51" i="31"/>
  <c r="T51" i="31"/>
  <c r="P51" i="31"/>
  <c r="L51" i="31"/>
  <c r="AJ50" i="31"/>
  <c r="AF50" i="31"/>
  <c r="AB50" i="31"/>
  <c r="X50" i="31"/>
  <c r="T50" i="31"/>
  <c r="P50" i="3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AB106" i="31" s="1"/>
  <c r="X48" i="31"/>
  <c r="X106" i="31" s="1"/>
  <c r="T48" i="3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P45" i="31"/>
  <c r="P103" i="31" s="1"/>
  <c r="L45" i="31"/>
  <c r="AJ44" i="31"/>
  <c r="AF44" i="31"/>
  <c r="AF102" i="31" s="1"/>
  <c r="AB44" i="31"/>
  <c r="X44" i="31"/>
  <c r="T44" i="31"/>
  <c r="P44" i="31"/>
  <c r="L44" i="31"/>
  <c r="AJ43" i="31"/>
  <c r="AF43" i="31"/>
  <c r="AB43" i="31"/>
  <c r="X43" i="31"/>
  <c r="T43" i="3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P41" i="31"/>
  <c r="L41" i="31"/>
  <c r="L99" i="31" s="1"/>
  <c r="AJ40" i="31"/>
  <c r="AJ98" i="31" s="1"/>
  <c r="AF40" i="31"/>
  <c r="AF98" i="31" s="1"/>
  <c r="AB40" i="31"/>
  <c r="AB98" i="31" s="1"/>
  <c r="X40" i="31"/>
  <c r="T40" i="31"/>
  <c r="P40" i="31"/>
  <c r="L40" i="31"/>
  <c r="L98" i="31" s="1"/>
  <c r="AJ39" i="31"/>
  <c r="AJ97" i="31" s="1"/>
  <c r="AF39" i="31"/>
  <c r="AB39" i="31"/>
  <c r="X39" i="31"/>
  <c r="T39" i="31"/>
  <c r="P39" i="31"/>
  <c r="L39" i="31"/>
  <c r="AJ38" i="31"/>
  <c r="AF38" i="31"/>
  <c r="AB38" i="31"/>
  <c r="X38" i="31"/>
  <c r="T38" i="31"/>
  <c r="P38" i="31"/>
  <c r="L38" i="31"/>
  <c r="AJ37" i="31"/>
  <c r="AJ95" i="31" s="1"/>
  <c r="AF37" i="31"/>
  <c r="AB37" i="31"/>
  <c r="X37" i="31"/>
  <c r="T37" i="31"/>
  <c r="T95" i="31" s="1"/>
  <c r="P37" i="31"/>
  <c r="L37" i="31"/>
  <c r="AJ36" i="31"/>
  <c r="AF36" i="31"/>
  <c r="AB36" i="31"/>
  <c r="X36" i="31"/>
  <c r="T36" i="31"/>
  <c r="P36" i="31"/>
  <c r="L36" i="31"/>
  <c r="L94" i="31" s="1"/>
  <c r="AJ35" i="31"/>
  <c r="AF35" i="31"/>
  <c r="AB35" i="3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32" i="31"/>
  <c r="AL54" i="3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G94" i="31" s="1"/>
  <c r="E34" i="31"/>
  <c r="K32" i="31"/>
  <c r="AK54" i="3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E110" i="31" s="1"/>
  <c r="H51" i="31"/>
  <c r="K50" i="31"/>
  <c r="G50" i="3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I102" i="31" s="1"/>
  <c r="E44" i="31"/>
  <c r="H43" i="31"/>
  <c r="K42" i="31"/>
  <c r="K100" i="31" s="1"/>
  <c r="G42" i="31"/>
  <c r="J41" i="31"/>
  <c r="F41" i="31"/>
  <c r="I40" i="31"/>
  <c r="E40" i="31"/>
  <c r="H39" i="31"/>
  <c r="K38" i="31"/>
  <c r="K96" i="31" s="1"/>
  <c r="G38" i="31"/>
  <c r="G96" i="31" s="1"/>
  <c r="J37" i="31"/>
  <c r="F37" i="31"/>
  <c r="I36" i="31"/>
  <c r="I94" i="31" s="1"/>
  <c r="E36" i="31"/>
  <c r="H35" i="31"/>
  <c r="K34" i="31"/>
  <c r="G34" i="31"/>
  <c r="G92" i="31" s="1"/>
  <c r="J33" i="31"/>
  <c r="F33" i="31"/>
  <c r="I32" i="31"/>
  <c r="E32" i="31"/>
  <c r="H31" i="31"/>
  <c r="AM54" i="31"/>
  <c r="AI54" i="31"/>
  <c r="AE54" i="31"/>
  <c r="AA54" i="31"/>
  <c r="W54" i="31"/>
  <c r="S54" i="31"/>
  <c r="O54" i="31"/>
  <c r="AM53" i="31"/>
  <c r="AI53" i="31"/>
  <c r="AE53" i="31"/>
  <c r="AA53" i="31"/>
  <c r="W53" i="31"/>
  <c r="S53" i="31"/>
  <c r="O53" i="31"/>
  <c r="AM52" i="31"/>
  <c r="AI52" i="31"/>
  <c r="AI110" i="31" s="1"/>
  <c r="AE52" i="31"/>
  <c r="AE110" i="31" s="1"/>
  <c r="AA52" i="31"/>
  <c r="W52" i="31"/>
  <c r="W110" i="31" s="1"/>
  <c r="S52" i="31"/>
  <c r="S110" i="31" s="1"/>
  <c r="O52" i="31"/>
  <c r="O110" i="31" s="1"/>
  <c r="AM51" i="31"/>
  <c r="AI51" i="31"/>
  <c r="AE51" i="31"/>
  <c r="AA51" i="31"/>
  <c r="W51" i="31"/>
  <c r="S51" i="31"/>
  <c r="O51" i="31"/>
  <c r="AM50" i="3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AM48" i="31"/>
  <c r="AM106" i="31" s="1"/>
  <c r="AI48" i="31"/>
  <c r="AI106" i="31" s="1"/>
  <c r="AE48" i="31"/>
  <c r="AE106" i="31" s="1"/>
  <c r="AA48" i="31"/>
  <c r="W48" i="31"/>
  <c r="W106" i="31" s="1"/>
  <c r="S48" i="31"/>
  <c r="S106" i="31" s="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A46" i="31"/>
  <c r="W46" i="31"/>
  <c r="S46" i="31"/>
  <c r="O46" i="31"/>
  <c r="AM45" i="31"/>
  <c r="AI45" i="31"/>
  <c r="AE45" i="31"/>
  <c r="AA45" i="31"/>
  <c r="W45" i="31"/>
  <c r="S45" i="31"/>
  <c r="O45" i="31"/>
  <c r="AM44" i="31"/>
  <c r="AM102" i="31" s="1"/>
  <c r="AI44" i="31"/>
  <c r="AE44" i="31"/>
  <c r="AE102" i="31" s="1"/>
  <c r="AA44" i="31"/>
  <c r="W44" i="31"/>
  <c r="S44" i="31"/>
  <c r="O44" i="31"/>
  <c r="AM43" i="31"/>
  <c r="AI43" i="31"/>
  <c r="AE43" i="31"/>
  <c r="AA43" i="3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A41" i="31"/>
  <c r="W41" i="31"/>
  <c r="S41" i="31"/>
  <c r="O41" i="31"/>
  <c r="AM40" i="31"/>
  <c r="AI40" i="31"/>
  <c r="AI98" i="31" s="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W39" i="31"/>
  <c r="S39" i="31"/>
  <c r="O39" i="31"/>
  <c r="AM38" i="31"/>
  <c r="AI38" i="31"/>
  <c r="AE38" i="31"/>
  <c r="AA38" i="31"/>
  <c r="W38" i="31"/>
  <c r="S38" i="31"/>
  <c r="O38" i="31"/>
  <c r="AM37" i="31"/>
  <c r="AM95" i="31" s="1"/>
  <c r="AI37" i="31"/>
  <c r="AE37" i="31"/>
  <c r="AA37" i="31"/>
  <c r="W37" i="31"/>
  <c r="S37" i="31"/>
  <c r="O37" i="31"/>
  <c r="AM36" i="31"/>
  <c r="AM94" i="31" s="1"/>
  <c r="AI36" i="31"/>
  <c r="AE36" i="31"/>
  <c r="AA36" i="31"/>
  <c r="W36" i="31"/>
  <c r="W94" i="31" s="1"/>
  <c r="S36" i="31"/>
  <c r="O36" i="31"/>
  <c r="AM35" i="31"/>
  <c r="AI35" i="31"/>
  <c r="AE35" i="31"/>
  <c r="AA35" i="31"/>
  <c r="W35" i="31"/>
  <c r="S35" i="3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I32" i="31"/>
  <c r="AE32" i="31"/>
  <c r="AA32" i="31"/>
  <c r="W32" i="31"/>
  <c r="S32" i="31"/>
  <c r="O32" i="31"/>
  <c r="AM31" i="31"/>
  <c r="AI31" i="31"/>
  <c r="AE31" i="31"/>
  <c r="AA31" i="31"/>
  <c r="W31" i="31"/>
  <c r="S31" i="31"/>
  <c r="O31" i="31"/>
  <c r="AL53" i="31"/>
  <c r="AH53" i="31"/>
  <c r="AD53" i="31"/>
  <c r="Z53" i="31"/>
  <c r="V53" i="31"/>
  <c r="R53" i="31"/>
  <c r="N53" i="31"/>
  <c r="AL52" i="31"/>
  <c r="AH52" i="31"/>
  <c r="AD52" i="31"/>
  <c r="Z52" i="31"/>
  <c r="Z110" i="31" s="1"/>
  <c r="V52" i="31"/>
  <c r="V110" i="31" s="1"/>
  <c r="R52" i="31"/>
  <c r="R110" i="31" s="1"/>
  <c r="N52" i="31"/>
  <c r="AL51" i="31"/>
  <c r="AH51" i="31"/>
  <c r="AH109" i="31" s="1"/>
  <c r="AD51" i="31"/>
  <c r="Z51" i="31"/>
  <c r="V51" i="31"/>
  <c r="R51" i="31"/>
  <c r="R109" i="31" s="1"/>
  <c r="N51" i="31"/>
  <c r="AL50" i="31"/>
  <c r="AH50" i="3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H106" i="31" s="1"/>
  <c r="AD48" i="31"/>
  <c r="Z48" i="31"/>
  <c r="V48" i="31"/>
  <c r="R48" i="31"/>
  <c r="R106" i="31" s="1"/>
  <c r="N48" i="31"/>
  <c r="AL47" i="31"/>
  <c r="AL105" i="31" s="1"/>
  <c r="AH47" i="31"/>
  <c r="AD47" i="31"/>
  <c r="AD105" i="31" s="1"/>
  <c r="Z47" i="31"/>
  <c r="V47" i="31"/>
  <c r="V105" i="31" s="1"/>
  <c r="R47" i="31"/>
  <c r="N47" i="31"/>
  <c r="N105" i="31" s="1"/>
  <c r="AL46" i="31"/>
  <c r="AH46" i="31"/>
  <c r="AD46" i="31"/>
  <c r="Z46" i="31"/>
  <c r="V46" i="31"/>
  <c r="R46" i="31"/>
  <c r="N46" i="31"/>
  <c r="AL45" i="31"/>
  <c r="AH45" i="31"/>
  <c r="AD45" i="31"/>
  <c r="Z45" i="31"/>
  <c r="V45" i="31"/>
  <c r="R45" i="31"/>
  <c r="N45" i="31"/>
  <c r="AL44" i="31"/>
  <c r="AL102" i="31" s="1"/>
  <c r="AH44" i="31"/>
  <c r="AH102" i="31" s="1"/>
  <c r="AD44" i="31"/>
  <c r="AD102" i="31" s="1"/>
  <c r="Z44" i="31"/>
  <c r="V44" i="31"/>
  <c r="R44" i="31"/>
  <c r="N44" i="31"/>
  <c r="AL43" i="31"/>
  <c r="AH43" i="31"/>
  <c r="AD43" i="31"/>
  <c r="AD101" i="31" s="1"/>
  <c r="Z43" i="3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D40" i="31"/>
  <c r="Z40" i="31"/>
  <c r="Z98" i="31" s="1"/>
  <c r="V40" i="31"/>
  <c r="R40" i="31"/>
  <c r="N40" i="31"/>
  <c r="AL39" i="31"/>
  <c r="AH39" i="31"/>
  <c r="AD39" i="31"/>
  <c r="AD97" i="31" s="1"/>
  <c r="Z39" i="3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R37" i="31"/>
  <c r="N37" i="31"/>
  <c r="AL36" i="31"/>
  <c r="AH36" i="31"/>
  <c r="AH94" i="31" s="1"/>
  <c r="AD36" i="31"/>
  <c r="Z36" i="31"/>
  <c r="Z94" i="31" s="1"/>
  <c r="V36" i="31"/>
  <c r="V94" i="31" s="1"/>
  <c r="R36" i="3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G53" i="31"/>
  <c r="AC53" i="31"/>
  <c r="Y53" i="31"/>
  <c r="U53" i="31"/>
  <c r="Q53" i="31"/>
  <c r="M53" i="31"/>
  <c r="AK52" i="31"/>
  <c r="AG52" i="31"/>
  <c r="AC52" i="31"/>
  <c r="Y52" i="31"/>
  <c r="U52" i="31"/>
  <c r="U110" i="31" s="1"/>
  <c r="Q52" i="31"/>
  <c r="Q110" i="31" s="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G50" i="31"/>
  <c r="AG108" i="31" s="1"/>
  <c r="AC50" i="31"/>
  <c r="Y50" i="31"/>
  <c r="Y108" i="31" s="1"/>
  <c r="U50" i="31"/>
  <c r="Q50" i="31"/>
  <c r="Q108" i="31" s="1"/>
  <c r="M50" i="31"/>
  <c r="AK49" i="31"/>
  <c r="AG49" i="31"/>
  <c r="AC49" i="31"/>
  <c r="Y49" i="31"/>
  <c r="U49" i="31"/>
  <c r="U107" i="31" s="1"/>
  <c r="Q49" i="31"/>
  <c r="M49" i="31"/>
  <c r="AK48" i="31"/>
  <c r="AK106" i="31" s="1"/>
  <c r="AG48" i="31"/>
  <c r="AG106" i="31" s="1"/>
  <c r="AC48" i="31"/>
  <c r="AC106" i="31" s="1"/>
  <c r="Y48" i="31"/>
  <c r="U48" i="31"/>
  <c r="Q48" i="31"/>
  <c r="Q106" i="31" s="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M45" i="31"/>
  <c r="M103" i="31" s="1"/>
  <c r="AK44" i="31"/>
  <c r="AK102" i="31" s="1"/>
  <c r="AG44" i="31"/>
  <c r="AG102" i="31" s="1"/>
  <c r="AC44" i="31"/>
  <c r="Y44" i="31"/>
  <c r="U44" i="31"/>
  <c r="U102" i="31" s="1"/>
  <c r="Q44" i="31"/>
  <c r="M44" i="31"/>
  <c r="AK43" i="3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M42" i="31"/>
  <c r="M100" i="31" s="1"/>
  <c r="AK41" i="31"/>
  <c r="AG41" i="31"/>
  <c r="AC41" i="31"/>
  <c r="Y41" i="31"/>
  <c r="U41" i="31"/>
  <c r="Q41" i="31"/>
  <c r="M41" i="31"/>
  <c r="AK40" i="31"/>
  <c r="AK98" i="31" s="1"/>
  <c r="AG40" i="31"/>
  <c r="AC40" i="31"/>
  <c r="Y40" i="31"/>
  <c r="U40" i="31"/>
  <c r="Q40" i="31"/>
  <c r="M40" i="31"/>
  <c r="AK39" i="31"/>
  <c r="AK97" i="31" s="1"/>
  <c r="AG39" i="31"/>
  <c r="AC39" i="31"/>
  <c r="Y39" i="3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Q37" i="31"/>
  <c r="M37" i="31"/>
  <c r="AK36" i="31"/>
  <c r="AG36" i="31"/>
  <c r="AG94" i="31" s="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G266" i="35" l="1"/>
  <c r="G264" i="35" s="1"/>
  <c r="G265" i="35" s="1"/>
  <c r="G267" i="35" s="1"/>
  <c r="G376" i="35"/>
  <c r="G374" i="35"/>
  <c r="G236" i="35"/>
  <c r="G363" i="35" s="1"/>
  <c r="F241" i="35"/>
  <c r="G352" i="35"/>
  <c r="G212" i="35"/>
  <c r="G210" i="35" s="1"/>
  <c r="G211" i="35" s="1"/>
  <c r="G213" i="35" s="1"/>
  <c r="G354" i="35"/>
  <c r="G353" i="35"/>
  <c r="F359" i="35"/>
  <c r="F215" i="35"/>
  <c r="F355" i="35"/>
  <c r="F356" i="35" s="1"/>
  <c r="G158" i="35"/>
  <c r="G156" i="35" s="1"/>
  <c r="G157" i="35" s="1"/>
  <c r="G159" i="35" s="1"/>
  <c r="G330" i="35"/>
  <c r="G331" i="35"/>
  <c r="G332" i="35" s="1"/>
  <c r="F333" i="35"/>
  <c r="F334" i="35" s="1"/>
  <c r="F161" i="35"/>
  <c r="F337" i="35"/>
  <c r="F133" i="35"/>
  <c r="G128" i="35"/>
  <c r="E392" i="35"/>
  <c r="G101" i="35"/>
  <c r="F106" i="35"/>
  <c r="F387" i="35"/>
  <c r="G131" i="35"/>
  <c r="G129" i="35" s="1"/>
  <c r="G130" i="35" s="1"/>
  <c r="G132" i="35" s="1"/>
  <c r="G133" i="35" s="1"/>
  <c r="G79" i="35"/>
  <c r="H74" i="35"/>
  <c r="G268" i="35"/>
  <c r="H263" i="35"/>
  <c r="G187" i="35"/>
  <c r="H182" i="35"/>
  <c r="G25" i="35"/>
  <c r="H20" i="35"/>
  <c r="K44" i="35"/>
  <c r="G365" i="35"/>
  <c r="G364" i="35"/>
  <c r="G239" i="35"/>
  <c r="G237" i="35" s="1"/>
  <c r="G238" i="35" s="1"/>
  <c r="G240" i="35" s="1"/>
  <c r="F385" i="35"/>
  <c r="L71" i="35"/>
  <c r="K179" i="35"/>
  <c r="F378" i="35"/>
  <c r="F366" i="35"/>
  <c r="F367" i="35" s="1"/>
  <c r="F370" i="35"/>
  <c r="F242" i="35"/>
  <c r="L206" i="35"/>
  <c r="F52" i="35"/>
  <c r="G47" i="35"/>
  <c r="M17" i="35"/>
  <c r="K125" i="35"/>
  <c r="L260" i="35"/>
  <c r="K98" i="35"/>
  <c r="L152" i="35"/>
  <c r="E388" i="35"/>
  <c r="E389" i="35" s="1"/>
  <c r="E290" i="35"/>
  <c r="K233" i="35"/>
  <c r="F18" i="34"/>
  <c r="E239" i="34"/>
  <c r="K67" i="34"/>
  <c r="K65" i="34" s="1"/>
  <c r="K66" i="34" s="1"/>
  <c r="K68" i="34" s="1"/>
  <c r="L64" i="34" s="1"/>
  <c r="J182" i="34"/>
  <c r="J180" i="34" s="1"/>
  <c r="J181" i="34" s="1"/>
  <c r="J183" i="34" s="1"/>
  <c r="K179" i="34" s="1"/>
  <c r="J159" i="34"/>
  <c r="J157" i="34" s="1"/>
  <c r="J158" i="34" s="1"/>
  <c r="J160" i="34" s="1"/>
  <c r="K156" i="34" s="1"/>
  <c r="J228" i="34"/>
  <c r="J226" i="34" s="1"/>
  <c r="J227" i="34" s="1"/>
  <c r="J229" i="34" s="1"/>
  <c r="K225" i="34" s="1"/>
  <c r="I205" i="34"/>
  <c r="I203" i="34" s="1"/>
  <c r="I204" i="34" s="1"/>
  <c r="I206" i="34" s="1"/>
  <c r="J202" i="34" s="1"/>
  <c r="I113" i="34"/>
  <c r="I111" i="34" s="1"/>
  <c r="I112" i="34" s="1"/>
  <c r="I114" i="34" s="1"/>
  <c r="J110" i="34" s="1"/>
  <c r="J136" i="34"/>
  <c r="J134" i="34" s="1"/>
  <c r="J135" i="34" s="1"/>
  <c r="J137" i="34" s="1"/>
  <c r="K133" i="34" s="1"/>
  <c r="I90" i="34"/>
  <c r="I88" i="34" s="1"/>
  <c r="I89" i="34" s="1"/>
  <c r="I91" i="34" s="1"/>
  <c r="J87" i="34" s="1"/>
  <c r="L154" i="34"/>
  <c r="E237" i="34"/>
  <c r="M131" i="34"/>
  <c r="L177" i="34"/>
  <c r="K200" i="34"/>
  <c r="H44" i="34"/>
  <c r="H42" i="34" s="1"/>
  <c r="K16" i="34"/>
  <c r="K85" i="34"/>
  <c r="N62" i="34"/>
  <c r="M223" i="34"/>
  <c r="K39" i="34"/>
  <c r="K108" i="34"/>
  <c r="U95" i="31"/>
  <c r="Q98" i="31"/>
  <c r="U111" i="31"/>
  <c r="AK111" i="31"/>
  <c r="R94" i="31"/>
  <c r="V95" i="31"/>
  <c r="AH98" i="31"/>
  <c r="R102" i="31"/>
  <c r="Z104" i="31"/>
  <c r="V111" i="31"/>
  <c r="AL111" i="31"/>
  <c r="O94" i="31"/>
  <c r="AE94" i="31"/>
  <c r="S95" i="31"/>
  <c r="AI95" i="31"/>
  <c r="AA97" i="31"/>
  <c r="AA101" i="31"/>
  <c r="O102" i="31"/>
  <c r="S103" i="31"/>
  <c r="AM108" i="31"/>
  <c r="S111" i="31"/>
  <c r="AM112" i="31"/>
  <c r="J95" i="31"/>
  <c r="H94" i="31"/>
  <c r="T101" i="31"/>
  <c r="AJ101" i="31"/>
  <c r="L103" i="31"/>
  <c r="P108" i="31"/>
  <c r="T109" i="31"/>
  <c r="K103" i="31"/>
  <c r="H108" i="31"/>
  <c r="D90" i="31"/>
  <c r="D107" i="31"/>
  <c r="T98" i="31"/>
  <c r="Z105" i="31"/>
  <c r="AL108" i="31"/>
  <c r="X95" i="31"/>
  <c r="L96" i="31"/>
  <c r="AG93" i="31"/>
  <c r="AK94" i="31"/>
  <c r="Y111" i="31"/>
  <c r="V90" i="31"/>
  <c r="AL94" i="31"/>
  <c r="N96" i="31"/>
  <c r="V98" i="31"/>
  <c r="AL98" i="31"/>
  <c r="N100" i="31"/>
  <c r="R101" i="31"/>
  <c r="AD104" i="31"/>
  <c r="V106" i="31"/>
  <c r="AL110" i="31"/>
  <c r="S94" i="31"/>
  <c r="AI94" i="31"/>
  <c r="AA96" i="31"/>
  <c r="W99" i="31"/>
  <c r="S102" i="31"/>
  <c r="O105" i="31"/>
  <c r="W111" i="31"/>
  <c r="AA112" i="31"/>
  <c r="J107" i="31"/>
  <c r="K110" i="31"/>
  <c r="H110" i="31"/>
  <c r="L90" i="31"/>
  <c r="AB94" i="31"/>
  <c r="L102" i="31"/>
  <c r="T108" i="31"/>
  <c r="G95" i="31"/>
  <c r="I100" i="31"/>
  <c r="D92" i="31"/>
  <c r="I107" i="31"/>
  <c r="AG92" i="31"/>
  <c r="U93" i="31"/>
  <c r="AC95" i="31"/>
  <c r="AG96" i="31"/>
  <c r="AC99" i="31"/>
  <c r="AG100" i="31"/>
  <c r="AK101" i="31"/>
  <c r="AK105" i="31"/>
  <c r="AC107" i="31"/>
  <c r="Y110" i="31"/>
  <c r="Q112" i="31"/>
  <c r="Z90" i="31"/>
  <c r="R92" i="31"/>
  <c r="AH92" i="31"/>
  <c r="R96" i="31"/>
  <c r="AD99" i="31"/>
  <c r="Z102" i="31"/>
  <c r="AD103" i="31"/>
  <c r="R104" i="31"/>
  <c r="V109" i="31"/>
  <c r="W90" i="31"/>
  <c r="S93" i="31"/>
  <c r="O96" i="31"/>
  <c r="W98" i="31"/>
  <c r="O100" i="31"/>
  <c r="S101" i="31"/>
  <c r="W102" i="31"/>
  <c r="AA103" i="31"/>
  <c r="AE104" i="31"/>
  <c r="O108" i="31"/>
  <c r="S109" i="31"/>
  <c r="E90" i="31"/>
  <c r="H101" i="31"/>
  <c r="G108" i="31"/>
  <c r="K112" i="31"/>
  <c r="D105" i="31"/>
  <c r="I96" i="31"/>
  <c r="AL112" i="31"/>
  <c r="J100" i="31"/>
  <c r="AB93" i="31"/>
  <c r="X96" i="31"/>
  <c r="P98" i="31"/>
  <c r="T103" i="31"/>
  <c r="P106" i="31"/>
  <c r="AF106" i="31"/>
  <c r="AJ107" i="31"/>
  <c r="X108" i="31"/>
  <c r="P110" i="31"/>
  <c r="AF110" i="31"/>
  <c r="AJ111" i="31"/>
  <c r="K95" i="31"/>
  <c r="H100" i="31"/>
  <c r="E105" i="31"/>
  <c r="Y112" i="31"/>
  <c r="G110" i="31"/>
  <c r="G97" i="31"/>
  <c r="G101" i="31"/>
  <c r="AD98" i="31"/>
  <c r="H99" i="31"/>
  <c r="Y97" i="31"/>
  <c r="AC98" i="31"/>
  <c r="M102" i="31"/>
  <c r="AC102" i="31"/>
  <c r="Q103" i="31"/>
  <c r="U108" i="31"/>
  <c r="AK108" i="31"/>
  <c r="Z97" i="31"/>
  <c r="Z101" i="31"/>
  <c r="R103" i="31"/>
  <c r="AH103" i="31"/>
  <c r="AD106" i="31"/>
  <c r="N110" i="31"/>
  <c r="R111" i="31"/>
  <c r="AA90" i="31"/>
  <c r="AM93" i="31"/>
  <c r="S96" i="31"/>
  <c r="AE99" i="31"/>
  <c r="AM101" i="31"/>
  <c r="S104" i="31"/>
  <c r="O107" i="31"/>
  <c r="AM109" i="31"/>
  <c r="AI112" i="31"/>
  <c r="I90" i="31"/>
  <c r="H97" i="31"/>
  <c r="J99" i="31"/>
  <c r="AF93" i="31"/>
  <c r="T94" i="31"/>
  <c r="AJ94" i="31"/>
  <c r="AB96" i="31"/>
  <c r="P97" i="31"/>
  <c r="T106" i="31"/>
  <c r="F94" i="31"/>
  <c r="J98" i="31"/>
  <c r="F110" i="31"/>
  <c r="E96" i="31"/>
  <c r="F108" i="31"/>
  <c r="K101" i="31"/>
  <c r="J105" i="31"/>
  <c r="H111" i="31"/>
  <c r="E95" i="31"/>
  <c r="AF97" i="31"/>
  <c r="X99" i="31"/>
  <c r="F101" i="31"/>
  <c r="AI105" i="31"/>
  <c r="AH107" i="31"/>
  <c r="H107" i="31"/>
  <c r="O111" i="31"/>
  <c r="AB100" i="31"/>
  <c r="V104" i="31"/>
  <c r="AI108" i="31"/>
  <c r="E112" i="31"/>
  <c r="U98" i="31"/>
  <c r="Q101" i="31"/>
  <c r="U106" i="31"/>
  <c r="AG109" i="31"/>
  <c r="AK110" i="31"/>
  <c r="AD92" i="31"/>
  <c r="V102" i="31"/>
  <c r="Z111" i="31"/>
  <c r="W95" i="31"/>
  <c r="O97" i="31"/>
  <c r="AI102" i="31"/>
  <c r="AA104" i="31"/>
  <c r="E94" i="31"/>
  <c r="I98" i="31"/>
  <c r="G112" i="31"/>
  <c r="X101" i="31"/>
  <c r="AB102" i="31"/>
  <c r="T112" i="31"/>
  <c r="J90" i="31"/>
  <c r="H104" i="31"/>
  <c r="I111" i="31"/>
  <c r="I110" i="31"/>
  <c r="Q92" i="31"/>
  <c r="AK93" i="31"/>
  <c r="Q96" i="31"/>
  <c r="U97" i="31"/>
  <c r="M99" i="31"/>
  <c r="Q100" i="31"/>
  <c r="AC103" i="31"/>
  <c r="Y106" i="31"/>
  <c r="U109" i="31"/>
  <c r="V93" i="31"/>
  <c r="AL93" i="31"/>
  <c r="N99" i="31"/>
  <c r="AL101" i="31"/>
  <c r="AH108" i="31"/>
  <c r="AL109" i="31"/>
  <c r="AM90" i="31"/>
  <c r="AE92" i="31"/>
  <c r="AI93" i="31"/>
  <c r="AA95" i="31"/>
  <c r="AI97" i="31"/>
  <c r="AA99" i="31"/>
  <c r="AE100" i="31"/>
  <c r="O104" i="31"/>
  <c r="AI109" i="31"/>
  <c r="AA111" i="31"/>
  <c r="E106" i="31"/>
  <c r="AK112" i="31"/>
  <c r="J112" i="31"/>
  <c r="AB97" i="31"/>
  <c r="T99" i="31"/>
  <c r="X104" i="31"/>
  <c r="T107" i="31"/>
  <c r="AB109" i="31"/>
  <c r="G105" i="31"/>
  <c r="F105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R62" i="11" s="1"/>
  <c r="S56" i="31"/>
  <c r="R10" i="22" s="1"/>
  <c r="AJ60" i="31"/>
  <c r="AJ85" i="31" s="1"/>
  <c r="AH62" i="1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O56" i="31"/>
  <c r="N10" i="22" s="1"/>
  <c r="AE60" i="31"/>
  <c r="AE85" i="31" s="1"/>
  <c r="AC62" i="1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Z62" i="1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P62" i="11" s="1"/>
  <c r="AH60" i="31"/>
  <c r="AH85" i="31" s="1"/>
  <c r="AF62" i="1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AK62" i="11" s="1"/>
  <c r="G60" i="31"/>
  <c r="G85" i="31" s="1"/>
  <c r="E62" i="1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M62" i="1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T62" i="11" s="1"/>
  <c r="AK60" i="31"/>
  <c r="AK85" i="31" s="1"/>
  <c r="AI62" i="1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F62" i="1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62" i="1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AM91" i="31" s="1"/>
  <c r="AE91" i="31"/>
  <c r="E60" i="31"/>
  <c r="AL60" i="31"/>
  <c r="AL85" i="31" s="1"/>
  <c r="AJ62" i="11" s="1"/>
  <c r="U60" i="31"/>
  <c r="AF60" i="31"/>
  <c r="AC60" i="31"/>
  <c r="AC85" i="31" s="1"/>
  <c r="AA62" i="11" s="1"/>
  <c r="AI60" i="3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B64" i="11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C37" i="29"/>
  <c r="D92" i="29"/>
  <c r="E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C92" i="29"/>
  <c r="D147" i="29"/>
  <c r="E147" i="29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C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50" i="29" s="1"/>
  <c r="E128" i="29"/>
  <c r="F128" i="29"/>
  <c r="G128" i="29"/>
  <c r="H128" i="29"/>
  <c r="I128" i="29"/>
  <c r="J128" i="29"/>
  <c r="K128" i="29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K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D95" i="29" s="1"/>
  <c r="E73" i="29"/>
  <c r="F73" i="29"/>
  <c r="G73" i="29"/>
  <c r="H73" i="29"/>
  <c r="I73" i="29"/>
  <c r="I95" i="29" s="1"/>
  <c r="J73" i="29"/>
  <c r="K73" i="29"/>
  <c r="L73" i="29"/>
  <c r="L95" i="29" s="1"/>
  <c r="M73" i="29"/>
  <c r="M95" i="29" s="1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H95" i="29"/>
  <c r="E95" i="29"/>
  <c r="C90" i="29"/>
  <c r="G214" i="35" l="1"/>
  <c r="H209" i="35"/>
  <c r="H155" i="35"/>
  <c r="G160" i="35"/>
  <c r="H128" i="35"/>
  <c r="H319" i="35" s="1"/>
  <c r="G321" i="35"/>
  <c r="G320" i="35"/>
  <c r="G319" i="35"/>
  <c r="F322" i="35"/>
  <c r="F323" i="35" s="1"/>
  <c r="F326" i="35"/>
  <c r="F134" i="35"/>
  <c r="F311" i="35"/>
  <c r="F312" i="35" s="1"/>
  <c r="F107" i="35"/>
  <c r="F315" i="35"/>
  <c r="G309" i="35"/>
  <c r="G310" i="35"/>
  <c r="G308" i="35"/>
  <c r="G104" i="35"/>
  <c r="G102" i="35" s="1"/>
  <c r="G103" i="35" s="1"/>
  <c r="G105" i="35" s="1"/>
  <c r="G288" i="35"/>
  <c r="G287" i="35"/>
  <c r="G286" i="35"/>
  <c r="G50" i="35"/>
  <c r="G48" i="35" s="1"/>
  <c r="G49" i="35" s="1"/>
  <c r="G51" i="35" s="1"/>
  <c r="L44" i="35"/>
  <c r="H277" i="35"/>
  <c r="H276" i="35"/>
  <c r="H275" i="35"/>
  <c r="H23" i="35"/>
  <c r="H21" i="35" s="1"/>
  <c r="H22" i="35" s="1"/>
  <c r="H24" i="35" s="1"/>
  <c r="H376" i="35"/>
  <c r="H375" i="35"/>
  <c r="H374" i="35"/>
  <c r="H266" i="35"/>
  <c r="H264" i="35" s="1"/>
  <c r="H265" i="35" s="1"/>
  <c r="H267" i="35" s="1"/>
  <c r="H75" i="35"/>
  <c r="H76" i="35" s="1"/>
  <c r="H78" i="35" s="1"/>
  <c r="H298" i="35"/>
  <c r="H299" i="35" s="1"/>
  <c r="H77" i="35"/>
  <c r="H297" i="35"/>
  <c r="L233" i="35"/>
  <c r="M152" i="35"/>
  <c r="M260" i="35"/>
  <c r="M206" i="35"/>
  <c r="G241" i="35"/>
  <c r="H236" i="35"/>
  <c r="G322" i="35"/>
  <c r="G134" i="35"/>
  <c r="G326" i="35"/>
  <c r="H343" i="35"/>
  <c r="H342" i="35"/>
  <c r="H341" i="35"/>
  <c r="H185" i="35"/>
  <c r="H183" i="35" s="1"/>
  <c r="H184" i="35" s="1"/>
  <c r="H186" i="35" s="1"/>
  <c r="L98" i="35"/>
  <c r="L125" i="35"/>
  <c r="L179" i="35"/>
  <c r="M71" i="35"/>
  <c r="G344" i="35"/>
  <c r="G345" i="35" s="1"/>
  <c r="G188" i="35"/>
  <c r="G348" i="35"/>
  <c r="N17" i="35"/>
  <c r="F289" i="35"/>
  <c r="F53" i="35"/>
  <c r="F293" i="35"/>
  <c r="H321" i="35"/>
  <c r="H320" i="35"/>
  <c r="H131" i="35"/>
  <c r="H129" i="35" s="1"/>
  <c r="H130" i="35" s="1"/>
  <c r="H132" i="35" s="1"/>
  <c r="G278" i="35"/>
  <c r="G279" i="35" s="1"/>
  <c r="G282" i="35"/>
  <c r="G26" i="35"/>
  <c r="G377" i="35"/>
  <c r="G381" i="35"/>
  <c r="G269" i="35"/>
  <c r="G300" i="35"/>
  <c r="G301" i="35" s="1"/>
  <c r="G304" i="35"/>
  <c r="G80" i="35"/>
  <c r="D76" i="11"/>
  <c r="E241" i="34"/>
  <c r="E5" i="23" s="1"/>
  <c r="F235" i="34"/>
  <c r="F15" i="23" s="1"/>
  <c r="F21" i="34"/>
  <c r="K136" i="34"/>
  <c r="K134" i="34" s="1"/>
  <c r="K135" i="34" s="1"/>
  <c r="K137" i="34" s="1"/>
  <c r="L133" i="34" s="1"/>
  <c r="H43" i="34"/>
  <c r="H45" i="34" s="1"/>
  <c r="J113" i="34"/>
  <c r="J111" i="34" s="1"/>
  <c r="J112" i="34" s="1"/>
  <c r="J114" i="34" s="1"/>
  <c r="K110" i="34" s="1"/>
  <c r="J205" i="34"/>
  <c r="J203" i="34" s="1"/>
  <c r="J204" i="34" s="1"/>
  <c r="J206" i="34" s="1"/>
  <c r="K202" i="34" s="1"/>
  <c r="K159" i="34"/>
  <c r="K157" i="34" s="1"/>
  <c r="K158" i="34" s="1"/>
  <c r="K160" i="34" s="1"/>
  <c r="L156" i="34" s="1"/>
  <c r="J90" i="34"/>
  <c r="J88" i="34" s="1"/>
  <c r="J89" i="34" s="1"/>
  <c r="J91" i="34" s="1"/>
  <c r="K87" i="34" s="1"/>
  <c r="L200" i="34"/>
  <c r="N223" i="34"/>
  <c r="O62" i="34"/>
  <c r="M154" i="34"/>
  <c r="L67" i="34"/>
  <c r="L65" i="34" s="1"/>
  <c r="L66" i="34" s="1"/>
  <c r="L68" i="34" s="1"/>
  <c r="M64" i="34" s="1"/>
  <c r="M177" i="34"/>
  <c r="L85" i="34"/>
  <c r="L108" i="34"/>
  <c r="L39" i="34"/>
  <c r="L16" i="34"/>
  <c r="K182" i="34"/>
  <c r="K180" i="34" s="1"/>
  <c r="K181" i="34" s="1"/>
  <c r="K183" i="34" s="1"/>
  <c r="L179" i="34" s="1"/>
  <c r="N131" i="34"/>
  <c r="K228" i="34"/>
  <c r="K226" i="34" s="1"/>
  <c r="K227" i="34" s="1"/>
  <c r="K229" i="34" s="1"/>
  <c r="L225" i="34" s="1"/>
  <c r="AD85" i="31"/>
  <c r="AB62" i="11" s="1"/>
  <c r="Y85" i="31"/>
  <c r="W62" i="11" s="1"/>
  <c r="W89" i="31"/>
  <c r="AD91" i="31"/>
  <c r="P85" i="31"/>
  <c r="N62" i="11" s="1"/>
  <c r="AF89" i="31"/>
  <c r="AF114" i="31" s="1"/>
  <c r="AE14" i="23" s="1"/>
  <c r="AF85" i="31"/>
  <c r="AD62" i="11" s="1"/>
  <c r="M89" i="31"/>
  <c r="M114" i="31" s="1"/>
  <c r="L14" i="23" s="1"/>
  <c r="L85" i="31"/>
  <c r="J62" i="11" s="1"/>
  <c r="Y89" i="31"/>
  <c r="Y114" i="31" s="1"/>
  <c r="X14" i="23" s="1"/>
  <c r="X85" i="31"/>
  <c r="V62" i="11" s="1"/>
  <c r="D89" i="31"/>
  <c r="D85" i="31"/>
  <c r="B62" i="11" s="1"/>
  <c r="AB89" i="31"/>
  <c r="AB114" i="31" s="1"/>
  <c r="AA14" i="23" s="1"/>
  <c r="AA85" i="31"/>
  <c r="Y62" i="11" s="1"/>
  <c r="V89" i="31"/>
  <c r="V114" i="31" s="1"/>
  <c r="U14" i="23" s="1"/>
  <c r="U85" i="31"/>
  <c r="S62" i="11" s="1"/>
  <c r="AJ89" i="31"/>
  <c r="AJ114" i="31" s="1"/>
  <c r="AI14" i="23" s="1"/>
  <c r="AI85" i="31"/>
  <c r="AG62" i="11" s="1"/>
  <c r="Q85" i="31"/>
  <c r="O62" i="11" s="1"/>
  <c r="AA89" i="31"/>
  <c r="AA114" i="31" s="1"/>
  <c r="Z14" i="23" s="1"/>
  <c r="Z85" i="31"/>
  <c r="X62" i="11" s="1"/>
  <c r="G91" i="31"/>
  <c r="U89" i="31"/>
  <c r="U114" i="31" s="1"/>
  <c r="T14" i="23" s="1"/>
  <c r="L89" i="31"/>
  <c r="L114" i="31" s="1"/>
  <c r="K14" i="23" s="1"/>
  <c r="K85" i="31"/>
  <c r="I62" i="11" s="1"/>
  <c r="I89" i="31"/>
  <c r="I114" i="31" s="1"/>
  <c r="H14" i="23" s="1"/>
  <c r="I85" i="31"/>
  <c r="G62" i="11" s="1"/>
  <c r="N89" i="31"/>
  <c r="M85" i="31"/>
  <c r="K62" i="11" s="1"/>
  <c r="AH89" i="31"/>
  <c r="AH114" i="31" s="1"/>
  <c r="AG14" i="23" s="1"/>
  <c r="AG85" i="31"/>
  <c r="AE62" i="11" s="1"/>
  <c r="E91" i="31"/>
  <c r="E85" i="31"/>
  <c r="C62" i="11" s="1"/>
  <c r="Q91" i="31"/>
  <c r="F85" i="31"/>
  <c r="D62" i="11" s="1"/>
  <c r="X89" i="31"/>
  <c r="X114" i="31" s="1"/>
  <c r="W14" i="23" s="1"/>
  <c r="W85" i="31"/>
  <c r="U62" i="11" s="1"/>
  <c r="T89" i="31"/>
  <c r="T114" i="31" s="1"/>
  <c r="S14" i="23" s="1"/>
  <c r="S85" i="31"/>
  <c r="Q62" i="11" s="1"/>
  <c r="N85" i="31"/>
  <c r="L62" i="11" s="1"/>
  <c r="AG89" i="31"/>
  <c r="AG114" i="31" s="1"/>
  <c r="AF14" i="23" s="1"/>
  <c r="S89" i="31"/>
  <c r="S114" i="31" s="1"/>
  <c r="R14" i="23" s="1"/>
  <c r="AE89" i="31"/>
  <c r="AE114" i="31" s="1"/>
  <c r="AD14" i="23" s="1"/>
  <c r="AM89" i="31"/>
  <c r="AM114" i="31" s="1"/>
  <c r="AL14" i="23" s="1"/>
  <c r="N91" i="31"/>
  <c r="AC89" i="31"/>
  <c r="AC114" i="31" s="1"/>
  <c r="AB14" i="23" s="1"/>
  <c r="F89" i="31"/>
  <c r="K89" i="31"/>
  <c r="K114" i="31" s="1"/>
  <c r="J14" i="23" s="1"/>
  <c r="R89" i="31"/>
  <c r="R114" i="31" s="1"/>
  <c r="Q14" i="23" s="1"/>
  <c r="AL89" i="31"/>
  <c r="F91" i="31"/>
  <c r="H89" i="31"/>
  <c r="AL91" i="31"/>
  <c r="E89" i="31"/>
  <c r="E114" i="31" s="1"/>
  <c r="D14" i="23" s="1"/>
  <c r="Z89" i="31"/>
  <c r="J91" i="31"/>
  <c r="Q89" i="31"/>
  <c r="AD89" i="31"/>
  <c r="G89" i="31"/>
  <c r="AK89" i="31"/>
  <c r="AK114" i="31" s="1"/>
  <c r="AJ14" i="23" s="1"/>
  <c r="H91" i="31"/>
  <c r="Z91" i="31"/>
  <c r="J89" i="31"/>
  <c r="P89" i="31"/>
  <c r="P114" i="31" s="1"/>
  <c r="O14" i="23" s="1"/>
  <c r="O89" i="31"/>
  <c r="O114" i="31" s="1"/>
  <c r="N14" i="23" s="1"/>
  <c r="AI89" i="31"/>
  <c r="AI114" i="31" s="1"/>
  <c r="AH14" i="23" s="1"/>
  <c r="D91" i="31"/>
  <c r="W91" i="31"/>
  <c r="W114" i="31" s="1"/>
  <c r="V14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I35" i="29"/>
  <c r="AG35" i="29"/>
  <c r="AA35" i="29"/>
  <c r="Y35" i="29"/>
  <c r="S35" i="29"/>
  <c r="Q35" i="29"/>
  <c r="K35" i="29"/>
  <c r="I35" i="29"/>
  <c r="C35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G355" i="35" l="1"/>
  <c r="G356" i="35" s="1"/>
  <c r="G359" i="35"/>
  <c r="G215" i="35"/>
  <c r="H354" i="35"/>
  <c r="H353" i="35"/>
  <c r="H212" i="35"/>
  <c r="H210" i="35" s="1"/>
  <c r="H211" i="35" s="1"/>
  <c r="H213" i="35" s="1"/>
  <c r="H352" i="35"/>
  <c r="G337" i="35"/>
  <c r="G333" i="35"/>
  <c r="G334" i="35" s="1"/>
  <c r="G161" i="35"/>
  <c r="H331" i="35"/>
  <c r="H332" i="35" s="1"/>
  <c r="H330" i="35"/>
  <c r="H158" i="35"/>
  <c r="H156" i="35" s="1"/>
  <c r="H157" i="35" s="1"/>
  <c r="H159" i="35" s="1"/>
  <c r="G323" i="35"/>
  <c r="F392" i="35"/>
  <c r="G387" i="35"/>
  <c r="G106" i="35"/>
  <c r="H101" i="35"/>
  <c r="H25" i="35"/>
  <c r="I20" i="35"/>
  <c r="H187" i="35"/>
  <c r="I182" i="35"/>
  <c r="H133" i="35"/>
  <c r="I128" i="35"/>
  <c r="N20" i="35"/>
  <c r="O17" i="35"/>
  <c r="M179" i="35"/>
  <c r="G366" i="35"/>
  <c r="G367" i="35" s="1"/>
  <c r="G242" i="35"/>
  <c r="G370" i="35"/>
  <c r="N260" i="35"/>
  <c r="G385" i="35"/>
  <c r="M125" i="35"/>
  <c r="M98" i="35"/>
  <c r="N206" i="35"/>
  <c r="N152" i="35"/>
  <c r="H268" i="35"/>
  <c r="I263" i="35"/>
  <c r="F388" i="35"/>
  <c r="F389" i="35" s="1"/>
  <c r="F290" i="35"/>
  <c r="N71" i="35"/>
  <c r="H79" i="35"/>
  <c r="I74" i="35"/>
  <c r="G52" i="35"/>
  <c r="H47" i="35"/>
  <c r="H365" i="35"/>
  <c r="H363" i="35"/>
  <c r="H364" i="35"/>
  <c r="H239" i="35"/>
  <c r="H237" i="35" s="1"/>
  <c r="H238" i="35" s="1"/>
  <c r="H240" i="35" s="1"/>
  <c r="M233" i="35"/>
  <c r="M44" i="35"/>
  <c r="F19" i="34"/>
  <c r="F238" i="34"/>
  <c r="E65" i="12" s="1"/>
  <c r="L159" i="34"/>
  <c r="L157" i="34" s="1"/>
  <c r="L158" i="34" s="1"/>
  <c r="L160" i="34" s="1"/>
  <c r="M156" i="34" s="1"/>
  <c r="L182" i="34"/>
  <c r="L180" i="34" s="1"/>
  <c r="L181" i="34" s="1"/>
  <c r="L183" i="34" s="1"/>
  <c r="M179" i="34" s="1"/>
  <c r="K205" i="34"/>
  <c r="K203" i="34"/>
  <c r="K204" i="34" s="1"/>
  <c r="K206" i="34" s="1"/>
  <c r="L202" i="34" s="1"/>
  <c r="M67" i="34"/>
  <c r="M65" i="34" s="1"/>
  <c r="M66" i="34" s="1"/>
  <c r="M68" i="34" s="1"/>
  <c r="N64" i="34" s="1"/>
  <c r="K90" i="34"/>
  <c r="K88" i="34"/>
  <c r="K89" i="34" s="1"/>
  <c r="K91" i="34" s="1"/>
  <c r="L87" i="34" s="1"/>
  <c r="K113" i="34"/>
  <c r="K111" i="34" s="1"/>
  <c r="K112" i="34" s="1"/>
  <c r="K114" i="34" s="1"/>
  <c r="L110" i="34" s="1"/>
  <c r="O131" i="34"/>
  <c r="M108" i="34"/>
  <c r="L136" i="34"/>
  <c r="L134" i="34" s="1"/>
  <c r="L135" i="34" s="1"/>
  <c r="L137" i="34" s="1"/>
  <c r="M133" i="34" s="1"/>
  <c r="M16" i="34"/>
  <c r="M85" i="34"/>
  <c r="I41" i="34"/>
  <c r="N177" i="34"/>
  <c r="N154" i="34"/>
  <c r="P62" i="34"/>
  <c r="M200" i="34"/>
  <c r="L228" i="34"/>
  <c r="L226" i="34" s="1"/>
  <c r="L227" i="34" s="1"/>
  <c r="L229" i="34" s="1"/>
  <c r="M225" i="34" s="1"/>
  <c r="M39" i="34"/>
  <c r="O223" i="34"/>
  <c r="Q114" i="31"/>
  <c r="P14" i="23" s="1"/>
  <c r="D114" i="31"/>
  <c r="C14" i="23" s="1"/>
  <c r="AD114" i="31"/>
  <c r="AC14" i="23" s="1"/>
  <c r="G114" i="31"/>
  <c r="F14" i="23" s="1"/>
  <c r="J114" i="31"/>
  <c r="I14" i="23" s="1"/>
  <c r="Z114" i="31"/>
  <c r="Y14" i="23" s="1"/>
  <c r="F114" i="31"/>
  <c r="E14" i="23" s="1"/>
  <c r="N114" i="31"/>
  <c r="M14" i="23" s="1"/>
  <c r="H114" i="31"/>
  <c r="G14" i="23" s="1"/>
  <c r="AL114" i="31"/>
  <c r="AK14" i="23" s="1"/>
  <c r="E33" i="29"/>
  <c r="U33" i="29"/>
  <c r="Y33" i="29"/>
  <c r="AL35" i="29"/>
  <c r="N145" i="29"/>
  <c r="F145" i="29"/>
  <c r="AD145" i="29"/>
  <c r="AH145" i="29"/>
  <c r="D25" i="29"/>
  <c r="L25" i="29"/>
  <c r="T25" i="29"/>
  <c r="AB25" i="29"/>
  <c r="AJ25" i="29"/>
  <c r="M33" i="29"/>
  <c r="E35" i="29"/>
  <c r="M35" i="29"/>
  <c r="U35" i="29"/>
  <c r="AC35" i="29"/>
  <c r="AK35" i="29"/>
  <c r="I145" i="29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R145" i="29"/>
  <c r="AI33" i="29"/>
  <c r="F25" i="29"/>
  <c r="N25" i="29"/>
  <c r="V25" i="29"/>
  <c r="V27" i="29" s="1"/>
  <c r="AD25" i="29"/>
  <c r="AL25" i="29"/>
  <c r="Q33" i="29"/>
  <c r="AG33" i="29"/>
  <c r="G35" i="29"/>
  <c r="O35" i="29"/>
  <c r="W35" i="29"/>
  <c r="AE35" i="29"/>
  <c r="AG145" i="29"/>
  <c r="X135" i="29"/>
  <c r="H135" i="29"/>
  <c r="L145" i="29"/>
  <c r="D145" i="29"/>
  <c r="O145" i="29"/>
  <c r="AA135" i="29"/>
  <c r="K135" i="29"/>
  <c r="M145" i="29"/>
  <c r="Z135" i="29"/>
  <c r="J135" i="29"/>
  <c r="K145" i="29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K25" i="29"/>
  <c r="F35" i="29"/>
  <c r="J35" i="29"/>
  <c r="N35" i="29"/>
  <c r="R35" i="29"/>
  <c r="V35" i="29"/>
  <c r="Z35" i="29"/>
  <c r="AD35" i="29"/>
  <c r="AH35" i="29"/>
  <c r="D83" i="29"/>
  <c r="D84" i="29"/>
  <c r="D82" i="29"/>
  <c r="AL90" i="29"/>
  <c r="AH90" i="29"/>
  <c r="AD90" i="29"/>
  <c r="Z90" i="29"/>
  <c r="V90" i="29"/>
  <c r="R90" i="29"/>
  <c r="N90" i="29"/>
  <c r="J90" i="29"/>
  <c r="F90" i="29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E90" i="29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H90" i="29"/>
  <c r="D90" i="29"/>
  <c r="AG80" i="29"/>
  <c r="U80" i="29"/>
  <c r="M80" i="29"/>
  <c r="AI90" i="29"/>
  <c r="AA90" i="29"/>
  <c r="S90" i="29"/>
  <c r="K90" i="29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H35" i="29"/>
  <c r="L35" i="29"/>
  <c r="P35" i="29"/>
  <c r="T35" i="29"/>
  <c r="X35" i="29"/>
  <c r="AB35" i="29"/>
  <c r="AF35" i="29"/>
  <c r="AJ35" i="29"/>
  <c r="C102" i="29"/>
  <c r="C83" i="29"/>
  <c r="C94" i="29" s="1"/>
  <c r="AG28" i="29"/>
  <c r="H27" i="29"/>
  <c r="J27" i="29"/>
  <c r="AL28" i="29"/>
  <c r="Z27" i="29"/>
  <c r="L96" i="26"/>
  <c r="M96" i="26"/>
  <c r="N96" i="26"/>
  <c r="O96" i="26"/>
  <c r="P96" i="26"/>
  <c r="Q96" i="26"/>
  <c r="M63" i="11" s="1"/>
  <c r="R96" i="26"/>
  <c r="N63" i="11" s="1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AH96" i="26"/>
  <c r="AI96" i="26"/>
  <c r="AJ96" i="26"/>
  <c r="AK96" i="26"/>
  <c r="AL96" i="26"/>
  <c r="AM96" i="26"/>
  <c r="AN96" i="26"/>
  <c r="AO96" i="26"/>
  <c r="F96" i="26"/>
  <c r="G96" i="26"/>
  <c r="H96" i="26"/>
  <c r="I96" i="26"/>
  <c r="J96" i="26"/>
  <c r="K96" i="26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F51" i="12"/>
  <c r="G51" i="12"/>
  <c r="H51" i="12"/>
  <c r="D51" i="12"/>
  <c r="E51" i="12"/>
  <c r="C51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I26" i="12"/>
  <c r="J26" i="12"/>
  <c r="H26" i="12"/>
  <c r="D26" i="12"/>
  <c r="E26" i="12"/>
  <c r="F26" i="12"/>
  <c r="G26" i="12"/>
  <c r="C26" i="12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D12" i="23"/>
  <c r="C12" i="23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C9" i="22"/>
  <c r="C63" i="11"/>
  <c r="D63" i="11"/>
  <c r="E63" i="11"/>
  <c r="F63" i="11"/>
  <c r="G63" i="11"/>
  <c r="H63" i="11"/>
  <c r="I63" i="11"/>
  <c r="J63" i="11"/>
  <c r="K63" i="11"/>
  <c r="L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B63" i="1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C43" i="11"/>
  <c r="B43" i="1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E41" i="11"/>
  <c r="F41" i="1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B41" i="11"/>
  <c r="C41" i="11" s="1"/>
  <c r="D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C29" i="11"/>
  <c r="B33" i="11"/>
  <c r="B29" i="11"/>
  <c r="P28" i="26"/>
  <c r="Q76" i="26" s="1"/>
  <c r="K28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AK75" i="26"/>
  <c r="AL75" i="26"/>
  <c r="AM75" i="26"/>
  <c r="AN75" i="26"/>
  <c r="AO75" i="26"/>
  <c r="J76" i="26"/>
  <c r="K76" i="26"/>
  <c r="L76" i="26"/>
  <c r="M76" i="26"/>
  <c r="N76" i="26"/>
  <c r="O76" i="26"/>
  <c r="P76" i="26"/>
  <c r="R76" i="26"/>
  <c r="S76" i="26"/>
  <c r="T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AH76" i="26"/>
  <c r="AI76" i="26"/>
  <c r="AJ76" i="26"/>
  <c r="AK76" i="26"/>
  <c r="AL76" i="26"/>
  <c r="AM76" i="26"/>
  <c r="AN76" i="26"/>
  <c r="AO76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AH77" i="26"/>
  <c r="AI77" i="26"/>
  <c r="AJ77" i="26"/>
  <c r="AK77" i="26"/>
  <c r="AL77" i="26"/>
  <c r="AM77" i="26"/>
  <c r="AN77" i="26"/>
  <c r="AO77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AH78" i="26"/>
  <c r="AI78" i="26"/>
  <c r="AJ78" i="26"/>
  <c r="AK78" i="26"/>
  <c r="AL78" i="26"/>
  <c r="AM78" i="26"/>
  <c r="AN78" i="26"/>
  <c r="AO78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AM79" i="26"/>
  <c r="AN79" i="26"/>
  <c r="AO79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AH80" i="26"/>
  <c r="AI80" i="26"/>
  <c r="AJ80" i="26"/>
  <c r="AK80" i="26"/>
  <c r="AL80" i="26"/>
  <c r="AM80" i="26"/>
  <c r="AN80" i="26"/>
  <c r="AO80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AH81" i="26"/>
  <c r="AI81" i="26"/>
  <c r="AJ81" i="26"/>
  <c r="AK81" i="26"/>
  <c r="AL81" i="26"/>
  <c r="AM81" i="26"/>
  <c r="AN81" i="26"/>
  <c r="AO81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AH83" i="26"/>
  <c r="AI83" i="26"/>
  <c r="AJ83" i="26"/>
  <c r="AK83" i="26"/>
  <c r="AL83" i="26"/>
  <c r="AM83" i="26"/>
  <c r="AN83" i="26"/>
  <c r="AO83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AM84" i="26"/>
  <c r="AN84" i="26"/>
  <c r="AO84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AH85" i="26"/>
  <c r="AI85" i="26"/>
  <c r="AJ85" i="26"/>
  <c r="AK85" i="26"/>
  <c r="AL85" i="26"/>
  <c r="AM85" i="26"/>
  <c r="AN85" i="26"/>
  <c r="AO85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AH86" i="26"/>
  <c r="AI86" i="26"/>
  <c r="AJ86" i="26"/>
  <c r="AK86" i="26"/>
  <c r="AL86" i="26"/>
  <c r="AM86" i="26"/>
  <c r="AN86" i="26"/>
  <c r="AO86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AH87" i="26"/>
  <c r="AI87" i="26"/>
  <c r="AJ87" i="26"/>
  <c r="AK87" i="26"/>
  <c r="AL87" i="26"/>
  <c r="AM87" i="26"/>
  <c r="AN87" i="26"/>
  <c r="AO87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AH88" i="26"/>
  <c r="AI88" i="26"/>
  <c r="AJ88" i="26"/>
  <c r="AK88" i="26"/>
  <c r="AL88" i="26"/>
  <c r="AM88" i="26"/>
  <c r="AN88" i="26"/>
  <c r="AO88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AH89" i="26"/>
  <c r="AI89" i="26"/>
  <c r="AJ89" i="26"/>
  <c r="AK89" i="26"/>
  <c r="AL89" i="26"/>
  <c r="AM89" i="26"/>
  <c r="AN89" i="26"/>
  <c r="AO89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AH90" i="26"/>
  <c r="AI90" i="26"/>
  <c r="AJ90" i="26"/>
  <c r="AK90" i="26"/>
  <c r="AL90" i="26"/>
  <c r="AM90" i="26"/>
  <c r="AN90" i="26"/>
  <c r="AO90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AH91" i="26"/>
  <c r="AI91" i="26"/>
  <c r="AJ91" i="26"/>
  <c r="AK91" i="26"/>
  <c r="AL91" i="26"/>
  <c r="AM91" i="26"/>
  <c r="AN91" i="26"/>
  <c r="AO91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AM92" i="26"/>
  <c r="AN92" i="26"/>
  <c r="AO92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AH93" i="26"/>
  <c r="AI93" i="26"/>
  <c r="AJ93" i="26"/>
  <c r="AK93" i="26"/>
  <c r="AL93" i="26"/>
  <c r="AM93" i="26"/>
  <c r="AN93" i="26"/>
  <c r="AO93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AH94" i="26"/>
  <c r="AI94" i="26"/>
  <c r="AJ94" i="26"/>
  <c r="AK94" i="26"/>
  <c r="AL94" i="26"/>
  <c r="AM94" i="26"/>
  <c r="AN94" i="26"/>
  <c r="AO94" i="26"/>
  <c r="I75" i="26"/>
  <c r="I76" i="26"/>
  <c r="I77" i="26"/>
  <c r="I78" i="26"/>
  <c r="I79" i="26"/>
  <c r="I80" i="26"/>
  <c r="I81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75" i="26"/>
  <c r="F75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K82" i="26" s="1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51" i="26"/>
  <c r="H33" i="26"/>
  <c r="J32" i="26"/>
  <c r="G32" i="26"/>
  <c r="J31" i="26"/>
  <c r="G30" i="26"/>
  <c r="N29" i="26"/>
  <c r="P29" i="26"/>
  <c r="I27" i="26"/>
  <c r="H5" i="27"/>
  <c r="G5" i="27"/>
  <c r="F5" i="27"/>
  <c r="AY12" i="27"/>
  <c r="G12" i="27" s="1"/>
  <c r="G36" i="27" s="1"/>
  <c r="AY13" i="27"/>
  <c r="G13" i="27" s="1"/>
  <c r="G37" i="27" s="1"/>
  <c r="AZ13" i="27" s="1"/>
  <c r="H13" i="27" s="1"/>
  <c r="H37" i="27" s="1"/>
  <c r="AY14" i="27"/>
  <c r="G14" i="27" s="1"/>
  <c r="G38" i="27" s="1"/>
  <c r="AZ14" i="27" s="1"/>
  <c r="H14" i="27" s="1"/>
  <c r="AY15" i="27"/>
  <c r="G15" i="27" s="1"/>
  <c r="G39" i="27" s="1"/>
  <c r="AY16" i="27"/>
  <c r="G16" i="27" s="1"/>
  <c r="G40" i="27" s="1"/>
  <c r="AY17" i="27"/>
  <c r="G17" i="27" s="1"/>
  <c r="G41" i="27" s="1"/>
  <c r="AZ17" i="27" s="1"/>
  <c r="H17" i="27" s="1"/>
  <c r="AY18" i="27"/>
  <c r="G18" i="27" s="1"/>
  <c r="G42" i="27" s="1"/>
  <c r="AY19" i="27"/>
  <c r="G19" i="27" s="1"/>
  <c r="G43" i="27" s="1"/>
  <c r="AY20" i="27"/>
  <c r="G20" i="27" s="1"/>
  <c r="G44" i="27" s="1"/>
  <c r="AZ20" i="27" s="1"/>
  <c r="H20" i="27" s="1"/>
  <c r="AY21" i="27"/>
  <c r="G21" i="27" s="1"/>
  <c r="G45" i="27" s="1"/>
  <c r="AZ21" i="27" s="1"/>
  <c r="H21" i="27" s="1"/>
  <c r="H45" i="27" s="1"/>
  <c r="BA21" i="27" s="1"/>
  <c r="I21" i="27" s="1"/>
  <c r="AY22" i="27"/>
  <c r="G22" i="27" s="1"/>
  <c r="G46" i="27" s="1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0" i="27"/>
  <c r="F36" i="27"/>
  <c r="F37" i="27"/>
  <c r="F38" i="27"/>
  <c r="F39" i="27"/>
  <c r="F40" i="27"/>
  <c r="F41" i="27"/>
  <c r="F42" i="27"/>
  <c r="F43" i="27"/>
  <c r="F44" i="27"/>
  <c r="F45" i="27"/>
  <c r="F46" i="27"/>
  <c r="A46" i="27"/>
  <c r="B46" i="27"/>
  <c r="B29" i="27"/>
  <c r="B37" i="27"/>
  <c r="B38" i="27"/>
  <c r="B39" i="27"/>
  <c r="B40" i="27"/>
  <c r="B41" i="27"/>
  <c r="B42" i="27"/>
  <c r="B43" i="27"/>
  <c r="B44" i="27"/>
  <c r="B45" i="27"/>
  <c r="A36" i="27"/>
  <c r="A37" i="27"/>
  <c r="A38" i="27"/>
  <c r="A39" i="27"/>
  <c r="A40" i="27"/>
  <c r="A41" i="27"/>
  <c r="A42" i="27"/>
  <c r="A43" i="27"/>
  <c r="A44" i="27"/>
  <c r="A45" i="27"/>
  <c r="A29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B28" i="27"/>
  <c r="F6" i="27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14" i="27"/>
  <c r="F15" i="27"/>
  <c r="F16" i="27"/>
  <c r="F17" i="27"/>
  <c r="F18" i="27"/>
  <c r="F19" i="27"/>
  <c r="F20" i="27"/>
  <c r="F21" i="27"/>
  <c r="F22" i="27"/>
  <c r="A13" i="27"/>
  <c r="B13" i="27"/>
  <c r="C13" i="27"/>
  <c r="A14" i="27"/>
  <c r="B14" i="27"/>
  <c r="C14" i="27"/>
  <c r="A15" i="27"/>
  <c r="B15" i="27"/>
  <c r="C15" i="27"/>
  <c r="A16" i="27"/>
  <c r="B16" i="27"/>
  <c r="C16" i="27"/>
  <c r="A17" i="27"/>
  <c r="B17" i="27"/>
  <c r="C17" i="27"/>
  <c r="A18" i="27"/>
  <c r="B18" i="27"/>
  <c r="C18" i="27"/>
  <c r="A19" i="27"/>
  <c r="B19" i="27"/>
  <c r="C19" i="27"/>
  <c r="A20" i="27"/>
  <c r="B20" i="27"/>
  <c r="C20" i="27"/>
  <c r="A21" i="27"/>
  <c r="B21" i="27"/>
  <c r="C21" i="27"/>
  <c r="A22" i="27"/>
  <c r="B22" i="27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H47" i="11" s="1"/>
  <c r="C11" i="27"/>
  <c r="A12" i="27"/>
  <c r="B12" i="27"/>
  <c r="B36" i="27" s="1"/>
  <c r="C12" i="27"/>
  <c r="B5" i="27"/>
  <c r="C5" i="27"/>
  <c r="A5" i="27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A4" i="27"/>
  <c r="A28" i="27" s="1"/>
  <c r="H214" i="35" l="1"/>
  <c r="I209" i="35"/>
  <c r="I155" i="35"/>
  <c r="H160" i="35"/>
  <c r="H104" i="35"/>
  <c r="H102" i="35" s="1"/>
  <c r="H103" i="35" s="1"/>
  <c r="H105" i="35" s="1"/>
  <c r="H308" i="35"/>
  <c r="H309" i="35"/>
  <c r="H310" i="35" s="1"/>
  <c r="G311" i="35"/>
  <c r="G312" i="35" s="1"/>
  <c r="G107" i="35"/>
  <c r="G315" i="35"/>
  <c r="H241" i="35"/>
  <c r="I236" i="35"/>
  <c r="H288" i="35"/>
  <c r="H287" i="35"/>
  <c r="H50" i="35"/>
  <c r="H48" i="35" s="1"/>
  <c r="H49" i="35" s="1"/>
  <c r="H51" i="35" s="1"/>
  <c r="H286" i="35"/>
  <c r="H300" i="35"/>
  <c r="H301" i="35" s="1"/>
  <c r="H80" i="35"/>
  <c r="H304" i="35"/>
  <c r="O152" i="35"/>
  <c r="N125" i="35"/>
  <c r="O260" i="35"/>
  <c r="I342" i="35"/>
  <c r="I341" i="35"/>
  <c r="I185" i="35"/>
  <c r="I183" i="35" s="1"/>
  <c r="I184" i="35" s="1"/>
  <c r="I186" i="35" s="1"/>
  <c r="I343" i="35"/>
  <c r="G289" i="35"/>
  <c r="G290" i="35" s="1"/>
  <c r="G53" i="35"/>
  <c r="G293" i="35"/>
  <c r="P17" i="35"/>
  <c r="H344" i="35"/>
  <c r="H345" i="35" s="1"/>
  <c r="H348" i="35"/>
  <c r="H188" i="35"/>
  <c r="I375" i="35"/>
  <c r="I376" i="35" s="1"/>
  <c r="I374" i="35"/>
  <c r="I266" i="35"/>
  <c r="I264" i="35" s="1"/>
  <c r="I265" i="35" s="1"/>
  <c r="I267" i="35" s="1"/>
  <c r="N98" i="35"/>
  <c r="N275" i="35"/>
  <c r="N276" i="35"/>
  <c r="N23" i="35"/>
  <c r="N21" i="35" s="1"/>
  <c r="I319" i="35"/>
  <c r="I321" i="35"/>
  <c r="I320" i="35"/>
  <c r="I131" i="35"/>
  <c r="I129" i="35" s="1"/>
  <c r="I130" i="35" s="1"/>
  <c r="I132" i="35" s="1"/>
  <c r="I277" i="35"/>
  <c r="I276" i="35"/>
  <c r="I275" i="35"/>
  <c r="I23" i="35"/>
  <c r="I21" i="35" s="1"/>
  <c r="I22" i="35" s="1"/>
  <c r="I24" i="35" s="1"/>
  <c r="N44" i="35"/>
  <c r="N233" i="35"/>
  <c r="I298" i="35"/>
  <c r="I299" i="35" s="1"/>
  <c r="I297" i="35"/>
  <c r="I77" i="35"/>
  <c r="I75" i="35" s="1"/>
  <c r="I76" i="35" s="1"/>
  <c r="I78" i="35" s="1"/>
  <c r="O71" i="35"/>
  <c r="H377" i="35"/>
  <c r="H269" i="35"/>
  <c r="H381" i="35"/>
  <c r="O206" i="35"/>
  <c r="N179" i="35"/>
  <c r="H322" i="35"/>
  <c r="H323" i="35" s="1"/>
  <c r="H326" i="35"/>
  <c r="H134" i="35"/>
  <c r="H278" i="35"/>
  <c r="H279" i="35" s="1"/>
  <c r="H282" i="35"/>
  <c r="H26" i="35"/>
  <c r="F236" i="34"/>
  <c r="F20" i="34"/>
  <c r="M136" i="34"/>
  <c r="M134" i="34" s="1"/>
  <c r="M135" i="34" s="1"/>
  <c r="M137" i="34" s="1"/>
  <c r="N133" i="34" s="1"/>
  <c r="L113" i="34"/>
  <c r="L111" i="34" s="1"/>
  <c r="L112" i="34" s="1"/>
  <c r="L114" i="34" s="1"/>
  <c r="M110" i="34" s="1"/>
  <c r="M182" i="34"/>
  <c r="M180" i="34" s="1"/>
  <c r="M181" i="34" s="1"/>
  <c r="M183" i="34" s="1"/>
  <c r="N179" i="34" s="1"/>
  <c r="P223" i="34"/>
  <c r="P131" i="34"/>
  <c r="N67" i="34"/>
  <c r="N65" i="34" s="1"/>
  <c r="N66" i="34" s="1"/>
  <c r="N68" i="34" s="1"/>
  <c r="O64" i="34" s="1"/>
  <c r="M159" i="34"/>
  <c r="M157" i="34" s="1"/>
  <c r="M158" i="34" s="1"/>
  <c r="M160" i="34" s="1"/>
  <c r="N156" i="34" s="1"/>
  <c r="O177" i="34"/>
  <c r="L90" i="34"/>
  <c r="L88" i="34" s="1"/>
  <c r="L89" i="34" s="1"/>
  <c r="L91" i="34" s="1"/>
  <c r="M87" i="34" s="1"/>
  <c r="N16" i="34"/>
  <c r="M228" i="34"/>
  <c r="M226" i="34" s="1"/>
  <c r="M227" i="34" s="1"/>
  <c r="M229" i="34" s="1"/>
  <c r="N225" i="34" s="1"/>
  <c r="O154" i="34"/>
  <c r="N85" i="34"/>
  <c r="N108" i="34"/>
  <c r="L205" i="34"/>
  <c r="L203" i="34" s="1"/>
  <c r="L204" i="34" s="1"/>
  <c r="L206" i="34" s="1"/>
  <c r="M202" i="34" s="1"/>
  <c r="I44" i="34"/>
  <c r="N39" i="34"/>
  <c r="N200" i="34"/>
  <c r="Q62" i="34"/>
  <c r="D137" i="29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D148" i="29" s="1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D140" i="29"/>
  <c r="AG137" i="29"/>
  <c r="T139" i="29"/>
  <c r="AJ137" i="29"/>
  <c r="E137" i="29"/>
  <c r="E148" i="29" s="1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C31" i="11"/>
  <c r="AH31" i="11"/>
  <c r="R31" i="11"/>
  <c r="X36" i="11"/>
  <c r="E37" i="11"/>
  <c r="G37" i="11"/>
  <c r="O45" i="11"/>
  <c r="L46" i="11"/>
  <c r="P47" i="11"/>
  <c r="I31" i="11"/>
  <c r="AG31" i="11"/>
  <c r="B36" i="11"/>
  <c r="W36" i="11"/>
  <c r="AI37" i="11"/>
  <c r="K45" i="11"/>
  <c r="F31" i="11"/>
  <c r="J31" i="11"/>
  <c r="AD31" i="11"/>
  <c r="V31" i="11"/>
  <c r="AJ36" i="11"/>
  <c r="AB36" i="11"/>
  <c r="T36" i="11"/>
  <c r="H36" i="11"/>
  <c r="AE37" i="11"/>
  <c r="O37" i="11"/>
  <c r="E45" i="11"/>
  <c r="W45" i="11"/>
  <c r="AJ46" i="11"/>
  <c r="T46" i="11"/>
  <c r="D46" i="11"/>
  <c r="X47" i="11"/>
  <c r="E47" i="11"/>
  <c r="I47" i="11"/>
  <c r="M47" i="11"/>
  <c r="Q47" i="11"/>
  <c r="U47" i="11"/>
  <c r="Y47" i="11"/>
  <c r="AC47" i="11"/>
  <c r="AG47" i="11"/>
  <c r="AK47" i="11"/>
  <c r="E46" i="11"/>
  <c r="I46" i="11"/>
  <c r="M46" i="11"/>
  <c r="Q46" i="11"/>
  <c r="U46" i="11"/>
  <c r="Y46" i="11"/>
  <c r="AC46" i="11"/>
  <c r="AG46" i="11"/>
  <c r="AK46" i="11"/>
  <c r="L45" i="11"/>
  <c r="P45" i="11"/>
  <c r="T45" i="11"/>
  <c r="X45" i="11"/>
  <c r="AB45" i="11"/>
  <c r="AF45" i="11"/>
  <c r="AJ45" i="11"/>
  <c r="F45" i="11"/>
  <c r="J45" i="11"/>
  <c r="H37" i="11"/>
  <c r="L37" i="11"/>
  <c r="P37" i="11"/>
  <c r="T37" i="11"/>
  <c r="X37" i="11"/>
  <c r="AB37" i="11"/>
  <c r="AF37" i="11"/>
  <c r="AJ37" i="11"/>
  <c r="F37" i="11"/>
  <c r="E36" i="11"/>
  <c r="I36" i="11"/>
  <c r="M36" i="11"/>
  <c r="Q36" i="11"/>
  <c r="U36" i="11"/>
  <c r="Y36" i="11"/>
  <c r="AC36" i="11"/>
  <c r="AG36" i="11"/>
  <c r="AK36" i="11"/>
  <c r="S31" i="11"/>
  <c r="W31" i="11"/>
  <c r="AA31" i="11"/>
  <c r="AE31" i="11"/>
  <c r="AI31" i="11"/>
  <c r="K31" i="11"/>
  <c r="O31" i="11"/>
  <c r="G31" i="11"/>
  <c r="D31" i="11"/>
  <c r="K47" i="11"/>
  <c r="S47" i="11"/>
  <c r="AA47" i="11"/>
  <c r="AI47" i="11"/>
  <c r="G46" i="11"/>
  <c r="O46" i="11"/>
  <c r="W46" i="11"/>
  <c r="AE46" i="11"/>
  <c r="B46" i="11"/>
  <c r="R45" i="11"/>
  <c r="Z45" i="11"/>
  <c r="AH45" i="11"/>
  <c r="H45" i="11"/>
  <c r="J37" i="11"/>
  <c r="R37" i="11"/>
  <c r="Z37" i="11"/>
  <c r="AH37" i="11"/>
  <c r="B37" i="11"/>
  <c r="K36" i="11"/>
  <c r="F47" i="11"/>
  <c r="J47" i="11"/>
  <c r="N47" i="11"/>
  <c r="R47" i="11"/>
  <c r="V47" i="11"/>
  <c r="Z47" i="11"/>
  <c r="AD47" i="11"/>
  <c r="AH47" i="11"/>
  <c r="C47" i="11"/>
  <c r="F46" i="11"/>
  <c r="J46" i="11"/>
  <c r="N46" i="11"/>
  <c r="R46" i="11"/>
  <c r="V46" i="11"/>
  <c r="Z46" i="11"/>
  <c r="AD46" i="11"/>
  <c r="AH46" i="11"/>
  <c r="C46" i="11"/>
  <c r="M45" i="11"/>
  <c r="Q45" i="11"/>
  <c r="U45" i="11"/>
  <c r="Y45" i="11"/>
  <c r="AC45" i="11"/>
  <c r="AG45" i="11"/>
  <c r="AK45" i="11"/>
  <c r="G45" i="11"/>
  <c r="C45" i="11"/>
  <c r="I37" i="11"/>
  <c r="M37" i="11"/>
  <c r="Q37" i="11"/>
  <c r="U37" i="11"/>
  <c r="Y37" i="11"/>
  <c r="AC37" i="11"/>
  <c r="AG37" i="11"/>
  <c r="AK37" i="11"/>
  <c r="C37" i="11"/>
  <c r="F36" i="11"/>
  <c r="J36" i="11"/>
  <c r="N36" i="11"/>
  <c r="R36" i="11"/>
  <c r="V36" i="11"/>
  <c r="Z36" i="11"/>
  <c r="AD36" i="11"/>
  <c r="AH36" i="11"/>
  <c r="C36" i="11"/>
  <c r="T31" i="11"/>
  <c r="X31" i="11"/>
  <c r="AB31" i="11"/>
  <c r="AF31" i="11"/>
  <c r="AJ31" i="11"/>
  <c r="L31" i="11"/>
  <c r="P31" i="11"/>
  <c r="H31" i="11"/>
  <c r="E31" i="11"/>
  <c r="G47" i="11"/>
  <c r="O47" i="11"/>
  <c r="W47" i="11"/>
  <c r="AE47" i="11"/>
  <c r="B47" i="11"/>
  <c r="K46" i="11"/>
  <c r="S46" i="11"/>
  <c r="AA46" i="11"/>
  <c r="AI46" i="11"/>
  <c r="N45" i="11"/>
  <c r="V45" i="11"/>
  <c r="AD45" i="11"/>
  <c r="D45" i="11"/>
  <c r="B45" i="11"/>
  <c r="N37" i="11"/>
  <c r="V37" i="11"/>
  <c r="AD37" i="11"/>
  <c r="D37" i="11"/>
  <c r="G36" i="11"/>
  <c r="O36" i="11"/>
  <c r="N31" i="11"/>
  <c r="Z31" i="11"/>
  <c r="AF36" i="11"/>
  <c r="P36" i="11"/>
  <c r="W37" i="11"/>
  <c r="AE45" i="11"/>
  <c r="AB46" i="11"/>
  <c r="AF47" i="11"/>
  <c r="M31" i="11"/>
  <c r="Y31" i="11"/>
  <c r="AE36" i="11"/>
  <c r="L36" i="11"/>
  <c r="S37" i="11"/>
  <c r="I45" i="11"/>
  <c r="AA45" i="11"/>
  <c r="X46" i="11"/>
  <c r="H46" i="11"/>
  <c r="AB47" i="11"/>
  <c r="L47" i="11"/>
  <c r="B31" i="11"/>
  <c r="Q31" i="11"/>
  <c r="AK31" i="11"/>
  <c r="AC31" i="11"/>
  <c r="U31" i="11"/>
  <c r="AI36" i="11"/>
  <c r="AA36" i="11"/>
  <c r="S36" i="11"/>
  <c r="D36" i="11"/>
  <c r="AA37" i="11"/>
  <c r="K37" i="11"/>
  <c r="AI45" i="11"/>
  <c r="S45" i="11"/>
  <c r="AF46" i="11"/>
  <c r="P46" i="11"/>
  <c r="AJ47" i="11"/>
  <c r="T47" i="11"/>
  <c r="D4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G24" i="27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H359" i="35" l="1"/>
  <c r="H215" i="35"/>
  <c r="H355" i="35"/>
  <c r="H356" i="35" s="1"/>
  <c r="I354" i="35"/>
  <c r="I353" i="35"/>
  <c r="I352" i="35"/>
  <c r="I212" i="35"/>
  <c r="I210" i="35" s="1"/>
  <c r="I211" i="35" s="1"/>
  <c r="I213" i="35" s="1"/>
  <c r="H333" i="35"/>
  <c r="H334" i="35" s="1"/>
  <c r="H337" i="35"/>
  <c r="H161" i="35"/>
  <c r="I158" i="35"/>
  <c r="I156" i="35" s="1"/>
  <c r="I157" i="35" s="1"/>
  <c r="I159" i="35" s="1"/>
  <c r="I330" i="35"/>
  <c r="I331" i="35"/>
  <c r="I332" i="35"/>
  <c r="H386" i="35"/>
  <c r="G392" i="35"/>
  <c r="H387" i="35"/>
  <c r="I101" i="35"/>
  <c r="H106" i="35"/>
  <c r="G388" i="35"/>
  <c r="G389" i="35" s="1"/>
  <c r="I133" i="35"/>
  <c r="J128" i="35"/>
  <c r="P71" i="35"/>
  <c r="I79" i="35"/>
  <c r="J74" i="35"/>
  <c r="I268" i="35"/>
  <c r="J263" i="35"/>
  <c r="Q17" i="35"/>
  <c r="I187" i="35"/>
  <c r="J182" i="35"/>
  <c r="H385" i="35"/>
  <c r="O233" i="35"/>
  <c r="O98" i="35"/>
  <c r="P152" i="35"/>
  <c r="H378" i="35"/>
  <c r="O44" i="35"/>
  <c r="I25" i="35"/>
  <c r="J20" i="35"/>
  <c r="I364" i="35"/>
  <c r="I363" i="35"/>
  <c r="I365" i="35"/>
  <c r="I239" i="35"/>
  <c r="I237" i="35"/>
  <c r="I238" i="35" s="1"/>
  <c r="I240" i="35" s="1"/>
  <c r="O179" i="35"/>
  <c r="P206" i="35"/>
  <c r="P260" i="35"/>
  <c r="O125" i="35"/>
  <c r="H52" i="35"/>
  <c r="I47" i="35"/>
  <c r="H366" i="35"/>
  <c r="H367" i="35" s="1"/>
  <c r="H370" i="35"/>
  <c r="H242" i="35"/>
  <c r="F22" i="34"/>
  <c r="F237" i="34"/>
  <c r="N228" i="34"/>
  <c r="N226" i="34" s="1"/>
  <c r="N227" i="34" s="1"/>
  <c r="N229" i="34" s="1"/>
  <c r="O225" i="34" s="1"/>
  <c r="M113" i="34"/>
  <c r="M111" i="34" s="1"/>
  <c r="M112" i="34" s="1"/>
  <c r="M114" i="34" s="1"/>
  <c r="N110" i="34" s="1"/>
  <c r="M90" i="34"/>
  <c r="M88" i="34" s="1"/>
  <c r="M89" i="34" s="1"/>
  <c r="M91" i="34" s="1"/>
  <c r="N87" i="34" s="1"/>
  <c r="O67" i="34"/>
  <c r="O65" i="34"/>
  <c r="O66" i="34" s="1"/>
  <c r="O68" i="34" s="1"/>
  <c r="P64" i="34" s="1"/>
  <c r="M205" i="34"/>
  <c r="M203" i="34" s="1"/>
  <c r="M204" i="34" s="1"/>
  <c r="M206" i="34" s="1"/>
  <c r="N202" i="34" s="1"/>
  <c r="N159" i="34"/>
  <c r="N157" i="34" s="1"/>
  <c r="N158" i="34" s="1"/>
  <c r="N160" i="34" s="1"/>
  <c r="O156" i="34" s="1"/>
  <c r="N182" i="34"/>
  <c r="N180" i="34"/>
  <c r="N181" i="34" s="1"/>
  <c r="N183" i="34" s="1"/>
  <c r="O179" i="34" s="1"/>
  <c r="O16" i="34"/>
  <c r="I42" i="34"/>
  <c r="O108" i="34"/>
  <c r="O85" i="34"/>
  <c r="P177" i="34"/>
  <c r="Q131" i="34"/>
  <c r="Q223" i="34"/>
  <c r="R62" i="34"/>
  <c r="O200" i="34"/>
  <c r="O39" i="34"/>
  <c r="P154" i="34"/>
  <c r="N136" i="34"/>
  <c r="N134" i="34" s="1"/>
  <c r="N135" i="34" s="1"/>
  <c r="N137" i="34" s="1"/>
  <c r="O133" i="34" s="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5" i="12" s="1"/>
  <c r="H171" i="29"/>
  <c r="G55" i="12" s="1"/>
  <c r="AH171" i="29"/>
  <c r="AG55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5" i="12" s="1"/>
  <c r="E157" i="29"/>
  <c r="D175" i="29"/>
  <c r="C10" i="11" s="1"/>
  <c r="M171" i="29"/>
  <c r="L55" i="12" s="1"/>
  <c r="AC140" i="29"/>
  <c r="AC171" i="29"/>
  <c r="AB55" i="12" s="1"/>
  <c r="C175" i="29"/>
  <c r="B10" i="11" s="1"/>
  <c r="AA148" i="29"/>
  <c r="AF149" i="29"/>
  <c r="AL140" i="29"/>
  <c r="I140" i="29"/>
  <c r="AD171" i="29"/>
  <c r="AC55" i="12" s="1"/>
  <c r="L137" i="29"/>
  <c r="Y148" i="29"/>
  <c r="AF171" i="29"/>
  <c r="AE55" i="12" s="1"/>
  <c r="D171" i="29"/>
  <c r="C55" i="12" s="1"/>
  <c r="C78" i="11" s="1"/>
  <c r="C77" i="11" s="1"/>
  <c r="Q138" i="29"/>
  <c r="R149" i="29" s="1"/>
  <c r="L138" i="29"/>
  <c r="M149" i="29" s="1"/>
  <c r="J171" i="29"/>
  <c r="I55" i="12" s="1"/>
  <c r="AH85" i="29"/>
  <c r="AH148" i="29"/>
  <c r="V149" i="29"/>
  <c r="AD148" i="29"/>
  <c r="C154" i="29"/>
  <c r="C171" i="29"/>
  <c r="B55" i="12" s="1"/>
  <c r="B78" i="11" s="1"/>
  <c r="B77" i="11" s="1"/>
  <c r="AF148" i="29"/>
  <c r="AF151" i="29" s="1"/>
  <c r="P171" i="29"/>
  <c r="O55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5" i="12" s="1"/>
  <c r="AD83" i="29"/>
  <c r="N82" i="29"/>
  <c r="Z84" i="29"/>
  <c r="Z171" i="29" s="1"/>
  <c r="Y55" i="12" s="1"/>
  <c r="V30" i="29"/>
  <c r="P85" i="29"/>
  <c r="Y82" i="29"/>
  <c r="Y93" i="29" s="1"/>
  <c r="L82" i="29"/>
  <c r="AD82" i="29"/>
  <c r="N84" i="29"/>
  <c r="N171" i="29" s="1"/>
  <c r="M55" i="12" s="1"/>
  <c r="Y84" i="29"/>
  <c r="Y171" i="29" s="1"/>
  <c r="X55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5" i="12" s="1"/>
  <c r="G38" i="29"/>
  <c r="U83" i="29"/>
  <c r="O27" i="29"/>
  <c r="O38" i="29" s="1"/>
  <c r="Y38" i="29"/>
  <c r="W84" i="29"/>
  <c r="W171" i="29" s="1"/>
  <c r="V55" i="12" s="1"/>
  <c r="F84" i="29"/>
  <c r="F171" i="29" s="1"/>
  <c r="E55" i="12" s="1"/>
  <c r="AI83" i="29"/>
  <c r="AI94" i="29" s="1"/>
  <c r="AG30" i="29"/>
  <c r="F83" i="29"/>
  <c r="U84" i="29"/>
  <c r="U171" i="29" s="1"/>
  <c r="T55" i="12" s="1"/>
  <c r="AE83" i="29"/>
  <c r="AF94" i="29" s="1"/>
  <c r="AB83" i="29"/>
  <c r="H30" i="29"/>
  <c r="AE38" i="29"/>
  <c r="C30" i="29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5" i="12" s="1"/>
  <c r="AA39" i="29"/>
  <c r="AA41" i="29" s="1"/>
  <c r="U30" i="29"/>
  <c r="F30" i="29"/>
  <c r="V82" i="29"/>
  <c r="G30" i="29"/>
  <c r="AE84" i="29"/>
  <c r="AE171" i="29" s="1"/>
  <c r="AD55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5" i="12" s="1"/>
  <c r="AL83" i="29"/>
  <c r="V83" i="29"/>
  <c r="S82" i="29"/>
  <c r="AK84" i="29"/>
  <c r="AK171" i="29" s="1"/>
  <c r="AJ55" i="12" s="1"/>
  <c r="T83" i="29"/>
  <c r="AJ82" i="29"/>
  <c r="O82" i="29"/>
  <c r="AC83" i="29"/>
  <c r="AB84" i="29"/>
  <c r="AB171" i="29" s="1"/>
  <c r="AA55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5" i="12" s="1"/>
  <c r="K84" i="29"/>
  <c r="AD39" i="29"/>
  <c r="AB30" i="29"/>
  <c r="H39" i="29"/>
  <c r="H41" i="29" s="1"/>
  <c r="AF85" i="29"/>
  <c r="G82" i="29"/>
  <c r="AL84" i="29"/>
  <c r="AL171" i="29" s="1"/>
  <c r="AK55" i="12" s="1"/>
  <c r="M83" i="29"/>
  <c r="S84" i="29"/>
  <c r="S171" i="29" s="1"/>
  <c r="R55" i="12" s="1"/>
  <c r="AK83" i="29"/>
  <c r="I83" i="29"/>
  <c r="I94" i="29" s="1"/>
  <c r="T84" i="29"/>
  <c r="T171" i="29" s="1"/>
  <c r="S55" i="12" s="1"/>
  <c r="AJ84" i="29"/>
  <c r="AJ171" i="29" s="1"/>
  <c r="AI55" i="12" s="1"/>
  <c r="W30" i="29"/>
  <c r="O84" i="29"/>
  <c r="E83" i="29"/>
  <c r="E94" i="29" s="1"/>
  <c r="AG84" i="29"/>
  <c r="AG171" i="29" s="1"/>
  <c r="AF55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4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T41" i="29" s="1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E41" i="29" s="1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BB9" i="27" s="1"/>
  <c r="J9" i="27" s="1"/>
  <c r="J33" i="27" s="1"/>
  <c r="BC9" i="27" s="1"/>
  <c r="K9" i="27" s="1"/>
  <c r="K33" i="27" s="1"/>
  <c r="AZ6" i="27"/>
  <c r="H6" i="27" s="1"/>
  <c r="H24" i="27" s="1"/>
  <c r="BB22" i="27"/>
  <c r="J22" i="27" s="1"/>
  <c r="J46" i="27" s="1"/>
  <c r="BA7" i="27"/>
  <c r="I7" i="27" s="1"/>
  <c r="I31" i="27" s="1"/>
  <c r="BA11" i="27"/>
  <c r="I11" i="27" s="1"/>
  <c r="I35" i="27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J209" i="35" l="1"/>
  <c r="I214" i="35"/>
  <c r="I160" i="35"/>
  <c r="J155" i="35"/>
  <c r="H107" i="35"/>
  <c r="H311" i="35"/>
  <c r="H312" i="35" s="1"/>
  <c r="H315" i="35"/>
  <c r="I310" i="35"/>
  <c r="I309" i="35"/>
  <c r="I104" i="35"/>
  <c r="I102" i="35" s="1"/>
  <c r="I103" i="35" s="1"/>
  <c r="I105" i="35" s="1"/>
  <c r="I308" i="35"/>
  <c r="P125" i="35"/>
  <c r="Q152" i="35"/>
  <c r="I377" i="35"/>
  <c r="I269" i="35"/>
  <c r="I381" i="35"/>
  <c r="I300" i="35"/>
  <c r="I301" i="35" s="1"/>
  <c r="I304" i="35"/>
  <c r="I80" i="35"/>
  <c r="J320" i="35"/>
  <c r="J319" i="35"/>
  <c r="J321" i="35"/>
  <c r="J131" i="35"/>
  <c r="J129" i="35" s="1"/>
  <c r="J130" i="35" s="1"/>
  <c r="J132" i="35" s="1"/>
  <c r="P179" i="35"/>
  <c r="P44" i="35"/>
  <c r="P233" i="35"/>
  <c r="J341" i="35"/>
  <c r="J343" i="35"/>
  <c r="J342" i="35"/>
  <c r="J185" i="35"/>
  <c r="J183" i="35" s="1"/>
  <c r="J184" i="35" s="1"/>
  <c r="J186" i="35" s="1"/>
  <c r="R17" i="35"/>
  <c r="Q71" i="35"/>
  <c r="I322" i="35"/>
  <c r="I323" i="35" s="1"/>
  <c r="I326" i="35"/>
  <c r="I134" i="35"/>
  <c r="I288" i="35"/>
  <c r="I287" i="35"/>
  <c r="I286" i="35"/>
  <c r="I50" i="35"/>
  <c r="I48" i="35" s="1"/>
  <c r="I49" i="35" s="1"/>
  <c r="I51" i="35" s="1"/>
  <c r="Q206" i="35"/>
  <c r="J277" i="35"/>
  <c r="J276" i="35"/>
  <c r="J275" i="35"/>
  <c r="J23" i="35"/>
  <c r="J21" i="35" s="1"/>
  <c r="J22" i="35" s="1"/>
  <c r="J24" i="35" s="1"/>
  <c r="P98" i="35"/>
  <c r="I344" i="35"/>
  <c r="I345" i="35" s="1"/>
  <c r="I188" i="35"/>
  <c r="I348" i="35"/>
  <c r="H289" i="35"/>
  <c r="H290" i="35" s="1"/>
  <c r="H293" i="35"/>
  <c r="H392" i="35" s="1"/>
  <c r="H53" i="35"/>
  <c r="Q260" i="35"/>
  <c r="I241" i="35"/>
  <c r="J236" i="35"/>
  <c r="I278" i="35"/>
  <c r="I279" i="35" s="1"/>
  <c r="I282" i="35"/>
  <c r="I26" i="35"/>
  <c r="H388" i="35"/>
  <c r="H389" i="35" s="1"/>
  <c r="J375" i="35"/>
  <c r="J376" i="35" s="1"/>
  <c r="J374" i="35"/>
  <c r="J266" i="35"/>
  <c r="J264" i="35" s="1"/>
  <c r="J265" i="35" s="1"/>
  <c r="J267" i="35" s="1"/>
  <c r="J298" i="35"/>
  <c r="J299" i="35" s="1"/>
  <c r="J297" i="35"/>
  <c r="J77" i="35"/>
  <c r="J75" i="35" s="1"/>
  <c r="J76" i="35" s="1"/>
  <c r="J78" i="35" s="1"/>
  <c r="F239" i="34"/>
  <c r="G18" i="34"/>
  <c r="O136" i="34"/>
  <c r="O134" i="34" s="1"/>
  <c r="O135" i="34" s="1"/>
  <c r="O137" i="34" s="1"/>
  <c r="P133" i="34" s="1"/>
  <c r="O159" i="34"/>
  <c r="O157" i="34" s="1"/>
  <c r="O158" i="34" s="1"/>
  <c r="O160" i="34" s="1"/>
  <c r="P156" i="34" s="1"/>
  <c r="N113" i="34"/>
  <c r="N111" i="34" s="1"/>
  <c r="N112" i="34" s="1"/>
  <c r="N114" i="34" s="1"/>
  <c r="O110" i="34" s="1"/>
  <c r="O182" i="34"/>
  <c r="O180" i="34"/>
  <c r="O181" i="34" s="1"/>
  <c r="O183" i="34" s="1"/>
  <c r="P179" i="34" s="1"/>
  <c r="O228" i="34"/>
  <c r="O226" i="34" s="1"/>
  <c r="O227" i="34" s="1"/>
  <c r="O229" i="34" s="1"/>
  <c r="P225" i="34" s="1"/>
  <c r="P67" i="34"/>
  <c r="P65" i="34"/>
  <c r="P66" i="34" s="1"/>
  <c r="P68" i="34" s="1"/>
  <c r="Q64" i="34" s="1"/>
  <c r="N205" i="34"/>
  <c r="N203" i="34" s="1"/>
  <c r="N204" i="34" s="1"/>
  <c r="N206" i="34" s="1"/>
  <c r="O202" i="34" s="1"/>
  <c r="P39" i="34"/>
  <c r="P200" i="34"/>
  <c r="Q177" i="34"/>
  <c r="N90" i="34"/>
  <c r="N88" i="34" s="1"/>
  <c r="N89" i="34" s="1"/>
  <c r="N91" i="34" s="1"/>
  <c r="O87" i="34" s="1"/>
  <c r="S62" i="34"/>
  <c r="R223" i="34"/>
  <c r="I43" i="34"/>
  <c r="R131" i="34"/>
  <c r="Q154" i="34"/>
  <c r="P85" i="34"/>
  <c r="P108" i="34"/>
  <c r="P16" i="34"/>
  <c r="R151" i="29"/>
  <c r="L149" i="29"/>
  <c r="J140" i="29"/>
  <c r="P170" i="29"/>
  <c r="O54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4" i="12" s="1"/>
  <c r="K171" i="29"/>
  <c r="J55" i="12" s="1"/>
  <c r="AB41" i="29"/>
  <c r="AG151" i="29"/>
  <c r="L140" i="29"/>
  <c r="AG41" i="29"/>
  <c r="O171" i="29"/>
  <c r="N55" i="12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4" i="12" s="1"/>
  <c r="Q171" i="29"/>
  <c r="P55" i="12" s="1"/>
  <c r="C170" i="29"/>
  <c r="B54" i="12" s="1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4" i="12" s="1"/>
  <c r="I44" i="29"/>
  <c r="J44" i="29" s="1"/>
  <c r="H170" i="29"/>
  <c r="G54" i="12" s="1"/>
  <c r="F157" i="29"/>
  <c r="E175" i="29"/>
  <c r="D10" i="11" s="1"/>
  <c r="AE41" i="29"/>
  <c r="AE94" i="29"/>
  <c r="N85" i="29"/>
  <c r="N170" i="29" s="1"/>
  <c r="M54" i="12" s="1"/>
  <c r="P38" i="29"/>
  <c r="P41" i="29" s="1"/>
  <c r="D154" i="29"/>
  <c r="C172" i="29"/>
  <c r="C164" i="29"/>
  <c r="D164" i="29" s="1"/>
  <c r="E164" i="29" s="1"/>
  <c r="I171" i="29"/>
  <c r="H55" i="12" s="1"/>
  <c r="AF170" i="29"/>
  <c r="AE54" i="12" s="1"/>
  <c r="L93" i="29"/>
  <c r="X170" i="29"/>
  <c r="W54" i="12" s="1"/>
  <c r="O94" i="29"/>
  <c r="AI96" i="29"/>
  <c r="X151" i="29"/>
  <c r="E171" i="29"/>
  <c r="D55" i="12" s="1"/>
  <c r="D78" i="11" s="1"/>
  <c r="D77" i="11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4" i="12" s="1"/>
  <c r="K94" i="29"/>
  <c r="AH96" i="29"/>
  <c r="AB93" i="29"/>
  <c r="M93" i="29"/>
  <c r="AD85" i="29"/>
  <c r="AD170" i="29" s="1"/>
  <c r="AC54" i="12" s="1"/>
  <c r="Y96" i="29"/>
  <c r="D41" i="29"/>
  <c r="D182" i="29" s="1"/>
  <c r="D13" i="23" s="1"/>
  <c r="AF96" i="29"/>
  <c r="AD93" i="29"/>
  <c r="AL85" i="29"/>
  <c r="AL170" i="29" s="1"/>
  <c r="AK54" i="12" s="1"/>
  <c r="Y85" i="29"/>
  <c r="Y170" i="29" s="1"/>
  <c r="X54" i="12" s="1"/>
  <c r="AE93" i="29"/>
  <c r="AG93" i="29"/>
  <c r="AG96" i="29" s="1"/>
  <c r="F41" i="29"/>
  <c r="AG85" i="29"/>
  <c r="AG170" i="29" s="1"/>
  <c r="AF54" i="12" s="1"/>
  <c r="M94" i="29"/>
  <c r="Y41" i="29"/>
  <c r="W85" i="29"/>
  <c r="W170" i="29" s="1"/>
  <c r="V54" i="12" s="1"/>
  <c r="O41" i="29"/>
  <c r="E85" i="29"/>
  <c r="E170" i="29" s="1"/>
  <c r="D54" i="12" s="1"/>
  <c r="I30" i="29"/>
  <c r="M85" i="29"/>
  <c r="M170" i="29" s="1"/>
  <c r="L54" i="12" s="1"/>
  <c r="F85" i="29"/>
  <c r="F170" i="29" s="1"/>
  <c r="E54" i="12" s="1"/>
  <c r="U85" i="29"/>
  <c r="U170" i="29" s="1"/>
  <c r="T54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K44" i="29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K94" i="29"/>
  <c r="AK85" i="29"/>
  <c r="AK170" i="29" s="1"/>
  <c r="AJ54" i="12" s="1"/>
  <c r="V94" i="29"/>
  <c r="AE85" i="29"/>
  <c r="AE170" i="29" s="1"/>
  <c r="AD54" i="12" s="1"/>
  <c r="C41" i="29"/>
  <c r="C54" i="29" s="1"/>
  <c r="O30" i="29"/>
  <c r="Q41" i="29"/>
  <c r="N93" i="29"/>
  <c r="AA85" i="29"/>
  <c r="AA170" i="29" s="1"/>
  <c r="Z54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4" i="12" s="1"/>
  <c r="P93" i="29"/>
  <c r="P96" i="29" s="1"/>
  <c r="AD41" i="29"/>
  <c r="AK41" i="29"/>
  <c r="G93" i="29"/>
  <c r="G85" i="29"/>
  <c r="G170" i="29" s="1"/>
  <c r="F54" i="12" s="1"/>
  <c r="H93" i="29"/>
  <c r="E96" i="29"/>
  <c r="E182" i="29" s="1"/>
  <c r="E13" i="23" s="1"/>
  <c r="AK93" i="29"/>
  <c r="L38" i="29"/>
  <c r="L41" i="29" s="1"/>
  <c r="S85" i="29"/>
  <c r="S170" i="29" s="1"/>
  <c r="R54" i="12" s="1"/>
  <c r="S93" i="29"/>
  <c r="S96" i="29" s="1"/>
  <c r="AL94" i="29"/>
  <c r="Z85" i="29"/>
  <c r="Z170" i="29" s="1"/>
  <c r="Y54" i="12" s="1"/>
  <c r="AJ85" i="29"/>
  <c r="AJ170" i="29" s="1"/>
  <c r="AI54" i="12" s="1"/>
  <c r="I96" i="29"/>
  <c r="AL93" i="29"/>
  <c r="G94" i="29"/>
  <c r="H94" i="29"/>
  <c r="K93" i="29"/>
  <c r="AC94" i="29"/>
  <c r="AC85" i="29"/>
  <c r="AC170" i="29" s="1"/>
  <c r="AB54" i="12" s="1"/>
  <c r="K30" i="29"/>
  <c r="AA93" i="29"/>
  <c r="AA96" i="29" s="1"/>
  <c r="AA182" i="29" s="1"/>
  <c r="AA13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4" i="12" s="1"/>
  <c r="AJ41" i="29"/>
  <c r="S41" i="29"/>
  <c r="BB18" i="27"/>
  <c r="J18" i="27" s="1"/>
  <c r="J42" i="27" s="1"/>
  <c r="BC18" i="27" s="1"/>
  <c r="K18" i="27" s="1"/>
  <c r="K42" i="27" s="1"/>
  <c r="H30" i="27"/>
  <c r="BA6" i="27" s="1"/>
  <c r="I6" i="27" s="1"/>
  <c r="I30" i="27" s="1"/>
  <c r="BB6" i="27" s="1"/>
  <c r="J6" i="27" s="1"/>
  <c r="J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C6" i="27"/>
  <c r="K6" i="27" s="1"/>
  <c r="K30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BD9" i="27"/>
  <c r="L9" i="27" s="1"/>
  <c r="L33" i="27" s="1"/>
  <c r="E78" i="11" l="1"/>
  <c r="I215" i="35"/>
  <c r="I355" i="35"/>
  <c r="I356" i="35" s="1"/>
  <c r="I359" i="35"/>
  <c r="J352" i="35"/>
  <c r="J354" i="35"/>
  <c r="J212" i="35"/>
  <c r="J210" i="35" s="1"/>
  <c r="J211" i="35" s="1"/>
  <c r="J213" i="35" s="1"/>
  <c r="J353" i="35"/>
  <c r="J330" i="35"/>
  <c r="J331" i="35"/>
  <c r="J332" i="35" s="1"/>
  <c r="J156" i="35"/>
  <c r="J157" i="35" s="1"/>
  <c r="J159" i="35" s="1"/>
  <c r="J158" i="35"/>
  <c r="I161" i="35"/>
  <c r="I337" i="35"/>
  <c r="I333" i="35"/>
  <c r="I334" i="35" s="1"/>
  <c r="I386" i="35"/>
  <c r="I106" i="35"/>
  <c r="J101" i="35"/>
  <c r="I387" i="35"/>
  <c r="J79" i="35"/>
  <c r="K74" i="35"/>
  <c r="J133" i="35"/>
  <c r="K128" i="35"/>
  <c r="I366" i="35"/>
  <c r="I367" i="35" s="1"/>
  <c r="I370" i="35"/>
  <c r="I242" i="35"/>
  <c r="J25" i="35"/>
  <c r="K20" i="35"/>
  <c r="S17" i="35"/>
  <c r="J187" i="35"/>
  <c r="K182" i="35"/>
  <c r="Q44" i="35"/>
  <c r="I378" i="35"/>
  <c r="Q98" i="35"/>
  <c r="R206" i="35"/>
  <c r="R71" i="35"/>
  <c r="Q233" i="35"/>
  <c r="J268" i="35"/>
  <c r="K263" i="35"/>
  <c r="R260" i="35"/>
  <c r="I52" i="35"/>
  <c r="J47" i="35"/>
  <c r="R152" i="35"/>
  <c r="Q125" i="35"/>
  <c r="J365" i="35"/>
  <c r="J364" i="35"/>
  <c r="J363" i="35"/>
  <c r="J239" i="35"/>
  <c r="J237" i="35" s="1"/>
  <c r="J238" i="35" s="1"/>
  <c r="J240" i="35" s="1"/>
  <c r="I385" i="35"/>
  <c r="Q179" i="35"/>
  <c r="F241" i="34"/>
  <c r="F5" i="23" s="1"/>
  <c r="E76" i="11"/>
  <c r="G235" i="34"/>
  <c r="G15" i="23" s="1"/>
  <c r="G21" i="34"/>
  <c r="G238" i="34" s="1"/>
  <c r="F65" i="12" s="1"/>
  <c r="G19" i="34"/>
  <c r="P228" i="34"/>
  <c r="P226" i="34" s="1"/>
  <c r="P227" i="34" s="1"/>
  <c r="P229" i="34" s="1"/>
  <c r="Q225" i="34" s="1"/>
  <c r="O90" i="34"/>
  <c r="O88" i="34" s="1"/>
  <c r="O89" i="34" s="1"/>
  <c r="O91" i="34" s="1"/>
  <c r="P87" i="34" s="1"/>
  <c r="O205" i="34"/>
  <c r="O203" i="34" s="1"/>
  <c r="O204" i="34" s="1"/>
  <c r="O206" i="34" s="1"/>
  <c r="P202" i="34" s="1"/>
  <c r="P182" i="34"/>
  <c r="P180" i="34" s="1"/>
  <c r="P181" i="34" s="1"/>
  <c r="P183" i="34" s="1"/>
  <c r="Q179" i="34" s="1"/>
  <c r="P159" i="34"/>
  <c r="P157" i="34" s="1"/>
  <c r="P158" i="34" s="1"/>
  <c r="P160" i="34" s="1"/>
  <c r="Q156" i="34" s="1"/>
  <c r="O113" i="34"/>
  <c r="O111" i="34" s="1"/>
  <c r="O112" i="34" s="1"/>
  <c r="O114" i="34" s="1"/>
  <c r="P110" i="34" s="1"/>
  <c r="S131" i="34"/>
  <c r="I45" i="34"/>
  <c r="Q67" i="34"/>
  <c r="Q65" i="34" s="1"/>
  <c r="Q66" i="34" s="1"/>
  <c r="Q68" i="34" s="1"/>
  <c r="R64" i="34" s="1"/>
  <c r="Q16" i="34"/>
  <c r="Q108" i="34"/>
  <c r="Q85" i="34"/>
  <c r="R154" i="34"/>
  <c r="S223" i="34"/>
  <c r="T62" i="34"/>
  <c r="R177" i="34"/>
  <c r="Q200" i="34"/>
  <c r="Q39" i="34"/>
  <c r="P136" i="34"/>
  <c r="P134" i="34" s="1"/>
  <c r="P135" i="34" s="1"/>
  <c r="P137" i="34" s="1"/>
  <c r="Q133" i="34" s="1"/>
  <c r="R182" i="29"/>
  <c r="R13" i="23" s="1"/>
  <c r="Z182" i="29"/>
  <c r="Z13" i="23" s="1"/>
  <c r="J170" i="29"/>
  <c r="I54" i="12" s="1"/>
  <c r="L170" i="29"/>
  <c r="K54" i="12" s="1"/>
  <c r="Q151" i="29"/>
  <c r="Q182" i="29" s="1"/>
  <c r="Q13" i="23" s="1"/>
  <c r="Q170" i="29"/>
  <c r="P54" i="12" s="1"/>
  <c r="L96" i="29"/>
  <c r="L182" i="29" s="1"/>
  <c r="L13" i="23" s="1"/>
  <c r="AB96" i="29"/>
  <c r="AB182" i="29" s="1"/>
  <c r="AB13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3" i="23" s="1"/>
  <c r="K170" i="29"/>
  <c r="J54" i="12" s="1"/>
  <c r="T96" i="29"/>
  <c r="T182" i="29" s="1"/>
  <c r="T13" i="23" s="1"/>
  <c r="AG182" i="29"/>
  <c r="AG13" i="23" s="1"/>
  <c r="AF182" i="29"/>
  <c r="AF13" i="23" s="1"/>
  <c r="Y182" i="29"/>
  <c r="Y13" i="23" s="1"/>
  <c r="O96" i="29"/>
  <c r="AI182" i="29"/>
  <c r="AI13" i="23" s="1"/>
  <c r="B65" i="11"/>
  <c r="B12" i="11"/>
  <c r="AJ182" i="29"/>
  <c r="AJ13" i="23" s="1"/>
  <c r="I182" i="29"/>
  <c r="I13" i="23" s="1"/>
  <c r="S182" i="29"/>
  <c r="S13" i="23" s="1"/>
  <c r="E160" i="29"/>
  <c r="D178" i="29"/>
  <c r="AD96" i="29"/>
  <c r="AD182" i="29" s="1"/>
  <c r="AD13" i="23" s="1"/>
  <c r="K96" i="29"/>
  <c r="K182" i="29" s="1"/>
  <c r="K13" i="23" s="1"/>
  <c r="I170" i="29"/>
  <c r="H54" i="12" s="1"/>
  <c r="P182" i="29"/>
  <c r="P13" i="23" s="1"/>
  <c r="G157" i="29"/>
  <c r="F175" i="29"/>
  <c r="E10" i="11" s="1"/>
  <c r="D172" i="29"/>
  <c r="E154" i="29"/>
  <c r="F182" i="29"/>
  <c r="F13" i="23" s="1"/>
  <c r="X182" i="29"/>
  <c r="X13" i="23" s="1"/>
  <c r="AC96" i="29"/>
  <c r="AC182" i="29" s="1"/>
  <c r="AC13" i="23" s="1"/>
  <c r="O170" i="29"/>
  <c r="N54" i="12" s="1"/>
  <c r="AE96" i="29"/>
  <c r="AE182" i="29" s="1"/>
  <c r="AE13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O182" i="29"/>
  <c r="O13" i="23" s="1"/>
  <c r="C182" i="29"/>
  <c r="C13" i="23" s="1"/>
  <c r="M96" i="29"/>
  <c r="M182" i="29" s="1"/>
  <c r="M13" i="23" s="1"/>
  <c r="E109" i="29"/>
  <c r="F109" i="29" s="1"/>
  <c r="AK96" i="29"/>
  <c r="AK182" i="29" s="1"/>
  <c r="AK13" i="23" s="1"/>
  <c r="U96" i="29"/>
  <c r="U182" i="29" s="1"/>
  <c r="U13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3" i="23" s="1"/>
  <c r="J96" i="29"/>
  <c r="J182" i="29" s="1"/>
  <c r="J13" i="23" s="1"/>
  <c r="V96" i="29"/>
  <c r="V182" i="29" s="1"/>
  <c r="V13" i="23" s="1"/>
  <c r="W96" i="29"/>
  <c r="W182" i="29" s="1"/>
  <c r="W13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3" i="23" s="1"/>
  <c r="H96" i="29"/>
  <c r="H182" i="29" s="1"/>
  <c r="H13" i="23" s="1"/>
  <c r="G96" i="29"/>
  <c r="G182" i="29" s="1"/>
  <c r="G13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E9" i="27"/>
  <c r="M9" i="27" s="1"/>
  <c r="M33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6" i="27"/>
  <c r="L6" i="27" s="1"/>
  <c r="L30" i="27" s="1"/>
  <c r="BD10" i="27"/>
  <c r="L10" i="27" s="1"/>
  <c r="L34" i="27" s="1"/>
  <c r="BC15" i="27"/>
  <c r="K15" i="27" s="1"/>
  <c r="K39" i="27" s="1"/>
  <c r="F78" i="11" l="1"/>
  <c r="E77" i="11"/>
  <c r="K209" i="35"/>
  <c r="J214" i="35"/>
  <c r="J160" i="35"/>
  <c r="K155" i="35"/>
  <c r="J310" i="35"/>
  <c r="J309" i="35"/>
  <c r="J308" i="35"/>
  <c r="J104" i="35"/>
  <c r="J102" i="35" s="1"/>
  <c r="J103" i="35" s="1"/>
  <c r="J105" i="35" s="1"/>
  <c r="I315" i="35"/>
  <c r="I311" i="35"/>
  <c r="I312" i="35" s="1"/>
  <c r="I107" i="35"/>
  <c r="R233" i="35"/>
  <c r="K277" i="35"/>
  <c r="K275" i="35"/>
  <c r="K276" i="35"/>
  <c r="K23" i="35"/>
  <c r="K21" i="35" s="1"/>
  <c r="K22" i="35" s="1"/>
  <c r="K24" i="35" s="1"/>
  <c r="J241" i="35"/>
  <c r="K236" i="35"/>
  <c r="R125" i="35"/>
  <c r="R179" i="35"/>
  <c r="S152" i="35"/>
  <c r="I289" i="35"/>
  <c r="I290" i="35" s="1"/>
  <c r="I293" i="35"/>
  <c r="I392" i="35" s="1"/>
  <c r="I53" i="35"/>
  <c r="K376" i="35"/>
  <c r="K375" i="35"/>
  <c r="K374" i="35"/>
  <c r="K266" i="35"/>
  <c r="K264" i="35" s="1"/>
  <c r="K265" i="35" s="1"/>
  <c r="K267" i="35" s="1"/>
  <c r="S71" i="35"/>
  <c r="R98" i="35"/>
  <c r="R44" i="35"/>
  <c r="K321" i="35"/>
  <c r="K320" i="35"/>
  <c r="K319" i="35"/>
  <c r="K131" i="35"/>
  <c r="K129" i="35" s="1"/>
  <c r="K130" i="35" s="1"/>
  <c r="K132" i="35" s="1"/>
  <c r="S260" i="35"/>
  <c r="S206" i="35"/>
  <c r="K342" i="35"/>
  <c r="K343" i="35" s="1"/>
  <c r="K341" i="35"/>
  <c r="K185" i="35"/>
  <c r="K183" i="35" s="1"/>
  <c r="K184" i="35" s="1"/>
  <c r="K186" i="35" s="1"/>
  <c r="K299" i="35"/>
  <c r="K298" i="35"/>
  <c r="K297" i="35"/>
  <c r="K77" i="35"/>
  <c r="K75" i="35" s="1"/>
  <c r="K76" i="35" s="1"/>
  <c r="K78" i="35" s="1"/>
  <c r="J288" i="35"/>
  <c r="J387" i="35" s="1"/>
  <c r="J287" i="35"/>
  <c r="J386" i="35" s="1"/>
  <c r="J286" i="35"/>
  <c r="J50" i="35"/>
  <c r="J48" i="35" s="1"/>
  <c r="J49" i="35" s="1"/>
  <c r="J51" i="35" s="1"/>
  <c r="J344" i="35"/>
  <c r="J345" i="35" s="1"/>
  <c r="J348" i="35"/>
  <c r="J188" i="35"/>
  <c r="J278" i="35"/>
  <c r="J279" i="35" s="1"/>
  <c r="J26" i="35"/>
  <c r="J282" i="35"/>
  <c r="J300" i="35"/>
  <c r="J301" i="35" s="1"/>
  <c r="J80" i="35"/>
  <c r="J304" i="35"/>
  <c r="J377" i="35"/>
  <c r="J269" i="35"/>
  <c r="J381" i="35"/>
  <c r="T17" i="35"/>
  <c r="J322" i="35"/>
  <c r="J323" i="35" s="1"/>
  <c r="J326" i="35"/>
  <c r="J134" i="35"/>
  <c r="G236" i="34"/>
  <c r="G20" i="34"/>
  <c r="P113" i="34"/>
  <c r="P111" i="34" s="1"/>
  <c r="P112" i="34" s="1"/>
  <c r="P114" i="34" s="1"/>
  <c r="Q110" i="34" s="1"/>
  <c r="P205" i="34"/>
  <c r="P203" i="34" s="1"/>
  <c r="P204" i="34" s="1"/>
  <c r="P206" i="34" s="1"/>
  <c r="Q202" i="34" s="1"/>
  <c r="Q136" i="34"/>
  <c r="Q134" i="34" s="1"/>
  <c r="Q135" i="34" s="1"/>
  <c r="Q137" i="34" s="1"/>
  <c r="R133" i="34" s="1"/>
  <c r="Q159" i="34"/>
  <c r="Q157" i="34"/>
  <c r="Q158" i="34" s="1"/>
  <c r="Q160" i="34" s="1"/>
  <c r="R156" i="34" s="1"/>
  <c r="P90" i="34"/>
  <c r="P88" i="34" s="1"/>
  <c r="P89" i="34" s="1"/>
  <c r="P91" i="34" s="1"/>
  <c r="Q87" i="34" s="1"/>
  <c r="R67" i="34"/>
  <c r="R65" i="34" s="1"/>
  <c r="R66" i="34" s="1"/>
  <c r="R68" i="34" s="1"/>
  <c r="S64" i="34" s="1"/>
  <c r="Q182" i="34"/>
  <c r="Q180" i="34" s="1"/>
  <c r="Q181" i="34" s="1"/>
  <c r="Q183" i="34" s="1"/>
  <c r="R179" i="34" s="1"/>
  <c r="R200" i="34"/>
  <c r="S177" i="34"/>
  <c r="U62" i="34"/>
  <c r="R108" i="34"/>
  <c r="J41" i="34"/>
  <c r="R85" i="34"/>
  <c r="Q228" i="34"/>
  <c r="Q226" i="34"/>
  <c r="Q227" i="34" s="1"/>
  <c r="Q229" i="34" s="1"/>
  <c r="R225" i="34" s="1"/>
  <c r="R39" i="34"/>
  <c r="S154" i="34"/>
  <c r="T131" i="34"/>
  <c r="T223" i="34"/>
  <c r="R16" i="34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F10" i="11" s="1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BF9" i="27"/>
  <c r="N9" i="27" s="1"/>
  <c r="N33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E6" i="27"/>
  <c r="M6" i="27" s="1"/>
  <c r="M30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F77" i="11" l="1"/>
  <c r="G78" i="11"/>
  <c r="J215" i="35"/>
  <c r="J359" i="35"/>
  <c r="J355" i="35"/>
  <c r="J356" i="35" s="1"/>
  <c r="K354" i="35"/>
  <c r="K212" i="35"/>
  <c r="K210" i="35" s="1"/>
  <c r="K211" i="35" s="1"/>
  <c r="K213" i="35" s="1"/>
  <c r="K353" i="35"/>
  <c r="K352" i="35"/>
  <c r="K330" i="35"/>
  <c r="K158" i="35"/>
  <c r="K156" i="35" s="1"/>
  <c r="K157" i="35" s="1"/>
  <c r="K159" i="35" s="1"/>
  <c r="K331" i="35"/>
  <c r="K332" i="35" s="1"/>
  <c r="J337" i="35"/>
  <c r="J333" i="35"/>
  <c r="J334" i="35" s="1"/>
  <c r="J161" i="35"/>
  <c r="K101" i="35"/>
  <c r="J106" i="35"/>
  <c r="J385" i="35"/>
  <c r="K133" i="35"/>
  <c r="L128" i="35"/>
  <c r="J52" i="35"/>
  <c r="K47" i="35"/>
  <c r="K268" i="35"/>
  <c r="L263" i="35"/>
  <c r="K25" i="35"/>
  <c r="L20" i="35"/>
  <c r="S125" i="35"/>
  <c r="J378" i="35"/>
  <c r="K79" i="35"/>
  <c r="L74" i="35"/>
  <c r="S44" i="35"/>
  <c r="I388" i="35"/>
  <c r="I389" i="35" s="1"/>
  <c r="K364" i="35"/>
  <c r="K365" i="35"/>
  <c r="K363" i="35"/>
  <c r="K239" i="35"/>
  <c r="K237" i="35"/>
  <c r="K238" i="35" s="1"/>
  <c r="K240" i="35" s="1"/>
  <c r="T260" i="35"/>
  <c r="S98" i="35"/>
  <c r="S179" i="35"/>
  <c r="S233" i="35"/>
  <c r="K187" i="35"/>
  <c r="L182" i="35"/>
  <c r="U17" i="35"/>
  <c r="T206" i="35"/>
  <c r="T71" i="35"/>
  <c r="T152" i="35"/>
  <c r="J366" i="35"/>
  <c r="J367" i="35" s="1"/>
  <c r="J242" i="35"/>
  <c r="J370" i="35"/>
  <c r="G22" i="34"/>
  <c r="G237" i="34"/>
  <c r="Q205" i="34"/>
  <c r="Q203" i="34" s="1"/>
  <c r="Q204" i="34" s="1"/>
  <c r="Q206" i="34" s="1"/>
  <c r="R202" i="34" s="1"/>
  <c r="Q90" i="34"/>
  <c r="Q88" i="34" s="1"/>
  <c r="Q89" i="34" s="1"/>
  <c r="Q91" i="34" s="1"/>
  <c r="R87" i="34" s="1"/>
  <c r="Q113" i="34"/>
  <c r="Q111" i="34" s="1"/>
  <c r="Q112" i="34" s="1"/>
  <c r="Q114" i="34" s="1"/>
  <c r="R110" i="34" s="1"/>
  <c r="R159" i="34"/>
  <c r="R157" i="34"/>
  <c r="R158" i="34" s="1"/>
  <c r="R160" i="34" s="1"/>
  <c r="S156" i="34" s="1"/>
  <c r="R182" i="34"/>
  <c r="R180" i="34" s="1"/>
  <c r="R181" i="34" s="1"/>
  <c r="R183" i="34" s="1"/>
  <c r="S179" i="34" s="1"/>
  <c r="U223" i="34"/>
  <c r="U131" i="34"/>
  <c r="S39" i="34"/>
  <c r="J44" i="34"/>
  <c r="T177" i="34"/>
  <c r="S67" i="34"/>
  <c r="S65" i="34" s="1"/>
  <c r="S66" i="34" s="1"/>
  <c r="S68" i="34" s="1"/>
  <c r="T64" i="34" s="1"/>
  <c r="S85" i="34"/>
  <c r="V62" i="34"/>
  <c r="R228" i="34"/>
  <c r="R226" i="34" s="1"/>
  <c r="R227" i="34" s="1"/>
  <c r="R229" i="34" s="1"/>
  <c r="S225" i="34" s="1"/>
  <c r="S108" i="34"/>
  <c r="R136" i="34"/>
  <c r="R134" i="34" s="1"/>
  <c r="R135" i="34" s="1"/>
  <c r="R137" i="34" s="1"/>
  <c r="S133" i="34" s="1"/>
  <c r="S16" i="34"/>
  <c r="T154" i="34"/>
  <c r="S200" i="34"/>
  <c r="D12" i="11"/>
  <c r="D65" i="11"/>
  <c r="I157" i="29"/>
  <c r="H175" i="29"/>
  <c r="G10" i="11" s="1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N30" i="27"/>
  <c r="BF6" i="27"/>
  <c r="N6" i="27" s="1"/>
  <c r="BF13" i="27"/>
  <c r="N13" i="27" s="1"/>
  <c r="N37" i="27" s="1"/>
  <c r="BE12" i="27"/>
  <c r="M12" i="27" s="1"/>
  <c r="M36" i="27" s="1"/>
  <c r="BG9" i="27"/>
  <c r="O9" i="27" s="1"/>
  <c r="O33" i="27" s="1"/>
  <c r="BF14" i="27"/>
  <c r="N14" i="27" s="1"/>
  <c r="N38" i="27" s="1"/>
  <c r="G77" i="11" l="1"/>
  <c r="H78" i="11"/>
  <c r="L209" i="35"/>
  <c r="K214" i="35"/>
  <c r="K160" i="35"/>
  <c r="L155" i="35"/>
  <c r="J315" i="35"/>
  <c r="J311" i="35"/>
  <c r="J312" i="35" s="1"/>
  <c r="J107" i="35"/>
  <c r="K309" i="35"/>
  <c r="K310" i="35" s="1"/>
  <c r="K308" i="35"/>
  <c r="K104" i="35"/>
  <c r="K102" i="35" s="1"/>
  <c r="K103" i="35" s="1"/>
  <c r="K105" i="35" s="1"/>
  <c r="L298" i="35"/>
  <c r="L299" i="35" s="1"/>
  <c r="L297" i="35"/>
  <c r="L77" i="35"/>
  <c r="L75" i="35" s="1"/>
  <c r="L76" i="35" s="1"/>
  <c r="L78" i="35" s="1"/>
  <c r="T125" i="35"/>
  <c r="J289" i="35"/>
  <c r="J290" i="35" s="1"/>
  <c r="J293" i="35"/>
  <c r="J392" i="35" s="1"/>
  <c r="J53" i="35"/>
  <c r="K241" i="35"/>
  <c r="L236" i="35"/>
  <c r="K300" i="35"/>
  <c r="K301" i="35" s="1"/>
  <c r="K80" i="35"/>
  <c r="K304" i="35"/>
  <c r="L375" i="35"/>
  <c r="L376" i="35" s="1"/>
  <c r="L374" i="35"/>
  <c r="L266" i="35"/>
  <c r="L264" i="35" s="1"/>
  <c r="L265" i="35" s="1"/>
  <c r="L267" i="35" s="1"/>
  <c r="V17" i="35"/>
  <c r="T179" i="35"/>
  <c r="K377" i="35"/>
  <c r="K269" i="35"/>
  <c r="K381" i="35"/>
  <c r="K322" i="35"/>
  <c r="K323" i="35" s="1"/>
  <c r="K326" i="35"/>
  <c r="K134" i="35"/>
  <c r="U71" i="35"/>
  <c r="T233" i="35"/>
  <c r="K278" i="35"/>
  <c r="K279" i="35" s="1"/>
  <c r="K282" i="35"/>
  <c r="K26" i="35"/>
  <c r="L342" i="35"/>
  <c r="L343" i="35" s="1"/>
  <c r="L341" i="35"/>
  <c r="L185" i="35"/>
  <c r="L183" i="35" s="1"/>
  <c r="L184" i="35" s="1"/>
  <c r="L186" i="35" s="1"/>
  <c r="T98" i="35"/>
  <c r="U260" i="35"/>
  <c r="T44" i="35"/>
  <c r="L321" i="35"/>
  <c r="L320" i="35"/>
  <c r="L319" i="35"/>
  <c r="L131" i="35"/>
  <c r="L129" i="35"/>
  <c r="L130" i="35" s="1"/>
  <c r="L132" i="35" s="1"/>
  <c r="K344" i="35"/>
  <c r="K345" i="35" s="1"/>
  <c r="K348" i="35"/>
  <c r="K188" i="35"/>
  <c r="U152" i="35"/>
  <c r="U206" i="35"/>
  <c r="L276" i="35"/>
  <c r="L275" i="35"/>
  <c r="L277" i="35"/>
  <c r="L23" i="35"/>
  <c r="L21" i="35" s="1"/>
  <c r="L22" i="35" s="1"/>
  <c r="L24" i="35" s="1"/>
  <c r="K288" i="35"/>
  <c r="K287" i="35"/>
  <c r="K286" i="35"/>
  <c r="K50" i="35"/>
  <c r="K48" i="35" s="1"/>
  <c r="K49" i="35" s="1"/>
  <c r="K51" i="35" s="1"/>
  <c r="H18" i="34"/>
  <c r="G239" i="34"/>
  <c r="S136" i="34"/>
  <c r="S134" i="34" s="1"/>
  <c r="S135" i="34" s="1"/>
  <c r="S137" i="34" s="1"/>
  <c r="T133" i="34" s="1"/>
  <c r="R90" i="34"/>
  <c r="R88" i="34" s="1"/>
  <c r="R89" i="34" s="1"/>
  <c r="R91" i="34" s="1"/>
  <c r="S87" i="34" s="1"/>
  <c r="S159" i="34"/>
  <c r="S157" i="34" s="1"/>
  <c r="S158" i="34" s="1"/>
  <c r="S160" i="34" s="1"/>
  <c r="T156" i="34" s="1"/>
  <c r="R113" i="34"/>
  <c r="R111" i="34" s="1"/>
  <c r="R112" i="34" s="1"/>
  <c r="R114" i="34" s="1"/>
  <c r="S110" i="34" s="1"/>
  <c r="S182" i="34"/>
  <c r="S180" i="34" s="1"/>
  <c r="S181" i="34" s="1"/>
  <c r="S183" i="34" s="1"/>
  <c r="T179" i="34" s="1"/>
  <c r="R205" i="34"/>
  <c r="R203" i="34" s="1"/>
  <c r="R204" i="34" s="1"/>
  <c r="R206" i="34" s="1"/>
  <c r="S202" i="34" s="1"/>
  <c r="T108" i="34"/>
  <c r="U177" i="34"/>
  <c r="S228" i="34"/>
  <c r="S226" i="34"/>
  <c r="S227" i="34" s="1"/>
  <c r="S229" i="34" s="1"/>
  <c r="T225" i="34" s="1"/>
  <c r="W62" i="34"/>
  <c r="T85" i="34"/>
  <c r="T39" i="34"/>
  <c r="T200" i="34"/>
  <c r="V131" i="34"/>
  <c r="U154" i="34"/>
  <c r="T67" i="34"/>
  <c r="T65" i="34"/>
  <c r="T66" i="34" s="1"/>
  <c r="T68" i="34" s="1"/>
  <c r="U64" i="34" s="1"/>
  <c r="T16" i="34"/>
  <c r="J42" i="34"/>
  <c r="V223" i="34"/>
  <c r="E65" i="11"/>
  <c r="E12" i="11"/>
  <c r="H160" i="29"/>
  <c r="G178" i="29"/>
  <c r="H154" i="29"/>
  <c r="G172" i="29"/>
  <c r="J157" i="29"/>
  <c r="I175" i="29"/>
  <c r="H10" i="11" s="1"/>
  <c r="BG22" i="27"/>
  <c r="O22" i="27" s="1"/>
  <c r="O46" i="27" s="1"/>
  <c r="BG13" i="27"/>
  <c r="O13" i="27" s="1"/>
  <c r="O37" i="27" s="1"/>
  <c r="BF17" i="27"/>
  <c r="N17" i="27" s="1"/>
  <c r="N41" i="27" s="1"/>
  <c r="P33" i="27"/>
  <c r="BH9" i="27"/>
  <c r="P9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G6" i="27"/>
  <c r="O6" i="27" s="1"/>
  <c r="O30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H77" i="11" l="1"/>
  <c r="I78" i="11"/>
  <c r="K355" i="35"/>
  <c r="K356" i="35" s="1"/>
  <c r="K359" i="35"/>
  <c r="K215" i="35"/>
  <c r="L352" i="35"/>
  <c r="L354" i="35"/>
  <c r="L212" i="35"/>
  <c r="L210" i="35" s="1"/>
  <c r="L211" i="35" s="1"/>
  <c r="L213" i="35" s="1"/>
  <c r="L353" i="35"/>
  <c r="L330" i="35"/>
  <c r="L331" i="35"/>
  <c r="L332" i="35" s="1"/>
  <c r="L158" i="35"/>
  <c r="L156" i="35" s="1"/>
  <c r="L157" i="35" s="1"/>
  <c r="L159" i="35" s="1"/>
  <c r="K161" i="35"/>
  <c r="K333" i="35"/>
  <c r="K334" i="35" s="1"/>
  <c r="K337" i="35"/>
  <c r="K386" i="35"/>
  <c r="K106" i="35"/>
  <c r="L101" i="35"/>
  <c r="K387" i="35"/>
  <c r="J388" i="35"/>
  <c r="J389" i="35" s="1"/>
  <c r="L187" i="35"/>
  <c r="M182" i="35"/>
  <c r="K52" i="35"/>
  <c r="L47" i="35"/>
  <c r="U98" i="35"/>
  <c r="K378" i="35"/>
  <c r="U179" i="35"/>
  <c r="U125" i="35"/>
  <c r="L365" i="35"/>
  <c r="L364" i="35"/>
  <c r="L363" i="35"/>
  <c r="L239" i="35"/>
  <c r="L237" i="35" s="1"/>
  <c r="L238" i="35" s="1"/>
  <c r="L240" i="35" s="1"/>
  <c r="K385" i="35"/>
  <c r="L133" i="35"/>
  <c r="M128" i="35"/>
  <c r="V260" i="35"/>
  <c r="V71" i="35"/>
  <c r="W17" i="35"/>
  <c r="K366" i="35"/>
  <c r="K367" i="35" s="1"/>
  <c r="K370" i="35"/>
  <c r="K242" i="35"/>
  <c r="U44" i="35"/>
  <c r="L268" i="35"/>
  <c r="M263" i="35"/>
  <c r="L79" i="35"/>
  <c r="M74" i="35"/>
  <c r="L25" i="35"/>
  <c r="M25" i="35"/>
  <c r="M278" i="35" s="1"/>
  <c r="M20" i="35"/>
  <c r="V206" i="35"/>
  <c r="V152" i="35"/>
  <c r="U233" i="35"/>
  <c r="F76" i="11"/>
  <c r="G241" i="34"/>
  <c r="G5" i="23" s="1"/>
  <c r="H235" i="34"/>
  <c r="H15" i="23" s="1"/>
  <c r="H21" i="34"/>
  <c r="T159" i="34"/>
  <c r="T157" i="34" s="1"/>
  <c r="T158" i="34" s="1"/>
  <c r="T160" i="34" s="1"/>
  <c r="U156" i="34" s="1"/>
  <c r="T182" i="34"/>
  <c r="T180" i="34" s="1"/>
  <c r="T181" i="34" s="1"/>
  <c r="T183" i="34" s="1"/>
  <c r="U179" i="34" s="1"/>
  <c r="S90" i="34"/>
  <c r="S88" i="34" s="1"/>
  <c r="S89" i="34" s="1"/>
  <c r="S91" i="34" s="1"/>
  <c r="T87" i="34" s="1"/>
  <c r="S205" i="34"/>
  <c r="S203" i="34"/>
  <c r="S204" i="34" s="1"/>
  <c r="S206" i="34" s="1"/>
  <c r="T202" i="34" s="1"/>
  <c r="S113" i="34"/>
  <c r="S111" i="34" s="1"/>
  <c r="S112" i="34" s="1"/>
  <c r="S114" i="34" s="1"/>
  <c r="T110" i="34" s="1"/>
  <c r="T136" i="34"/>
  <c r="T134" i="34" s="1"/>
  <c r="T135" i="34" s="1"/>
  <c r="T137" i="34" s="1"/>
  <c r="U133" i="34" s="1"/>
  <c r="U67" i="34"/>
  <c r="U65" i="34" s="1"/>
  <c r="U66" i="34" s="1"/>
  <c r="U68" i="34" s="1"/>
  <c r="V64" i="34" s="1"/>
  <c r="U39" i="34"/>
  <c r="U108" i="34"/>
  <c r="W131" i="34"/>
  <c r="U200" i="34"/>
  <c r="U16" i="34"/>
  <c r="U85" i="34"/>
  <c r="V177" i="34"/>
  <c r="W223" i="34"/>
  <c r="T228" i="34"/>
  <c r="T226" i="34" s="1"/>
  <c r="T227" i="34" s="1"/>
  <c r="T229" i="34" s="1"/>
  <c r="U225" i="34" s="1"/>
  <c r="J43" i="34"/>
  <c r="V154" i="34"/>
  <c r="X62" i="34"/>
  <c r="F65" i="11"/>
  <c r="F12" i="11"/>
  <c r="I154" i="29"/>
  <c r="H172" i="29"/>
  <c r="K157" i="29"/>
  <c r="J175" i="29"/>
  <c r="I10" i="11" s="1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6" i="27"/>
  <c r="P6" i="27" s="1"/>
  <c r="P30" i="27" s="1"/>
  <c r="BH14" i="27"/>
  <c r="P14" i="27" s="1"/>
  <c r="P38" i="27" s="1"/>
  <c r="BG15" i="27"/>
  <c r="O15" i="27" s="1"/>
  <c r="O39" i="27" s="1"/>
  <c r="BI9" i="27"/>
  <c r="Q9" i="27" s="1"/>
  <c r="Q33" i="27" s="1"/>
  <c r="BH13" i="27"/>
  <c r="P13" i="27" s="1"/>
  <c r="P37" i="27" s="1"/>
  <c r="I77" i="11" l="1"/>
  <c r="J78" i="11"/>
  <c r="L214" i="35"/>
  <c r="M209" i="35"/>
  <c r="L160" i="35"/>
  <c r="M155" i="35"/>
  <c r="L104" i="35"/>
  <c r="L102" i="35" s="1"/>
  <c r="L103" i="35" s="1"/>
  <c r="L105" i="35" s="1"/>
  <c r="L309" i="35"/>
  <c r="L310" i="35" s="1"/>
  <c r="L308" i="35"/>
  <c r="K311" i="35"/>
  <c r="K312" i="35" s="1"/>
  <c r="K315" i="35"/>
  <c r="K107" i="35"/>
  <c r="L241" i="35"/>
  <c r="M236" i="35"/>
  <c r="M277" i="35"/>
  <c r="M276" i="35"/>
  <c r="N277" i="35" s="1"/>
  <c r="M275" i="35"/>
  <c r="M23" i="35"/>
  <c r="M21" i="35" s="1"/>
  <c r="M22" i="35" s="1"/>
  <c r="N22" i="35" s="1"/>
  <c r="N24" i="35" s="1"/>
  <c r="M282" i="35"/>
  <c r="M26" i="35"/>
  <c r="L300" i="35"/>
  <c r="L301" i="35" s="1"/>
  <c r="L80" i="35"/>
  <c r="L304" i="35"/>
  <c r="V98" i="35"/>
  <c r="W152" i="35"/>
  <c r="M376" i="35"/>
  <c r="M375" i="35"/>
  <c r="M374" i="35"/>
  <c r="M266" i="35"/>
  <c r="M264" i="35" s="1"/>
  <c r="M265" i="35" s="1"/>
  <c r="M267" i="35" s="1"/>
  <c r="M321" i="35"/>
  <c r="M319" i="35"/>
  <c r="M320" i="35"/>
  <c r="M131" i="35"/>
  <c r="M129" i="35" s="1"/>
  <c r="M130" i="35" s="1"/>
  <c r="M132" i="35" s="1"/>
  <c r="V125" i="35"/>
  <c r="L278" i="35"/>
  <c r="L279" i="35" s="1"/>
  <c r="L26" i="35"/>
  <c r="L282" i="35"/>
  <c r="L377" i="35"/>
  <c r="L381" i="35"/>
  <c r="L269" i="35"/>
  <c r="W71" i="35"/>
  <c r="L322" i="35"/>
  <c r="L323" i="35" s="1"/>
  <c r="L326" i="35"/>
  <c r="L134" i="35"/>
  <c r="L287" i="35"/>
  <c r="L286" i="35"/>
  <c r="L288" i="35"/>
  <c r="L50" i="35"/>
  <c r="L48" i="35" s="1"/>
  <c r="L49" i="35" s="1"/>
  <c r="L51" i="35" s="1"/>
  <c r="M342" i="35"/>
  <c r="M343" i="35" s="1"/>
  <c r="M341" i="35"/>
  <c r="M185" i="35"/>
  <c r="M183" i="35" s="1"/>
  <c r="M184" i="35" s="1"/>
  <c r="M186" i="35" s="1"/>
  <c r="V233" i="35"/>
  <c r="W206" i="35"/>
  <c r="M298" i="35"/>
  <c r="M299" i="35" s="1"/>
  <c r="M297" i="35"/>
  <c r="M77" i="35"/>
  <c r="M75" i="35" s="1"/>
  <c r="M76" i="35" s="1"/>
  <c r="M78" i="35" s="1"/>
  <c r="V44" i="35"/>
  <c r="X17" i="35"/>
  <c r="W260" i="35"/>
  <c r="V179" i="35"/>
  <c r="K289" i="35"/>
  <c r="K290" i="35" s="1"/>
  <c r="K53" i="35"/>
  <c r="K293" i="35"/>
  <c r="L344" i="35"/>
  <c r="L345" i="35" s="1"/>
  <c r="L348" i="35"/>
  <c r="L188" i="35"/>
  <c r="H19" i="34"/>
  <c r="H238" i="34"/>
  <c r="G65" i="12" s="1"/>
  <c r="U159" i="34"/>
  <c r="U157" i="34" s="1"/>
  <c r="U158" i="34" s="1"/>
  <c r="U160" i="34" s="1"/>
  <c r="V156" i="34" s="1"/>
  <c r="T90" i="34"/>
  <c r="T88" i="34" s="1"/>
  <c r="T89" i="34" s="1"/>
  <c r="T91" i="34" s="1"/>
  <c r="U87" i="34" s="1"/>
  <c r="U228" i="34"/>
  <c r="U226" i="34" s="1"/>
  <c r="U227" i="34" s="1"/>
  <c r="U229" i="34" s="1"/>
  <c r="V225" i="34" s="1"/>
  <c r="T113" i="34"/>
  <c r="T111" i="34"/>
  <c r="T112" i="34" s="1"/>
  <c r="T114" i="34" s="1"/>
  <c r="U110" i="34" s="1"/>
  <c r="U182" i="34"/>
  <c r="U180" i="34" s="1"/>
  <c r="U181" i="34" s="1"/>
  <c r="U183" i="34" s="1"/>
  <c r="V179" i="34" s="1"/>
  <c r="V67" i="34"/>
  <c r="V65" i="34" s="1"/>
  <c r="V66" i="34" s="1"/>
  <c r="V68" i="34" s="1"/>
  <c r="W64" i="34" s="1"/>
  <c r="V200" i="34"/>
  <c r="J45" i="34"/>
  <c r="V85" i="34"/>
  <c r="W154" i="34"/>
  <c r="X223" i="34"/>
  <c r="W177" i="34"/>
  <c r="X131" i="34"/>
  <c r="T205" i="34"/>
  <c r="T203" i="34" s="1"/>
  <c r="T204" i="34" s="1"/>
  <c r="T206" i="34" s="1"/>
  <c r="U202" i="34" s="1"/>
  <c r="Y62" i="34"/>
  <c r="U136" i="34"/>
  <c r="U134" i="34" s="1"/>
  <c r="U135" i="34" s="1"/>
  <c r="U137" i="34" s="1"/>
  <c r="V133" i="34" s="1"/>
  <c r="V16" i="34"/>
  <c r="V108" i="34"/>
  <c r="V39" i="34"/>
  <c r="G65" i="11"/>
  <c r="G12" i="11"/>
  <c r="L157" i="29"/>
  <c r="K175" i="29"/>
  <c r="J10" i="11" s="1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J9" i="27"/>
  <c r="R9" i="27" s="1"/>
  <c r="R33" i="27" s="1"/>
  <c r="BI6" i="27"/>
  <c r="Q6" i="27" s="1"/>
  <c r="Q30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J77" i="11" l="1"/>
  <c r="K78" i="11"/>
  <c r="M212" i="35"/>
  <c r="M210" i="35" s="1"/>
  <c r="M211" i="35" s="1"/>
  <c r="M213" i="35" s="1"/>
  <c r="M354" i="35"/>
  <c r="M353" i="35"/>
  <c r="M352" i="35"/>
  <c r="L359" i="35"/>
  <c r="L355" i="35"/>
  <c r="L356" i="35" s="1"/>
  <c r="L215" i="35"/>
  <c r="M158" i="35"/>
  <c r="M156" i="35" s="1"/>
  <c r="M157" i="35" s="1"/>
  <c r="M159" i="35" s="1"/>
  <c r="M330" i="35"/>
  <c r="M331" i="35"/>
  <c r="M332" i="35" s="1"/>
  <c r="L337" i="35"/>
  <c r="L161" i="35"/>
  <c r="L333" i="35"/>
  <c r="L334" i="35" s="1"/>
  <c r="L386" i="35"/>
  <c r="K392" i="35"/>
  <c r="L387" i="35"/>
  <c r="M101" i="35"/>
  <c r="L106" i="35"/>
  <c r="K388" i="35"/>
  <c r="K389" i="35" s="1"/>
  <c r="M279" i="35"/>
  <c r="M187" i="35"/>
  <c r="N182" i="35"/>
  <c r="L52" i="35"/>
  <c r="M47" i="35"/>
  <c r="W179" i="35"/>
  <c r="M133" i="35"/>
  <c r="N128" i="35"/>
  <c r="N25" i="35"/>
  <c r="O20" i="35"/>
  <c r="L378" i="35"/>
  <c r="W233" i="35"/>
  <c r="X71" i="35"/>
  <c r="W125" i="35"/>
  <c r="X152" i="35"/>
  <c r="M79" i="35"/>
  <c r="N74" i="35"/>
  <c r="M268" i="35"/>
  <c r="N263" i="35"/>
  <c r="W98" i="35"/>
  <c r="M365" i="35"/>
  <c r="M364" i="35"/>
  <c r="M363" i="35"/>
  <c r="M239" i="35"/>
  <c r="M237" i="35" s="1"/>
  <c r="M238" i="35" s="1"/>
  <c r="M240" i="35" s="1"/>
  <c r="Y17" i="35"/>
  <c r="X206" i="35"/>
  <c r="L366" i="35"/>
  <c r="L367" i="35" s="1"/>
  <c r="L370" i="35"/>
  <c r="L242" i="35"/>
  <c r="X260" i="35"/>
  <c r="W44" i="35"/>
  <c r="L385" i="35"/>
  <c r="H236" i="34"/>
  <c r="H20" i="34"/>
  <c r="V182" i="34"/>
  <c r="V180" i="34" s="1"/>
  <c r="V181" i="34" s="1"/>
  <c r="V183" i="34" s="1"/>
  <c r="W179" i="34" s="1"/>
  <c r="U113" i="34"/>
  <c r="U111" i="34" s="1"/>
  <c r="U112" i="34" s="1"/>
  <c r="U114" i="34" s="1"/>
  <c r="V110" i="34" s="1"/>
  <c r="U90" i="34"/>
  <c r="U88" i="34" s="1"/>
  <c r="U89" i="34" s="1"/>
  <c r="U91" i="34" s="1"/>
  <c r="V87" i="34" s="1"/>
  <c r="U205" i="34"/>
  <c r="U203" i="34" s="1"/>
  <c r="U204" i="34" s="1"/>
  <c r="U206" i="34" s="1"/>
  <c r="V202" i="34" s="1"/>
  <c r="V159" i="34"/>
  <c r="V157" i="34" s="1"/>
  <c r="V158" i="34" s="1"/>
  <c r="V160" i="34" s="1"/>
  <c r="W156" i="34" s="1"/>
  <c r="W108" i="34"/>
  <c r="W16" i="34"/>
  <c r="Z62" i="34"/>
  <c r="Y131" i="34"/>
  <c r="V228" i="34"/>
  <c r="V226" i="34" s="1"/>
  <c r="V227" i="34" s="1"/>
  <c r="V229" i="34" s="1"/>
  <c r="W225" i="34" s="1"/>
  <c r="K41" i="34"/>
  <c r="W85" i="34"/>
  <c r="W200" i="34"/>
  <c r="W39" i="34"/>
  <c r="X177" i="34"/>
  <c r="Y223" i="34"/>
  <c r="W67" i="34"/>
  <c r="W65" i="34" s="1"/>
  <c r="W66" i="34" s="1"/>
  <c r="W68" i="34" s="1"/>
  <c r="X64" i="34" s="1"/>
  <c r="V136" i="34"/>
  <c r="V134" i="34" s="1"/>
  <c r="V135" i="34" s="1"/>
  <c r="V137" i="34" s="1"/>
  <c r="W133" i="34" s="1"/>
  <c r="X154" i="34"/>
  <c r="H12" i="11"/>
  <c r="H65" i="11"/>
  <c r="K160" i="29"/>
  <c r="J178" i="29"/>
  <c r="K154" i="29"/>
  <c r="J172" i="29"/>
  <c r="M157" i="29"/>
  <c r="L175" i="29"/>
  <c r="K10" i="11" s="1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K9" i="27"/>
  <c r="S9" i="27" s="1"/>
  <c r="S33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J6" i="27"/>
  <c r="R6" i="27" s="1"/>
  <c r="R30" i="27" s="1"/>
  <c r="BI8" i="27"/>
  <c r="Q8" i="27" s="1"/>
  <c r="Q32" i="27" s="1"/>
  <c r="K77" i="11" l="1"/>
  <c r="L78" i="11"/>
  <c r="M214" i="35"/>
  <c r="N209" i="35"/>
  <c r="M160" i="35"/>
  <c r="N155" i="35"/>
  <c r="L311" i="35"/>
  <c r="L312" i="35" s="1"/>
  <c r="L315" i="35"/>
  <c r="L107" i="35"/>
  <c r="M104" i="35"/>
  <c r="M102" i="35" s="1"/>
  <c r="M103" i="35" s="1"/>
  <c r="M105" i="35" s="1"/>
  <c r="M309" i="35"/>
  <c r="M310" i="35" s="1"/>
  <c r="M308" i="35"/>
  <c r="M241" i="35"/>
  <c r="N236" i="35"/>
  <c r="X98" i="35"/>
  <c r="N278" i="35"/>
  <c r="N279" i="35" s="1"/>
  <c r="N282" i="35"/>
  <c r="N26" i="35"/>
  <c r="Y71" i="35"/>
  <c r="L289" i="35"/>
  <c r="L293" i="35"/>
  <c r="L392" i="35" s="1"/>
  <c r="L53" i="35"/>
  <c r="X44" i="35"/>
  <c r="N297" i="35"/>
  <c r="N298" i="35"/>
  <c r="N299" i="35" s="1"/>
  <c r="N77" i="35"/>
  <c r="N75" i="35" s="1"/>
  <c r="N76" i="35" s="1"/>
  <c r="N78" i="35" s="1"/>
  <c r="N320" i="35"/>
  <c r="N319" i="35"/>
  <c r="N321" i="35"/>
  <c r="N131" i="35"/>
  <c r="N129" i="35" s="1"/>
  <c r="N130" i="35" s="1"/>
  <c r="N132" i="35" s="1"/>
  <c r="X179" i="35"/>
  <c r="N342" i="35"/>
  <c r="N341" i="35"/>
  <c r="N343" i="35"/>
  <c r="N185" i="35"/>
  <c r="N183" i="35" s="1"/>
  <c r="N184" i="35" s="1"/>
  <c r="N186" i="35" s="1"/>
  <c r="Y260" i="35"/>
  <c r="Y206" i="35"/>
  <c r="Z17" i="35"/>
  <c r="M377" i="35"/>
  <c r="M269" i="35"/>
  <c r="M381" i="35"/>
  <c r="Y152" i="35"/>
  <c r="M288" i="35"/>
  <c r="M287" i="35"/>
  <c r="M386" i="35" s="1"/>
  <c r="M286" i="35"/>
  <c r="M50" i="35"/>
  <c r="M48" i="35" s="1"/>
  <c r="M49" i="35" s="1"/>
  <c r="M51" i="35" s="1"/>
  <c r="N375" i="35"/>
  <c r="N376" i="35" s="1"/>
  <c r="N374" i="35"/>
  <c r="N266" i="35"/>
  <c r="N264" i="35" s="1"/>
  <c r="N265" i="35" s="1"/>
  <c r="N267" i="35" s="1"/>
  <c r="M300" i="35"/>
  <c r="M301" i="35" s="1"/>
  <c r="M80" i="35"/>
  <c r="M304" i="35"/>
  <c r="X125" i="35"/>
  <c r="X233" i="35"/>
  <c r="O276" i="35"/>
  <c r="O277" i="35" s="1"/>
  <c r="O275" i="35"/>
  <c r="O23" i="35"/>
  <c r="O21" i="35" s="1"/>
  <c r="O22" i="35" s="1"/>
  <c r="O24" i="35" s="1"/>
  <c r="M322" i="35"/>
  <c r="M323" i="35" s="1"/>
  <c r="M326" i="35"/>
  <c r="M134" i="35"/>
  <c r="M344" i="35"/>
  <c r="M345" i="35" s="1"/>
  <c r="M348" i="35"/>
  <c r="M188" i="35"/>
  <c r="H237" i="34"/>
  <c r="H22" i="34"/>
  <c r="V205" i="34"/>
  <c r="V203" i="34" s="1"/>
  <c r="V204" i="34" s="1"/>
  <c r="V206" i="34" s="1"/>
  <c r="W202" i="34" s="1"/>
  <c r="W228" i="34"/>
  <c r="W226" i="34" s="1"/>
  <c r="W227" i="34" s="1"/>
  <c r="W229" i="34" s="1"/>
  <c r="X225" i="34" s="1"/>
  <c r="W159" i="34"/>
  <c r="W157" i="34" s="1"/>
  <c r="W158" i="34" s="1"/>
  <c r="W160" i="34" s="1"/>
  <c r="X156" i="34" s="1"/>
  <c r="V113" i="34"/>
  <c r="V111" i="34" s="1"/>
  <c r="V112" i="34" s="1"/>
  <c r="V114" i="34" s="1"/>
  <c r="W110" i="34" s="1"/>
  <c r="V90" i="34"/>
  <c r="V88" i="34" s="1"/>
  <c r="V89" i="34" s="1"/>
  <c r="V91" i="34" s="1"/>
  <c r="W87" i="34" s="1"/>
  <c r="W182" i="34"/>
  <c r="W180" i="34" s="1"/>
  <c r="W181" i="34" s="1"/>
  <c r="W183" i="34" s="1"/>
  <c r="X179" i="34" s="1"/>
  <c r="X67" i="34"/>
  <c r="X65" i="34" s="1"/>
  <c r="X66" i="34" s="1"/>
  <c r="X68" i="34" s="1"/>
  <c r="Y64" i="34" s="1"/>
  <c r="Y177" i="34"/>
  <c r="Z223" i="34"/>
  <c r="X85" i="34"/>
  <c r="K44" i="34"/>
  <c r="Z131" i="34"/>
  <c r="X16" i="34"/>
  <c r="X108" i="34"/>
  <c r="Y154" i="34"/>
  <c r="AA62" i="34"/>
  <c r="W136" i="34"/>
  <c r="W134" i="34"/>
  <c r="W135" i="34" s="1"/>
  <c r="W137" i="34" s="1"/>
  <c r="X133" i="34" s="1"/>
  <c r="X39" i="34"/>
  <c r="X200" i="34"/>
  <c r="I65" i="11"/>
  <c r="I12" i="11"/>
  <c r="L154" i="29"/>
  <c r="K172" i="29"/>
  <c r="N157" i="29"/>
  <c r="M175" i="29"/>
  <c r="L10" i="11" s="1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L9" i="27"/>
  <c r="T9" i="27" s="1"/>
  <c r="T33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6" i="27"/>
  <c r="S6" i="27" s="1"/>
  <c r="S30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L77" i="11" l="1"/>
  <c r="M78" i="11"/>
  <c r="N353" i="35"/>
  <c r="N354" i="35"/>
  <c r="N212" i="35"/>
  <c r="N210" i="35" s="1"/>
  <c r="N211" i="35" s="1"/>
  <c r="N213" i="35" s="1"/>
  <c r="N352" i="35"/>
  <c r="M359" i="35"/>
  <c r="M215" i="35"/>
  <c r="M355" i="35"/>
  <c r="M356" i="35" s="1"/>
  <c r="N331" i="35"/>
  <c r="N330" i="35"/>
  <c r="N158" i="35"/>
  <c r="N156" i="35" s="1"/>
  <c r="N157" i="35" s="1"/>
  <c r="N159" i="35" s="1"/>
  <c r="N332" i="35"/>
  <c r="M333" i="35"/>
  <c r="M334" i="35" s="1"/>
  <c r="M161" i="35"/>
  <c r="M337" i="35"/>
  <c r="M385" i="35"/>
  <c r="M387" i="35"/>
  <c r="M106" i="35"/>
  <c r="N101" i="35"/>
  <c r="O25" i="35"/>
  <c r="P20" i="35"/>
  <c r="N187" i="35"/>
  <c r="O182" i="35"/>
  <c r="N268" i="35"/>
  <c r="O263" i="35"/>
  <c r="M52" i="35"/>
  <c r="N47" i="35"/>
  <c r="Y233" i="35"/>
  <c r="AA17" i="35"/>
  <c r="Z260" i="35"/>
  <c r="Z206" i="35"/>
  <c r="Y179" i="35"/>
  <c r="L290" i="35"/>
  <c r="L388" i="35"/>
  <c r="L389" i="35" s="1"/>
  <c r="Y98" i="35"/>
  <c r="M366" i="35"/>
  <c r="M367" i="35" s="1"/>
  <c r="M242" i="35"/>
  <c r="M370" i="35"/>
  <c r="N133" i="35"/>
  <c r="O128" i="35"/>
  <c r="N79" i="35"/>
  <c r="O74" i="35"/>
  <c r="Y125" i="35"/>
  <c r="Z152" i="35"/>
  <c r="M378" i="35"/>
  <c r="Y44" i="35"/>
  <c r="Z71" i="35"/>
  <c r="N365" i="35"/>
  <c r="N364" i="35"/>
  <c r="N363" i="35"/>
  <c r="N239" i="35"/>
  <c r="N237" i="35" s="1"/>
  <c r="N238" i="35" s="1"/>
  <c r="N240" i="35" s="1"/>
  <c r="I18" i="34"/>
  <c r="H239" i="34"/>
  <c r="W90" i="34"/>
  <c r="W88" i="34" s="1"/>
  <c r="W89" i="34" s="1"/>
  <c r="W91" i="34" s="1"/>
  <c r="X87" i="34" s="1"/>
  <c r="Y67" i="34"/>
  <c r="Y65" i="34" s="1"/>
  <c r="Y66" i="34" s="1"/>
  <c r="Y68" i="34" s="1"/>
  <c r="Z64" i="34" s="1"/>
  <c r="W113" i="34"/>
  <c r="W111" i="34" s="1"/>
  <c r="W112" i="34" s="1"/>
  <c r="W114" i="34" s="1"/>
  <c r="X110" i="34" s="1"/>
  <c r="X182" i="34"/>
  <c r="X180" i="34" s="1"/>
  <c r="X181" i="34" s="1"/>
  <c r="X183" i="34" s="1"/>
  <c r="Y179" i="34" s="1"/>
  <c r="X159" i="34"/>
  <c r="X157" i="34" s="1"/>
  <c r="X158" i="34" s="1"/>
  <c r="X160" i="34" s="1"/>
  <c r="Y156" i="34" s="1"/>
  <c r="W205" i="34"/>
  <c r="W203" i="34" s="1"/>
  <c r="W204" i="34" s="1"/>
  <c r="W206" i="34" s="1"/>
  <c r="X202" i="34" s="1"/>
  <c r="AB62" i="34"/>
  <c r="Z154" i="34"/>
  <c r="X228" i="34"/>
  <c r="X226" i="34" s="1"/>
  <c r="X227" i="34" s="1"/>
  <c r="X229" i="34" s="1"/>
  <c r="Y225" i="34" s="1"/>
  <c r="Y108" i="34"/>
  <c r="Y16" i="34"/>
  <c r="Y200" i="34"/>
  <c r="AA131" i="34"/>
  <c r="K42" i="34"/>
  <c r="Y85" i="34"/>
  <c r="X136" i="34"/>
  <c r="X134" i="34" s="1"/>
  <c r="X135" i="34" s="1"/>
  <c r="X137" i="34" s="1"/>
  <c r="Y133" i="34" s="1"/>
  <c r="Y39" i="34"/>
  <c r="AA223" i="34"/>
  <c r="Z177" i="34"/>
  <c r="J65" i="11"/>
  <c r="J12" i="11"/>
  <c r="O157" i="29"/>
  <c r="N175" i="29"/>
  <c r="M10" i="11" s="1"/>
  <c r="M160" i="29"/>
  <c r="L178" i="29"/>
  <c r="M154" i="29"/>
  <c r="L172" i="29"/>
  <c r="BL22" i="27"/>
  <c r="T22" i="27" s="1"/>
  <c r="T46" i="27" s="1"/>
  <c r="BL6" i="27"/>
  <c r="T6" i="27" s="1"/>
  <c r="T30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M9" i="27"/>
  <c r="U9" i="27" s="1"/>
  <c r="U33" i="27" s="1"/>
  <c r="BL10" i="27"/>
  <c r="T10" i="27" s="1"/>
  <c r="T34" i="27" s="1"/>
  <c r="M77" i="11" l="1"/>
  <c r="N78" i="11"/>
  <c r="N214" i="35"/>
  <c r="O209" i="35"/>
  <c r="N160" i="35"/>
  <c r="O155" i="35"/>
  <c r="N308" i="35"/>
  <c r="N104" i="35"/>
  <c r="N309" i="35"/>
  <c r="N310" i="35" s="1"/>
  <c r="N102" i="35"/>
  <c r="N103" i="35" s="1"/>
  <c r="N105" i="35" s="1"/>
  <c r="M315" i="35"/>
  <c r="M311" i="35"/>
  <c r="M312" i="35" s="1"/>
  <c r="M107" i="35"/>
  <c r="M392" i="35"/>
  <c r="Z125" i="35"/>
  <c r="N322" i="35"/>
  <c r="N323" i="35" s="1"/>
  <c r="N134" i="35"/>
  <c r="N326" i="35"/>
  <c r="AB17" i="35"/>
  <c r="N286" i="35"/>
  <c r="N287" i="35"/>
  <c r="N386" i="35" s="1"/>
  <c r="N288" i="35"/>
  <c r="N50" i="35"/>
  <c r="N48" i="35" s="1"/>
  <c r="N49" i="35" s="1"/>
  <c r="N51" i="35" s="1"/>
  <c r="Z233" i="35"/>
  <c r="N344" i="35"/>
  <c r="N345" i="35" s="1"/>
  <c r="N188" i="35"/>
  <c r="N348" i="35"/>
  <c r="AA152" i="35"/>
  <c r="N300" i="35"/>
  <c r="N301" i="35" s="1"/>
  <c r="N304" i="35"/>
  <c r="N80" i="35"/>
  <c r="O375" i="35"/>
  <c r="O376" i="35" s="1"/>
  <c r="O374" i="35"/>
  <c r="O266" i="35"/>
  <c r="O264" i="35" s="1"/>
  <c r="O265" i="35" s="1"/>
  <c r="O267" i="35" s="1"/>
  <c r="P275" i="35"/>
  <c r="P276" i="35"/>
  <c r="P277" i="35" s="1"/>
  <c r="P23" i="35"/>
  <c r="P21" i="35" s="1"/>
  <c r="P22" i="35" s="1"/>
  <c r="P24" i="35" s="1"/>
  <c r="N241" i="35"/>
  <c r="O236" i="35"/>
  <c r="Z44" i="35"/>
  <c r="Z179" i="35"/>
  <c r="O342" i="35"/>
  <c r="O343" i="35" s="1"/>
  <c r="O341" i="35"/>
  <c r="O185" i="35"/>
  <c r="O183" i="35" s="1"/>
  <c r="O184" i="35" s="1"/>
  <c r="O186" i="35" s="1"/>
  <c r="O298" i="35"/>
  <c r="O299" i="35" s="1"/>
  <c r="O297" i="35"/>
  <c r="O77" i="35"/>
  <c r="O75" i="35" s="1"/>
  <c r="O76" i="35" s="1"/>
  <c r="O78" i="35" s="1"/>
  <c r="Z98" i="35"/>
  <c r="AA260" i="35"/>
  <c r="M289" i="35"/>
  <c r="M293" i="35"/>
  <c r="M53" i="35"/>
  <c r="AA71" i="35"/>
  <c r="O321" i="35"/>
  <c r="O320" i="35"/>
  <c r="O319" i="35"/>
  <c r="O131" i="35"/>
  <c r="O129" i="35" s="1"/>
  <c r="O130" i="35" s="1"/>
  <c r="O132" i="35" s="1"/>
  <c r="AA206" i="35"/>
  <c r="N377" i="35"/>
  <c r="N269" i="35"/>
  <c r="N381" i="35"/>
  <c r="O278" i="35"/>
  <c r="O279" i="35" s="1"/>
  <c r="O26" i="35"/>
  <c r="O282" i="35"/>
  <c r="G76" i="11"/>
  <c r="H241" i="34"/>
  <c r="H5" i="23" s="1"/>
  <c r="I21" i="34"/>
  <c r="I235" i="34"/>
  <c r="I15" i="23" s="1"/>
  <c r="Y136" i="34"/>
  <c r="Y134" i="34" s="1"/>
  <c r="Y135" i="34" s="1"/>
  <c r="Y137" i="34" s="1"/>
  <c r="Z133" i="34" s="1"/>
  <c r="Y159" i="34"/>
  <c r="Y157" i="34" s="1"/>
  <c r="Y158" i="34" s="1"/>
  <c r="Y160" i="34" s="1"/>
  <c r="Z156" i="34" s="1"/>
  <c r="Z67" i="34"/>
  <c r="Z65" i="34" s="1"/>
  <c r="Z66" i="34" s="1"/>
  <c r="Z68" i="34" s="1"/>
  <c r="AA64" i="34" s="1"/>
  <c r="X113" i="34"/>
  <c r="X111" i="34" s="1"/>
  <c r="X112" i="34" s="1"/>
  <c r="X114" i="34" s="1"/>
  <c r="Y110" i="34" s="1"/>
  <c r="X205" i="34"/>
  <c r="X203" i="34" s="1"/>
  <c r="X204" i="34" s="1"/>
  <c r="X206" i="34" s="1"/>
  <c r="Y202" i="34" s="1"/>
  <c r="Y182" i="34"/>
  <c r="Y180" i="34" s="1"/>
  <c r="Y181" i="34" s="1"/>
  <c r="Y183" i="34" s="1"/>
  <c r="Z179" i="34" s="1"/>
  <c r="X90" i="34"/>
  <c r="X88" i="34" s="1"/>
  <c r="X89" i="34" s="1"/>
  <c r="X91" i="34" s="1"/>
  <c r="Y87" i="34" s="1"/>
  <c r="Z39" i="34"/>
  <c r="K43" i="34"/>
  <c r="Z200" i="34"/>
  <c r="AA154" i="34"/>
  <c r="AC62" i="34"/>
  <c r="Y228" i="34"/>
  <c r="Y226" i="34" s="1"/>
  <c r="Y227" i="34" s="1"/>
  <c r="Y229" i="34" s="1"/>
  <c r="Z225" i="34" s="1"/>
  <c r="Z85" i="34"/>
  <c r="AB131" i="34"/>
  <c r="AA177" i="34"/>
  <c r="Z16" i="34"/>
  <c r="AB223" i="34"/>
  <c r="Z108" i="34"/>
  <c r="K65" i="11"/>
  <c r="K12" i="11"/>
  <c r="N160" i="29"/>
  <c r="M178" i="29"/>
  <c r="N154" i="29"/>
  <c r="M172" i="29"/>
  <c r="P157" i="29"/>
  <c r="O175" i="29"/>
  <c r="N10" i="11" s="1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N9" i="27"/>
  <c r="V9" i="27" s="1"/>
  <c r="V33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BM6" i="27"/>
  <c r="U6" i="27" s="1"/>
  <c r="U30" i="27" s="1"/>
  <c r="N77" i="11" l="1"/>
  <c r="O78" i="11"/>
  <c r="O352" i="35"/>
  <c r="O354" i="35"/>
  <c r="O353" i="35"/>
  <c r="O212" i="35"/>
  <c r="O210" i="35" s="1"/>
  <c r="O211" i="35" s="1"/>
  <c r="O213" i="35" s="1"/>
  <c r="N215" i="35"/>
  <c r="N355" i="35"/>
  <c r="N356" i="35" s="1"/>
  <c r="N359" i="35"/>
  <c r="O158" i="35"/>
  <c r="O156" i="35" s="1"/>
  <c r="O157" i="35" s="1"/>
  <c r="O159" i="35" s="1"/>
  <c r="O331" i="35"/>
  <c r="O332" i="35"/>
  <c r="O330" i="35"/>
  <c r="N337" i="35"/>
  <c r="N333" i="35"/>
  <c r="N334" i="35" s="1"/>
  <c r="N161" i="35"/>
  <c r="N387" i="35"/>
  <c r="O101" i="35"/>
  <c r="N106" i="35"/>
  <c r="N52" i="35"/>
  <c r="O47" i="35"/>
  <c r="P25" i="35"/>
  <c r="Q20" i="35"/>
  <c r="O268" i="35"/>
  <c r="P263" i="35"/>
  <c r="O187" i="35"/>
  <c r="P182" i="35"/>
  <c r="O79" i="35"/>
  <c r="P74" i="35"/>
  <c r="AC17" i="35"/>
  <c r="N378" i="35"/>
  <c r="AA179" i="35"/>
  <c r="O365" i="35"/>
  <c r="O363" i="35"/>
  <c r="O364" i="35"/>
  <c r="O239" i="35"/>
  <c r="O237" i="35"/>
  <c r="O238" i="35" s="1"/>
  <c r="O240" i="35" s="1"/>
  <c r="AB152" i="35"/>
  <c r="AA125" i="35"/>
  <c r="AB71" i="35"/>
  <c r="M290" i="35"/>
  <c r="M388" i="35"/>
  <c r="M389" i="35" s="1"/>
  <c r="AB260" i="35"/>
  <c r="AA44" i="35"/>
  <c r="AB206" i="35"/>
  <c r="O133" i="35"/>
  <c r="P128" i="35"/>
  <c r="AA98" i="35"/>
  <c r="N366" i="35"/>
  <c r="N367" i="35" s="1"/>
  <c r="N370" i="35"/>
  <c r="N242" i="35"/>
  <c r="AA233" i="35"/>
  <c r="N385" i="35"/>
  <c r="I19" i="34"/>
  <c r="I238" i="34"/>
  <c r="H65" i="12" s="1"/>
  <c r="Y205" i="34"/>
  <c r="Y203" i="34" s="1"/>
  <c r="Y204" i="34" s="1"/>
  <c r="Y206" i="34" s="1"/>
  <c r="Z202" i="34" s="1"/>
  <c r="Z159" i="34"/>
  <c r="Z157" i="34" s="1"/>
  <c r="Z158" i="34" s="1"/>
  <c r="Z160" i="34" s="1"/>
  <c r="AA156" i="34" s="1"/>
  <c r="Z182" i="34"/>
  <c r="Z180" i="34"/>
  <c r="Z181" i="34" s="1"/>
  <c r="Z183" i="34" s="1"/>
  <c r="AA179" i="34" s="1"/>
  <c r="Y113" i="34"/>
  <c r="Y111" i="34" s="1"/>
  <c r="Y112" i="34" s="1"/>
  <c r="Y114" i="34" s="1"/>
  <c r="Z110" i="34" s="1"/>
  <c r="Y90" i="34"/>
  <c r="Y88" i="34" s="1"/>
  <c r="Y89" i="34" s="1"/>
  <c r="Y91" i="34" s="1"/>
  <c r="Z87" i="34" s="1"/>
  <c r="Z136" i="34"/>
  <c r="Z134" i="34" s="1"/>
  <c r="Z135" i="34" s="1"/>
  <c r="Z137" i="34" s="1"/>
  <c r="AA133" i="34" s="1"/>
  <c r="AA200" i="34"/>
  <c r="AA16" i="34"/>
  <c r="AC131" i="34"/>
  <c r="AD62" i="34"/>
  <c r="AA85" i="34"/>
  <c r="K45" i="34"/>
  <c r="Z228" i="34"/>
  <c r="Z226" i="34" s="1"/>
  <c r="Z227" i="34" s="1"/>
  <c r="Z229" i="34" s="1"/>
  <c r="AA225" i="34" s="1"/>
  <c r="AA67" i="34"/>
  <c r="AA65" i="34" s="1"/>
  <c r="AA66" i="34" s="1"/>
  <c r="AA68" i="34" s="1"/>
  <c r="AB64" i="34" s="1"/>
  <c r="AC223" i="34"/>
  <c r="AB177" i="34"/>
  <c r="AB154" i="34"/>
  <c r="AA108" i="34"/>
  <c r="AA39" i="34"/>
  <c r="L12" i="11"/>
  <c r="L65" i="11"/>
  <c r="O154" i="29"/>
  <c r="N172" i="29"/>
  <c r="Q157" i="29"/>
  <c r="P175" i="29"/>
  <c r="O10" i="11" s="1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V30" i="27"/>
  <c r="BN6" i="27"/>
  <c r="V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O9" i="27"/>
  <c r="W9" i="27" s="1"/>
  <c r="W33" i="27" s="1"/>
  <c r="BM11" i="27"/>
  <c r="U11" i="27" s="1"/>
  <c r="U35" i="27" s="1"/>
  <c r="BM15" i="27"/>
  <c r="U15" i="27" s="1"/>
  <c r="U39" i="27" s="1"/>
  <c r="O77" i="11" l="1"/>
  <c r="P78" i="11"/>
  <c r="O214" i="35"/>
  <c r="P209" i="35"/>
  <c r="O160" i="35"/>
  <c r="P155" i="35"/>
  <c r="N107" i="35"/>
  <c r="N311" i="35"/>
  <c r="N312" i="35" s="1"/>
  <c r="N315" i="35"/>
  <c r="O309" i="35"/>
  <c r="O310" i="35" s="1"/>
  <c r="O308" i="35"/>
  <c r="O104" i="35"/>
  <c r="O102" i="35" s="1"/>
  <c r="O103" i="35" s="1"/>
  <c r="O105" i="35" s="1"/>
  <c r="AB44" i="35"/>
  <c r="P299" i="35"/>
  <c r="P298" i="35"/>
  <c r="P297" i="35"/>
  <c r="P77" i="35"/>
  <c r="P75" i="35" s="1"/>
  <c r="P76" i="35" s="1"/>
  <c r="P78" i="35" s="1"/>
  <c r="O288" i="35"/>
  <c r="O287" i="35"/>
  <c r="O286" i="35"/>
  <c r="O50" i="35"/>
  <c r="O48" i="35"/>
  <c r="O49" i="35" s="1"/>
  <c r="O51" i="35" s="1"/>
  <c r="O241" i="35"/>
  <c r="P236" i="35"/>
  <c r="O377" i="35"/>
  <c r="O381" i="35"/>
  <c r="O269" i="35"/>
  <c r="P321" i="35"/>
  <c r="P320" i="35"/>
  <c r="P319" i="35"/>
  <c r="P131" i="35"/>
  <c r="P129" i="35" s="1"/>
  <c r="P130" i="35" s="1"/>
  <c r="P132" i="35" s="1"/>
  <c r="AC260" i="35"/>
  <c r="AC152" i="35"/>
  <c r="P341" i="35"/>
  <c r="P342" i="35"/>
  <c r="P343" i="35" s="1"/>
  <c r="P185" i="35"/>
  <c r="P183" i="35" s="1"/>
  <c r="P184" i="35" s="1"/>
  <c r="P186" i="35" s="1"/>
  <c r="Q277" i="35"/>
  <c r="Q276" i="35"/>
  <c r="Q275" i="35"/>
  <c r="Q21" i="35"/>
  <c r="Q22" i="35" s="1"/>
  <c r="Q24" i="35" s="1"/>
  <c r="Q23" i="35"/>
  <c r="AB98" i="35"/>
  <c r="AC206" i="35"/>
  <c r="AC71" i="35"/>
  <c r="P376" i="35"/>
  <c r="P375" i="35"/>
  <c r="P374" i="35"/>
  <c r="P266" i="35"/>
  <c r="P264" i="35" s="1"/>
  <c r="P265" i="35" s="1"/>
  <c r="P267" i="35" s="1"/>
  <c r="AD17" i="35"/>
  <c r="O300" i="35"/>
  <c r="O301" i="35" s="1"/>
  <c r="O80" i="35"/>
  <c r="O304" i="35"/>
  <c r="N289" i="35"/>
  <c r="N293" i="35"/>
  <c r="N53" i="35"/>
  <c r="AB233" i="35"/>
  <c r="O322" i="35"/>
  <c r="O323" i="35" s="1"/>
  <c r="O326" i="35"/>
  <c r="O134" i="35"/>
  <c r="AB125" i="35"/>
  <c r="AB179" i="35"/>
  <c r="O344" i="35"/>
  <c r="O345" i="35" s="1"/>
  <c r="O188" i="35"/>
  <c r="O348" i="35"/>
  <c r="P278" i="35"/>
  <c r="P279" i="35" s="1"/>
  <c r="P26" i="35"/>
  <c r="P282" i="35"/>
  <c r="I20" i="34"/>
  <c r="I236" i="34"/>
  <c r="Z205" i="34"/>
  <c r="Z203" i="34" s="1"/>
  <c r="Z204" i="34" s="1"/>
  <c r="Z206" i="34" s="1"/>
  <c r="AA202" i="34" s="1"/>
  <c r="AB67" i="34"/>
  <c r="AB65" i="34" s="1"/>
  <c r="AB66" i="34" s="1"/>
  <c r="AB68" i="34" s="1"/>
  <c r="AC64" i="34" s="1"/>
  <c r="AA136" i="34"/>
  <c r="AA134" i="34" s="1"/>
  <c r="AA135" i="34" s="1"/>
  <c r="AA137" i="34" s="1"/>
  <c r="AB133" i="34" s="1"/>
  <c r="AA182" i="34"/>
  <c r="AA180" i="34" s="1"/>
  <c r="AA181" i="34" s="1"/>
  <c r="AA183" i="34" s="1"/>
  <c r="AB179" i="34" s="1"/>
  <c r="Z113" i="34"/>
  <c r="Z111" i="34" s="1"/>
  <c r="Z112" i="34" s="1"/>
  <c r="Z114" i="34" s="1"/>
  <c r="AA110" i="34" s="1"/>
  <c r="Z90" i="34"/>
  <c r="Z88" i="34" s="1"/>
  <c r="Z89" i="34" s="1"/>
  <c r="Z91" i="34" s="1"/>
  <c r="AA87" i="34" s="1"/>
  <c r="AB108" i="34"/>
  <c r="AD223" i="34"/>
  <c r="AA228" i="34"/>
  <c r="AA226" i="34" s="1"/>
  <c r="AA227" i="34" s="1"/>
  <c r="AA229" i="34" s="1"/>
  <c r="AB225" i="34" s="1"/>
  <c r="AD131" i="34"/>
  <c r="AC177" i="34"/>
  <c r="AE62" i="34"/>
  <c r="AB39" i="34"/>
  <c r="AB16" i="34"/>
  <c r="AB200" i="34"/>
  <c r="AA159" i="34"/>
  <c r="AA157" i="34" s="1"/>
  <c r="AA158" i="34" s="1"/>
  <c r="AA160" i="34" s="1"/>
  <c r="AB156" i="34" s="1"/>
  <c r="L41" i="34"/>
  <c r="AB85" i="34"/>
  <c r="AC154" i="34"/>
  <c r="M65" i="11"/>
  <c r="M12" i="11"/>
  <c r="R157" i="29"/>
  <c r="Q175" i="29"/>
  <c r="P10" i="11" s="1"/>
  <c r="P160" i="29"/>
  <c r="O178" i="29"/>
  <c r="O172" i="29"/>
  <c r="P154" i="29"/>
  <c r="BO22" i="27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P9" i="27"/>
  <c r="X9" i="27" s="1"/>
  <c r="X33" i="27" s="1"/>
  <c r="BN20" i="27"/>
  <c r="V20" i="27" s="1"/>
  <c r="V44" i="27" s="1"/>
  <c r="BO18" i="27"/>
  <c r="W18" i="27" s="1"/>
  <c r="W42" i="27" s="1"/>
  <c r="BO6" i="27"/>
  <c r="W6" i="27" s="1"/>
  <c r="W30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Q78" i="11" l="1"/>
  <c r="P77" i="11"/>
  <c r="P353" i="35"/>
  <c r="P352" i="35"/>
  <c r="P210" i="35"/>
  <c r="P211" i="35" s="1"/>
  <c r="P213" i="35" s="1"/>
  <c r="P354" i="35"/>
  <c r="P212" i="35"/>
  <c r="O359" i="35"/>
  <c r="O355" i="35"/>
  <c r="O356" i="35" s="1"/>
  <c r="O215" i="35"/>
  <c r="P331" i="35"/>
  <c r="P330" i="35"/>
  <c r="P158" i="35"/>
  <c r="P156" i="35" s="1"/>
  <c r="P157" i="35" s="1"/>
  <c r="P159" i="35" s="1"/>
  <c r="P332" i="35"/>
  <c r="O337" i="35"/>
  <c r="O333" i="35"/>
  <c r="O334" i="35" s="1"/>
  <c r="O161" i="35"/>
  <c r="N392" i="35"/>
  <c r="O386" i="35"/>
  <c r="O387" i="35"/>
  <c r="P101" i="35"/>
  <c r="O106" i="35"/>
  <c r="P79" i="35"/>
  <c r="Q74" i="35"/>
  <c r="P268" i="35"/>
  <c r="Q263" i="35"/>
  <c r="P133" i="35"/>
  <c r="Q128" i="35"/>
  <c r="O378" i="35"/>
  <c r="O385" i="35"/>
  <c r="AC179" i="35"/>
  <c r="AD206" i="35"/>
  <c r="P187" i="35"/>
  <c r="Q182" i="35"/>
  <c r="AD260" i="35"/>
  <c r="P365" i="35"/>
  <c r="P364" i="35"/>
  <c r="P363" i="35"/>
  <c r="P239" i="35"/>
  <c r="P237" i="35" s="1"/>
  <c r="P238" i="35" s="1"/>
  <c r="P240" i="35" s="1"/>
  <c r="O52" i="35"/>
  <c r="P47" i="35"/>
  <c r="AE17" i="35"/>
  <c r="AD71" i="35"/>
  <c r="AC98" i="35"/>
  <c r="Q25" i="35"/>
  <c r="R20" i="35"/>
  <c r="AC44" i="35"/>
  <c r="AC125" i="35"/>
  <c r="AC233" i="35"/>
  <c r="N290" i="35"/>
  <c r="N388" i="35"/>
  <c r="N389" i="35" s="1"/>
  <c r="AD152" i="35"/>
  <c r="O366" i="35"/>
  <c r="O367" i="35" s="1"/>
  <c r="O242" i="35"/>
  <c r="O370" i="35"/>
  <c r="I22" i="34"/>
  <c r="I237" i="34"/>
  <c r="AB159" i="34"/>
  <c r="AB157" i="34" s="1"/>
  <c r="AB158" i="34" s="1"/>
  <c r="AB160" i="34" s="1"/>
  <c r="AC156" i="34" s="1"/>
  <c r="AA90" i="34"/>
  <c r="AA88" i="34" s="1"/>
  <c r="AA89" i="34" s="1"/>
  <c r="AA91" i="34" s="1"/>
  <c r="AB87" i="34" s="1"/>
  <c r="AB182" i="34"/>
  <c r="AB180" i="34" s="1"/>
  <c r="AB181" i="34" s="1"/>
  <c r="AB183" i="34" s="1"/>
  <c r="AC179" i="34" s="1"/>
  <c r="AA113" i="34"/>
  <c r="AA111" i="34" s="1"/>
  <c r="AA112" i="34" s="1"/>
  <c r="AA114" i="34" s="1"/>
  <c r="AB110" i="34" s="1"/>
  <c r="AC85" i="34"/>
  <c r="AC16" i="34"/>
  <c r="AF62" i="34"/>
  <c r="AB228" i="34"/>
  <c r="AB226" i="34" s="1"/>
  <c r="AB227" i="34" s="1"/>
  <c r="AB229" i="34" s="1"/>
  <c r="AC225" i="34" s="1"/>
  <c r="AC200" i="34"/>
  <c r="AD177" i="34"/>
  <c r="L44" i="34"/>
  <c r="L42" i="34" s="1"/>
  <c r="AE223" i="34"/>
  <c r="AC65" i="34"/>
  <c r="AC66" i="34" s="1"/>
  <c r="AC68" i="34" s="1"/>
  <c r="AD64" i="34" s="1"/>
  <c r="AC67" i="34"/>
  <c r="AD154" i="34"/>
  <c r="AA205" i="34"/>
  <c r="AA203" i="34" s="1"/>
  <c r="AA204" i="34" s="1"/>
  <c r="AA206" i="34" s="1"/>
  <c r="AB202" i="34" s="1"/>
  <c r="AC39" i="34"/>
  <c r="AB136" i="34"/>
  <c r="AB134" i="34" s="1"/>
  <c r="AB135" i="34" s="1"/>
  <c r="AB137" i="34" s="1"/>
  <c r="AC133" i="34" s="1"/>
  <c r="AE131" i="34"/>
  <c r="AC108" i="34"/>
  <c r="N65" i="11"/>
  <c r="N12" i="11"/>
  <c r="Q160" i="29"/>
  <c r="P178" i="29"/>
  <c r="Q154" i="29"/>
  <c r="P172" i="29"/>
  <c r="S157" i="29"/>
  <c r="R175" i="29"/>
  <c r="Q10" i="11" s="1"/>
  <c r="BP22" i="27"/>
  <c r="X22" i="27" s="1"/>
  <c r="X46" i="27" s="1"/>
  <c r="BP21" i="27"/>
  <c r="X21" i="27" s="1"/>
  <c r="X45" i="27" s="1"/>
  <c r="BQ9" i="27"/>
  <c r="Y9" i="27" s="1"/>
  <c r="Y33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X30" i="27"/>
  <c r="BP6" i="27"/>
  <c r="X6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R78" i="11" l="1"/>
  <c r="Q77" i="11"/>
  <c r="Q209" i="35"/>
  <c r="P214" i="35"/>
  <c r="P160" i="35"/>
  <c r="Q155" i="35"/>
  <c r="O311" i="35"/>
  <c r="O312" i="35" s="1"/>
  <c r="O107" i="35"/>
  <c r="O315" i="35"/>
  <c r="P310" i="35"/>
  <c r="P308" i="35"/>
  <c r="P309" i="35"/>
  <c r="P104" i="35"/>
  <c r="P102" i="35" s="1"/>
  <c r="P103" i="35" s="1"/>
  <c r="P105" i="35" s="1"/>
  <c r="P241" i="35"/>
  <c r="Q236" i="35"/>
  <c r="AD44" i="35"/>
  <c r="Q299" i="35"/>
  <c r="Q297" i="35"/>
  <c r="Q77" i="35"/>
  <c r="Q75" i="35" s="1"/>
  <c r="Q76" i="35" s="1"/>
  <c r="Q78" i="35" s="1"/>
  <c r="Q298" i="35"/>
  <c r="R275" i="35"/>
  <c r="R276" i="35"/>
  <c r="R277" i="35" s="1"/>
  <c r="R23" i="35"/>
  <c r="R21" i="35" s="1"/>
  <c r="R22" i="35" s="1"/>
  <c r="R24" i="35" s="1"/>
  <c r="O289" i="35"/>
  <c r="O290" i="35" s="1"/>
  <c r="O293" i="35"/>
  <c r="O392" i="35" s="1"/>
  <c r="O53" i="35"/>
  <c r="AE260" i="35"/>
  <c r="P344" i="35"/>
  <c r="P345" i="35" s="1"/>
  <c r="P348" i="35"/>
  <c r="P188" i="35"/>
  <c r="AE206" i="35"/>
  <c r="O388" i="35"/>
  <c r="O389" i="35" s="1"/>
  <c r="Q374" i="35"/>
  <c r="Q375" i="35"/>
  <c r="Q376" i="35" s="1"/>
  <c r="Q266" i="35"/>
  <c r="Q264" i="35" s="1"/>
  <c r="Q265" i="35" s="1"/>
  <c r="Q267" i="35" s="1"/>
  <c r="AE152" i="35"/>
  <c r="AD125" i="35"/>
  <c r="Q278" i="35"/>
  <c r="Q279" i="35" s="1"/>
  <c r="Q282" i="35"/>
  <c r="Q26" i="35"/>
  <c r="AE71" i="35"/>
  <c r="P377" i="35"/>
  <c r="P269" i="35"/>
  <c r="P381" i="35"/>
  <c r="AD233" i="35"/>
  <c r="AF17" i="35"/>
  <c r="Q319" i="35"/>
  <c r="Q321" i="35"/>
  <c r="Q131" i="35"/>
  <c r="Q129" i="35" s="1"/>
  <c r="Q130" i="35" s="1"/>
  <c r="Q132" i="35" s="1"/>
  <c r="Q320" i="35"/>
  <c r="AD98" i="35"/>
  <c r="P288" i="35"/>
  <c r="P286" i="35"/>
  <c r="P50" i="35"/>
  <c r="P48" i="35" s="1"/>
  <c r="P49" i="35" s="1"/>
  <c r="P51" i="35" s="1"/>
  <c r="P287" i="35"/>
  <c r="P386" i="35" s="1"/>
  <c r="Q343" i="35"/>
  <c r="Q341" i="35"/>
  <c r="Q342" i="35"/>
  <c r="Q185" i="35"/>
  <c r="Q183" i="35" s="1"/>
  <c r="Q184" i="35" s="1"/>
  <c r="Q186" i="35" s="1"/>
  <c r="AD179" i="35"/>
  <c r="P322" i="35"/>
  <c r="P323" i="35" s="1"/>
  <c r="P134" i="35"/>
  <c r="P326" i="35"/>
  <c r="P300" i="35"/>
  <c r="P301" i="35" s="1"/>
  <c r="P304" i="35"/>
  <c r="P80" i="35"/>
  <c r="J18" i="34"/>
  <c r="I239" i="34"/>
  <c r="AB113" i="34"/>
  <c r="AB111" i="34" s="1"/>
  <c r="AB112" i="34" s="1"/>
  <c r="AB114" i="34" s="1"/>
  <c r="AC110" i="34" s="1"/>
  <c r="AC182" i="34"/>
  <c r="AC180" i="34" s="1"/>
  <c r="AC181" i="34" s="1"/>
  <c r="AC183" i="34" s="1"/>
  <c r="AD179" i="34" s="1"/>
  <c r="AC159" i="34"/>
  <c r="AC157" i="34" s="1"/>
  <c r="AC158" i="34" s="1"/>
  <c r="AC160" i="34" s="1"/>
  <c r="AD156" i="34" s="1"/>
  <c r="AB90" i="34"/>
  <c r="AB88" i="34" s="1"/>
  <c r="AB89" i="34" s="1"/>
  <c r="AB91" i="34" s="1"/>
  <c r="AC87" i="34" s="1"/>
  <c r="AB205" i="34"/>
  <c r="AB203" i="34" s="1"/>
  <c r="AB204" i="34" s="1"/>
  <c r="AB206" i="34" s="1"/>
  <c r="AC202" i="34" s="1"/>
  <c r="AC136" i="34"/>
  <c r="AC134" i="34" s="1"/>
  <c r="AC135" i="34" s="1"/>
  <c r="AC137" i="34" s="1"/>
  <c r="AD133" i="34" s="1"/>
  <c r="AE154" i="34"/>
  <c r="L43" i="34"/>
  <c r="AF223" i="34"/>
  <c r="AC228" i="34"/>
  <c r="AC226" i="34" s="1"/>
  <c r="AC227" i="34" s="1"/>
  <c r="AC229" i="34" s="1"/>
  <c r="AD225" i="34" s="1"/>
  <c r="AG62" i="34"/>
  <c r="AD200" i="34"/>
  <c r="AD16" i="34"/>
  <c r="AF131" i="34"/>
  <c r="AD108" i="34"/>
  <c r="AD39" i="34"/>
  <c r="AD67" i="34"/>
  <c r="AD65" i="34" s="1"/>
  <c r="AD66" i="34" s="1"/>
  <c r="AD68" i="34" s="1"/>
  <c r="AE64" i="34" s="1"/>
  <c r="AE177" i="34"/>
  <c r="AD85" i="34"/>
  <c r="O65" i="11"/>
  <c r="O12" i="11"/>
  <c r="R154" i="29"/>
  <c r="Q172" i="29"/>
  <c r="T157" i="29"/>
  <c r="S175" i="29"/>
  <c r="R10" i="11" s="1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BR9" i="27"/>
  <c r="Z9" i="27" s="1"/>
  <c r="Z33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6" i="27"/>
  <c r="Y6" i="27" s="1"/>
  <c r="Y30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S78" i="11" l="1"/>
  <c r="R77" i="11"/>
  <c r="P355" i="35"/>
  <c r="P356" i="35" s="1"/>
  <c r="P359" i="35"/>
  <c r="P215" i="35"/>
  <c r="Q352" i="35"/>
  <c r="Q354" i="35"/>
  <c r="Q212" i="35"/>
  <c r="Q210" i="35" s="1"/>
  <c r="Q211" i="35" s="1"/>
  <c r="Q213" i="35" s="1"/>
  <c r="Q353" i="35"/>
  <c r="Q330" i="35"/>
  <c r="Q158" i="35"/>
  <c r="Q156" i="35" s="1"/>
  <c r="Q157" i="35" s="1"/>
  <c r="Q159" i="35" s="1"/>
  <c r="Q331" i="35"/>
  <c r="Q332" i="35" s="1"/>
  <c r="P333" i="35"/>
  <c r="P334" i="35" s="1"/>
  <c r="P337" i="35"/>
  <c r="P161" i="35"/>
  <c r="P387" i="35"/>
  <c r="P106" i="35"/>
  <c r="Q101" i="35"/>
  <c r="P52" i="35"/>
  <c r="Q47" i="35"/>
  <c r="Q133" i="35"/>
  <c r="R128" i="35"/>
  <c r="R25" i="35"/>
  <c r="S20" i="35"/>
  <c r="Q268" i="35"/>
  <c r="R263" i="35"/>
  <c r="Q364" i="35"/>
  <c r="Q363" i="35"/>
  <c r="Q365" i="35"/>
  <c r="Q239" i="35"/>
  <c r="Q237" i="35" s="1"/>
  <c r="Q238" i="35" s="1"/>
  <c r="Q240" i="35" s="1"/>
  <c r="AE233" i="35"/>
  <c r="AE125" i="35"/>
  <c r="AF206" i="35"/>
  <c r="AF260" i="35"/>
  <c r="Q79" i="35"/>
  <c r="R74" i="35"/>
  <c r="AE179" i="35"/>
  <c r="AG17" i="35"/>
  <c r="AE44" i="35"/>
  <c r="AE98" i="35"/>
  <c r="AF152" i="35"/>
  <c r="Q187" i="35"/>
  <c r="R182" i="35"/>
  <c r="P385" i="35"/>
  <c r="P378" i="35"/>
  <c r="AF71" i="35"/>
  <c r="P366" i="35"/>
  <c r="P367" i="35" s="1"/>
  <c r="P242" i="35"/>
  <c r="P370" i="35"/>
  <c r="H76" i="11"/>
  <c r="I241" i="34"/>
  <c r="I5" i="23" s="1"/>
  <c r="J21" i="34"/>
  <c r="J235" i="34"/>
  <c r="J15" i="23" s="1"/>
  <c r="AC205" i="34"/>
  <c r="AC203" i="34" s="1"/>
  <c r="AC204" i="34" s="1"/>
  <c r="AC206" i="34" s="1"/>
  <c r="AD202" i="34" s="1"/>
  <c r="AC90" i="34"/>
  <c r="AC88" i="34" s="1"/>
  <c r="AC89" i="34" s="1"/>
  <c r="AC91" i="34" s="1"/>
  <c r="AD87" i="34" s="1"/>
  <c r="AC113" i="34"/>
  <c r="AC111" i="34" s="1"/>
  <c r="AC112" i="34" s="1"/>
  <c r="AC114" i="34" s="1"/>
  <c r="AD110" i="34" s="1"/>
  <c r="AD182" i="34"/>
  <c r="AD180" i="34" s="1"/>
  <c r="AD181" i="34" s="1"/>
  <c r="AD183" i="34" s="1"/>
  <c r="AE179" i="34" s="1"/>
  <c r="AD159" i="34"/>
  <c r="AD157" i="34" s="1"/>
  <c r="AD158" i="34" s="1"/>
  <c r="AD160" i="34" s="1"/>
  <c r="AE156" i="34" s="1"/>
  <c r="AE108" i="34"/>
  <c r="AD228" i="34"/>
  <c r="AD226" i="34" s="1"/>
  <c r="AD227" i="34" s="1"/>
  <c r="AD229" i="34" s="1"/>
  <c r="AE225" i="34" s="1"/>
  <c r="AE85" i="34"/>
  <c r="AE67" i="34"/>
  <c r="AE65" i="34" s="1"/>
  <c r="AE66" i="34" s="1"/>
  <c r="AE68" i="34" s="1"/>
  <c r="AF64" i="34" s="1"/>
  <c r="AE39" i="34"/>
  <c r="AE200" i="34"/>
  <c r="L45" i="34"/>
  <c r="AG131" i="34"/>
  <c r="AE16" i="34"/>
  <c r="AG223" i="34"/>
  <c r="AF177" i="34"/>
  <c r="AH62" i="34"/>
  <c r="AF154" i="34"/>
  <c r="AD136" i="34"/>
  <c r="AD134" i="34" s="1"/>
  <c r="AD135" i="34" s="1"/>
  <c r="AD137" i="34" s="1"/>
  <c r="AE133" i="34" s="1"/>
  <c r="P12" i="11"/>
  <c r="P65" i="11"/>
  <c r="U157" i="29"/>
  <c r="T175" i="29"/>
  <c r="S10" i="11" s="1"/>
  <c r="S160" i="29"/>
  <c r="R178" i="29"/>
  <c r="S154" i="29"/>
  <c r="R172" i="29"/>
  <c r="BR22" i="27"/>
  <c r="Z22" i="27" s="1"/>
  <c r="Z46" i="27" s="1"/>
  <c r="BQ12" i="27"/>
  <c r="Y12" i="27" s="1"/>
  <c r="Y36" i="27" s="1"/>
  <c r="BR6" i="27"/>
  <c r="Z6" i="27" s="1"/>
  <c r="Z30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S9" i="27"/>
  <c r="AA9" i="27" s="1"/>
  <c r="AA33" i="27" s="1"/>
  <c r="BR10" i="27"/>
  <c r="Z10" i="27" s="1"/>
  <c r="Z34" i="27" s="1"/>
  <c r="S77" i="11" l="1"/>
  <c r="T78" i="11"/>
  <c r="Q214" i="35"/>
  <c r="R209" i="35"/>
  <c r="R155" i="35"/>
  <c r="Q160" i="35"/>
  <c r="Q308" i="35"/>
  <c r="Q309" i="35"/>
  <c r="Q310" i="35" s="1"/>
  <c r="Q104" i="35"/>
  <c r="Q102" i="35" s="1"/>
  <c r="Q103" i="35" s="1"/>
  <c r="Q105" i="35" s="1"/>
  <c r="P107" i="35"/>
  <c r="P311" i="35"/>
  <c r="P312" i="35" s="1"/>
  <c r="P315" i="35"/>
  <c r="Q241" i="35"/>
  <c r="R236" i="35"/>
  <c r="Q344" i="35"/>
  <c r="Q345" i="35" s="1"/>
  <c r="Q188" i="35"/>
  <c r="Q348" i="35"/>
  <c r="AF98" i="35"/>
  <c r="AF179" i="35"/>
  <c r="Q300" i="35"/>
  <c r="Q301" i="35" s="1"/>
  <c r="Q304" i="35"/>
  <c r="Q80" i="35"/>
  <c r="AF233" i="35"/>
  <c r="R320" i="35"/>
  <c r="R321" i="35" s="1"/>
  <c r="R319" i="35"/>
  <c r="R131" i="35"/>
  <c r="R129" i="35" s="1"/>
  <c r="R130" i="35" s="1"/>
  <c r="R132" i="35" s="1"/>
  <c r="AG71" i="35"/>
  <c r="AH17" i="35"/>
  <c r="Q322" i="35"/>
  <c r="Q323" i="35" s="1"/>
  <c r="Q326" i="35"/>
  <c r="Q134" i="35"/>
  <c r="AG152" i="35"/>
  <c r="AG260" i="35"/>
  <c r="AF125" i="35"/>
  <c r="R375" i="35"/>
  <c r="R376" i="35" s="1"/>
  <c r="R374" i="35"/>
  <c r="R266" i="35"/>
  <c r="R264" i="35" s="1"/>
  <c r="R265" i="35" s="1"/>
  <c r="R267" i="35" s="1"/>
  <c r="S276" i="35"/>
  <c r="S277" i="35" s="1"/>
  <c r="S23" i="35"/>
  <c r="S21" i="35" s="1"/>
  <c r="S22" i="35" s="1"/>
  <c r="S24" i="35" s="1"/>
  <c r="S275" i="35"/>
  <c r="Q287" i="35"/>
  <c r="Q286" i="35"/>
  <c r="Q385" i="35" s="1"/>
  <c r="Q50" i="35"/>
  <c r="Q48" i="35" s="1"/>
  <c r="Q49" i="35" s="1"/>
  <c r="Q51" i="35" s="1"/>
  <c r="R342" i="35"/>
  <c r="R343" i="35" s="1"/>
  <c r="R341" i="35"/>
  <c r="R185" i="35"/>
  <c r="R183" i="35" s="1"/>
  <c r="R184" i="35" s="1"/>
  <c r="R186" i="35" s="1"/>
  <c r="AF44" i="35"/>
  <c r="R298" i="35"/>
  <c r="R299" i="35"/>
  <c r="R297" i="35"/>
  <c r="R77" i="35"/>
  <c r="R75" i="35" s="1"/>
  <c r="R76" i="35" s="1"/>
  <c r="R78" i="35" s="1"/>
  <c r="AG206" i="35"/>
  <c r="Q377" i="35"/>
  <c r="Q269" i="35"/>
  <c r="Q381" i="35"/>
  <c r="R278" i="35"/>
  <c r="R279" i="35" s="1"/>
  <c r="R282" i="35"/>
  <c r="R26" i="35"/>
  <c r="P289" i="35"/>
  <c r="P290" i="35" s="1"/>
  <c r="P293" i="35"/>
  <c r="P53" i="35"/>
  <c r="J19" i="34"/>
  <c r="J238" i="34"/>
  <c r="I65" i="12" s="1"/>
  <c r="AD90" i="34"/>
  <c r="AD88" i="34" s="1"/>
  <c r="AD89" i="34" s="1"/>
  <c r="AD91" i="34" s="1"/>
  <c r="AE87" i="34" s="1"/>
  <c r="AE136" i="34"/>
  <c r="AE134" i="34" s="1"/>
  <c r="AE135" i="34" s="1"/>
  <c r="AE137" i="34" s="1"/>
  <c r="AF133" i="34" s="1"/>
  <c r="AE228" i="34"/>
  <c r="AE226" i="34" s="1"/>
  <c r="AE227" i="34" s="1"/>
  <c r="AE229" i="34" s="1"/>
  <c r="AF225" i="34" s="1"/>
  <c r="AD113" i="34"/>
  <c r="AD111" i="34" s="1"/>
  <c r="AD112" i="34" s="1"/>
  <c r="AD114" i="34" s="1"/>
  <c r="AE110" i="34" s="1"/>
  <c r="AE159" i="34"/>
  <c r="AE157" i="34" s="1"/>
  <c r="AE158" i="34" s="1"/>
  <c r="AE160" i="34" s="1"/>
  <c r="AF156" i="34" s="1"/>
  <c r="AE182" i="34"/>
  <c r="AE180" i="34" s="1"/>
  <c r="AE181" i="34" s="1"/>
  <c r="AE183" i="34" s="1"/>
  <c r="AF179" i="34" s="1"/>
  <c r="AD205" i="34"/>
  <c r="AD203" i="34" s="1"/>
  <c r="AD204" i="34" s="1"/>
  <c r="AD206" i="34" s="1"/>
  <c r="AE202" i="34" s="1"/>
  <c r="M41" i="34"/>
  <c r="AG154" i="34"/>
  <c r="AF16" i="34"/>
  <c r="AF200" i="34"/>
  <c r="AF39" i="34"/>
  <c r="AF108" i="34"/>
  <c r="AI62" i="34"/>
  <c r="AF85" i="34"/>
  <c r="AF67" i="34"/>
  <c r="AF65" i="34" s="1"/>
  <c r="AF66" i="34" s="1"/>
  <c r="AF68" i="34" s="1"/>
  <c r="AG64" i="34" s="1"/>
  <c r="AH223" i="34"/>
  <c r="AH131" i="34"/>
  <c r="AG177" i="34"/>
  <c r="Q65" i="11"/>
  <c r="Q12" i="11"/>
  <c r="T160" i="29"/>
  <c r="S178" i="29"/>
  <c r="T154" i="29"/>
  <c r="S172" i="29"/>
  <c r="V157" i="29"/>
  <c r="U175" i="29"/>
  <c r="T10" i="11" s="1"/>
  <c r="BS22" i="27"/>
  <c r="AA22" i="27" s="1"/>
  <c r="AA46" i="27" s="1"/>
  <c r="BS18" i="27"/>
  <c r="AA18" i="27" s="1"/>
  <c r="AA42" i="27" s="1"/>
  <c r="BS6" i="27"/>
  <c r="AA6" i="27" s="1"/>
  <c r="AA30" i="27" s="1"/>
  <c r="BT9" i="27"/>
  <c r="AB9" i="27" s="1"/>
  <c r="AB33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T77" i="11" l="1"/>
  <c r="U78" i="11"/>
  <c r="R353" i="35"/>
  <c r="R354" i="35"/>
  <c r="R352" i="35"/>
  <c r="R212" i="35"/>
  <c r="R210" i="35" s="1"/>
  <c r="R211" i="35" s="1"/>
  <c r="R213" i="35" s="1"/>
  <c r="Q359" i="35"/>
  <c r="Q355" i="35"/>
  <c r="Q356" i="35" s="1"/>
  <c r="Q215" i="35"/>
  <c r="Q337" i="35"/>
  <c r="Q333" i="35"/>
  <c r="Q334" i="35" s="1"/>
  <c r="Q161" i="35"/>
  <c r="R331" i="35"/>
  <c r="R332" i="35" s="1"/>
  <c r="R158" i="35"/>
  <c r="R156" i="35" s="1"/>
  <c r="R157" i="35" s="1"/>
  <c r="R159" i="35" s="1"/>
  <c r="R330" i="35"/>
  <c r="Q106" i="35"/>
  <c r="R101" i="35"/>
  <c r="P392" i="35"/>
  <c r="Q386" i="35"/>
  <c r="Q288" i="35"/>
  <c r="Q387" i="35" s="1"/>
  <c r="S25" i="35"/>
  <c r="T20" i="35"/>
  <c r="R133" i="35"/>
  <c r="S128" i="35"/>
  <c r="R268" i="35"/>
  <c r="S263" i="35"/>
  <c r="R79" i="35"/>
  <c r="S74" i="35"/>
  <c r="R187" i="35"/>
  <c r="S182" i="35"/>
  <c r="Q52" i="35"/>
  <c r="R47" i="35"/>
  <c r="AG179" i="35"/>
  <c r="R365" i="35"/>
  <c r="R364" i="35"/>
  <c r="R363" i="35"/>
  <c r="R239" i="35"/>
  <c r="R237" i="35" s="1"/>
  <c r="R238" i="35" s="1"/>
  <c r="R240" i="35" s="1"/>
  <c r="Q378" i="35"/>
  <c r="AG125" i="35"/>
  <c r="AH152" i="35"/>
  <c r="AG233" i="35"/>
  <c r="AG98" i="35"/>
  <c r="P388" i="35"/>
  <c r="P389" i="35" s="1"/>
  <c r="AH206" i="35"/>
  <c r="AH71" i="35"/>
  <c r="AG44" i="35"/>
  <c r="AH260" i="35"/>
  <c r="AI17" i="35"/>
  <c r="Q366" i="35"/>
  <c r="Q367" i="35" s="1"/>
  <c r="Q370" i="35"/>
  <c r="Q242" i="35"/>
  <c r="J20" i="34"/>
  <c r="J236" i="34"/>
  <c r="AF228" i="34"/>
  <c r="AF226" i="34" s="1"/>
  <c r="AF227" i="34" s="1"/>
  <c r="AF229" i="34" s="1"/>
  <c r="AG225" i="34" s="1"/>
  <c r="AE90" i="34"/>
  <c r="AE88" i="34" s="1"/>
  <c r="AE89" i="34" s="1"/>
  <c r="AE91" i="34" s="1"/>
  <c r="AF87" i="34" s="1"/>
  <c r="AG67" i="34"/>
  <c r="AG65" i="34" s="1"/>
  <c r="AG66" i="34" s="1"/>
  <c r="AG68" i="34" s="1"/>
  <c r="AH64" i="34" s="1"/>
  <c r="AF159" i="34"/>
  <c r="AF157" i="34" s="1"/>
  <c r="AF158" i="34" s="1"/>
  <c r="AF160" i="34" s="1"/>
  <c r="AG156" i="34" s="1"/>
  <c r="AE205" i="34"/>
  <c r="AE203" i="34" s="1"/>
  <c r="AE204" i="34" s="1"/>
  <c r="AE206" i="34" s="1"/>
  <c r="AF202" i="34" s="1"/>
  <c r="AF136" i="34"/>
  <c r="AF134" i="34" s="1"/>
  <c r="AF135" i="34" s="1"/>
  <c r="AF137" i="34" s="1"/>
  <c r="AG133" i="34" s="1"/>
  <c r="AE113" i="34"/>
  <c r="AE111" i="34" s="1"/>
  <c r="AE112" i="34" s="1"/>
  <c r="AE114" i="34" s="1"/>
  <c r="AF110" i="34" s="1"/>
  <c r="AH177" i="34"/>
  <c r="AG108" i="34"/>
  <c r="AG39" i="34"/>
  <c r="AI223" i="34"/>
  <c r="AG16" i="34"/>
  <c r="M44" i="34"/>
  <c r="AI131" i="34"/>
  <c r="AG85" i="34"/>
  <c r="AJ62" i="34"/>
  <c r="AF182" i="34"/>
  <c r="AF180" i="34" s="1"/>
  <c r="AF181" i="34" s="1"/>
  <c r="AF183" i="34" s="1"/>
  <c r="AG179" i="34" s="1"/>
  <c r="AG200" i="34"/>
  <c r="AH154" i="34"/>
  <c r="R65" i="11"/>
  <c r="R12" i="11"/>
  <c r="U154" i="29"/>
  <c r="T172" i="29"/>
  <c r="W157" i="29"/>
  <c r="V175" i="29"/>
  <c r="U10" i="11" s="1"/>
  <c r="U160" i="29"/>
  <c r="T178" i="29"/>
  <c r="BT22" i="27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T6" i="27"/>
  <c r="AB6" i="27" s="1"/>
  <c r="AB30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U9" i="27"/>
  <c r="AC9" i="27" s="1"/>
  <c r="AC33" i="27" s="1"/>
  <c r="BT18" i="27"/>
  <c r="AB18" i="27" s="1"/>
  <c r="AB42" i="27" s="1"/>
  <c r="V78" i="11" l="1"/>
  <c r="U77" i="11"/>
  <c r="R214" i="35"/>
  <c r="S209" i="35"/>
  <c r="R160" i="35"/>
  <c r="S155" i="35"/>
  <c r="R309" i="35"/>
  <c r="R310" i="35" s="1"/>
  <c r="R308" i="35"/>
  <c r="R104" i="35"/>
  <c r="R102" i="35" s="1"/>
  <c r="R103" i="35" s="1"/>
  <c r="R105" i="35" s="1"/>
  <c r="Q315" i="35"/>
  <c r="Q311" i="35"/>
  <c r="Q312" i="35" s="1"/>
  <c r="Q107" i="35"/>
  <c r="R241" i="35"/>
  <c r="S236" i="35"/>
  <c r="AJ17" i="35"/>
  <c r="AI260" i="35"/>
  <c r="AH44" i="35"/>
  <c r="AH125" i="35"/>
  <c r="R300" i="35"/>
  <c r="R301" i="35" s="1"/>
  <c r="R304" i="35"/>
  <c r="R80" i="35"/>
  <c r="R322" i="35"/>
  <c r="R323" i="35" s="1"/>
  <c r="R326" i="35"/>
  <c r="R134" i="35"/>
  <c r="AH98" i="35"/>
  <c r="AI152" i="35"/>
  <c r="S343" i="35"/>
  <c r="S342" i="35"/>
  <c r="S341" i="35"/>
  <c r="S185" i="35"/>
  <c r="S183" i="35" s="1"/>
  <c r="S184" i="35" s="1"/>
  <c r="S186" i="35" s="1"/>
  <c r="S376" i="35"/>
  <c r="S375" i="35"/>
  <c r="S374" i="35"/>
  <c r="S264" i="35"/>
  <c r="S265" i="35" s="1"/>
  <c r="S267" i="35" s="1"/>
  <c r="S266" i="35"/>
  <c r="T276" i="35"/>
  <c r="T277" i="35" s="1"/>
  <c r="T275" i="35"/>
  <c r="T23" i="35"/>
  <c r="T21" i="35" s="1"/>
  <c r="T22" i="35" s="1"/>
  <c r="T24" i="35" s="1"/>
  <c r="AI206" i="35"/>
  <c r="R287" i="35"/>
  <c r="R386" i="35" s="1"/>
  <c r="R286" i="35"/>
  <c r="R50" i="35"/>
  <c r="R48" i="35" s="1"/>
  <c r="R49" i="35" s="1"/>
  <c r="R51" i="35" s="1"/>
  <c r="R344" i="35"/>
  <c r="R345" i="35" s="1"/>
  <c r="R348" i="35"/>
  <c r="R188" i="35"/>
  <c r="R377" i="35"/>
  <c r="R269" i="35"/>
  <c r="R381" i="35"/>
  <c r="S278" i="35"/>
  <c r="S279" i="35" s="1"/>
  <c r="S26" i="35"/>
  <c r="S282" i="35"/>
  <c r="AI71" i="35"/>
  <c r="AH233" i="35"/>
  <c r="AH179" i="35"/>
  <c r="Q289" i="35"/>
  <c r="Q290" i="35" s="1"/>
  <c r="Q293" i="35"/>
  <c r="Q392" i="35" s="1"/>
  <c r="Q53" i="35"/>
  <c r="S298" i="35"/>
  <c r="S299" i="35" s="1"/>
  <c r="S297" i="35"/>
  <c r="S77" i="35"/>
  <c r="S75" i="35" s="1"/>
  <c r="S76" i="35" s="1"/>
  <c r="S78" i="35" s="1"/>
  <c r="S321" i="35"/>
  <c r="S320" i="35"/>
  <c r="S319" i="35"/>
  <c r="S131" i="35"/>
  <c r="S129" i="35" s="1"/>
  <c r="S130" i="35" s="1"/>
  <c r="S132" i="35" s="1"/>
  <c r="J22" i="34"/>
  <c r="J237" i="34"/>
  <c r="AH67" i="34"/>
  <c r="AH65" i="34" s="1"/>
  <c r="AH66" i="34" s="1"/>
  <c r="AH68" i="34" s="1"/>
  <c r="AI64" i="34" s="1"/>
  <c r="AG182" i="34"/>
  <c r="AG180" i="34" s="1"/>
  <c r="AG181" i="34" s="1"/>
  <c r="AG183" i="34" s="1"/>
  <c r="AH179" i="34" s="1"/>
  <c r="AF90" i="34"/>
  <c r="AF88" i="34" s="1"/>
  <c r="AF89" i="34" s="1"/>
  <c r="AF91" i="34" s="1"/>
  <c r="AG87" i="34" s="1"/>
  <c r="AF113" i="34"/>
  <c r="AF111" i="34" s="1"/>
  <c r="AF112" i="34" s="1"/>
  <c r="AF114" i="34" s="1"/>
  <c r="AG110" i="34" s="1"/>
  <c r="AF205" i="34"/>
  <c r="AF203" i="34" s="1"/>
  <c r="AF204" i="34" s="1"/>
  <c r="AF206" i="34" s="1"/>
  <c r="AG202" i="34" s="1"/>
  <c r="AG159" i="34"/>
  <c r="AG157" i="34"/>
  <c r="AG158" i="34" s="1"/>
  <c r="AG160" i="34" s="1"/>
  <c r="AH156" i="34" s="1"/>
  <c r="AH16" i="34"/>
  <c r="AG228" i="34"/>
  <c r="AG226" i="34" s="1"/>
  <c r="AG227" i="34" s="1"/>
  <c r="AG229" i="34" s="1"/>
  <c r="AH225" i="34" s="1"/>
  <c r="AH108" i="34"/>
  <c r="AJ131" i="34"/>
  <c r="M42" i="34"/>
  <c r="AJ223" i="34"/>
  <c r="AH39" i="34"/>
  <c r="AH200" i="34"/>
  <c r="AH85" i="34"/>
  <c r="AI177" i="34"/>
  <c r="AI154" i="34"/>
  <c r="AK62" i="34"/>
  <c r="AG136" i="34"/>
  <c r="AG134" i="34" s="1"/>
  <c r="AG135" i="34" s="1"/>
  <c r="AG137" i="34" s="1"/>
  <c r="AH133" i="34" s="1"/>
  <c r="S65" i="11"/>
  <c r="S12" i="11"/>
  <c r="X157" i="29"/>
  <c r="W175" i="29"/>
  <c r="V10" i="11" s="1"/>
  <c r="V160" i="29"/>
  <c r="U178" i="29"/>
  <c r="V154" i="29"/>
  <c r="U172" i="29"/>
  <c r="BU22" i="27"/>
  <c r="AC22" i="27" s="1"/>
  <c r="AC46" i="27" s="1"/>
  <c r="BV9" i="27"/>
  <c r="AD9" i="27" s="1"/>
  <c r="AD33" i="27" s="1"/>
  <c r="BT16" i="27"/>
  <c r="AB16" i="27" s="1"/>
  <c r="AB40" i="27" s="1"/>
  <c r="BT19" i="27"/>
  <c r="AB19" i="27" s="1"/>
  <c r="AB43" i="27" s="1"/>
  <c r="BT8" i="27"/>
  <c r="AB8" i="27" s="1"/>
  <c r="AB32" i="27" s="1"/>
  <c r="BU6" i="27"/>
  <c r="AC6" i="27" s="1"/>
  <c r="AC30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V77" i="11" l="1"/>
  <c r="W78" i="11"/>
  <c r="S352" i="35"/>
  <c r="S212" i="35"/>
  <c r="S210" i="35" s="1"/>
  <c r="S211" i="35" s="1"/>
  <c r="S213" i="35" s="1"/>
  <c r="S354" i="35"/>
  <c r="S353" i="35"/>
  <c r="R355" i="35"/>
  <c r="R356" i="35" s="1"/>
  <c r="R215" i="35"/>
  <c r="R359" i="35"/>
  <c r="S330" i="35"/>
  <c r="S331" i="35"/>
  <c r="S332" i="35" s="1"/>
  <c r="S158" i="35"/>
  <c r="S156" i="35" s="1"/>
  <c r="S157" i="35" s="1"/>
  <c r="S159" i="35" s="1"/>
  <c r="R333" i="35"/>
  <c r="R334" i="35" s="1"/>
  <c r="R161" i="35"/>
  <c r="R337" i="35"/>
  <c r="R385" i="35"/>
  <c r="R106" i="35"/>
  <c r="S101" i="35"/>
  <c r="R288" i="35"/>
  <c r="R387" i="35" s="1"/>
  <c r="S133" i="35"/>
  <c r="T128" i="35"/>
  <c r="S79" i="35"/>
  <c r="T74" i="35"/>
  <c r="R52" i="35"/>
  <c r="S47" i="35"/>
  <c r="T25" i="35"/>
  <c r="U20" i="35"/>
  <c r="Q388" i="35"/>
  <c r="Q389" i="35" s="1"/>
  <c r="AI179" i="35"/>
  <c r="AI233" i="35"/>
  <c r="S268" i="35"/>
  <c r="T263" i="35"/>
  <c r="AI98" i="35"/>
  <c r="AJ206" i="35"/>
  <c r="AI125" i="35"/>
  <c r="AJ260" i="35"/>
  <c r="S365" i="35"/>
  <c r="S364" i="35"/>
  <c r="S363" i="35"/>
  <c r="S239" i="35"/>
  <c r="S237" i="35" s="1"/>
  <c r="S238" i="35" s="1"/>
  <c r="S240" i="35" s="1"/>
  <c r="R378" i="35"/>
  <c r="S187" i="35"/>
  <c r="T182" i="35"/>
  <c r="R366" i="35"/>
  <c r="R367" i="35" s="1"/>
  <c r="R242" i="35"/>
  <c r="R370" i="35"/>
  <c r="AJ71" i="35"/>
  <c r="AJ152" i="35"/>
  <c r="AI44" i="35"/>
  <c r="AK17" i="35"/>
  <c r="K18" i="34"/>
  <c r="J239" i="34"/>
  <c r="AH182" i="34"/>
  <c r="AH180" i="34" s="1"/>
  <c r="AH181" i="34" s="1"/>
  <c r="AH183" i="34" s="1"/>
  <c r="AI179" i="34" s="1"/>
  <c r="AH159" i="34"/>
  <c r="AH157" i="34" s="1"/>
  <c r="AH158" i="34" s="1"/>
  <c r="AH160" i="34" s="1"/>
  <c r="AI156" i="34" s="1"/>
  <c r="AH228" i="34"/>
  <c r="AH226" i="34" s="1"/>
  <c r="AH227" i="34" s="1"/>
  <c r="AH229" i="34" s="1"/>
  <c r="AI225" i="34" s="1"/>
  <c r="AG90" i="34"/>
  <c r="AG88" i="34" s="1"/>
  <c r="AG89" i="34" s="1"/>
  <c r="AG91" i="34" s="1"/>
  <c r="AH87" i="34" s="1"/>
  <c r="AG205" i="34"/>
  <c r="AG203" i="34"/>
  <c r="AG204" i="34" s="1"/>
  <c r="AG206" i="34" s="1"/>
  <c r="AH202" i="34" s="1"/>
  <c r="AG113" i="34"/>
  <c r="AG111" i="34" s="1"/>
  <c r="AG112" i="34" s="1"/>
  <c r="AG114" i="34" s="1"/>
  <c r="AH110" i="34" s="1"/>
  <c r="AI67" i="34"/>
  <c r="AI65" i="34" s="1"/>
  <c r="AI66" i="34" s="1"/>
  <c r="AI68" i="34" s="1"/>
  <c r="AJ64" i="34" s="1"/>
  <c r="AH136" i="34"/>
  <c r="AH134" i="34" s="1"/>
  <c r="AH135" i="34" s="1"/>
  <c r="AH137" i="34" s="1"/>
  <c r="AI133" i="34" s="1"/>
  <c r="AJ177" i="34"/>
  <c r="AI85" i="34"/>
  <c r="AI39" i="34"/>
  <c r="AK223" i="34"/>
  <c r="AI16" i="34"/>
  <c r="AJ154" i="34"/>
  <c r="M43" i="34"/>
  <c r="AI200" i="34"/>
  <c r="AL62" i="34"/>
  <c r="AK131" i="34"/>
  <c r="AI108" i="34"/>
  <c r="T12" i="11"/>
  <c r="T65" i="11"/>
  <c r="W160" i="29"/>
  <c r="V178" i="29"/>
  <c r="W154" i="29"/>
  <c r="V172" i="29"/>
  <c r="Y157" i="29"/>
  <c r="X175" i="29"/>
  <c r="W10" i="11" s="1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AD30" i="27"/>
  <c r="BV6" i="27"/>
  <c r="AD6" i="27" s="1"/>
  <c r="BU7" i="27"/>
  <c r="AC7" i="27" s="1"/>
  <c r="AC31" i="27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BU19" i="27"/>
  <c r="AC19" i="27" s="1"/>
  <c r="AC43" i="27" s="1"/>
  <c r="BW9" i="27"/>
  <c r="AE9" i="27" s="1"/>
  <c r="AE33" i="27" s="1"/>
  <c r="X78" i="11" l="1"/>
  <c r="W77" i="11"/>
  <c r="S214" i="35"/>
  <c r="T209" i="35"/>
  <c r="S160" i="35"/>
  <c r="T155" i="35"/>
  <c r="S104" i="35"/>
  <c r="S102" i="35" s="1"/>
  <c r="S103" i="35" s="1"/>
  <c r="S105" i="35" s="1"/>
  <c r="S308" i="35"/>
  <c r="S309" i="35"/>
  <c r="S386" i="35" s="1"/>
  <c r="R107" i="35"/>
  <c r="R311" i="35"/>
  <c r="R312" i="35" s="1"/>
  <c r="R315" i="35"/>
  <c r="S344" i="35"/>
  <c r="S345" i="35" s="1"/>
  <c r="S188" i="35"/>
  <c r="S348" i="35"/>
  <c r="S287" i="35"/>
  <c r="S288" i="35" s="1"/>
  <c r="S286" i="35"/>
  <c r="S50" i="35"/>
  <c r="S48" i="35" s="1"/>
  <c r="S49" i="35" s="1"/>
  <c r="AJ44" i="35"/>
  <c r="AJ179" i="35"/>
  <c r="AL17" i="35"/>
  <c r="AK71" i="35"/>
  <c r="AJ125" i="35"/>
  <c r="AK206" i="35"/>
  <c r="U277" i="35"/>
  <c r="U276" i="35"/>
  <c r="U275" i="35"/>
  <c r="U23" i="35"/>
  <c r="U21" i="35" s="1"/>
  <c r="U22" i="35" s="1"/>
  <c r="U24" i="35" s="1"/>
  <c r="R289" i="35"/>
  <c r="R53" i="35"/>
  <c r="R293" i="35"/>
  <c r="T320" i="35"/>
  <c r="T321" i="35" s="1"/>
  <c r="T319" i="35"/>
  <c r="T131" i="35"/>
  <c r="T129" i="35" s="1"/>
  <c r="T130" i="35" s="1"/>
  <c r="T132" i="35" s="1"/>
  <c r="S241" i="35"/>
  <c r="T236" i="35"/>
  <c r="AJ98" i="35"/>
  <c r="S377" i="35"/>
  <c r="S381" i="35"/>
  <c r="S269" i="35"/>
  <c r="T298" i="35"/>
  <c r="T299" i="35" s="1"/>
  <c r="T297" i="35"/>
  <c r="T77" i="35"/>
  <c r="T75" i="35" s="1"/>
  <c r="T76" i="35" s="1"/>
  <c r="T78" i="35" s="1"/>
  <c r="AK260" i="35"/>
  <c r="S300" i="35"/>
  <c r="S301" i="35" s="1"/>
  <c r="S304" i="35"/>
  <c r="S80" i="35"/>
  <c r="AK152" i="35"/>
  <c r="T342" i="35"/>
  <c r="T343" i="35" s="1"/>
  <c r="T341" i="35"/>
  <c r="T185" i="35"/>
  <c r="T183" i="35" s="1"/>
  <c r="T184" i="35" s="1"/>
  <c r="T186" i="35" s="1"/>
  <c r="T375" i="35"/>
  <c r="T376" i="35" s="1"/>
  <c r="T374" i="35"/>
  <c r="T266" i="35"/>
  <c r="T264" i="35" s="1"/>
  <c r="T265" i="35" s="1"/>
  <c r="T267" i="35" s="1"/>
  <c r="AJ233" i="35"/>
  <c r="T278" i="35"/>
  <c r="T279" i="35" s="1"/>
  <c r="T282" i="35"/>
  <c r="T26" i="35"/>
  <c r="S322" i="35"/>
  <c r="S323" i="35" s="1"/>
  <c r="S326" i="35"/>
  <c r="S134" i="35"/>
  <c r="I76" i="11"/>
  <c r="J241" i="34"/>
  <c r="J5" i="23" s="1"/>
  <c r="K21" i="34"/>
  <c r="K238" i="34" s="1"/>
  <c r="J65" i="12" s="1"/>
  <c r="K235" i="34"/>
  <c r="K15" i="23" s="1"/>
  <c r="AH205" i="34"/>
  <c r="AH203" i="34" s="1"/>
  <c r="AH204" i="34" s="1"/>
  <c r="AH206" i="34" s="1"/>
  <c r="AI202" i="34" s="1"/>
  <c r="AI159" i="34"/>
  <c r="AI157" i="34" s="1"/>
  <c r="AI158" i="34" s="1"/>
  <c r="AI160" i="34" s="1"/>
  <c r="AJ156" i="34" s="1"/>
  <c r="AH113" i="34"/>
  <c r="AH111" i="34" s="1"/>
  <c r="AH112" i="34" s="1"/>
  <c r="AH114" i="34" s="1"/>
  <c r="AI110" i="34" s="1"/>
  <c r="AI136" i="34"/>
  <c r="AI134" i="34" s="1"/>
  <c r="AI135" i="34" s="1"/>
  <c r="AI137" i="34" s="1"/>
  <c r="AJ133" i="34" s="1"/>
  <c r="AI228" i="34"/>
  <c r="AI226" i="34" s="1"/>
  <c r="AI227" i="34" s="1"/>
  <c r="AI229" i="34" s="1"/>
  <c r="AJ225" i="34" s="1"/>
  <c r="AH90" i="34"/>
  <c r="AH88" i="34" s="1"/>
  <c r="AH89" i="34" s="1"/>
  <c r="AH91" i="34" s="1"/>
  <c r="AI87" i="34" s="1"/>
  <c r="AI182" i="34"/>
  <c r="AI180" i="34" s="1"/>
  <c r="AI181" i="34" s="1"/>
  <c r="AI183" i="34" s="1"/>
  <c r="AJ179" i="34" s="1"/>
  <c r="AJ16" i="34"/>
  <c r="AJ85" i="34"/>
  <c r="AK177" i="34"/>
  <c r="M45" i="34"/>
  <c r="AJ108" i="34"/>
  <c r="AL131" i="34"/>
  <c r="AJ67" i="34"/>
  <c r="AJ65" i="34" s="1"/>
  <c r="AJ66" i="34" s="1"/>
  <c r="AJ68" i="34" s="1"/>
  <c r="AK64" i="34" s="1"/>
  <c r="AJ200" i="34"/>
  <c r="AM62" i="34"/>
  <c r="AK154" i="34"/>
  <c r="AL223" i="34"/>
  <c r="AJ39" i="34"/>
  <c r="U65" i="11"/>
  <c r="U12" i="11"/>
  <c r="X154" i="29"/>
  <c r="W172" i="29"/>
  <c r="Z157" i="29"/>
  <c r="Y175" i="29"/>
  <c r="X10" i="11" s="1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X9" i="27"/>
  <c r="AF9" i="27" s="1"/>
  <c r="AF33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W6" i="27"/>
  <c r="AE6" i="27" s="1"/>
  <c r="AE30" i="27" s="1"/>
  <c r="BV17" i="27"/>
  <c r="AD17" i="27" s="1"/>
  <c r="AD41" i="27" s="1"/>
  <c r="BV15" i="27"/>
  <c r="AD15" i="27" s="1"/>
  <c r="AD39" i="27" s="1"/>
  <c r="BW21" i="27"/>
  <c r="AE21" i="27" s="1"/>
  <c r="AE45" i="27" s="1"/>
  <c r="X77" i="11" l="1"/>
  <c r="Y78" i="11"/>
  <c r="T353" i="35"/>
  <c r="T212" i="35"/>
  <c r="T210" i="35" s="1"/>
  <c r="T211" i="35" s="1"/>
  <c r="T213" i="35" s="1"/>
  <c r="T352" i="35"/>
  <c r="T354" i="35"/>
  <c r="S215" i="35"/>
  <c r="S359" i="35"/>
  <c r="S355" i="35"/>
  <c r="S356" i="35" s="1"/>
  <c r="T330" i="35"/>
  <c r="T158" i="35"/>
  <c r="T156" i="35" s="1"/>
  <c r="T157" i="35" s="1"/>
  <c r="T159" i="35" s="1"/>
  <c r="T331" i="35"/>
  <c r="T332" i="35" s="1"/>
  <c r="S161" i="35"/>
  <c r="S333" i="35"/>
  <c r="S334" i="35" s="1"/>
  <c r="S337" i="35"/>
  <c r="S310" i="35"/>
  <c r="S387" i="35" s="1"/>
  <c r="R392" i="35"/>
  <c r="S106" i="35"/>
  <c r="T101" i="35"/>
  <c r="S51" i="35"/>
  <c r="U25" i="35"/>
  <c r="V20" i="35"/>
  <c r="T133" i="35"/>
  <c r="U128" i="35"/>
  <c r="T79" i="35"/>
  <c r="U74" i="35"/>
  <c r="T187" i="35"/>
  <c r="U182" i="35"/>
  <c r="S378" i="35"/>
  <c r="AM17" i="35"/>
  <c r="AK233" i="35"/>
  <c r="AL152" i="35"/>
  <c r="AL206" i="35"/>
  <c r="AK44" i="35"/>
  <c r="AL260" i="35"/>
  <c r="AK98" i="35"/>
  <c r="R290" i="35"/>
  <c r="R388" i="35"/>
  <c r="R389" i="35" s="1"/>
  <c r="AL71" i="35"/>
  <c r="AK179" i="35"/>
  <c r="S385" i="35"/>
  <c r="T268" i="35"/>
  <c r="U263" i="35"/>
  <c r="S366" i="35"/>
  <c r="S367" i="35" s="1"/>
  <c r="S370" i="35"/>
  <c r="S242" i="35"/>
  <c r="T365" i="35"/>
  <c r="T364" i="35"/>
  <c r="T363" i="35"/>
  <c r="T239" i="35"/>
  <c r="T237" i="35" s="1"/>
  <c r="T238" i="35" s="1"/>
  <c r="T240" i="35" s="1"/>
  <c r="AK125" i="35"/>
  <c r="K19" i="34"/>
  <c r="K20" i="34" s="1"/>
  <c r="AJ182" i="34"/>
  <c r="AJ180" i="34" s="1"/>
  <c r="AJ181" i="34" s="1"/>
  <c r="AJ183" i="34" s="1"/>
  <c r="AK179" i="34" s="1"/>
  <c r="AI90" i="34"/>
  <c r="AI88" i="34" s="1"/>
  <c r="AI89" i="34" s="1"/>
  <c r="AI91" i="34" s="1"/>
  <c r="AJ87" i="34" s="1"/>
  <c r="AI205" i="34"/>
  <c r="AI203" i="34" s="1"/>
  <c r="AI204" i="34" s="1"/>
  <c r="AI206" i="34" s="1"/>
  <c r="AJ202" i="34" s="1"/>
  <c r="AJ159" i="34"/>
  <c r="AJ157" i="34" s="1"/>
  <c r="AJ158" i="34" s="1"/>
  <c r="AJ160" i="34" s="1"/>
  <c r="AK156" i="34" s="1"/>
  <c r="AI113" i="34"/>
  <c r="AI111" i="34" s="1"/>
  <c r="AI112" i="34" s="1"/>
  <c r="AI114" i="34" s="1"/>
  <c r="AJ110" i="34" s="1"/>
  <c r="AK67" i="34"/>
  <c r="AK65" i="34" s="1"/>
  <c r="AK66" i="34" s="1"/>
  <c r="AK68" i="34" s="1"/>
  <c r="AL64" i="34" s="1"/>
  <c r="AK108" i="34"/>
  <c r="AJ228" i="34"/>
  <c r="AJ226" i="34" s="1"/>
  <c r="AJ227" i="34" s="1"/>
  <c r="AJ229" i="34" s="1"/>
  <c r="AK225" i="34" s="1"/>
  <c r="N41" i="34"/>
  <c r="AL154" i="34"/>
  <c r="AN62" i="34"/>
  <c r="AM131" i="34"/>
  <c r="AL177" i="34"/>
  <c r="AK85" i="34"/>
  <c r="AK16" i="34"/>
  <c r="AK200" i="34"/>
  <c r="AM223" i="34"/>
  <c r="AK39" i="34"/>
  <c r="AJ136" i="34"/>
  <c r="AJ134" i="34" s="1"/>
  <c r="AJ135" i="34" s="1"/>
  <c r="AJ137" i="34" s="1"/>
  <c r="AK133" i="34" s="1"/>
  <c r="V65" i="11"/>
  <c r="V12" i="11"/>
  <c r="AA157" i="29"/>
  <c r="Z175" i="29"/>
  <c r="Y10" i="11" s="1"/>
  <c r="Y160" i="29"/>
  <c r="X178" i="29"/>
  <c r="Y154" i="29"/>
  <c r="X172" i="29"/>
  <c r="BX22" i="27"/>
  <c r="AF22" i="27" s="1"/>
  <c r="AF46" i="27" s="1"/>
  <c r="BX6" i="27"/>
  <c r="AF6" i="27" s="1"/>
  <c r="AF30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Y9" i="27"/>
  <c r="AG9" i="27" s="1"/>
  <c r="AG33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Y77" i="11" l="1"/>
  <c r="Z78" i="11"/>
  <c r="T214" i="35"/>
  <c r="U209" i="35"/>
  <c r="T160" i="35"/>
  <c r="U155" i="35"/>
  <c r="T309" i="35"/>
  <c r="T310" i="35" s="1"/>
  <c r="T308" i="35"/>
  <c r="T104" i="35"/>
  <c r="T102" i="35" s="1"/>
  <c r="T103" i="35" s="1"/>
  <c r="T105" i="35" s="1"/>
  <c r="S311" i="35"/>
  <c r="S312" i="35" s="1"/>
  <c r="S315" i="35"/>
  <c r="S107" i="35"/>
  <c r="T47" i="35"/>
  <c r="S52" i="35"/>
  <c r="T241" i="35"/>
  <c r="U236" i="35"/>
  <c r="AL179" i="35"/>
  <c r="AM260" i="35"/>
  <c r="AM152" i="35"/>
  <c r="AN17" i="35"/>
  <c r="U341" i="35"/>
  <c r="U342" i="35"/>
  <c r="U343" i="35" s="1"/>
  <c r="U185" i="35"/>
  <c r="U183" i="35" s="1"/>
  <c r="U184" i="35" s="1"/>
  <c r="U186" i="35" s="1"/>
  <c r="U319" i="35"/>
  <c r="U320" i="35"/>
  <c r="U321" i="35" s="1"/>
  <c r="U131" i="35"/>
  <c r="U129" i="35" s="1"/>
  <c r="U130" i="35" s="1"/>
  <c r="U132" i="35" s="1"/>
  <c r="T344" i="35"/>
  <c r="T345" i="35" s="1"/>
  <c r="T188" i="35"/>
  <c r="T348" i="35"/>
  <c r="T322" i="35"/>
  <c r="T323" i="35" s="1"/>
  <c r="T134" i="35"/>
  <c r="T326" i="35"/>
  <c r="U375" i="35"/>
  <c r="U376" i="35" s="1"/>
  <c r="U374" i="35"/>
  <c r="U266" i="35"/>
  <c r="U264" i="35"/>
  <c r="U265" i="35" s="1"/>
  <c r="U267" i="35" s="1"/>
  <c r="AM206" i="35"/>
  <c r="U299" i="35"/>
  <c r="U297" i="35"/>
  <c r="U298" i="35"/>
  <c r="U77" i="35"/>
  <c r="U75" i="35" s="1"/>
  <c r="U76" i="35" s="1"/>
  <c r="U78" i="35" s="1"/>
  <c r="V275" i="35"/>
  <c r="V23" i="35"/>
  <c r="V21" i="35" s="1"/>
  <c r="V22" i="35" s="1"/>
  <c r="V24" i="35" s="1"/>
  <c r="V276" i="35"/>
  <c r="V277" i="35" s="1"/>
  <c r="AL125" i="35"/>
  <c r="T377" i="35"/>
  <c r="T381" i="35"/>
  <c r="T269" i="35"/>
  <c r="AM71" i="35"/>
  <c r="AL98" i="35"/>
  <c r="AL44" i="35"/>
  <c r="AL233" i="35"/>
  <c r="T300" i="35"/>
  <c r="T301" i="35" s="1"/>
  <c r="T304" i="35"/>
  <c r="T80" i="35"/>
  <c r="U278" i="35"/>
  <c r="U279" i="35" s="1"/>
  <c r="U26" i="35"/>
  <c r="U282" i="35"/>
  <c r="K236" i="34"/>
  <c r="K22" i="34"/>
  <c r="K237" i="34"/>
  <c r="AK136" i="34"/>
  <c r="AK134" i="34" s="1"/>
  <c r="AK135" i="34" s="1"/>
  <c r="AK137" i="34" s="1"/>
  <c r="AL133" i="34" s="1"/>
  <c r="AJ113" i="34"/>
  <c r="AJ111" i="34" s="1"/>
  <c r="AJ112" i="34" s="1"/>
  <c r="AJ114" i="34" s="1"/>
  <c r="AK110" i="34" s="1"/>
  <c r="AK182" i="34"/>
  <c r="AK180" i="34"/>
  <c r="AK181" i="34" s="1"/>
  <c r="AK183" i="34" s="1"/>
  <c r="AL179" i="34" s="1"/>
  <c r="AL67" i="34"/>
  <c r="AL65" i="34" s="1"/>
  <c r="AL66" i="34" s="1"/>
  <c r="AL68" i="34" s="1"/>
  <c r="AM64" i="34" s="1"/>
  <c r="AJ205" i="34"/>
  <c r="AJ203" i="34" s="1"/>
  <c r="AJ204" i="34" s="1"/>
  <c r="AJ206" i="34" s="1"/>
  <c r="AK202" i="34" s="1"/>
  <c r="AN223" i="34"/>
  <c r="AM177" i="34"/>
  <c r="AN131" i="34"/>
  <c r="AK159" i="34"/>
  <c r="AK157" i="34" s="1"/>
  <c r="AK158" i="34" s="1"/>
  <c r="AK160" i="34" s="1"/>
  <c r="AL156" i="34" s="1"/>
  <c r="N44" i="34"/>
  <c r="AL85" i="34"/>
  <c r="AL200" i="34"/>
  <c r="AO62" i="34"/>
  <c r="AL108" i="34"/>
  <c r="AL39" i="34"/>
  <c r="AJ90" i="34"/>
  <c r="AJ88" i="34" s="1"/>
  <c r="AJ89" i="34" s="1"/>
  <c r="AJ91" i="34" s="1"/>
  <c r="AK87" i="34" s="1"/>
  <c r="AK228" i="34"/>
  <c r="AK226" i="34" s="1"/>
  <c r="AK227" i="34" s="1"/>
  <c r="AK229" i="34" s="1"/>
  <c r="AL225" i="34" s="1"/>
  <c r="AM154" i="34"/>
  <c r="AL16" i="34"/>
  <c r="W65" i="11"/>
  <c r="W12" i="11"/>
  <c r="Z160" i="29"/>
  <c r="Y178" i="29"/>
  <c r="Z154" i="29"/>
  <c r="Y172" i="29"/>
  <c r="AB157" i="29"/>
  <c r="AA175" i="29"/>
  <c r="Z10" i="11" s="1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Z9" i="27"/>
  <c r="AH9" i="27" s="1"/>
  <c r="AH33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AG30" i="27"/>
  <c r="BY6" i="27"/>
  <c r="AG6" i="27" s="1"/>
  <c r="Z77" i="11" l="1"/>
  <c r="AA78" i="11"/>
  <c r="U353" i="35"/>
  <c r="U352" i="35"/>
  <c r="U212" i="35"/>
  <c r="U210" i="35" s="1"/>
  <c r="U211" i="35" s="1"/>
  <c r="U213" i="35" s="1"/>
  <c r="U354" i="35"/>
  <c r="T359" i="35"/>
  <c r="T355" i="35"/>
  <c r="T356" i="35" s="1"/>
  <c r="T215" i="35"/>
  <c r="U158" i="35"/>
  <c r="U156" i="35" s="1"/>
  <c r="U157" i="35" s="1"/>
  <c r="U159" i="35" s="1"/>
  <c r="U331" i="35"/>
  <c r="U332" i="35"/>
  <c r="U330" i="35"/>
  <c r="T161" i="35"/>
  <c r="T337" i="35"/>
  <c r="T333" i="35"/>
  <c r="T334" i="35" s="1"/>
  <c r="T106" i="35"/>
  <c r="U101" i="35"/>
  <c r="S289" i="35"/>
  <c r="S53" i="35"/>
  <c r="S293" i="35"/>
  <c r="S392" i="35" s="1"/>
  <c r="T288" i="35"/>
  <c r="T387" i="35" s="1"/>
  <c r="T287" i="35"/>
  <c r="T386" i="35" s="1"/>
  <c r="T286" i="35"/>
  <c r="T385" i="35" s="1"/>
  <c r="T50" i="35"/>
  <c r="T48" i="35" s="1"/>
  <c r="T49" i="35" s="1"/>
  <c r="T51" i="35" s="1"/>
  <c r="U79" i="35"/>
  <c r="V74" i="35"/>
  <c r="V25" i="35"/>
  <c r="W20" i="35"/>
  <c r="AN71" i="35"/>
  <c r="U133" i="35"/>
  <c r="V128" i="35"/>
  <c r="AO17" i="35"/>
  <c r="U364" i="35"/>
  <c r="U365" i="35" s="1"/>
  <c r="U363" i="35"/>
  <c r="U239" i="35"/>
  <c r="U237" i="35" s="1"/>
  <c r="U238" i="35" s="1"/>
  <c r="U240" i="35" s="1"/>
  <c r="AM233" i="35"/>
  <c r="AM98" i="35"/>
  <c r="U268" i="35"/>
  <c r="V263" i="35"/>
  <c r="AM179" i="35"/>
  <c r="T366" i="35"/>
  <c r="T367" i="35" s="1"/>
  <c r="T370" i="35"/>
  <c r="T242" i="35"/>
  <c r="T378" i="35"/>
  <c r="AM125" i="35"/>
  <c r="AN206" i="35"/>
  <c r="U187" i="35"/>
  <c r="V182" i="35"/>
  <c r="AN260" i="35"/>
  <c r="AM44" i="35"/>
  <c r="AN152" i="35"/>
  <c r="L18" i="34"/>
  <c r="K239" i="34"/>
  <c r="AM67" i="34"/>
  <c r="AM65" i="34" s="1"/>
  <c r="AM66" i="34" s="1"/>
  <c r="AM68" i="34" s="1"/>
  <c r="AN64" i="34" s="1"/>
  <c r="AL159" i="34"/>
  <c r="AL157" i="34" s="1"/>
  <c r="AL158" i="34" s="1"/>
  <c r="AL160" i="34" s="1"/>
  <c r="AM156" i="34" s="1"/>
  <c r="AL182" i="34"/>
  <c r="AL180" i="34" s="1"/>
  <c r="AL181" i="34" s="1"/>
  <c r="AL183" i="34" s="1"/>
  <c r="AM179" i="34" s="1"/>
  <c r="AL228" i="34"/>
  <c r="AL226" i="34"/>
  <c r="AL227" i="34" s="1"/>
  <c r="AL229" i="34" s="1"/>
  <c r="AM225" i="34" s="1"/>
  <c r="AK90" i="34"/>
  <c r="AK88" i="34" s="1"/>
  <c r="AK89" i="34" s="1"/>
  <c r="AK91" i="34" s="1"/>
  <c r="AL87" i="34" s="1"/>
  <c r="AM108" i="34"/>
  <c r="AL136" i="34"/>
  <c r="AL134" i="34" s="1"/>
  <c r="AL135" i="34" s="1"/>
  <c r="AL137" i="34" s="1"/>
  <c r="AM133" i="34" s="1"/>
  <c r="AM85" i="34"/>
  <c r="AN154" i="34"/>
  <c r="AP62" i="34"/>
  <c r="AM200" i="34"/>
  <c r="N42" i="34"/>
  <c r="AO131" i="34"/>
  <c r="AK205" i="34"/>
  <c r="AK203" i="34" s="1"/>
  <c r="AK204" i="34" s="1"/>
  <c r="AK206" i="34" s="1"/>
  <c r="AL202" i="34" s="1"/>
  <c r="AM16" i="34"/>
  <c r="AK113" i="34"/>
  <c r="AK111" i="34" s="1"/>
  <c r="AK112" i="34" s="1"/>
  <c r="AK114" i="34" s="1"/>
  <c r="AL110" i="34" s="1"/>
  <c r="AN177" i="34"/>
  <c r="AM39" i="34"/>
  <c r="AO223" i="34"/>
  <c r="X12" i="11"/>
  <c r="X65" i="11"/>
  <c r="AC157" i="29"/>
  <c r="AB175" i="29"/>
  <c r="AA10" i="11" s="1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AH30" i="27"/>
  <c r="BZ6" i="27"/>
  <c r="AH6" i="27" s="1"/>
  <c r="BY12" i="27"/>
  <c r="AG12" i="27" s="1"/>
  <c r="AG36" i="27" s="1"/>
  <c r="BZ21" i="27"/>
  <c r="AH21" i="27" s="1"/>
  <c r="AH45" i="27" s="1"/>
  <c r="CA9" i="27"/>
  <c r="AI9" i="27" s="1"/>
  <c r="AI33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AB78" i="11" l="1"/>
  <c r="AA77" i="11"/>
  <c r="U214" i="35"/>
  <c r="V209" i="35"/>
  <c r="U160" i="35"/>
  <c r="V155" i="35"/>
  <c r="U308" i="35"/>
  <c r="U309" i="35"/>
  <c r="U310" i="35" s="1"/>
  <c r="U104" i="35"/>
  <c r="U102" i="35" s="1"/>
  <c r="U103" i="35" s="1"/>
  <c r="U105" i="35" s="1"/>
  <c r="T107" i="35"/>
  <c r="T311" i="35"/>
  <c r="T312" i="35" s="1"/>
  <c r="T315" i="35"/>
  <c r="U47" i="35"/>
  <c r="T52" i="35"/>
  <c r="S290" i="35"/>
  <c r="S388" i="35"/>
  <c r="S389" i="35" s="1"/>
  <c r="U241" i="35"/>
  <c r="V236" i="35"/>
  <c r="AO152" i="35"/>
  <c r="AO260" i="35"/>
  <c r="V375" i="35"/>
  <c r="V376" i="35" s="1"/>
  <c r="V374" i="35"/>
  <c r="V266" i="35"/>
  <c r="V264" i="35" s="1"/>
  <c r="V265" i="35" s="1"/>
  <c r="V267" i="35" s="1"/>
  <c r="AN233" i="35"/>
  <c r="V320" i="35"/>
  <c r="V321" i="35"/>
  <c r="V129" i="35"/>
  <c r="V130" i="35" s="1"/>
  <c r="V132" i="35" s="1"/>
  <c r="V131" i="35"/>
  <c r="V319" i="35"/>
  <c r="W276" i="35"/>
  <c r="W277" i="35" s="1"/>
  <c r="W275" i="35"/>
  <c r="W23" i="35"/>
  <c r="W21" i="35" s="1"/>
  <c r="W22" i="35" s="1"/>
  <c r="W24" i="35" s="1"/>
  <c r="AN44" i="35"/>
  <c r="V343" i="35"/>
  <c r="V342" i="35"/>
  <c r="V341" i="35"/>
  <c r="V183" i="35"/>
  <c r="V184" i="35" s="1"/>
  <c r="V186" i="35" s="1"/>
  <c r="V185" i="35"/>
  <c r="AO206" i="35"/>
  <c r="U377" i="35"/>
  <c r="U381" i="35"/>
  <c r="U269" i="35"/>
  <c r="U322" i="35"/>
  <c r="U323" i="35" s="1"/>
  <c r="U134" i="35"/>
  <c r="U326" i="35"/>
  <c r="V278" i="35"/>
  <c r="V279" i="35" s="1"/>
  <c r="V26" i="35"/>
  <c r="V282" i="35"/>
  <c r="U344" i="35"/>
  <c r="U345" i="35" s="1"/>
  <c r="U188" i="35"/>
  <c r="U348" i="35"/>
  <c r="AN179" i="35"/>
  <c r="AN98" i="35"/>
  <c r="AO71" i="35"/>
  <c r="V298" i="35"/>
  <c r="V299" i="35" s="1"/>
  <c r="V297" i="35"/>
  <c r="V77" i="35"/>
  <c r="V75" i="35" s="1"/>
  <c r="V76" i="35" s="1"/>
  <c r="V78" i="35" s="1"/>
  <c r="AN125" i="35"/>
  <c r="AP17" i="35"/>
  <c r="U300" i="35"/>
  <c r="U301" i="35" s="1"/>
  <c r="U80" i="35"/>
  <c r="U304" i="35"/>
  <c r="J76" i="11"/>
  <c r="K241" i="34"/>
  <c r="K5" i="23" s="1"/>
  <c r="L21" i="34"/>
  <c r="L238" i="34" s="1"/>
  <c r="K65" i="12" s="1"/>
  <c r="L235" i="34"/>
  <c r="L15" i="23" s="1"/>
  <c r="AM182" i="34"/>
  <c r="AM180" i="34" s="1"/>
  <c r="AM181" i="34" s="1"/>
  <c r="AM183" i="34" s="1"/>
  <c r="AN179" i="34" s="1"/>
  <c r="AL205" i="34"/>
  <c r="AL203" i="34" s="1"/>
  <c r="AL204" i="34" s="1"/>
  <c r="AL206" i="34" s="1"/>
  <c r="AM202" i="34" s="1"/>
  <c r="AM159" i="34"/>
  <c r="AM157" i="34" s="1"/>
  <c r="AM158" i="34" s="1"/>
  <c r="AM160" i="34" s="1"/>
  <c r="AN156" i="34" s="1"/>
  <c r="AL113" i="34"/>
  <c r="AL111" i="34" s="1"/>
  <c r="AL112" i="34" s="1"/>
  <c r="AL114" i="34" s="1"/>
  <c r="AM110" i="34" s="1"/>
  <c r="AM136" i="34"/>
  <c r="AM134" i="34" s="1"/>
  <c r="AM135" i="34" s="1"/>
  <c r="AM137" i="34" s="1"/>
  <c r="AN133" i="34" s="1"/>
  <c r="AN67" i="34"/>
  <c r="AN65" i="34" s="1"/>
  <c r="AN66" i="34" s="1"/>
  <c r="AN68" i="34" s="1"/>
  <c r="AO64" i="34" s="1"/>
  <c r="AN200" i="34"/>
  <c r="AN85" i="34"/>
  <c r="AQ62" i="34"/>
  <c r="AN108" i="34"/>
  <c r="AP223" i="34"/>
  <c r="AN39" i="34"/>
  <c r="AO177" i="34"/>
  <c r="AN16" i="34"/>
  <c r="N43" i="34"/>
  <c r="AM228" i="34"/>
  <c r="AM226" i="34" s="1"/>
  <c r="AM227" i="34" s="1"/>
  <c r="AM229" i="34" s="1"/>
  <c r="AN225" i="34" s="1"/>
  <c r="AP131" i="34"/>
  <c r="AO154" i="34"/>
  <c r="AL90" i="34"/>
  <c r="AL88" i="34" s="1"/>
  <c r="AL89" i="34" s="1"/>
  <c r="AL91" i="34" s="1"/>
  <c r="AM87" i="34" s="1"/>
  <c r="Y65" i="11"/>
  <c r="Y12" i="11"/>
  <c r="AB160" i="29"/>
  <c r="AA178" i="29"/>
  <c r="AB154" i="29"/>
  <c r="AA172" i="29"/>
  <c r="AD157" i="29"/>
  <c r="AC175" i="29"/>
  <c r="AB10" i="11" s="1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CB9" i="27"/>
  <c r="AJ9" i="27" s="1"/>
  <c r="AJ33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6" i="27"/>
  <c r="AI6" i="27" s="1"/>
  <c r="AI30" i="27" s="1"/>
  <c r="CA10" i="27"/>
  <c r="AI10" i="27" s="1"/>
  <c r="AI34" i="27" s="1"/>
  <c r="BZ8" i="27"/>
  <c r="AH8" i="27" s="1"/>
  <c r="AH32" i="27" s="1"/>
  <c r="BZ11" i="27"/>
  <c r="AH11" i="27" s="1"/>
  <c r="AH35" i="27" s="1"/>
  <c r="AB77" i="11" l="1"/>
  <c r="AC78" i="11"/>
  <c r="V353" i="35"/>
  <c r="V354" i="35"/>
  <c r="V212" i="35"/>
  <c r="V210" i="35" s="1"/>
  <c r="V211" i="35" s="1"/>
  <c r="V213" i="35" s="1"/>
  <c r="V352" i="35"/>
  <c r="U215" i="35"/>
  <c r="U359" i="35"/>
  <c r="U355" i="35"/>
  <c r="U356" i="35" s="1"/>
  <c r="V331" i="35"/>
  <c r="V158" i="35"/>
  <c r="V156" i="35" s="1"/>
  <c r="V157" i="35" s="1"/>
  <c r="V159" i="35" s="1"/>
  <c r="V332" i="35"/>
  <c r="V330" i="35"/>
  <c r="U333" i="35"/>
  <c r="U334" i="35" s="1"/>
  <c r="U161" i="35"/>
  <c r="U337" i="35"/>
  <c r="U106" i="35"/>
  <c r="V101" i="35"/>
  <c r="T53" i="35"/>
  <c r="T293" i="35"/>
  <c r="T392" i="35" s="1"/>
  <c r="T289" i="35"/>
  <c r="U287" i="35"/>
  <c r="U386" i="35" s="1"/>
  <c r="U286" i="35"/>
  <c r="U385" i="35" s="1"/>
  <c r="U50" i="35"/>
  <c r="U48" i="35" s="1"/>
  <c r="U49" i="35" s="1"/>
  <c r="U51" i="35" s="1"/>
  <c r="U378" i="35"/>
  <c r="AO44" i="35"/>
  <c r="V268" i="35"/>
  <c r="W263" i="35"/>
  <c r="AO125" i="35"/>
  <c r="AP71" i="35"/>
  <c r="AO179" i="35"/>
  <c r="AP260" i="35"/>
  <c r="AP206" i="35"/>
  <c r="AO233" i="35"/>
  <c r="AP152" i="35"/>
  <c r="V364" i="35"/>
  <c r="V365" i="35" s="1"/>
  <c r="V363" i="35"/>
  <c r="V239" i="35"/>
  <c r="V237" i="35" s="1"/>
  <c r="V238" i="35" s="1"/>
  <c r="V240" i="35" s="1"/>
  <c r="V79" i="35"/>
  <c r="W74" i="35"/>
  <c r="AO98" i="35"/>
  <c r="AQ17" i="35"/>
  <c r="V187" i="35"/>
  <c r="W182" i="35"/>
  <c r="W25" i="35"/>
  <c r="X20" i="35"/>
  <c r="V133" i="35"/>
  <c r="W128" i="35"/>
  <c r="U366" i="35"/>
  <c r="U367" i="35" s="1"/>
  <c r="U242" i="35"/>
  <c r="U370" i="35"/>
  <c r="L19" i="34"/>
  <c r="L20" i="34" s="1"/>
  <c r="L236" i="34"/>
  <c r="AM90" i="34"/>
  <c r="AM88" i="34" s="1"/>
  <c r="AM89" i="34" s="1"/>
  <c r="AM91" i="34" s="1"/>
  <c r="AN87" i="34" s="1"/>
  <c r="AM205" i="34"/>
  <c r="AM203" i="34" s="1"/>
  <c r="AM204" i="34" s="1"/>
  <c r="AM206" i="34" s="1"/>
  <c r="AN202" i="34" s="1"/>
  <c r="AN159" i="34"/>
  <c r="AN157" i="34" s="1"/>
  <c r="AN158" i="34" s="1"/>
  <c r="AN160" i="34" s="1"/>
  <c r="AO156" i="34" s="1"/>
  <c r="AM113" i="34"/>
  <c r="AM111" i="34" s="1"/>
  <c r="AM112" i="34" s="1"/>
  <c r="AM114" i="34" s="1"/>
  <c r="AN110" i="34" s="1"/>
  <c r="AN182" i="34"/>
  <c r="AN180" i="34" s="1"/>
  <c r="AN181" i="34" s="1"/>
  <c r="AN183" i="34" s="1"/>
  <c r="AO179" i="34" s="1"/>
  <c r="AN228" i="34"/>
  <c r="AN226" i="34" s="1"/>
  <c r="AN227" i="34" s="1"/>
  <c r="AN229" i="34" s="1"/>
  <c r="AO225" i="34" s="1"/>
  <c r="AO108" i="34"/>
  <c r="AO85" i="34"/>
  <c r="AP177" i="34"/>
  <c r="AQ223" i="34"/>
  <c r="AN136" i="34"/>
  <c r="AN134" i="34" s="1"/>
  <c r="AN135" i="34" s="1"/>
  <c r="AN137" i="34" s="1"/>
  <c r="AO133" i="34" s="1"/>
  <c r="AP154" i="34"/>
  <c r="AO67" i="34"/>
  <c r="AO65" i="34" s="1"/>
  <c r="AO66" i="34" s="1"/>
  <c r="AO68" i="34" s="1"/>
  <c r="AP64" i="34" s="1"/>
  <c r="AQ131" i="34"/>
  <c r="AO16" i="34"/>
  <c r="AR62" i="34"/>
  <c r="AO200" i="34"/>
  <c r="N45" i="34"/>
  <c r="AO39" i="34"/>
  <c r="Z65" i="11"/>
  <c r="Z12" i="11"/>
  <c r="AC154" i="29"/>
  <c r="AB172" i="29"/>
  <c r="AE157" i="29"/>
  <c r="AD175" i="29"/>
  <c r="AC10" i="11" s="1"/>
  <c r="AC160" i="29"/>
  <c r="AB178" i="29"/>
  <c r="CB22" i="27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C9" i="27"/>
  <c r="AK9" i="27" s="1"/>
  <c r="AK33" i="27" s="1"/>
  <c r="CA11" i="27"/>
  <c r="AI11" i="27" s="1"/>
  <c r="AI35" i="27" s="1"/>
  <c r="CB6" i="27"/>
  <c r="AJ6" i="27" s="1"/>
  <c r="AJ30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C77" i="11" l="1"/>
  <c r="AD78" i="11"/>
  <c r="V214" i="35"/>
  <c r="W209" i="35"/>
  <c r="W155" i="35"/>
  <c r="V160" i="35"/>
  <c r="V308" i="35"/>
  <c r="V309" i="35"/>
  <c r="V310" i="35" s="1"/>
  <c r="V104" i="35"/>
  <c r="V102" i="35" s="1"/>
  <c r="V103" i="35" s="1"/>
  <c r="V105" i="35" s="1"/>
  <c r="U107" i="35"/>
  <c r="U315" i="35"/>
  <c r="U311" i="35"/>
  <c r="U312" i="35" s="1"/>
  <c r="U288" i="35"/>
  <c r="U387" i="35" s="1"/>
  <c r="T290" i="35"/>
  <c r="T388" i="35"/>
  <c r="T389" i="35" s="1"/>
  <c r="U52" i="35"/>
  <c r="V47" i="35"/>
  <c r="V241" i="35"/>
  <c r="W236" i="35"/>
  <c r="X276" i="35"/>
  <c r="X277" i="35" s="1"/>
  <c r="X275" i="35"/>
  <c r="X23" i="35"/>
  <c r="X21" i="35" s="1"/>
  <c r="X22" i="35" s="1"/>
  <c r="X24" i="35" s="1"/>
  <c r="W298" i="35"/>
  <c r="W299" i="35" s="1"/>
  <c r="W297" i="35"/>
  <c r="W77" i="35"/>
  <c r="W75" i="35" s="1"/>
  <c r="W76" i="35" s="1"/>
  <c r="W78" i="35" s="1"/>
  <c r="AP125" i="35"/>
  <c r="W278" i="35"/>
  <c r="W279" i="35" s="1"/>
  <c r="W282" i="35"/>
  <c r="W26" i="35"/>
  <c r="V300" i="35"/>
  <c r="V301" i="35" s="1"/>
  <c r="V80" i="35"/>
  <c r="V304" i="35"/>
  <c r="AQ152" i="35"/>
  <c r="W376" i="35"/>
  <c r="W375" i="35"/>
  <c r="W374" i="35"/>
  <c r="W266" i="35"/>
  <c r="W264" i="35" s="1"/>
  <c r="W265" i="35" s="1"/>
  <c r="W267" i="35" s="1"/>
  <c r="W320" i="35"/>
  <c r="W321" i="35" s="1"/>
  <c r="W319" i="35"/>
  <c r="W131" i="35"/>
  <c r="W129" i="35" s="1"/>
  <c r="W130" i="35" s="1"/>
  <c r="W132" i="35" s="1"/>
  <c r="AQ71" i="35"/>
  <c r="V377" i="35"/>
  <c r="V381" i="35"/>
  <c r="V269" i="35"/>
  <c r="V344" i="35"/>
  <c r="V345" i="35" s="1"/>
  <c r="V188" i="35"/>
  <c r="V348" i="35"/>
  <c r="AP98" i="35"/>
  <c r="AP233" i="35"/>
  <c r="AQ260" i="35"/>
  <c r="AR17" i="35"/>
  <c r="V322" i="35"/>
  <c r="V323" i="35" s="1"/>
  <c r="V134" i="35"/>
  <c r="V326" i="35"/>
  <c r="W343" i="35"/>
  <c r="W342" i="35"/>
  <c r="W341" i="35"/>
  <c r="W185" i="35"/>
  <c r="W183" i="35" s="1"/>
  <c r="W184" i="35" s="1"/>
  <c r="W186" i="35" s="1"/>
  <c r="AQ206" i="35"/>
  <c r="AP179" i="35"/>
  <c r="AP44" i="35"/>
  <c r="L22" i="34"/>
  <c r="L237" i="34"/>
  <c r="AN90" i="34"/>
  <c r="AN88" i="34" s="1"/>
  <c r="AN89" i="34" s="1"/>
  <c r="AN91" i="34" s="1"/>
  <c r="AO87" i="34" s="1"/>
  <c r="AN205" i="34"/>
  <c r="AN203" i="34" s="1"/>
  <c r="AN204" i="34" s="1"/>
  <c r="AN206" i="34" s="1"/>
  <c r="AO202" i="34" s="1"/>
  <c r="AN113" i="34"/>
  <c r="AN111" i="34" s="1"/>
  <c r="AN112" i="34" s="1"/>
  <c r="AN114" i="34" s="1"/>
  <c r="AO110" i="34" s="1"/>
  <c r="AP67" i="34"/>
  <c r="AP65" i="34" s="1"/>
  <c r="AP66" i="34" s="1"/>
  <c r="AP68" i="34" s="1"/>
  <c r="AQ64" i="34" s="1"/>
  <c r="AO159" i="34"/>
  <c r="AO157" i="34" s="1"/>
  <c r="AO158" i="34" s="1"/>
  <c r="AO160" i="34" s="1"/>
  <c r="AP156" i="34" s="1"/>
  <c r="AO228" i="34"/>
  <c r="AO226" i="34" s="1"/>
  <c r="AO227" i="34" s="1"/>
  <c r="AO229" i="34" s="1"/>
  <c r="AP225" i="34" s="1"/>
  <c r="O41" i="34"/>
  <c r="AS62" i="34"/>
  <c r="AR131" i="34"/>
  <c r="AO136" i="34"/>
  <c r="AO134" i="34" s="1"/>
  <c r="AO135" i="34" s="1"/>
  <c r="AO137" i="34" s="1"/>
  <c r="AP133" i="34" s="1"/>
  <c r="AR223" i="34"/>
  <c r="AP200" i="34"/>
  <c r="AP108" i="34"/>
  <c r="AQ177" i="34"/>
  <c r="AP39" i="34"/>
  <c r="AP16" i="34"/>
  <c r="AQ154" i="34"/>
  <c r="AO182" i="34"/>
  <c r="AO180" i="34" s="1"/>
  <c r="AO181" i="34" s="1"/>
  <c r="AO183" i="34" s="1"/>
  <c r="AP179" i="34" s="1"/>
  <c r="AP85" i="34"/>
  <c r="AA65" i="11"/>
  <c r="AA12" i="11"/>
  <c r="AF157" i="29"/>
  <c r="AE175" i="29"/>
  <c r="AD10" i="11" s="1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D9" i="27"/>
  <c r="AL9" i="27" s="1"/>
  <c r="AL33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C6" i="27"/>
  <c r="AK6" i="27" s="1"/>
  <c r="AK30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E78" i="11" l="1"/>
  <c r="AD77" i="11"/>
  <c r="W352" i="35"/>
  <c r="W354" i="35"/>
  <c r="W353" i="35"/>
  <c r="W212" i="35"/>
  <c r="W210" i="35" s="1"/>
  <c r="W211" i="35" s="1"/>
  <c r="W213" i="35" s="1"/>
  <c r="V215" i="35"/>
  <c r="V355" i="35"/>
  <c r="V356" i="35" s="1"/>
  <c r="V359" i="35"/>
  <c r="V337" i="35"/>
  <c r="V333" i="35"/>
  <c r="V334" i="35" s="1"/>
  <c r="V161" i="35"/>
  <c r="W331" i="35"/>
  <c r="W332" i="35" s="1"/>
  <c r="W158" i="35"/>
  <c r="W156" i="35" s="1"/>
  <c r="W157" i="35" s="1"/>
  <c r="W159" i="35" s="1"/>
  <c r="W330" i="35"/>
  <c r="V106" i="35"/>
  <c r="W101" i="35"/>
  <c r="U289" i="35"/>
  <c r="U53" i="35"/>
  <c r="U293" i="35"/>
  <c r="U392" i="35" s="1"/>
  <c r="V50" i="35"/>
  <c r="V48" i="35" s="1"/>
  <c r="V49" i="35" s="1"/>
  <c r="V51" i="35" s="1"/>
  <c r="V286" i="35"/>
  <c r="V385" i="35" s="1"/>
  <c r="V287" i="35"/>
  <c r="V386" i="35" s="1"/>
  <c r="X25" i="35"/>
  <c r="Y20" i="35"/>
  <c r="W133" i="35"/>
  <c r="X128" i="35"/>
  <c r="AR206" i="35"/>
  <c r="AQ233" i="35"/>
  <c r="AQ125" i="35"/>
  <c r="AQ179" i="35"/>
  <c r="AR260" i="35"/>
  <c r="AQ98" i="35"/>
  <c r="W364" i="35"/>
  <c r="W365" i="35" s="1"/>
  <c r="W363" i="35"/>
  <c r="W239" i="35"/>
  <c r="W237" i="35" s="1"/>
  <c r="W238" i="35" s="1"/>
  <c r="W240" i="35" s="1"/>
  <c r="W187" i="35"/>
  <c r="X182" i="35"/>
  <c r="AS17" i="35"/>
  <c r="AR152" i="35"/>
  <c r="AQ44" i="35"/>
  <c r="V378" i="35"/>
  <c r="AR71" i="35"/>
  <c r="W268" i="35"/>
  <c r="X263" i="35"/>
  <c r="W79" i="35"/>
  <c r="X74" i="35"/>
  <c r="V366" i="35"/>
  <c r="V367" i="35" s="1"/>
  <c r="V242" i="35"/>
  <c r="V370" i="35"/>
  <c r="M18" i="34"/>
  <c r="L239" i="34"/>
  <c r="AP182" i="34"/>
  <c r="AP180" i="34" s="1"/>
  <c r="AP181" i="34" s="1"/>
  <c r="AP183" i="34" s="1"/>
  <c r="AQ179" i="34" s="1"/>
  <c r="AP228" i="34"/>
  <c r="AP226" i="34" s="1"/>
  <c r="AP227" i="34" s="1"/>
  <c r="AP229" i="34" s="1"/>
  <c r="AQ225" i="34" s="1"/>
  <c r="AO90" i="34"/>
  <c r="AO88" i="34" s="1"/>
  <c r="AO89" i="34" s="1"/>
  <c r="AO91" i="34" s="1"/>
  <c r="AP87" i="34" s="1"/>
  <c r="AO205" i="34"/>
  <c r="AO203" i="34" s="1"/>
  <c r="AO204" i="34" s="1"/>
  <c r="AO206" i="34" s="1"/>
  <c r="AP202" i="34" s="1"/>
  <c r="AP159" i="34"/>
  <c r="AP157" i="34" s="1"/>
  <c r="AP158" i="34" s="1"/>
  <c r="AP160" i="34" s="1"/>
  <c r="AQ156" i="34" s="1"/>
  <c r="AQ85" i="34"/>
  <c r="AO113" i="34"/>
  <c r="AO111" i="34" s="1"/>
  <c r="AO112" i="34" s="1"/>
  <c r="AO114" i="34" s="1"/>
  <c r="AP110" i="34" s="1"/>
  <c r="AQ200" i="34"/>
  <c r="AQ16" i="34"/>
  <c r="AT62" i="34"/>
  <c r="AR177" i="34"/>
  <c r="AQ108" i="34"/>
  <c r="AS223" i="34"/>
  <c r="AS131" i="34"/>
  <c r="AP136" i="34"/>
  <c r="AP134" i="34" s="1"/>
  <c r="AP135" i="34" s="1"/>
  <c r="AP137" i="34" s="1"/>
  <c r="AQ133" i="34" s="1"/>
  <c r="AQ67" i="34"/>
  <c r="AQ65" i="34" s="1"/>
  <c r="AQ66" i="34" s="1"/>
  <c r="AQ68" i="34" s="1"/>
  <c r="AR64" i="34" s="1"/>
  <c r="AR154" i="34"/>
  <c r="AQ39" i="34"/>
  <c r="O44" i="34"/>
  <c r="O42" i="34" s="1"/>
  <c r="AB12" i="11"/>
  <c r="AB65" i="11"/>
  <c r="AE160" i="29"/>
  <c r="AD178" i="29"/>
  <c r="AE154" i="29"/>
  <c r="AD172" i="29"/>
  <c r="AG157" i="29"/>
  <c r="AF175" i="29"/>
  <c r="AE10" i="11" s="1"/>
  <c r="CD22" i="27"/>
  <c r="AL22" i="27" s="1"/>
  <c r="AL46" i="27" s="1"/>
  <c r="CC15" i="27"/>
  <c r="AK15" i="27" s="1"/>
  <c r="AK39" i="27" s="1"/>
  <c r="CD6" i="27"/>
  <c r="AL6" i="27" s="1"/>
  <c r="AL30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E9" i="27"/>
  <c r="AM9" i="27" s="1"/>
  <c r="AM33" i="27" s="1"/>
  <c r="CD14" i="27"/>
  <c r="AL14" i="27" s="1"/>
  <c r="AL38" i="27" s="1"/>
  <c r="CC16" i="27"/>
  <c r="AK16" i="27" s="1"/>
  <c r="AK40" i="27" s="1"/>
  <c r="AF78" i="11" l="1"/>
  <c r="AE77" i="11"/>
  <c r="X209" i="35"/>
  <c r="W214" i="35"/>
  <c r="X155" i="35"/>
  <c r="W160" i="35"/>
  <c r="W104" i="35"/>
  <c r="W102" i="35" s="1"/>
  <c r="W103" i="35" s="1"/>
  <c r="W105" i="35" s="1"/>
  <c r="W308" i="35"/>
  <c r="W309" i="35"/>
  <c r="W310" i="35" s="1"/>
  <c r="V107" i="35"/>
  <c r="V315" i="35"/>
  <c r="V311" i="35"/>
  <c r="V312" i="35" s="1"/>
  <c r="V288" i="35"/>
  <c r="V387" i="35" s="1"/>
  <c r="V52" i="35"/>
  <c r="W47" i="35"/>
  <c r="U290" i="35"/>
  <c r="U388" i="35"/>
  <c r="U389" i="35" s="1"/>
  <c r="W300" i="35"/>
  <c r="W301" i="35" s="1"/>
  <c r="W304" i="35"/>
  <c r="W80" i="35"/>
  <c r="AS71" i="35"/>
  <c r="W241" i="35"/>
  <c r="X236" i="35"/>
  <c r="AS260" i="35"/>
  <c r="W322" i="35"/>
  <c r="W323" i="35" s="1"/>
  <c r="W134" i="35"/>
  <c r="W326" i="35"/>
  <c r="X375" i="35"/>
  <c r="X376" i="35" s="1"/>
  <c r="X374" i="35"/>
  <c r="X266" i="35"/>
  <c r="X264" i="35" s="1"/>
  <c r="X265" i="35" s="1"/>
  <c r="X267" i="35" s="1"/>
  <c r="AR98" i="35"/>
  <c r="W377" i="35"/>
  <c r="W269" i="35"/>
  <c r="W381" i="35"/>
  <c r="AR44" i="35"/>
  <c r="AR233" i="35"/>
  <c r="Y276" i="35"/>
  <c r="Y277" i="35" s="1"/>
  <c r="Y275" i="35"/>
  <c r="Y23" i="35"/>
  <c r="Y21" i="35" s="1"/>
  <c r="Y22" i="35" s="1"/>
  <c r="Y24" i="35" s="1"/>
  <c r="AS152" i="35"/>
  <c r="W344" i="35"/>
  <c r="W345" i="35" s="1"/>
  <c r="W188" i="35"/>
  <c r="W348" i="35"/>
  <c r="AR125" i="35"/>
  <c r="AT17" i="35"/>
  <c r="X299" i="35"/>
  <c r="X298" i="35"/>
  <c r="X77" i="35"/>
  <c r="X75" i="35" s="1"/>
  <c r="X76" i="35" s="1"/>
  <c r="X78" i="35" s="1"/>
  <c r="X297" i="35"/>
  <c r="X342" i="35"/>
  <c r="X343" i="35" s="1"/>
  <c r="X341" i="35"/>
  <c r="X185" i="35"/>
  <c r="X183" i="35" s="1"/>
  <c r="X184" i="35" s="1"/>
  <c r="X186" i="35" s="1"/>
  <c r="AR179" i="35"/>
  <c r="AS206" i="35"/>
  <c r="X320" i="35"/>
  <c r="X321" i="35" s="1"/>
  <c r="X319" i="35"/>
  <c r="X131" i="35"/>
  <c r="X129" i="35" s="1"/>
  <c r="X130" i="35" s="1"/>
  <c r="X132" i="35" s="1"/>
  <c r="X278" i="35"/>
  <c r="X279" i="35" s="1"/>
  <c r="X282" i="35"/>
  <c r="X26" i="35"/>
  <c r="K76" i="11"/>
  <c r="L241" i="34"/>
  <c r="L5" i="23" s="1"/>
  <c r="M21" i="34"/>
  <c r="M235" i="34"/>
  <c r="M15" i="23" s="1"/>
  <c r="AP113" i="34"/>
  <c r="AP111" i="34" s="1"/>
  <c r="AP112" i="34" s="1"/>
  <c r="AP114" i="34" s="1"/>
  <c r="AQ110" i="34" s="1"/>
  <c r="AQ136" i="34"/>
  <c r="AQ134" i="34" s="1"/>
  <c r="AQ135" i="34" s="1"/>
  <c r="AQ137" i="34" s="1"/>
  <c r="AR133" i="34" s="1"/>
  <c r="AP90" i="34"/>
  <c r="AP88" i="34" s="1"/>
  <c r="AP89" i="34" s="1"/>
  <c r="AP91" i="34" s="1"/>
  <c r="AQ87" i="34" s="1"/>
  <c r="AP205" i="34"/>
  <c r="AP203" i="34" s="1"/>
  <c r="AP204" i="34" s="1"/>
  <c r="AP206" i="34" s="1"/>
  <c r="AQ202" i="34" s="1"/>
  <c r="AQ182" i="34"/>
  <c r="AQ180" i="34" s="1"/>
  <c r="AQ181" i="34" s="1"/>
  <c r="AQ183" i="34" s="1"/>
  <c r="AR179" i="34" s="1"/>
  <c r="AQ228" i="34"/>
  <c r="AQ226" i="34" s="1"/>
  <c r="AQ227" i="34" s="1"/>
  <c r="AQ229" i="34" s="1"/>
  <c r="AR225" i="34" s="1"/>
  <c r="O43" i="34"/>
  <c r="AS177" i="34"/>
  <c r="AR16" i="34"/>
  <c r="AR85" i="34"/>
  <c r="AS154" i="34"/>
  <c r="AR108" i="34"/>
  <c r="AU62" i="34"/>
  <c r="AQ159" i="34"/>
  <c r="AQ157" i="34" s="1"/>
  <c r="AQ158" i="34" s="1"/>
  <c r="AQ160" i="34" s="1"/>
  <c r="AR156" i="34" s="1"/>
  <c r="AR67" i="34"/>
  <c r="AR65" i="34" s="1"/>
  <c r="AR66" i="34" s="1"/>
  <c r="AR68" i="34" s="1"/>
  <c r="AS64" i="34" s="1"/>
  <c r="AR39" i="34"/>
  <c r="AT131" i="34"/>
  <c r="AT223" i="34"/>
  <c r="AR200" i="34"/>
  <c r="AC65" i="11"/>
  <c r="AC12" i="11"/>
  <c r="AF154" i="29"/>
  <c r="AE172" i="29"/>
  <c r="AH157" i="29"/>
  <c r="AG175" i="29"/>
  <c r="AF10" i="11" s="1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6" i="27"/>
  <c r="AM6" i="27" s="1"/>
  <c r="AM30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F9" i="27"/>
  <c r="AN9" i="27" s="1"/>
  <c r="AN33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AF77" i="11" l="1"/>
  <c r="AG78" i="11"/>
  <c r="W359" i="35"/>
  <c r="W355" i="35"/>
  <c r="W356" i="35" s="1"/>
  <c r="W215" i="35"/>
  <c r="X212" i="35"/>
  <c r="X210" i="35" s="1"/>
  <c r="X211" i="35" s="1"/>
  <c r="X213" i="35" s="1"/>
  <c r="X353" i="35"/>
  <c r="X354" i="35"/>
  <c r="X352" i="35"/>
  <c r="W333" i="35"/>
  <c r="W334" i="35" s="1"/>
  <c r="W337" i="35"/>
  <c r="W161" i="35"/>
  <c r="X330" i="35"/>
  <c r="X158" i="35"/>
  <c r="X156" i="35" s="1"/>
  <c r="X157" i="35" s="1"/>
  <c r="X159" i="35" s="1"/>
  <c r="X331" i="35"/>
  <c r="X332" i="35" s="1"/>
  <c r="W106" i="35"/>
  <c r="X101" i="35"/>
  <c r="W286" i="35"/>
  <c r="W385" i="35" s="1"/>
  <c r="W50" i="35"/>
  <c r="W48" i="35" s="1"/>
  <c r="W49" i="35" s="1"/>
  <c r="W51" i="35" s="1"/>
  <c r="W287" i="35"/>
  <c r="W386" i="35" s="1"/>
  <c r="V53" i="35"/>
  <c r="V289" i="35"/>
  <c r="V293" i="35"/>
  <c r="V392" i="35" s="1"/>
  <c r="X268" i="35"/>
  <c r="Y263" i="35"/>
  <c r="X133" i="35"/>
  <c r="Y128" i="35"/>
  <c r="X79" i="35"/>
  <c r="Y74" i="35"/>
  <c r="AT260" i="35"/>
  <c r="AT71" i="35"/>
  <c r="AT152" i="35"/>
  <c r="AS44" i="35"/>
  <c r="AS98" i="35"/>
  <c r="W366" i="35"/>
  <c r="W367" i="35" s="1"/>
  <c r="W242" i="35"/>
  <c r="W370" i="35"/>
  <c r="X187" i="35"/>
  <c r="Y182" i="35"/>
  <c r="AU17" i="35"/>
  <c r="AS125" i="35"/>
  <c r="W378" i="35"/>
  <c r="AS179" i="35"/>
  <c r="Y25" i="35"/>
  <c r="Z20" i="35"/>
  <c r="X364" i="35"/>
  <c r="X365" i="35" s="1"/>
  <c r="X363" i="35"/>
  <c r="X239" i="35"/>
  <c r="X237" i="35" s="1"/>
  <c r="X238" i="35" s="1"/>
  <c r="X240" i="35" s="1"/>
  <c r="AT206" i="35"/>
  <c r="AS233" i="35"/>
  <c r="M19" i="34"/>
  <c r="M238" i="34"/>
  <c r="L65" i="12" s="1"/>
  <c r="AQ205" i="34"/>
  <c r="AQ203" i="34" s="1"/>
  <c r="AQ204" i="34" s="1"/>
  <c r="AQ206" i="34" s="1"/>
  <c r="AR202" i="34" s="1"/>
  <c r="AQ90" i="34"/>
  <c r="AQ88" i="34" s="1"/>
  <c r="AQ89" i="34" s="1"/>
  <c r="AQ91" i="34" s="1"/>
  <c r="AR87" i="34" s="1"/>
  <c r="AR182" i="34"/>
  <c r="AR180" i="34"/>
  <c r="AR181" i="34" s="1"/>
  <c r="AR183" i="34" s="1"/>
  <c r="AS179" i="34" s="1"/>
  <c r="AR136" i="34"/>
  <c r="AR134" i="34" s="1"/>
  <c r="AR135" i="34" s="1"/>
  <c r="AR137" i="34" s="1"/>
  <c r="AS133" i="34" s="1"/>
  <c r="AR228" i="34"/>
  <c r="AR226" i="34" s="1"/>
  <c r="AR227" i="34" s="1"/>
  <c r="AR229" i="34" s="1"/>
  <c r="AS225" i="34" s="1"/>
  <c r="AR159" i="34"/>
  <c r="AR157" i="34" s="1"/>
  <c r="AR158" i="34" s="1"/>
  <c r="AR160" i="34" s="1"/>
  <c r="AS156" i="34" s="1"/>
  <c r="AQ113" i="34"/>
  <c r="AQ111" i="34" s="1"/>
  <c r="AQ112" i="34" s="1"/>
  <c r="AQ114" i="34" s="1"/>
  <c r="AR110" i="34" s="1"/>
  <c r="AS67" i="34"/>
  <c r="AS65" i="34" s="1"/>
  <c r="AS66" i="34" s="1"/>
  <c r="AS68" i="34" s="1"/>
  <c r="AT64" i="34" s="1"/>
  <c r="AU131" i="34"/>
  <c r="AS39" i="34"/>
  <c r="AV62" i="34"/>
  <c r="AS200" i="34"/>
  <c r="AS85" i="34"/>
  <c r="AS16" i="34"/>
  <c r="AU223" i="34"/>
  <c r="AT154" i="34"/>
  <c r="AT177" i="34"/>
  <c r="AS108" i="34"/>
  <c r="O45" i="34"/>
  <c r="AD65" i="11"/>
  <c r="AD12" i="11"/>
  <c r="AI157" i="29"/>
  <c r="AH175" i="29"/>
  <c r="AG10" i="11" s="1"/>
  <c r="AG160" i="29"/>
  <c r="AF178" i="29"/>
  <c r="AG154" i="29"/>
  <c r="AF172" i="29"/>
  <c r="CF22" i="27"/>
  <c r="AN22" i="27" s="1"/>
  <c r="AN46" i="27" s="1"/>
  <c r="CE7" i="27"/>
  <c r="AM7" i="27" s="1"/>
  <c r="AM31" i="27" s="1"/>
  <c r="CE11" i="27"/>
  <c r="AM11" i="27" s="1"/>
  <c r="AM35" i="27" s="1"/>
  <c r="AO33" i="27"/>
  <c r="CH9" i="27" s="1"/>
  <c r="CG9" i="27"/>
  <c r="AO9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6" i="27"/>
  <c r="AN6" i="27" s="1"/>
  <c r="AN30" i="27" s="1"/>
  <c r="CF10" i="27"/>
  <c r="AN10" i="27" s="1"/>
  <c r="AN34" i="27" s="1"/>
  <c r="AH78" i="11" l="1"/>
  <c r="AG77" i="11"/>
  <c r="Y209" i="35"/>
  <c r="X214" i="35"/>
  <c r="X160" i="35"/>
  <c r="Y155" i="35"/>
  <c r="X308" i="35"/>
  <c r="X309" i="35"/>
  <c r="X310" i="35" s="1"/>
  <c r="X104" i="35"/>
  <c r="X102" i="35" s="1"/>
  <c r="X103" i="35" s="1"/>
  <c r="X105" i="35" s="1"/>
  <c r="W107" i="35"/>
  <c r="W315" i="35"/>
  <c r="W311" i="35"/>
  <c r="W312" i="35" s="1"/>
  <c r="W288" i="35"/>
  <c r="W387" i="35" s="1"/>
  <c r="W52" i="35"/>
  <c r="X47" i="35"/>
  <c r="V290" i="35"/>
  <c r="V388" i="35"/>
  <c r="V389" i="35" s="1"/>
  <c r="Z276" i="35"/>
  <c r="Z277" i="35" s="1"/>
  <c r="Z275" i="35"/>
  <c r="Z23" i="35"/>
  <c r="Z21" i="35" s="1"/>
  <c r="Z22" i="35" s="1"/>
  <c r="Z24" i="35" s="1"/>
  <c r="Y299" i="35"/>
  <c r="Y297" i="35"/>
  <c r="Y298" i="35"/>
  <c r="Y77" i="35"/>
  <c r="Y75" i="35" s="1"/>
  <c r="Y76" i="35" s="1"/>
  <c r="Y78" i="35" s="1"/>
  <c r="Y278" i="35"/>
  <c r="Y279" i="35" s="1"/>
  <c r="Y26" i="35"/>
  <c r="Y282" i="35"/>
  <c r="AU152" i="35"/>
  <c r="X300" i="35"/>
  <c r="X301" i="35" s="1"/>
  <c r="X304" i="35"/>
  <c r="X80" i="35"/>
  <c r="X377" i="35"/>
  <c r="X269" i="35"/>
  <c r="X381" i="35"/>
  <c r="AT179" i="35"/>
  <c r="AT125" i="35"/>
  <c r="X344" i="35"/>
  <c r="X345" i="35" s="1"/>
  <c r="X348" i="35"/>
  <c r="X188" i="35"/>
  <c r="AU260" i="35"/>
  <c r="Y319" i="35"/>
  <c r="Y320" i="35"/>
  <c r="Y321" i="35" s="1"/>
  <c r="Y131" i="35"/>
  <c r="Y129" i="35" s="1"/>
  <c r="Y130" i="35" s="1"/>
  <c r="Y132" i="35" s="1"/>
  <c r="X241" i="35"/>
  <c r="Y236" i="35"/>
  <c r="Y374" i="35"/>
  <c r="Y375" i="35"/>
  <c r="Y376" i="35" s="1"/>
  <c r="Y266" i="35"/>
  <c r="Y264" i="35" s="1"/>
  <c r="Y265" i="35" s="1"/>
  <c r="Y267" i="35" s="1"/>
  <c r="Y342" i="35"/>
  <c r="Y343" i="35" s="1"/>
  <c r="Y341" i="35"/>
  <c r="Y185" i="35"/>
  <c r="Y183" i="35" s="1"/>
  <c r="Y184" i="35" s="1"/>
  <c r="Y186" i="35" s="1"/>
  <c r="AT44" i="35"/>
  <c r="AU71" i="35"/>
  <c r="AT233" i="35"/>
  <c r="AU206" i="35"/>
  <c r="AV17" i="35"/>
  <c r="AT98" i="35"/>
  <c r="X322" i="35"/>
  <c r="X323" i="35" s="1"/>
  <c r="X134" i="35"/>
  <c r="X326" i="35"/>
  <c r="M20" i="34"/>
  <c r="M236" i="34"/>
  <c r="AT67" i="34"/>
  <c r="AT65" i="34" s="1"/>
  <c r="AT66" i="34" s="1"/>
  <c r="AT68" i="34" s="1"/>
  <c r="AU64" i="34" s="1"/>
  <c r="AS182" i="34"/>
  <c r="AS180" i="34" s="1"/>
  <c r="AS181" i="34" s="1"/>
  <c r="AS183" i="34" s="1"/>
  <c r="AT179" i="34" s="1"/>
  <c r="AR205" i="34"/>
  <c r="AR203" i="34" s="1"/>
  <c r="AR204" i="34" s="1"/>
  <c r="AR206" i="34" s="1"/>
  <c r="AS202" i="34" s="1"/>
  <c r="AS159" i="34"/>
  <c r="AS157" i="34" s="1"/>
  <c r="AS158" i="34" s="1"/>
  <c r="AS160" i="34" s="1"/>
  <c r="AT156" i="34" s="1"/>
  <c r="AR113" i="34"/>
  <c r="AR111" i="34" s="1"/>
  <c r="AR112" i="34" s="1"/>
  <c r="AR114" i="34" s="1"/>
  <c r="AS110" i="34" s="1"/>
  <c r="AS228" i="34"/>
  <c r="AS226" i="34" s="1"/>
  <c r="AS227" i="34" s="1"/>
  <c r="AS229" i="34" s="1"/>
  <c r="AT225" i="34" s="1"/>
  <c r="AT39" i="34"/>
  <c r="AU154" i="34"/>
  <c r="AT200" i="34"/>
  <c r="AW62" i="34"/>
  <c r="P41" i="34"/>
  <c r="AT108" i="34"/>
  <c r="AU177" i="34"/>
  <c r="AT16" i="34"/>
  <c r="AV131" i="34"/>
  <c r="AR90" i="34"/>
  <c r="AR88" i="34" s="1"/>
  <c r="AR89" i="34" s="1"/>
  <c r="AR91" i="34" s="1"/>
  <c r="AS87" i="34" s="1"/>
  <c r="AV223" i="34"/>
  <c r="AT85" i="34"/>
  <c r="AS136" i="34"/>
  <c r="AS134" i="34" s="1"/>
  <c r="AS135" i="34" s="1"/>
  <c r="AS137" i="34" s="1"/>
  <c r="AT133" i="34" s="1"/>
  <c r="AE65" i="11"/>
  <c r="AE12" i="11"/>
  <c r="AH160" i="29"/>
  <c r="AG178" i="29"/>
  <c r="AH154" i="29"/>
  <c r="AG172" i="29"/>
  <c r="AJ157" i="29"/>
  <c r="AI175" i="29"/>
  <c r="AH10" i="11" s="1"/>
  <c r="CG22" i="27"/>
  <c r="AO22" i="27" s="1"/>
  <c r="AO46" i="27" s="1"/>
  <c r="CH22" i="27" s="1"/>
  <c r="CG10" i="27"/>
  <c r="AO10" i="27" s="1"/>
  <c r="AO34" i="27" s="1"/>
  <c r="CH10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G6" i="27"/>
  <c r="AO6" i="27" s="1"/>
  <c r="AO30" i="27" s="1"/>
  <c r="CH6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I78" i="11" l="1"/>
  <c r="AH77" i="11"/>
  <c r="X215" i="35"/>
  <c r="X355" i="35"/>
  <c r="X356" i="35" s="1"/>
  <c r="X359" i="35"/>
  <c r="Y353" i="35"/>
  <c r="Y352" i="35"/>
  <c r="Y212" i="35"/>
  <c r="Y210" i="35" s="1"/>
  <c r="Y211" i="35" s="1"/>
  <c r="Y213" i="35" s="1"/>
  <c r="Y354" i="35"/>
  <c r="Y330" i="35"/>
  <c r="Y331" i="35"/>
  <c r="Y332" i="35" s="1"/>
  <c r="Y158" i="35"/>
  <c r="Y156" i="35" s="1"/>
  <c r="Y157" i="35" s="1"/>
  <c r="Y159" i="35" s="1"/>
  <c r="X161" i="35"/>
  <c r="X333" i="35"/>
  <c r="X334" i="35" s="1"/>
  <c r="X337" i="35"/>
  <c r="Y101" i="35"/>
  <c r="X106" i="35"/>
  <c r="X287" i="35"/>
  <c r="X386" i="35" s="1"/>
  <c r="X286" i="35"/>
  <c r="X385" i="35" s="1"/>
  <c r="X50" i="35"/>
  <c r="X48" i="35" s="1"/>
  <c r="X49" i="35" s="1"/>
  <c r="X51" i="35" s="1"/>
  <c r="X288" i="35"/>
  <c r="X387" i="35" s="1"/>
  <c r="W289" i="35"/>
  <c r="W53" i="35"/>
  <c r="W293" i="35"/>
  <c r="W392" i="35" s="1"/>
  <c r="Y187" i="35"/>
  <c r="Z182" i="35"/>
  <c r="Y268" i="35"/>
  <c r="Z263" i="35"/>
  <c r="AU179" i="35"/>
  <c r="X378" i="35"/>
  <c r="AV206" i="35"/>
  <c r="AV71" i="35"/>
  <c r="X366" i="35"/>
  <c r="X367" i="35" s="1"/>
  <c r="X370" i="35"/>
  <c r="X242" i="35"/>
  <c r="Y133" i="35"/>
  <c r="Z128" i="35"/>
  <c r="Z25" i="35"/>
  <c r="AA20" i="35"/>
  <c r="AU44" i="35"/>
  <c r="AU125" i="35"/>
  <c r="AU98" i="35"/>
  <c r="AU233" i="35"/>
  <c r="Y79" i="35"/>
  <c r="Z74" i="35"/>
  <c r="AW17" i="35"/>
  <c r="Y363" i="35"/>
  <c r="Y364" i="35"/>
  <c r="Y365" i="35" s="1"/>
  <c r="Y239" i="35"/>
  <c r="Y237" i="35" s="1"/>
  <c r="Y238" i="35" s="1"/>
  <c r="Y240" i="35" s="1"/>
  <c r="AV260" i="35"/>
  <c r="AV152" i="35"/>
  <c r="M22" i="34"/>
  <c r="M237" i="34"/>
  <c r="AS205" i="34"/>
  <c r="AS203" i="34" s="1"/>
  <c r="AS204" i="34" s="1"/>
  <c r="AS206" i="34" s="1"/>
  <c r="AT202" i="34" s="1"/>
  <c r="AS113" i="34"/>
  <c r="AS111" i="34" s="1"/>
  <c r="AS112" i="34" s="1"/>
  <c r="AS114" i="34" s="1"/>
  <c r="AT110" i="34" s="1"/>
  <c r="AS90" i="34"/>
  <c r="AS88" i="34" s="1"/>
  <c r="AS89" i="34" s="1"/>
  <c r="AS91" i="34" s="1"/>
  <c r="AT87" i="34" s="1"/>
  <c r="AT159" i="34"/>
  <c r="AT157" i="34" s="1"/>
  <c r="AT158" i="34" s="1"/>
  <c r="AT160" i="34" s="1"/>
  <c r="AU156" i="34" s="1"/>
  <c r="AT228" i="34"/>
  <c r="AT226" i="34" s="1"/>
  <c r="AT227" i="34" s="1"/>
  <c r="AT229" i="34" s="1"/>
  <c r="AU225" i="34" s="1"/>
  <c r="AT182" i="34"/>
  <c r="AT180" i="34" s="1"/>
  <c r="AT181" i="34" s="1"/>
  <c r="AT183" i="34" s="1"/>
  <c r="AU179" i="34" s="1"/>
  <c r="AU67" i="34"/>
  <c r="AU65" i="34" s="1"/>
  <c r="AU66" i="34" s="1"/>
  <c r="AU68" i="34" s="1"/>
  <c r="AV64" i="34" s="1"/>
  <c r="P44" i="34"/>
  <c r="AU16" i="34"/>
  <c r="AX62" i="34"/>
  <c r="AU200" i="34"/>
  <c r="AT136" i="34"/>
  <c r="AT134" i="34" s="1"/>
  <c r="AT135" i="34" s="1"/>
  <c r="AT137" i="34" s="1"/>
  <c r="AU133" i="34" s="1"/>
  <c r="AW223" i="34"/>
  <c r="AW131" i="34"/>
  <c r="AU108" i="34"/>
  <c r="AV154" i="34"/>
  <c r="AU39" i="34"/>
  <c r="AU85" i="34"/>
  <c r="AV177" i="34"/>
  <c r="AF12" i="11"/>
  <c r="AF65" i="11"/>
  <c r="AI154" i="29"/>
  <c r="AH172" i="29"/>
  <c r="AK157" i="29"/>
  <c r="AJ175" i="29"/>
  <c r="AI10" i="11" s="1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H8" i="27" s="1"/>
  <c r="AO31" i="27"/>
  <c r="CH7" i="27" s="1"/>
  <c r="CG7" i="27"/>
  <c r="AO7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J78" i="11" l="1"/>
  <c r="AI77" i="11"/>
  <c r="Z209" i="35"/>
  <c r="Y214" i="35"/>
  <c r="Y160" i="35"/>
  <c r="Z155" i="35"/>
  <c r="X107" i="35"/>
  <c r="X311" i="35"/>
  <c r="X312" i="35" s="1"/>
  <c r="X315" i="35"/>
  <c r="Y104" i="35"/>
  <c r="Y102" i="35" s="1"/>
  <c r="Y103" i="35" s="1"/>
  <c r="Y105" i="35" s="1"/>
  <c r="Y308" i="35"/>
  <c r="Y309" i="35"/>
  <c r="Y310" i="35" s="1"/>
  <c r="X52" i="35"/>
  <c r="Y47" i="35"/>
  <c r="W290" i="35"/>
  <c r="W388" i="35"/>
  <c r="W389" i="35" s="1"/>
  <c r="Y300" i="35"/>
  <c r="Y301" i="35" s="1"/>
  <c r="Y80" i="35"/>
  <c r="Y304" i="35"/>
  <c r="Y377" i="35"/>
  <c r="Y269" i="35"/>
  <c r="Y381" i="35"/>
  <c r="Z341" i="35"/>
  <c r="Z342" i="35"/>
  <c r="Z343" i="35" s="1"/>
  <c r="Z185" i="35"/>
  <c r="Z183" i="35" s="1"/>
  <c r="Z184" i="35" s="1"/>
  <c r="Z186" i="35" s="1"/>
  <c r="AW260" i="35"/>
  <c r="AX17" i="35"/>
  <c r="AV98" i="35"/>
  <c r="AV44" i="35"/>
  <c r="AA276" i="35"/>
  <c r="AA277" i="35" s="1"/>
  <c r="AA275" i="35"/>
  <c r="AA23" i="35"/>
  <c r="AA21" i="35" s="1"/>
  <c r="AA22" i="35" s="1"/>
  <c r="AA24" i="35" s="1"/>
  <c r="Z320" i="35"/>
  <c r="Z321" i="35" s="1"/>
  <c r="Z319" i="35"/>
  <c r="Z131" i="35"/>
  <c r="Z129" i="35" s="1"/>
  <c r="Z130" i="35" s="1"/>
  <c r="Z132" i="35" s="1"/>
  <c r="AW71" i="35"/>
  <c r="AV179" i="35"/>
  <c r="Y344" i="35"/>
  <c r="Y345" i="35" s="1"/>
  <c r="Y188" i="35"/>
  <c r="Y348" i="35"/>
  <c r="Z278" i="35"/>
  <c r="Z279" i="35" s="1"/>
  <c r="Z26" i="35"/>
  <c r="Z282" i="35"/>
  <c r="Y322" i="35"/>
  <c r="Y323" i="35" s="1"/>
  <c r="Y134" i="35"/>
  <c r="Y326" i="35"/>
  <c r="AW152" i="35"/>
  <c r="Y241" i="35"/>
  <c r="Z236" i="35"/>
  <c r="Z298" i="35"/>
  <c r="Z297" i="35"/>
  <c r="Z299" i="35"/>
  <c r="Z77" i="35"/>
  <c r="Z75" i="35" s="1"/>
  <c r="Z76" i="35" s="1"/>
  <c r="Z78" i="35" s="1"/>
  <c r="AV233" i="35"/>
  <c r="AV125" i="35"/>
  <c r="AW206" i="35"/>
  <c r="Z375" i="35"/>
  <c r="Z376" i="35" s="1"/>
  <c r="Z374" i="35"/>
  <c r="Z266" i="35"/>
  <c r="Z264" i="35" s="1"/>
  <c r="Z265" i="35" s="1"/>
  <c r="Z267" i="35" s="1"/>
  <c r="N18" i="34"/>
  <c r="M239" i="34"/>
  <c r="AT90" i="34"/>
  <c r="AT88" i="34" s="1"/>
  <c r="AT89" i="34" s="1"/>
  <c r="AT91" i="34" s="1"/>
  <c r="AU87" i="34" s="1"/>
  <c r="AT113" i="34"/>
  <c r="AT111" i="34" s="1"/>
  <c r="AT112" i="34" s="1"/>
  <c r="AT114" i="34" s="1"/>
  <c r="AU110" i="34" s="1"/>
  <c r="AU182" i="34"/>
  <c r="AU180" i="34"/>
  <c r="AU181" i="34" s="1"/>
  <c r="AU183" i="34" s="1"/>
  <c r="AV179" i="34" s="1"/>
  <c r="AU159" i="34"/>
  <c r="AU157" i="34" s="1"/>
  <c r="AU158" i="34" s="1"/>
  <c r="AU160" i="34" s="1"/>
  <c r="AV156" i="34" s="1"/>
  <c r="AT205" i="34"/>
  <c r="AT203" i="34" s="1"/>
  <c r="AT204" i="34" s="1"/>
  <c r="AT206" i="34" s="1"/>
  <c r="AU202" i="34" s="1"/>
  <c r="AV200" i="34"/>
  <c r="AV67" i="34"/>
  <c r="AV65" i="34" s="1"/>
  <c r="AV66" i="34" s="1"/>
  <c r="AV68" i="34" s="1"/>
  <c r="AW64" i="34" s="1"/>
  <c r="AU228" i="34"/>
  <c r="AU226" i="34" s="1"/>
  <c r="AU227" i="34" s="1"/>
  <c r="AU229" i="34" s="1"/>
  <c r="AV225" i="34" s="1"/>
  <c r="AX131" i="34"/>
  <c r="P42" i="34"/>
  <c r="AW177" i="34"/>
  <c r="AV85" i="34"/>
  <c r="AV39" i="34"/>
  <c r="AW154" i="34"/>
  <c r="AV108" i="34"/>
  <c r="AX223" i="34"/>
  <c r="AU136" i="34"/>
  <c r="AU134" i="34" s="1"/>
  <c r="AU135" i="34" s="1"/>
  <c r="AU137" i="34" s="1"/>
  <c r="AV133" i="34" s="1"/>
  <c r="AY62" i="34"/>
  <c r="AV16" i="34"/>
  <c r="AG65" i="11"/>
  <c r="AG12" i="11"/>
  <c r="AL157" i="29"/>
  <c r="AL175" i="29" s="1"/>
  <c r="AK10" i="11" s="1"/>
  <c r="AK175" i="29"/>
  <c r="AJ10" i="11" s="1"/>
  <c r="AJ160" i="29"/>
  <c r="AI178" i="29"/>
  <c r="AJ154" i="29"/>
  <c r="AI172" i="29"/>
  <c r="A94" i="26"/>
  <c r="B94" i="26"/>
  <c r="AM47" i="26"/>
  <c r="AN47" i="26"/>
  <c r="AO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AG47" i="26"/>
  <c r="AH47" i="26"/>
  <c r="AI47" i="26"/>
  <c r="AJ47" i="26"/>
  <c r="AK47" i="26"/>
  <c r="AL47" i="26"/>
  <c r="F47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F93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K78" i="11" l="1"/>
  <c r="AK77" i="11" s="1"/>
  <c r="AJ77" i="11"/>
  <c r="Y355" i="35"/>
  <c r="Y356" i="35" s="1"/>
  <c r="Y359" i="35"/>
  <c r="Y215" i="35"/>
  <c r="Z354" i="35"/>
  <c r="Z353" i="35"/>
  <c r="Z352" i="35"/>
  <c r="Z212" i="35"/>
  <c r="Z210" i="35" s="1"/>
  <c r="Z211" i="35" s="1"/>
  <c r="Z213" i="35" s="1"/>
  <c r="Z331" i="35"/>
  <c r="Z330" i="35"/>
  <c r="Z332" i="35"/>
  <c r="Z158" i="35"/>
  <c r="Z156" i="35" s="1"/>
  <c r="Z157" i="35" s="1"/>
  <c r="Z159" i="35" s="1"/>
  <c r="Y337" i="35"/>
  <c r="Y333" i="35"/>
  <c r="Y334" i="35" s="1"/>
  <c r="Y161" i="35"/>
  <c r="Z101" i="35"/>
  <c r="Y106" i="35"/>
  <c r="Y286" i="35"/>
  <c r="Y385" i="35" s="1"/>
  <c r="Y50" i="35"/>
  <c r="Y48" i="35" s="1"/>
  <c r="Y49" i="35" s="1"/>
  <c r="Y51" i="35" s="1"/>
  <c r="Y287" i="35"/>
  <c r="Y386" i="35" s="1"/>
  <c r="X53" i="35"/>
  <c r="X293" i="35"/>
  <c r="X392" i="35" s="1"/>
  <c r="X289" i="35"/>
  <c r="Z79" i="35"/>
  <c r="AA74" i="35"/>
  <c r="Z268" i="35"/>
  <c r="AA263" i="35"/>
  <c r="Y366" i="35"/>
  <c r="Y367" i="35" s="1"/>
  <c r="Y370" i="35"/>
  <c r="Y242" i="35"/>
  <c r="Z133" i="35"/>
  <c r="AA128" i="35"/>
  <c r="Y378" i="35"/>
  <c r="AW233" i="35"/>
  <c r="AX152" i="35"/>
  <c r="AW179" i="35"/>
  <c r="AW98" i="35"/>
  <c r="AX206" i="35"/>
  <c r="AX71" i="35"/>
  <c r="AX260" i="35"/>
  <c r="Z187" i="35"/>
  <c r="AA182" i="35"/>
  <c r="AW125" i="35"/>
  <c r="Z364" i="35"/>
  <c r="Z365" i="35" s="1"/>
  <c r="Z363" i="35"/>
  <c r="Z239" i="35"/>
  <c r="Z237" i="35" s="1"/>
  <c r="Z238" i="35" s="1"/>
  <c r="Z240" i="35" s="1"/>
  <c r="AA25" i="35"/>
  <c r="AB20" i="35"/>
  <c r="AW44" i="35"/>
  <c r="L76" i="11"/>
  <c r="M241" i="34"/>
  <c r="M5" i="23" s="1"/>
  <c r="N21" i="34"/>
  <c r="N238" i="34" s="1"/>
  <c r="M65" i="12" s="1"/>
  <c r="N235" i="34"/>
  <c r="N15" i="23" s="1"/>
  <c r="AU205" i="34"/>
  <c r="AU203" i="34" s="1"/>
  <c r="AU204" i="34" s="1"/>
  <c r="AU206" i="34" s="1"/>
  <c r="AV202" i="34" s="1"/>
  <c r="AU113" i="34"/>
  <c r="AU111" i="34" s="1"/>
  <c r="AU112" i="34" s="1"/>
  <c r="AU114" i="34" s="1"/>
  <c r="AV110" i="34" s="1"/>
  <c r="AV159" i="34"/>
  <c r="AV157" i="34" s="1"/>
  <c r="AV158" i="34" s="1"/>
  <c r="AV160" i="34" s="1"/>
  <c r="AW156" i="34" s="1"/>
  <c r="AV182" i="34"/>
  <c r="AV180" i="34" s="1"/>
  <c r="AV181" i="34" s="1"/>
  <c r="AV183" i="34" s="1"/>
  <c r="AW179" i="34" s="1"/>
  <c r="AU90" i="34"/>
  <c r="AU88" i="34" s="1"/>
  <c r="AU89" i="34" s="1"/>
  <c r="AU91" i="34" s="1"/>
  <c r="AV87" i="34" s="1"/>
  <c r="AW85" i="34"/>
  <c r="AW67" i="34"/>
  <c r="AW65" i="34" s="1"/>
  <c r="AW66" i="34" s="1"/>
  <c r="AW68" i="34" s="1"/>
  <c r="AX64" i="34" s="1"/>
  <c r="AW16" i="34"/>
  <c r="AY223" i="34"/>
  <c r="AV228" i="34"/>
  <c r="AV226" i="34" s="1"/>
  <c r="AV227" i="34" s="1"/>
  <c r="AV229" i="34" s="1"/>
  <c r="AW225" i="34" s="1"/>
  <c r="AX177" i="34"/>
  <c r="AX154" i="34"/>
  <c r="AW39" i="34"/>
  <c r="AV136" i="34"/>
  <c r="AV134" i="34" s="1"/>
  <c r="AV135" i="34" s="1"/>
  <c r="AV137" i="34" s="1"/>
  <c r="AW133" i="34" s="1"/>
  <c r="AW108" i="34"/>
  <c r="P43" i="34"/>
  <c r="AW200" i="34"/>
  <c r="AY131" i="34"/>
  <c r="AH65" i="11"/>
  <c r="AH12" i="11"/>
  <c r="AK154" i="29"/>
  <c r="AJ172" i="29"/>
  <c r="AK160" i="29"/>
  <c r="AJ178" i="29"/>
  <c r="AJ71" i="26"/>
  <c r="AF71" i="26"/>
  <c r="X71" i="26"/>
  <c r="T71" i="26"/>
  <c r="P71" i="26"/>
  <c r="L71" i="26"/>
  <c r="H71" i="26"/>
  <c r="AA71" i="26"/>
  <c r="G71" i="26"/>
  <c r="AN71" i="26"/>
  <c r="AB71" i="26"/>
  <c r="F71" i="26"/>
  <c r="F94" i="26" s="1"/>
  <c r="AM71" i="26"/>
  <c r="AI71" i="26"/>
  <c r="AE71" i="26"/>
  <c r="W71" i="26"/>
  <c r="S71" i="26"/>
  <c r="O71" i="26"/>
  <c r="K71" i="26"/>
  <c r="AO71" i="26"/>
  <c r="AK71" i="26"/>
  <c r="AG71" i="26"/>
  <c r="AC71" i="26"/>
  <c r="Y71" i="26"/>
  <c r="U71" i="26"/>
  <c r="Q71" i="26"/>
  <c r="M71" i="26"/>
  <c r="I71" i="26"/>
  <c r="AL71" i="26"/>
  <c r="AH71" i="26"/>
  <c r="AD71" i="26"/>
  <c r="Z71" i="26"/>
  <c r="V71" i="26"/>
  <c r="R71" i="26"/>
  <c r="N71" i="26"/>
  <c r="J71" i="26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Z214" i="35" l="1"/>
  <c r="AA209" i="35"/>
  <c r="Z160" i="35"/>
  <c r="AA155" i="35"/>
  <c r="Y107" i="35"/>
  <c r="Y311" i="35"/>
  <c r="Y312" i="35" s="1"/>
  <c r="Y315" i="35"/>
  <c r="Z309" i="35"/>
  <c r="Z310" i="35" s="1"/>
  <c r="Z104" i="35"/>
  <c r="Z102" i="35" s="1"/>
  <c r="Z103" i="35" s="1"/>
  <c r="Z105" i="35" s="1"/>
  <c r="Z308" i="35"/>
  <c r="Y288" i="35"/>
  <c r="Y387" i="35" s="1"/>
  <c r="X290" i="35"/>
  <c r="X388" i="35"/>
  <c r="X389" i="35" s="1"/>
  <c r="Z47" i="35"/>
  <c r="Y52" i="35"/>
  <c r="Z241" i="35"/>
  <c r="AA236" i="35"/>
  <c r="AB275" i="35"/>
  <c r="AB276" i="35"/>
  <c r="AB277" i="35" s="1"/>
  <c r="AB23" i="35"/>
  <c r="AB21" i="35" s="1"/>
  <c r="AB22" i="35" s="1"/>
  <c r="AB24" i="35" s="1"/>
  <c r="AA342" i="35"/>
  <c r="AA343" i="35" s="1"/>
  <c r="AA341" i="35"/>
  <c r="AA185" i="35"/>
  <c r="AA183" i="35" s="1"/>
  <c r="AA184" i="35" s="1"/>
  <c r="AA186" i="35" s="1"/>
  <c r="Z344" i="35"/>
  <c r="Z345" i="35" s="1"/>
  <c r="Z188" i="35"/>
  <c r="Z348" i="35"/>
  <c r="AX179" i="35"/>
  <c r="AX44" i="35"/>
  <c r="AX125" i="35"/>
  <c r="AX233" i="35"/>
  <c r="Z322" i="35"/>
  <c r="Z323" i="35" s="1"/>
  <c r="Z326" i="35"/>
  <c r="Z134" i="35"/>
  <c r="AA375" i="35"/>
  <c r="AA376" i="35" s="1"/>
  <c r="AA374" i="35"/>
  <c r="AA264" i="35"/>
  <c r="AA265" i="35" s="1"/>
  <c r="AA267" i="35" s="1"/>
  <c r="AA266" i="35"/>
  <c r="AA298" i="35"/>
  <c r="AA299" i="35" s="1"/>
  <c r="AA297" i="35"/>
  <c r="AA77" i="35"/>
  <c r="AA75" i="35" s="1"/>
  <c r="AA76" i="35" s="1"/>
  <c r="AA78" i="35" s="1"/>
  <c r="AA278" i="35"/>
  <c r="AA279" i="35" s="1"/>
  <c r="AA282" i="35"/>
  <c r="AA26" i="35"/>
  <c r="AA320" i="35"/>
  <c r="AA321" i="35" s="1"/>
  <c r="AA319" i="35"/>
  <c r="AA131" i="35"/>
  <c r="AA129" i="35" s="1"/>
  <c r="AA130" i="35" s="1"/>
  <c r="AA132" i="35" s="1"/>
  <c r="AX98" i="35"/>
  <c r="Z377" i="35"/>
  <c r="Z381" i="35"/>
  <c r="Z269" i="35"/>
  <c r="Z300" i="35"/>
  <c r="Z301" i="35" s="1"/>
  <c r="Z304" i="35"/>
  <c r="Z80" i="35"/>
  <c r="N19" i="34"/>
  <c r="AW159" i="34"/>
  <c r="AW157" i="34"/>
  <c r="AW158" i="34" s="1"/>
  <c r="AW160" i="34" s="1"/>
  <c r="AX156" i="34" s="1"/>
  <c r="AV90" i="34"/>
  <c r="AV88" i="34" s="1"/>
  <c r="AV89" i="34" s="1"/>
  <c r="AV91" i="34" s="1"/>
  <c r="AW87" i="34" s="1"/>
  <c r="AV113" i="34"/>
  <c r="AV111" i="34" s="1"/>
  <c r="AV112" i="34" s="1"/>
  <c r="AV114" i="34" s="1"/>
  <c r="AW110" i="34" s="1"/>
  <c r="AW182" i="34"/>
  <c r="AW180" i="34" s="1"/>
  <c r="AW181" i="34" s="1"/>
  <c r="AW183" i="34" s="1"/>
  <c r="AX179" i="34" s="1"/>
  <c r="AW136" i="34"/>
  <c r="AW134" i="34" s="1"/>
  <c r="AW135" i="34" s="1"/>
  <c r="AW137" i="34" s="1"/>
  <c r="AX133" i="34" s="1"/>
  <c r="AX67" i="34"/>
  <c r="AX65" i="34" s="1"/>
  <c r="AX66" i="34" s="1"/>
  <c r="AX68" i="34" s="1"/>
  <c r="AV205" i="34"/>
  <c r="AV203" i="34" s="1"/>
  <c r="AV204" i="34" s="1"/>
  <c r="AV206" i="34" s="1"/>
  <c r="AW202" i="34" s="1"/>
  <c r="AX108" i="34"/>
  <c r="AX85" i="34"/>
  <c r="AW228" i="34"/>
  <c r="AW226" i="34" s="1"/>
  <c r="AW227" i="34" s="1"/>
  <c r="AW229" i="34" s="1"/>
  <c r="AX225" i="34" s="1"/>
  <c r="AX200" i="34"/>
  <c r="P45" i="34"/>
  <c r="AY154" i="34"/>
  <c r="AX39" i="34"/>
  <c r="AY177" i="34"/>
  <c r="AX16" i="34"/>
  <c r="AI65" i="11"/>
  <c r="AI12" i="11"/>
  <c r="AL160" i="29"/>
  <c r="AL178" i="29" s="1"/>
  <c r="AK178" i="29"/>
  <c r="AL154" i="29"/>
  <c r="AL172" i="29" s="1"/>
  <c r="AK172" i="29"/>
  <c r="C11" i="23"/>
  <c r="AA212" i="35" l="1"/>
  <c r="AA210" i="35" s="1"/>
  <c r="AA211" i="35" s="1"/>
  <c r="AA213" i="35" s="1"/>
  <c r="AA353" i="35"/>
  <c r="AA354" i="35"/>
  <c r="AA352" i="35"/>
  <c r="Z359" i="35"/>
  <c r="Z355" i="35"/>
  <c r="Z356" i="35" s="1"/>
  <c r="Z215" i="35"/>
  <c r="AA331" i="35"/>
  <c r="AA332" i="35" s="1"/>
  <c r="AA330" i="35"/>
  <c r="AA158" i="35"/>
  <c r="AA156" i="35" s="1"/>
  <c r="AA157" i="35" s="1"/>
  <c r="AA159" i="35" s="1"/>
  <c r="Z337" i="35"/>
  <c r="Z161" i="35"/>
  <c r="Z333" i="35"/>
  <c r="Z334" i="35" s="1"/>
  <c r="Z106" i="35"/>
  <c r="AA101" i="35"/>
  <c r="Y53" i="35"/>
  <c r="Y289" i="35"/>
  <c r="Y293" i="35"/>
  <c r="Y392" i="35" s="1"/>
  <c r="Z50" i="35"/>
  <c r="Z48" i="35" s="1"/>
  <c r="Z49" i="35" s="1"/>
  <c r="Z51" i="35" s="1"/>
  <c r="Z287" i="35"/>
  <c r="Z386" i="35" s="1"/>
  <c r="Z288" i="35"/>
  <c r="Z387" i="35" s="1"/>
  <c r="Z286" i="35"/>
  <c r="Z385" i="35" s="1"/>
  <c r="AA79" i="35"/>
  <c r="AB74" i="35"/>
  <c r="AB25" i="35"/>
  <c r="AC20" i="35"/>
  <c r="AA363" i="35"/>
  <c r="AA364" i="35"/>
  <c r="AA365" i="35" s="1"/>
  <c r="AA239" i="35"/>
  <c r="AA237" i="35" s="1"/>
  <c r="AA238" i="35" s="1"/>
  <c r="AA240" i="35" s="1"/>
  <c r="AA133" i="35"/>
  <c r="AB128" i="35"/>
  <c r="AA187" i="35"/>
  <c r="AB182" i="35"/>
  <c r="Z378" i="35"/>
  <c r="AA268" i="35"/>
  <c r="AB263" i="35"/>
  <c r="Z366" i="35"/>
  <c r="Z367" i="35" s="1"/>
  <c r="Z242" i="35"/>
  <c r="Z370" i="35"/>
  <c r="N20" i="34"/>
  <c r="N236" i="34"/>
  <c r="AW90" i="34"/>
  <c r="AW88" i="34" s="1"/>
  <c r="AW89" i="34" s="1"/>
  <c r="AW91" i="34" s="1"/>
  <c r="AX87" i="34" s="1"/>
  <c r="AX182" i="34"/>
  <c r="AX180" i="34" s="1"/>
  <c r="AX181" i="34" s="1"/>
  <c r="AX183" i="34" s="1"/>
  <c r="AX228" i="34"/>
  <c r="AX226" i="34" s="1"/>
  <c r="AX227" i="34" s="1"/>
  <c r="AX229" i="34" s="1"/>
  <c r="AW205" i="34"/>
  <c r="AW203" i="34" s="1"/>
  <c r="AW204" i="34" s="1"/>
  <c r="AW206" i="34" s="1"/>
  <c r="AX202" i="34" s="1"/>
  <c r="AX159" i="34"/>
  <c r="AX157" i="34" s="1"/>
  <c r="AX158" i="34" s="1"/>
  <c r="AX160" i="34" s="1"/>
  <c r="AW113" i="34"/>
  <c r="AW111" i="34" s="1"/>
  <c r="AW112" i="34" s="1"/>
  <c r="AW114" i="34" s="1"/>
  <c r="AX110" i="34" s="1"/>
  <c r="AX136" i="34"/>
  <c r="AX134" i="34" s="1"/>
  <c r="AX135" i="34" s="1"/>
  <c r="AX137" i="34" s="1"/>
  <c r="AY39" i="34"/>
  <c r="AY108" i="34"/>
  <c r="AY85" i="34"/>
  <c r="Q41" i="34"/>
  <c r="AY16" i="34"/>
  <c r="AY200" i="34"/>
  <c r="AJ12" i="11"/>
  <c r="AJ65" i="11"/>
  <c r="AK65" i="11"/>
  <c r="AK12" i="11"/>
  <c r="C4" i="23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AB209" i="35" l="1"/>
  <c r="AA214" i="35"/>
  <c r="AB155" i="35"/>
  <c r="AA160" i="35"/>
  <c r="AA309" i="35"/>
  <c r="AA310" i="35" s="1"/>
  <c r="AA308" i="35"/>
  <c r="AA104" i="35"/>
  <c r="AA102" i="35" s="1"/>
  <c r="AA103" i="35" s="1"/>
  <c r="AA105" i="35" s="1"/>
  <c r="Z315" i="35"/>
  <c r="Z311" i="35"/>
  <c r="Z312" i="35" s="1"/>
  <c r="Z107" i="35"/>
  <c r="Y290" i="35"/>
  <c r="Y388" i="35"/>
  <c r="Y389" i="35" s="1"/>
  <c r="AA47" i="35"/>
  <c r="Z52" i="35"/>
  <c r="AA241" i="35"/>
  <c r="AB236" i="35"/>
  <c r="AA377" i="35"/>
  <c r="AA269" i="35"/>
  <c r="AA381" i="35"/>
  <c r="AB320" i="35"/>
  <c r="AB321" i="35" s="1"/>
  <c r="AB319" i="35"/>
  <c r="AB131" i="35"/>
  <c r="AB129" i="35" s="1"/>
  <c r="AB130" i="35" s="1"/>
  <c r="AB132" i="35" s="1"/>
  <c r="AC276" i="35"/>
  <c r="AC277" i="35" s="1"/>
  <c r="AC275" i="35"/>
  <c r="AC23" i="35"/>
  <c r="AC21" i="35" s="1"/>
  <c r="AC22" i="35" s="1"/>
  <c r="AC24" i="35" s="1"/>
  <c r="AB298" i="35"/>
  <c r="AB299" i="35" s="1"/>
  <c r="AB297" i="35"/>
  <c r="AB77" i="35"/>
  <c r="AB75" i="35" s="1"/>
  <c r="AB76" i="35" s="1"/>
  <c r="AB78" i="35" s="1"/>
  <c r="AA322" i="35"/>
  <c r="AA323" i="35" s="1"/>
  <c r="AA134" i="35"/>
  <c r="AA326" i="35"/>
  <c r="AB278" i="35"/>
  <c r="AB279" i="35" s="1"/>
  <c r="AB26" i="35"/>
  <c r="AB282" i="35"/>
  <c r="AA300" i="35"/>
  <c r="AA301" i="35" s="1"/>
  <c r="AA304" i="35"/>
  <c r="AA80" i="35"/>
  <c r="AB341" i="35"/>
  <c r="AB342" i="35"/>
  <c r="AB343" i="35" s="1"/>
  <c r="AB185" i="35"/>
  <c r="AB183" i="35" s="1"/>
  <c r="AB184" i="35" s="1"/>
  <c r="AB186" i="35" s="1"/>
  <c r="AB375" i="35"/>
  <c r="AB376" i="35" s="1"/>
  <c r="AB374" i="35"/>
  <c r="AB266" i="35"/>
  <c r="AB264" i="35" s="1"/>
  <c r="AB265" i="35" s="1"/>
  <c r="AB267" i="35" s="1"/>
  <c r="AA344" i="35"/>
  <c r="AA345" i="35" s="1"/>
  <c r="AA188" i="35"/>
  <c r="AA348" i="35"/>
  <c r="N22" i="34"/>
  <c r="N237" i="34"/>
  <c r="AX113" i="34"/>
  <c r="AX111" i="34" s="1"/>
  <c r="AX112" i="34" s="1"/>
  <c r="AX114" i="34" s="1"/>
  <c r="AX90" i="34"/>
  <c r="AX88" i="34" s="1"/>
  <c r="AX89" i="34" s="1"/>
  <c r="AX91" i="34" s="1"/>
  <c r="Q44" i="34"/>
  <c r="Q42" i="34" s="1"/>
  <c r="AX205" i="34"/>
  <c r="AX203" i="34" s="1"/>
  <c r="AX204" i="34" s="1"/>
  <c r="AX206" i="34" s="1"/>
  <c r="D45" i="25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AA355" i="35" l="1"/>
  <c r="AA356" i="35" s="1"/>
  <c r="AA215" i="35"/>
  <c r="AA359" i="35"/>
  <c r="AB353" i="35"/>
  <c r="AB354" i="35" s="1"/>
  <c r="AB212" i="35"/>
  <c r="AB210" i="35" s="1"/>
  <c r="AB211" i="35" s="1"/>
  <c r="AB213" i="35" s="1"/>
  <c r="AB352" i="35"/>
  <c r="AB330" i="35"/>
  <c r="AB331" i="35"/>
  <c r="AB332" i="35" s="1"/>
  <c r="AB158" i="35"/>
  <c r="AB156" i="35" s="1"/>
  <c r="AB157" i="35" s="1"/>
  <c r="AB159" i="35" s="1"/>
  <c r="AA161" i="35"/>
  <c r="AA337" i="35"/>
  <c r="AA333" i="35"/>
  <c r="AA334" i="35" s="1"/>
  <c r="AA106" i="35"/>
  <c r="AB101" i="35"/>
  <c r="Z289" i="35"/>
  <c r="Z53" i="35"/>
  <c r="Z293" i="35"/>
  <c r="Z392" i="35" s="1"/>
  <c r="AA287" i="35"/>
  <c r="AA386" i="35" s="1"/>
  <c r="AA286" i="35"/>
  <c r="AA385" i="35" s="1"/>
  <c r="AA50" i="35"/>
  <c r="AA48" i="35"/>
  <c r="AA49" i="35" s="1"/>
  <c r="AA51" i="35" s="1"/>
  <c r="AB79" i="35"/>
  <c r="AC74" i="35"/>
  <c r="AB268" i="35"/>
  <c r="AC263" i="35"/>
  <c r="AB187" i="35"/>
  <c r="AC182" i="35"/>
  <c r="AB364" i="35"/>
  <c r="AB365" i="35" s="1"/>
  <c r="AB363" i="35"/>
  <c r="AB239" i="35"/>
  <c r="AB237" i="35" s="1"/>
  <c r="AB238" i="35" s="1"/>
  <c r="AB240" i="35" s="1"/>
  <c r="AA366" i="35"/>
  <c r="AA367" i="35" s="1"/>
  <c r="AA370" i="35"/>
  <c r="AA242" i="35"/>
  <c r="AB133" i="35"/>
  <c r="AC128" i="35"/>
  <c r="AC25" i="35"/>
  <c r="AD20" i="35"/>
  <c r="AA378" i="35"/>
  <c r="O18" i="34"/>
  <c r="N239" i="34"/>
  <c r="Q43" i="34"/>
  <c r="E45" i="25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49" i="25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F138" i="25" s="1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D83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E31" i="25"/>
  <c r="D53" i="25"/>
  <c r="C78" i="25"/>
  <c r="C103" i="25" s="1"/>
  <c r="C128" i="25" s="1"/>
  <c r="C102" i="25"/>
  <c r="C127" i="25" s="1"/>
  <c r="F30" i="25"/>
  <c r="E52" i="25"/>
  <c r="D77" i="25"/>
  <c r="F29" i="25"/>
  <c r="E51" i="25"/>
  <c r="C101" i="25"/>
  <c r="C126" i="25" s="1"/>
  <c r="C75" i="25"/>
  <c r="C100" i="25" s="1"/>
  <c r="C70" i="25"/>
  <c r="E75" i="25"/>
  <c r="F50" i="25"/>
  <c r="G28" i="25"/>
  <c r="F49" i="25"/>
  <c r="G27" i="25"/>
  <c r="D74" i="25"/>
  <c r="E74" i="25"/>
  <c r="AB214" i="35" l="1"/>
  <c r="AC209" i="35"/>
  <c r="AC155" i="35"/>
  <c r="AB160" i="35"/>
  <c r="AB104" i="35"/>
  <c r="AB102" i="35" s="1"/>
  <c r="AB103" i="35" s="1"/>
  <c r="AB105" i="35" s="1"/>
  <c r="AB309" i="35"/>
  <c r="AB310" i="35" s="1"/>
  <c r="AB308" i="35"/>
  <c r="AA107" i="35"/>
  <c r="AA311" i="35"/>
  <c r="AA312" i="35" s="1"/>
  <c r="AA315" i="35"/>
  <c r="AA288" i="35"/>
  <c r="AA387" i="35" s="1"/>
  <c r="AA52" i="35"/>
  <c r="AB47" i="35"/>
  <c r="Z290" i="35"/>
  <c r="Z388" i="35"/>
  <c r="Z389" i="35" s="1"/>
  <c r="AC343" i="35"/>
  <c r="AC342" i="35"/>
  <c r="AC341" i="35"/>
  <c r="AC185" i="35"/>
  <c r="AC183" i="35" s="1"/>
  <c r="AC184" i="35" s="1"/>
  <c r="AC186" i="35" s="1"/>
  <c r="AC297" i="35"/>
  <c r="AC298" i="35"/>
  <c r="AC299" i="35" s="1"/>
  <c r="AC77" i="35"/>
  <c r="AC75" i="35" s="1"/>
  <c r="AC76" i="35" s="1"/>
  <c r="AC78" i="35" s="1"/>
  <c r="AD275" i="35"/>
  <c r="AD276" i="35"/>
  <c r="AD277" i="35" s="1"/>
  <c r="AD23" i="35"/>
  <c r="AD21" i="35" s="1"/>
  <c r="AD22" i="35" s="1"/>
  <c r="AD24" i="35" s="1"/>
  <c r="AC319" i="35"/>
  <c r="AC131" i="35"/>
  <c r="AC129" i="35" s="1"/>
  <c r="AC130" i="35" s="1"/>
  <c r="AC132" i="35" s="1"/>
  <c r="AC320" i="35"/>
  <c r="AC321" i="35" s="1"/>
  <c r="AB241" i="35"/>
  <c r="AC236" i="35"/>
  <c r="AC375" i="35"/>
  <c r="AC376" i="35" s="1"/>
  <c r="AC374" i="35"/>
  <c r="AC266" i="35"/>
  <c r="AC264" i="35" s="1"/>
  <c r="AC265" i="35" s="1"/>
  <c r="AC267" i="35" s="1"/>
  <c r="AC278" i="35"/>
  <c r="AC279" i="35" s="1"/>
  <c r="AC282" i="35"/>
  <c r="AC26" i="35"/>
  <c r="AB322" i="35"/>
  <c r="AB323" i="35" s="1"/>
  <c r="AB326" i="35"/>
  <c r="AB134" i="35"/>
  <c r="AB377" i="35"/>
  <c r="AB269" i="35"/>
  <c r="AB381" i="35"/>
  <c r="AB344" i="35"/>
  <c r="AB345" i="35" s="1"/>
  <c r="AB188" i="35"/>
  <c r="AB348" i="35"/>
  <c r="AB300" i="35"/>
  <c r="AB301" i="35" s="1"/>
  <c r="AB80" i="35"/>
  <c r="AB304" i="35"/>
  <c r="N241" i="34"/>
  <c r="N5" i="23" s="1"/>
  <c r="M76" i="11"/>
  <c r="O21" i="34"/>
  <c r="O235" i="34"/>
  <c r="O15" i="23" s="1"/>
  <c r="Q45" i="34"/>
  <c r="F45" i="25"/>
  <c r="G45" i="25" s="1"/>
  <c r="D140" i="25"/>
  <c r="D137" i="25"/>
  <c r="E125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C95" i="25"/>
  <c r="C5" i="22" s="1"/>
  <c r="C4" i="22" s="1"/>
  <c r="F35" i="25"/>
  <c r="E57" i="25"/>
  <c r="C132" i="25"/>
  <c r="D82" i="25"/>
  <c r="C131" i="25"/>
  <c r="F33" i="25"/>
  <c r="E55" i="25"/>
  <c r="D80" i="25"/>
  <c r="D129" i="25"/>
  <c r="E79" i="25"/>
  <c r="G32" i="25"/>
  <c r="F54" i="25"/>
  <c r="D78" i="25"/>
  <c r="D70" i="25"/>
  <c r="F31" i="25"/>
  <c r="E53" i="25"/>
  <c r="G30" i="25"/>
  <c r="F52" i="25"/>
  <c r="D127" i="25"/>
  <c r="E77" i="25"/>
  <c r="G29" i="25"/>
  <c r="F51" i="25"/>
  <c r="C120" i="25"/>
  <c r="E76" i="25"/>
  <c r="D126" i="25"/>
  <c r="F75" i="25"/>
  <c r="F125" i="25"/>
  <c r="C125" i="25"/>
  <c r="H28" i="25"/>
  <c r="G50" i="25"/>
  <c r="F74" i="25"/>
  <c r="E124" i="25"/>
  <c r="H27" i="25"/>
  <c r="G49" i="25"/>
  <c r="AC212" i="35" l="1"/>
  <c r="AC210" i="35" s="1"/>
  <c r="AC211" i="35" s="1"/>
  <c r="AC213" i="35" s="1"/>
  <c r="AC353" i="35"/>
  <c r="AC352" i="35"/>
  <c r="AC354" i="35"/>
  <c r="AB355" i="35"/>
  <c r="AB356" i="35" s="1"/>
  <c r="AB359" i="35"/>
  <c r="AB215" i="35"/>
  <c r="AB337" i="35"/>
  <c r="AB161" i="35"/>
  <c r="AB333" i="35"/>
  <c r="AB334" i="35" s="1"/>
  <c r="AC331" i="35"/>
  <c r="AC332" i="35" s="1"/>
  <c r="AC158" i="35"/>
  <c r="AC156" i="35" s="1"/>
  <c r="AC157" i="35" s="1"/>
  <c r="AC159" i="35" s="1"/>
  <c r="AC330" i="35"/>
  <c r="AB106" i="35"/>
  <c r="AC101" i="35"/>
  <c r="AB286" i="35"/>
  <c r="AB385" i="35" s="1"/>
  <c r="AB50" i="35"/>
  <c r="AB48" i="35" s="1"/>
  <c r="AB49" i="35" s="1"/>
  <c r="AB51" i="35" s="1"/>
  <c r="AB287" i="35"/>
  <c r="AB386" i="35" s="1"/>
  <c r="AB288" i="35"/>
  <c r="AB387" i="35" s="1"/>
  <c r="AA293" i="35"/>
  <c r="AA392" i="35" s="1"/>
  <c r="AA289" i="35"/>
  <c r="AA53" i="35"/>
  <c r="AC133" i="35"/>
  <c r="AD128" i="35"/>
  <c r="AC79" i="35"/>
  <c r="AD74" i="35"/>
  <c r="AC268" i="35"/>
  <c r="AD263" i="35"/>
  <c r="AB378" i="35"/>
  <c r="AC187" i="35"/>
  <c r="AD182" i="35"/>
  <c r="AB366" i="35"/>
  <c r="AB367" i="35" s="1"/>
  <c r="AB370" i="35"/>
  <c r="AB242" i="35"/>
  <c r="AD25" i="35"/>
  <c r="AE20" i="35"/>
  <c r="AC364" i="35"/>
  <c r="AC365" i="35" s="1"/>
  <c r="AC363" i="35"/>
  <c r="AC239" i="35"/>
  <c r="AC237" i="35" s="1"/>
  <c r="AC238" i="35" s="1"/>
  <c r="AC240" i="35" s="1"/>
  <c r="O19" i="34"/>
  <c r="O238" i="34"/>
  <c r="N65" i="12" s="1"/>
  <c r="R41" i="34"/>
  <c r="E131" i="25"/>
  <c r="D125" i="25"/>
  <c r="H45" i="25"/>
  <c r="G67" i="25"/>
  <c r="F142" i="25"/>
  <c r="G66" i="25"/>
  <c r="H44" i="25"/>
  <c r="F141" i="25"/>
  <c r="E137" i="25"/>
  <c r="E136" i="25"/>
  <c r="E84" i="25"/>
  <c r="G37" i="25"/>
  <c r="F59" i="25"/>
  <c r="F84" i="25" s="1"/>
  <c r="D134" i="25"/>
  <c r="H36" i="25"/>
  <c r="G58" i="25"/>
  <c r="C145" i="25"/>
  <c r="G34" i="25"/>
  <c r="F56" i="25"/>
  <c r="F81" i="25" s="1"/>
  <c r="F131" i="25" s="1"/>
  <c r="D130" i="25"/>
  <c r="D95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E70" i="25"/>
  <c r="D132" i="25"/>
  <c r="E80" i="25"/>
  <c r="F55" i="25"/>
  <c r="G33" i="25"/>
  <c r="F79" i="25"/>
  <c r="E129" i="25"/>
  <c r="H32" i="25"/>
  <c r="G54" i="25"/>
  <c r="F129" i="25"/>
  <c r="E78" i="25"/>
  <c r="D128" i="25"/>
  <c r="G31" i="25"/>
  <c r="F53" i="25"/>
  <c r="F77" i="25"/>
  <c r="E127" i="25"/>
  <c r="G52" i="25"/>
  <c r="H30" i="25"/>
  <c r="F127" i="25"/>
  <c r="E126" i="25"/>
  <c r="H29" i="25"/>
  <c r="G51" i="25"/>
  <c r="F76" i="25"/>
  <c r="G75" i="25"/>
  <c r="I28" i="25"/>
  <c r="H50" i="25"/>
  <c r="H49" i="25"/>
  <c r="I27" i="25"/>
  <c r="D120" i="25"/>
  <c r="C9" i="11" s="1"/>
  <c r="D124" i="25"/>
  <c r="F124" i="25"/>
  <c r="G74" i="25"/>
  <c r="AD209" i="35" l="1"/>
  <c r="AC214" i="35"/>
  <c r="AC160" i="35"/>
  <c r="AD155" i="35"/>
  <c r="AC308" i="35"/>
  <c r="AC309" i="35"/>
  <c r="AC310" i="35" s="1"/>
  <c r="AC104" i="35"/>
  <c r="AC102" i="35" s="1"/>
  <c r="AC103" i="35" s="1"/>
  <c r="AC105" i="35" s="1"/>
  <c r="AB311" i="35"/>
  <c r="AB312" i="35" s="1"/>
  <c r="AB315" i="35"/>
  <c r="AB107" i="35"/>
  <c r="AA290" i="35"/>
  <c r="AA388" i="35"/>
  <c r="AA389" i="35" s="1"/>
  <c r="AB52" i="35"/>
  <c r="AC47" i="35"/>
  <c r="AC241" i="35"/>
  <c r="AD236" i="35"/>
  <c r="AE277" i="35"/>
  <c r="AE276" i="35"/>
  <c r="AE275" i="35"/>
  <c r="AE23" i="35"/>
  <c r="AE21" i="35" s="1"/>
  <c r="AE22" i="35" s="1"/>
  <c r="AE24" i="35" s="1"/>
  <c r="AD342" i="35"/>
  <c r="AD343" i="35" s="1"/>
  <c r="AD341" i="35"/>
  <c r="AD185" i="35"/>
  <c r="AD183" i="35" s="1"/>
  <c r="AD184" i="35" s="1"/>
  <c r="AD186" i="35" s="1"/>
  <c r="AC300" i="35"/>
  <c r="AC301" i="35" s="1"/>
  <c r="AC304" i="35"/>
  <c r="AC80" i="35"/>
  <c r="AD375" i="35"/>
  <c r="AD376" i="35" s="1"/>
  <c r="AD374" i="35"/>
  <c r="AD266" i="35"/>
  <c r="AD264" i="35" s="1"/>
  <c r="AD265" i="35" s="1"/>
  <c r="AD267" i="35" s="1"/>
  <c r="AD320" i="35"/>
  <c r="AD319" i="35"/>
  <c r="AD321" i="35"/>
  <c r="AD131" i="35"/>
  <c r="AD129" i="35" s="1"/>
  <c r="AD130" i="35" s="1"/>
  <c r="AD132" i="35" s="1"/>
  <c r="AD298" i="35"/>
  <c r="AD297" i="35"/>
  <c r="AD299" i="35"/>
  <c r="AD77" i="35"/>
  <c r="AD75" i="35" s="1"/>
  <c r="AD76" i="35" s="1"/>
  <c r="AD78" i="35" s="1"/>
  <c r="AD278" i="35"/>
  <c r="AD279" i="35" s="1"/>
  <c r="AD26" i="35"/>
  <c r="AD282" i="35"/>
  <c r="AC344" i="35"/>
  <c r="AC345" i="35" s="1"/>
  <c r="AC348" i="35"/>
  <c r="AC188" i="35"/>
  <c r="AC377" i="35"/>
  <c r="AC269" i="35"/>
  <c r="AC381" i="35"/>
  <c r="AC322" i="35"/>
  <c r="AC323" i="35" s="1"/>
  <c r="AC134" i="35"/>
  <c r="AC326" i="35"/>
  <c r="O20" i="34"/>
  <c r="O236" i="34"/>
  <c r="R44" i="34"/>
  <c r="F134" i="25"/>
  <c r="H138" i="25"/>
  <c r="F126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G125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D145" i="25"/>
  <c r="D4" i="23" s="1"/>
  <c r="D3" i="23" s="1"/>
  <c r="F82" i="25"/>
  <c r="F132" i="25" s="1"/>
  <c r="E132" i="25"/>
  <c r="F80" i="25"/>
  <c r="F70" i="25"/>
  <c r="H33" i="25"/>
  <c r="G55" i="25"/>
  <c r="G79" i="25"/>
  <c r="I32" i="25"/>
  <c r="H54" i="25"/>
  <c r="E95" i="25"/>
  <c r="F78" i="25"/>
  <c r="E120" i="25"/>
  <c r="D9" i="11" s="1"/>
  <c r="H31" i="25"/>
  <c r="G53" i="25"/>
  <c r="E128" i="25"/>
  <c r="H52" i="25"/>
  <c r="I30" i="25"/>
  <c r="G77" i="25"/>
  <c r="G127" i="25" s="1"/>
  <c r="G76" i="25"/>
  <c r="I29" i="25"/>
  <c r="H51" i="25"/>
  <c r="H75" i="25"/>
  <c r="H125" i="25" s="1"/>
  <c r="J28" i="25"/>
  <c r="I50" i="25"/>
  <c r="H74" i="25"/>
  <c r="G124" i="25"/>
  <c r="J27" i="25"/>
  <c r="I49" i="25"/>
  <c r="AC215" i="35" l="1"/>
  <c r="AC359" i="35"/>
  <c r="AC355" i="35"/>
  <c r="AC356" i="35" s="1"/>
  <c r="AD353" i="35"/>
  <c r="AD212" i="35"/>
  <c r="AD352" i="35"/>
  <c r="AD210" i="35"/>
  <c r="AD211" i="35" s="1"/>
  <c r="AD213" i="35" s="1"/>
  <c r="AD354" i="35"/>
  <c r="AD158" i="35"/>
  <c r="AD156" i="35" s="1"/>
  <c r="AD157" i="35" s="1"/>
  <c r="AD159" i="35" s="1"/>
  <c r="AD330" i="35"/>
  <c r="AD331" i="35"/>
  <c r="AD332" i="35" s="1"/>
  <c r="AC337" i="35"/>
  <c r="AC161" i="35"/>
  <c r="AC333" i="35"/>
  <c r="AC334" i="35" s="1"/>
  <c r="AD101" i="35"/>
  <c r="AC106" i="35"/>
  <c r="AC50" i="35"/>
  <c r="AC48" i="35" s="1"/>
  <c r="AC49" i="35" s="1"/>
  <c r="AC51" i="35" s="1"/>
  <c r="AC287" i="35"/>
  <c r="AC386" i="35" s="1"/>
  <c r="AC286" i="35"/>
  <c r="AC385" i="35" s="1"/>
  <c r="AC288" i="35"/>
  <c r="AC387" i="35" s="1"/>
  <c r="AB293" i="35"/>
  <c r="AB392" i="35" s="1"/>
  <c r="AB289" i="35"/>
  <c r="AB53" i="35"/>
  <c r="AD133" i="35"/>
  <c r="AE128" i="35"/>
  <c r="AD187" i="35"/>
  <c r="AE182" i="35"/>
  <c r="AD79" i="35"/>
  <c r="AE74" i="35"/>
  <c r="AE25" i="35"/>
  <c r="AF20" i="35"/>
  <c r="AD365" i="35"/>
  <c r="AD364" i="35"/>
  <c r="AD363" i="35"/>
  <c r="AD239" i="35"/>
  <c r="AD237" i="35" s="1"/>
  <c r="AD238" i="35" s="1"/>
  <c r="AD240" i="35" s="1"/>
  <c r="AD268" i="35"/>
  <c r="AE263" i="35"/>
  <c r="AC378" i="35"/>
  <c r="AC366" i="35"/>
  <c r="AC367" i="35" s="1"/>
  <c r="AC242" i="35"/>
  <c r="AC370" i="35"/>
  <c r="O22" i="34"/>
  <c r="O237" i="34"/>
  <c r="R42" i="34"/>
  <c r="G141" i="25"/>
  <c r="G136" i="25"/>
  <c r="E145" i="25"/>
  <c r="E4" i="23" s="1"/>
  <c r="E3" i="23" s="1"/>
  <c r="H142" i="25"/>
  <c r="I67" i="25"/>
  <c r="J45" i="25"/>
  <c r="H91" i="25"/>
  <c r="H141" i="25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54" i="25"/>
  <c r="G129" i="25"/>
  <c r="H79" i="25"/>
  <c r="G78" i="25"/>
  <c r="G70" i="25"/>
  <c r="F95" i="25"/>
  <c r="I31" i="25"/>
  <c r="H53" i="25"/>
  <c r="J30" i="25"/>
  <c r="I52" i="25"/>
  <c r="H77" i="25"/>
  <c r="H76" i="25"/>
  <c r="H126" i="25"/>
  <c r="J29" i="25"/>
  <c r="I51" i="25"/>
  <c r="G126" i="25"/>
  <c r="I75" i="25"/>
  <c r="K28" i="25"/>
  <c r="J50" i="25"/>
  <c r="I74" i="25"/>
  <c r="K27" i="25"/>
  <c r="J49" i="25"/>
  <c r="H124" i="25"/>
  <c r="AE209" i="35" l="1"/>
  <c r="AD214" i="35"/>
  <c r="AD160" i="35"/>
  <c r="AE155" i="35"/>
  <c r="AC107" i="35"/>
  <c r="AC311" i="35"/>
  <c r="AC312" i="35" s="1"/>
  <c r="AC315" i="35"/>
  <c r="AD309" i="35"/>
  <c r="AD310" i="35" s="1"/>
  <c r="AD104" i="35"/>
  <c r="AD102" i="35" s="1"/>
  <c r="AD103" i="35" s="1"/>
  <c r="AD105" i="35" s="1"/>
  <c r="AD308" i="35"/>
  <c r="AB290" i="35"/>
  <c r="AB388" i="35"/>
  <c r="AB389" i="35" s="1"/>
  <c r="AC52" i="35"/>
  <c r="AD47" i="35"/>
  <c r="AD241" i="35"/>
  <c r="AE236" i="35"/>
  <c r="AD344" i="35"/>
  <c r="AD345" i="35" s="1"/>
  <c r="AD188" i="35"/>
  <c r="AD348" i="35"/>
  <c r="AE278" i="35"/>
  <c r="AE279" i="35" s="1"/>
  <c r="AE282" i="35"/>
  <c r="AE26" i="35"/>
  <c r="AE298" i="35"/>
  <c r="AE299" i="35" s="1"/>
  <c r="AE297" i="35"/>
  <c r="AE77" i="35"/>
  <c r="AE75" i="35" s="1"/>
  <c r="AE76" i="35" s="1"/>
  <c r="AE78" i="35" s="1"/>
  <c r="AE320" i="35"/>
  <c r="AE321" i="35" s="1"/>
  <c r="AE319" i="35"/>
  <c r="AE131" i="35"/>
  <c r="AE129" i="35" s="1"/>
  <c r="AE130" i="35" s="1"/>
  <c r="AE132" i="35" s="1"/>
  <c r="AD377" i="35"/>
  <c r="AD381" i="35"/>
  <c r="AD269" i="35"/>
  <c r="AE343" i="35"/>
  <c r="AE342" i="35"/>
  <c r="AE341" i="35"/>
  <c r="AE185" i="35"/>
  <c r="AE183" i="35" s="1"/>
  <c r="AE184" i="35" s="1"/>
  <c r="AE186" i="35" s="1"/>
  <c r="AF275" i="35"/>
  <c r="AF276" i="35"/>
  <c r="AF277" i="35" s="1"/>
  <c r="AF23" i="35"/>
  <c r="AF21" i="35" s="1"/>
  <c r="AF22" i="35" s="1"/>
  <c r="AF24" i="35" s="1"/>
  <c r="AE375" i="35"/>
  <c r="AE376" i="35" s="1"/>
  <c r="AE374" i="35"/>
  <c r="AE266" i="35"/>
  <c r="AE264" i="35" s="1"/>
  <c r="AE265" i="35" s="1"/>
  <c r="AE267" i="35" s="1"/>
  <c r="AD300" i="35"/>
  <c r="AD301" i="35" s="1"/>
  <c r="AD304" i="35"/>
  <c r="AD80" i="35"/>
  <c r="AD322" i="35"/>
  <c r="AD323" i="35" s="1"/>
  <c r="AD326" i="35"/>
  <c r="AD134" i="35"/>
  <c r="P18" i="34"/>
  <c r="O239" i="34"/>
  <c r="R43" i="34"/>
  <c r="I141" i="25"/>
  <c r="H131" i="25"/>
  <c r="G130" i="25"/>
  <c r="I124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F120" i="25"/>
  <c r="E9" i="11" s="1"/>
  <c r="F128" i="25"/>
  <c r="F145" i="25" s="1"/>
  <c r="F4" i="23" s="1"/>
  <c r="F3" i="23" s="1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G95" i="25"/>
  <c r="I79" i="25"/>
  <c r="H129" i="25"/>
  <c r="J54" i="25"/>
  <c r="K32" i="25"/>
  <c r="J31" i="25"/>
  <c r="I53" i="25"/>
  <c r="H78" i="25"/>
  <c r="H70" i="25"/>
  <c r="H127" i="25"/>
  <c r="I77" i="25"/>
  <c r="K30" i="25"/>
  <c r="J52" i="25"/>
  <c r="I76" i="25"/>
  <c r="K29" i="25"/>
  <c r="J51" i="25"/>
  <c r="J75" i="25"/>
  <c r="I125" i="25"/>
  <c r="L28" i="25"/>
  <c r="K50" i="25"/>
  <c r="L27" i="25"/>
  <c r="K49" i="25"/>
  <c r="J74" i="25"/>
  <c r="AD355" i="35" l="1"/>
  <c r="AD356" i="35" s="1"/>
  <c r="AD359" i="35"/>
  <c r="AD215" i="35"/>
  <c r="AE212" i="35"/>
  <c r="AE210" i="35" s="1"/>
  <c r="AE211" i="35" s="1"/>
  <c r="AE213" i="35" s="1"/>
  <c r="AE353" i="35"/>
  <c r="AE354" i="35"/>
  <c r="AE352" i="35"/>
  <c r="AE332" i="35"/>
  <c r="AE331" i="35"/>
  <c r="AE330" i="35"/>
  <c r="AE158" i="35"/>
  <c r="AE156" i="35" s="1"/>
  <c r="AE157" i="35" s="1"/>
  <c r="AE159" i="35" s="1"/>
  <c r="AD337" i="35"/>
  <c r="AD161" i="35"/>
  <c r="AD333" i="35"/>
  <c r="AD334" i="35" s="1"/>
  <c r="AD106" i="35"/>
  <c r="AE101" i="35"/>
  <c r="AD50" i="35"/>
  <c r="AD48" i="35" s="1"/>
  <c r="AD49" i="35" s="1"/>
  <c r="AD51" i="35" s="1"/>
  <c r="AD286" i="35"/>
  <c r="AD385" i="35" s="1"/>
  <c r="AD287" i="35"/>
  <c r="AD386" i="35" s="1"/>
  <c r="AC53" i="35"/>
  <c r="AC289" i="35"/>
  <c r="AC293" i="35"/>
  <c r="AC392" i="35" s="1"/>
  <c r="AF25" i="35"/>
  <c r="AG20" i="35"/>
  <c r="AE187" i="35"/>
  <c r="AF182" i="35"/>
  <c r="AE268" i="35"/>
  <c r="AF263" i="35"/>
  <c r="AD378" i="35"/>
  <c r="AE79" i="35"/>
  <c r="AF74" i="35"/>
  <c r="AE133" i="35"/>
  <c r="AF128" i="35"/>
  <c r="AE364" i="35"/>
  <c r="AE365" i="35" s="1"/>
  <c r="AE363" i="35"/>
  <c r="AE239" i="35"/>
  <c r="AE237" i="35" s="1"/>
  <c r="AE238" i="35" s="1"/>
  <c r="AE240" i="35" s="1"/>
  <c r="AD366" i="35"/>
  <c r="AD367" i="35" s="1"/>
  <c r="AD242" i="35"/>
  <c r="AD370" i="35"/>
  <c r="N76" i="11"/>
  <c r="O241" i="34"/>
  <c r="O5" i="23" s="1"/>
  <c r="P21" i="34"/>
  <c r="P235" i="34"/>
  <c r="P15" i="23" s="1"/>
  <c r="R45" i="34"/>
  <c r="I133" i="25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H95" i="25"/>
  <c r="K34" i="25"/>
  <c r="J56" i="25"/>
  <c r="J81" i="25" s="1"/>
  <c r="I81" i="25"/>
  <c r="I131" i="25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/>
  <c r="I137" i="25"/>
  <c r="L40" i="25"/>
  <c r="K62" i="25"/>
  <c r="J86" i="25"/>
  <c r="L39" i="25"/>
  <c r="K61" i="25"/>
  <c r="J85" i="25"/>
  <c r="J135" i="25" s="1"/>
  <c r="L38" i="25"/>
  <c r="K60" i="25"/>
  <c r="I82" i="25"/>
  <c r="I70" i="25"/>
  <c r="K35" i="25"/>
  <c r="J57" i="25"/>
  <c r="H130" i="25"/>
  <c r="K33" i="25"/>
  <c r="J55" i="25"/>
  <c r="I80" i="25"/>
  <c r="L32" i="25"/>
  <c r="K54" i="25"/>
  <c r="I129" i="25"/>
  <c r="J79" i="25"/>
  <c r="G120" i="25"/>
  <c r="F9" i="11" s="1"/>
  <c r="G128" i="25"/>
  <c r="G145" i="25" s="1"/>
  <c r="G4" i="23" s="1"/>
  <c r="G3" i="23" s="1"/>
  <c r="I78" i="25"/>
  <c r="H128" i="25"/>
  <c r="K31" i="25"/>
  <c r="J53" i="25"/>
  <c r="L30" i="25"/>
  <c r="K52" i="25"/>
  <c r="I127" i="25"/>
  <c r="J77" i="25"/>
  <c r="L29" i="25"/>
  <c r="K51" i="25"/>
  <c r="I126" i="25"/>
  <c r="J76" i="25"/>
  <c r="K75" i="25"/>
  <c r="J125" i="25"/>
  <c r="M28" i="25"/>
  <c r="L50" i="25"/>
  <c r="M27" i="25"/>
  <c r="L49" i="25"/>
  <c r="J124" i="25"/>
  <c r="K74" i="25"/>
  <c r="AE214" i="35" l="1"/>
  <c r="AF209" i="35"/>
  <c r="AE160" i="35"/>
  <c r="AF155" i="35"/>
  <c r="AE308" i="35"/>
  <c r="AE104" i="35"/>
  <c r="AE102" i="35" s="1"/>
  <c r="AE103" i="35" s="1"/>
  <c r="AE105" i="35" s="1"/>
  <c r="AE309" i="35"/>
  <c r="AE310" i="35" s="1"/>
  <c r="AD315" i="35"/>
  <c r="AD107" i="35"/>
  <c r="AD311" i="35"/>
  <c r="AD312" i="35" s="1"/>
  <c r="AD288" i="35"/>
  <c r="AD387" i="35" s="1"/>
  <c r="AD52" i="35"/>
  <c r="AE47" i="35"/>
  <c r="AC290" i="35"/>
  <c r="AC388" i="35"/>
  <c r="AC389" i="35" s="1"/>
  <c r="AE241" i="35"/>
  <c r="AF236" i="35"/>
  <c r="AE322" i="35"/>
  <c r="AE323" i="35" s="1"/>
  <c r="AE326" i="35"/>
  <c r="AE134" i="35"/>
  <c r="AF299" i="35"/>
  <c r="AF298" i="35"/>
  <c r="AF297" i="35"/>
  <c r="AF77" i="35"/>
  <c r="AF75" i="35" s="1"/>
  <c r="AF76" i="35" s="1"/>
  <c r="AF78" i="35" s="1"/>
  <c r="AF341" i="35"/>
  <c r="AF342" i="35"/>
  <c r="AF343" i="35" s="1"/>
  <c r="AF185" i="35"/>
  <c r="AF183" i="35" s="1"/>
  <c r="AF184" i="35" s="1"/>
  <c r="AF186" i="35" s="1"/>
  <c r="AE300" i="35"/>
  <c r="AE301" i="35" s="1"/>
  <c r="AE304" i="35"/>
  <c r="AE80" i="35"/>
  <c r="AE344" i="35"/>
  <c r="AE345" i="35" s="1"/>
  <c r="AE348" i="35"/>
  <c r="AE188" i="35"/>
  <c r="AF375" i="35"/>
  <c r="AF376" i="35" s="1"/>
  <c r="AF374" i="35"/>
  <c r="AF266" i="35"/>
  <c r="AF264" i="35" s="1"/>
  <c r="AF265" i="35" s="1"/>
  <c r="AF267" i="35" s="1"/>
  <c r="AG276" i="35"/>
  <c r="AG277" i="35" s="1"/>
  <c r="AG275" i="35"/>
  <c r="AG23" i="35"/>
  <c r="AG21" i="35" s="1"/>
  <c r="AG22" i="35" s="1"/>
  <c r="AG24" i="35" s="1"/>
  <c r="AF320" i="35"/>
  <c r="AF321" i="35" s="1"/>
  <c r="AF319" i="35"/>
  <c r="AF131" i="35"/>
  <c r="AF129" i="35" s="1"/>
  <c r="AF130" i="35" s="1"/>
  <c r="AF132" i="35" s="1"/>
  <c r="AE377" i="35"/>
  <c r="AE269" i="35"/>
  <c r="AE381" i="35"/>
  <c r="AF278" i="35"/>
  <c r="AF279" i="35" s="1"/>
  <c r="AF26" i="35"/>
  <c r="AF282" i="35"/>
  <c r="P19" i="34"/>
  <c r="P238" i="34"/>
  <c r="O65" i="12" s="1"/>
  <c r="S41" i="34"/>
  <c r="H120" i="25"/>
  <c r="G9" i="11" s="1"/>
  <c r="J142" i="25"/>
  <c r="M45" i="25"/>
  <c r="L67" i="25"/>
  <c r="M44" i="25"/>
  <c r="L66" i="25"/>
  <c r="K91" i="25"/>
  <c r="K14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I128" i="25"/>
  <c r="J127" i="25"/>
  <c r="K125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H145" i="25"/>
  <c r="H4" i="23" s="1"/>
  <c r="H3" i="23" s="1"/>
  <c r="I130" i="25"/>
  <c r="J80" i="25"/>
  <c r="J130" i="25" s="1"/>
  <c r="I95" i="25"/>
  <c r="L33" i="25"/>
  <c r="K55" i="25"/>
  <c r="J129" i="25"/>
  <c r="K79" i="25"/>
  <c r="M32" i="25"/>
  <c r="L54" i="25"/>
  <c r="J78" i="25"/>
  <c r="J70" i="25"/>
  <c r="L31" i="25"/>
  <c r="K53" i="25"/>
  <c r="K77" i="25"/>
  <c r="K127" i="25" s="1"/>
  <c r="M30" i="25"/>
  <c r="L52" i="25"/>
  <c r="K76" i="25"/>
  <c r="M29" i="25"/>
  <c r="L51" i="25"/>
  <c r="J126" i="25"/>
  <c r="N28" i="25"/>
  <c r="M50" i="25"/>
  <c r="L75" i="25"/>
  <c r="N27" i="25"/>
  <c r="M49" i="25"/>
  <c r="L74" i="25"/>
  <c r="AF212" i="35" l="1"/>
  <c r="AF353" i="35"/>
  <c r="AF354" i="35"/>
  <c r="AF352" i="35"/>
  <c r="AF210" i="35"/>
  <c r="AF211" i="35" s="1"/>
  <c r="AF213" i="35" s="1"/>
  <c r="AE355" i="35"/>
  <c r="AE356" i="35" s="1"/>
  <c r="AE359" i="35"/>
  <c r="AE215" i="35"/>
  <c r="AF330" i="35"/>
  <c r="AF331" i="35"/>
  <c r="AF158" i="35"/>
  <c r="AF156" i="35" s="1"/>
  <c r="AF157" i="35" s="1"/>
  <c r="AF159" i="35" s="1"/>
  <c r="AF332" i="35"/>
  <c r="AE161" i="35"/>
  <c r="AE333" i="35"/>
  <c r="AE334" i="35" s="1"/>
  <c r="AE337" i="35"/>
  <c r="AE106" i="35"/>
  <c r="AF101" i="35"/>
  <c r="AE50" i="35"/>
  <c r="AE48" i="35" s="1"/>
  <c r="AE49" i="35" s="1"/>
  <c r="AE51" i="35" s="1"/>
  <c r="AE287" i="35"/>
  <c r="AE386" i="35" s="1"/>
  <c r="AE286" i="35"/>
  <c r="AE385" i="35" s="1"/>
  <c r="AD289" i="35"/>
  <c r="AD293" i="35"/>
  <c r="AD392" i="35" s="1"/>
  <c r="AD53" i="35"/>
  <c r="AF133" i="35"/>
  <c r="AG128" i="35"/>
  <c r="AF79" i="35"/>
  <c r="AG74" i="35"/>
  <c r="AF268" i="35"/>
  <c r="AG263" i="35"/>
  <c r="AF364" i="35"/>
  <c r="AF365" i="35" s="1"/>
  <c r="AF363" i="35"/>
  <c r="AF239" i="35"/>
  <c r="AF237" i="35" s="1"/>
  <c r="AF238" i="35" s="1"/>
  <c r="AF240" i="35" s="1"/>
  <c r="AG25" i="35"/>
  <c r="AH20" i="35"/>
  <c r="AF187" i="35"/>
  <c r="AG182" i="35"/>
  <c r="AE378" i="35"/>
  <c r="AE366" i="35"/>
  <c r="AE367" i="35" s="1"/>
  <c r="AE370" i="35"/>
  <c r="AE242" i="35"/>
  <c r="P20" i="34"/>
  <c r="P236" i="34"/>
  <c r="S44" i="34"/>
  <c r="S42" i="34" s="1"/>
  <c r="I120" i="25"/>
  <c r="H9" i="11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I145" i="25"/>
  <c r="I4" i="23" s="1"/>
  <c r="I3" i="23" s="1"/>
  <c r="K129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138" i="25" s="1"/>
  <c r="N40" i="25"/>
  <c r="M62" i="25"/>
  <c r="L87" i="25"/>
  <c r="L86" i="25"/>
  <c r="N39" i="25"/>
  <c r="M61" i="25"/>
  <c r="L85" i="25"/>
  <c r="N38" i="25"/>
  <c r="M60" i="25"/>
  <c r="K82" i="25"/>
  <c r="J95" i="25"/>
  <c r="M35" i="25"/>
  <c r="L57" i="25"/>
  <c r="K70" i="25"/>
  <c r="K80" i="25"/>
  <c r="M33" i="25"/>
  <c r="L55" i="25"/>
  <c r="N32" i="25"/>
  <c r="M54" i="25"/>
  <c r="J120" i="25"/>
  <c r="I9" i="11" s="1"/>
  <c r="L79" i="25"/>
  <c r="J128" i="25"/>
  <c r="K78" i="25"/>
  <c r="M31" i="25"/>
  <c r="L53" i="25"/>
  <c r="N30" i="25"/>
  <c r="M52" i="25"/>
  <c r="L77" i="25"/>
  <c r="N29" i="25"/>
  <c r="M51" i="25"/>
  <c r="K126" i="25"/>
  <c r="L76" i="25"/>
  <c r="M75" i="25"/>
  <c r="L125" i="25"/>
  <c r="O28" i="25"/>
  <c r="N50" i="25"/>
  <c r="O27" i="25"/>
  <c r="N49" i="25"/>
  <c r="L124" i="25"/>
  <c r="K124" i="25"/>
  <c r="M74" i="25"/>
  <c r="AF214" i="35" l="1"/>
  <c r="AG209" i="35"/>
  <c r="AG155" i="35"/>
  <c r="AF160" i="35"/>
  <c r="AF309" i="35"/>
  <c r="AF308" i="35"/>
  <c r="AF104" i="35"/>
  <c r="AF102" i="35" s="1"/>
  <c r="AF103" i="35" s="1"/>
  <c r="AF105" i="35" s="1"/>
  <c r="AF310" i="35"/>
  <c r="AE107" i="35"/>
  <c r="AE311" i="35"/>
  <c r="AE312" i="35" s="1"/>
  <c r="AE315" i="35"/>
  <c r="AE288" i="35"/>
  <c r="AE387" i="35" s="1"/>
  <c r="AD290" i="35"/>
  <c r="AD388" i="35"/>
  <c r="AD389" i="35" s="1"/>
  <c r="AF47" i="35"/>
  <c r="AE52" i="35"/>
  <c r="AF241" i="35"/>
  <c r="AG236" i="35"/>
  <c r="AG278" i="35"/>
  <c r="AG279" i="35" s="1"/>
  <c r="AG26" i="35"/>
  <c r="AG282" i="35"/>
  <c r="AG342" i="35"/>
  <c r="AG343" i="35" s="1"/>
  <c r="AG341" i="35"/>
  <c r="AG185" i="35"/>
  <c r="AG183" i="35" s="1"/>
  <c r="AG184" i="35" s="1"/>
  <c r="AG186" i="35" s="1"/>
  <c r="AG375" i="35"/>
  <c r="AG376" i="35"/>
  <c r="AG374" i="35"/>
  <c r="AG266" i="35"/>
  <c r="AG264" i="35" s="1"/>
  <c r="AG265" i="35" s="1"/>
  <c r="AG267" i="35" s="1"/>
  <c r="AG319" i="35"/>
  <c r="AG131" i="35"/>
  <c r="AG129" i="35" s="1"/>
  <c r="AG130" i="35" s="1"/>
  <c r="AG132" i="35" s="1"/>
  <c r="AG320" i="35"/>
  <c r="AG321" i="35" s="1"/>
  <c r="AG299" i="35"/>
  <c r="AG297" i="35"/>
  <c r="AG298" i="35"/>
  <c r="AG77" i="35"/>
  <c r="AG75" i="35" s="1"/>
  <c r="AG76" i="35" s="1"/>
  <c r="AG78" i="35" s="1"/>
  <c r="AF300" i="35"/>
  <c r="AF301" i="35" s="1"/>
  <c r="AF304" i="35"/>
  <c r="AF80" i="35"/>
  <c r="AF344" i="35"/>
  <c r="AF345" i="35" s="1"/>
  <c r="AF188" i="35"/>
  <c r="AF348" i="35"/>
  <c r="AH275" i="35"/>
  <c r="AH276" i="35"/>
  <c r="AH23" i="35"/>
  <c r="AH21" i="35" s="1"/>
  <c r="AH22" i="35" s="1"/>
  <c r="AH24" i="35" s="1"/>
  <c r="AH277" i="35"/>
  <c r="AF377" i="35"/>
  <c r="AF269" i="35"/>
  <c r="AF381" i="35"/>
  <c r="AF322" i="35"/>
  <c r="AF323" i="35" s="1"/>
  <c r="AF134" i="35"/>
  <c r="AF326" i="35"/>
  <c r="P22" i="34"/>
  <c r="P237" i="34"/>
  <c r="S43" i="34"/>
  <c r="L141" i="25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M134" i="25" s="1"/>
  <c r="J145" i="25"/>
  <c r="J4" i="23" s="1"/>
  <c r="J3" i="23" s="1"/>
  <c r="L84" i="25"/>
  <c r="N58" i="25"/>
  <c r="N83" i="25" s="1"/>
  <c r="O36" i="25"/>
  <c r="L70" i="25"/>
  <c r="L81" i="25"/>
  <c r="M56" i="25"/>
  <c r="N34" i="25"/>
  <c r="L129" i="25"/>
  <c r="K128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K95" i="25"/>
  <c r="L80" i="25"/>
  <c r="K120" i="25"/>
  <c r="J9" i="11" s="1"/>
  <c r="N33" i="25"/>
  <c r="M55" i="25"/>
  <c r="K130" i="25"/>
  <c r="M79" i="25"/>
  <c r="N54" i="25"/>
  <c r="O32" i="25"/>
  <c r="N31" i="25"/>
  <c r="M53" i="25"/>
  <c r="L78" i="25"/>
  <c r="L127" i="25"/>
  <c r="M77" i="25"/>
  <c r="O30" i="25"/>
  <c r="N52" i="25"/>
  <c r="L126" i="25"/>
  <c r="M76" i="25"/>
  <c r="O29" i="25"/>
  <c r="N51" i="25"/>
  <c r="P28" i="25"/>
  <c r="O50" i="25"/>
  <c r="M125" i="25"/>
  <c r="N75" i="25"/>
  <c r="P27" i="25"/>
  <c r="O49" i="25"/>
  <c r="N74" i="25"/>
  <c r="AG352" i="35" l="1"/>
  <c r="AG212" i="35"/>
  <c r="AG210" i="35" s="1"/>
  <c r="AG211" i="35" s="1"/>
  <c r="AG213" i="35" s="1"/>
  <c r="AG353" i="35"/>
  <c r="AG354" i="35" s="1"/>
  <c r="AF355" i="35"/>
  <c r="AF356" i="35" s="1"/>
  <c r="AF359" i="35"/>
  <c r="AF215" i="35"/>
  <c r="AF333" i="35"/>
  <c r="AF334" i="35" s="1"/>
  <c r="AF337" i="35"/>
  <c r="AF161" i="35"/>
  <c r="AG156" i="35"/>
  <c r="AG157" i="35" s="1"/>
  <c r="AG159" i="35" s="1"/>
  <c r="AG331" i="35"/>
  <c r="AG158" i="35"/>
  <c r="AG330" i="35"/>
  <c r="AG332" i="35"/>
  <c r="AG101" i="35"/>
  <c r="AF106" i="35"/>
  <c r="AF50" i="35"/>
  <c r="AF48" i="35" s="1"/>
  <c r="AF49" i="35" s="1"/>
  <c r="AF51" i="35" s="1"/>
  <c r="AF286" i="35"/>
  <c r="AF385" i="35" s="1"/>
  <c r="AF287" i="35"/>
  <c r="AF386" i="35" s="1"/>
  <c r="AE289" i="35"/>
  <c r="AE53" i="35"/>
  <c r="AE293" i="35"/>
  <c r="AE392" i="35" s="1"/>
  <c r="AG187" i="35"/>
  <c r="AH182" i="35"/>
  <c r="AH25" i="35"/>
  <c r="AI20" i="35"/>
  <c r="AG268" i="35"/>
  <c r="AH263" i="35"/>
  <c r="AF378" i="35"/>
  <c r="AG363" i="35"/>
  <c r="AG364" i="35"/>
  <c r="AG365" i="35"/>
  <c r="AG239" i="35"/>
  <c r="AG237" i="35" s="1"/>
  <c r="AG238" i="35" s="1"/>
  <c r="AG240" i="35" s="1"/>
  <c r="AF366" i="35"/>
  <c r="AF367" i="35" s="1"/>
  <c r="AF242" i="35"/>
  <c r="AF370" i="35"/>
  <c r="AG79" i="35"/>
  <c r="AH74" i="35"/>
  <c r="AG133" i="35"/>
  <c r="AH128" i="35"/>
  <c r="Q18" i="34"/>
  <c r="P239" i="34"/>
  <c r="S45" i="34"/>
  <c r="M142" i="25"/>
  <c r="K145" i="25"/>
  <c r="K4" i="23" s="1"/>
  <c r="K3" i="23" s="1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L95" i="25"/>
  <c r="O34" i="25"/>
  <c r="N56" i="25"/>
  <c r="N81" i="25" s="1"/>
  <c r="M81" i="25"/>
  <c r="M131" i="25" s="1"/>
  <c r="L131" i="25"/>
  <c r="L130" i="25"/>
  <c r="M126" i="25"/>
  <c r="N125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P38" i="25"/>
  <c r="O60" i="25"/>
  <c r="N135" i="25"/>
  <c r="M82" i="25"/>
  <c r="O35" i="25"/>
  <c r="N57" i="25"/>
  <c r="M80" i="25"/>
  <c r="M130" i="25"/>
  <c r="O33" i="25"/>
  <c r="N55" i="25"/>
  <c r="M70" i="25"/>
  <c r="N79" i="25"/>
  <c r="M129" i="25"/>
  <c r="P32" i="25"/>
  <c r="O54" i="25"/>
  <c r="N129" i="25"/>
  <c r="O31" i="25"/>
  <c r="N53" i="25"/>
  <c r="M78" i="25"/>
  <c r="M127" i="25"/>
  <c r="N77" i="25"/>
  <c r="P30" i="25"/>
  <c r="O52" i="25"/>
  <c r="N76" i="25"/>
  <c r="P29" i="25"/>
  <c r="O51" i="25"/>
  <c r="O75" i="25"/>
  <c r="Q28" i="25"/>
  <c r="P50" i="25"/>
  <c r="Q27" i="25"/>
  <c r="P49" i="25"/>
  <c r="M124" i="25"/>
  <c r="O74" i="25"/>
  <c r="AG214" i="35" l="1"/>
  <c r="AH209" i="35"/>
  <c r="AG160" i="35"/>
  <c r="AH155" i="35"/>
  <c r="AF311" i="35"/>
  <c r="AF312" i="35" s="1"/>
  <c r="AF315" i="35"/>
  <c r="AF107" i="35"/>
  <c r="AG308" i="35"/>
  <c r="AG309" i="35"/>
  <c r="AG310" i="35" s="1"/>
  <c r="AG104" i="35"/>
  <c r="AG102" i="35" s="1"/>
  <c r="AG103" i="35" s="1"/>
  <c r="AG105" i="35" s="1"/>
  <c r="AF288" i="35"/>
  <c r="AF387" i="35" s="1"/>
  <c r="AG47" i="35"/>
  <c r="AF52" i="35"/>
  <c r="AE290" i="35"/>
  <c r="AE388" i="35"/>
  <c r="AE389" i="35" s="1"/>
  <c r="AG241" i="35"/>
  <c r="AH236" i="35"/>
  <c r="AH320" i="35"/>
  <c r="AH321" i="35" s="1"/>
  <c r="AH319" i="35"/>
  <c r="AH131" i="35"/>
  <c r="AH129" i="35" s="1"/>
  <c r="AH130" i="35" s="1"/>
  <c r="AH132" i="35" s="1"/>
  <c r="AH375" i="35"/>
  <c r="AH376" i="35" s="1"/>
  <c r="AH374" i="35"/>
  <c r="AH266" i="35"/>
  <c r="AH264" i="35" s="1"/>
  <c r="AH265" i="35" s="1"/>
  <c r="AH267" i="35" s="1"/>
  <c r="AG322" i="35"/>
  <c r="AG323" i="35" s="1"/>
  <c r="AG326" i="35"/>
  <c r="AG134" i="35"/>
  <c r="AG377" i="35"/>
  <c r="AG381" i="35"/>
  <c r="AG269" i="35"/>
  <c r="AH298" i="35"/>
  <c r="AH299" i="35"/>
  <c r="AH297" i="35"/>
  <c r="AH77" i="35"/>
  <c r="AH75" i="35" s="1"/>
  <c r="AH76" i="35" s="1"/>
  <c r="AH78" i="35" s="1"/>
  <c r="AI276" i="35"/>
  <c r="AI277" i="35" s="1"/>
  <c r="AI275" i="35"/>
  <c r="AI23" i="35"/>
  <c r="AI21" i="35" s="1"/>
  <c r="AI22" i="35" s="1"/>
  <c r="AI24" i="35" s="1"/>
  <c r="AH342" i="35"/>
  <c r="AH343" i="35" s="1"/>
  <c r="AH341" i="35"/>
  <c r="AH185" i="35"/>
  <c r="AH183" i="35" s="1"/>
  <c r="AH184" i="35" s="1"/>
  <c r="AH186" i="35" s="1"/>
  <c r="AG300" i="35"/>
  <c r="AG301" i="35" s="1"/>
  <c r="AG80" i="35"/>
  <c r="AG304" i="35"/>
  <c r="AH278" i="35"/>
  <c r="AH279" i="35" s="1"/>
  <c r="AH26" i="35"/>
  <c r="AH282" i="35"/>
  <c r="AG344" i="35"/>
  <c r="AG345" i="35" s="1"/>
  <c r="AG188" i="35"/>
  <c r="AG348" i="35"/>
  <c r="O76" i="11"/>
  <c r="P241" i="34"/>
  <c r="P5" i="23" s="1"/>
  <c r="Q21" i="34"/>
  <c r="Q235" i="34"/>
  <c r="Q15" i="23" s="1"/>
  <c r="T41" i="34"/>
  <c r="N143" i="25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O125" i="25"/>
  <c r="Q46" i="25"/>
  <c r="P68" i="25"/>
  <c r="O93" i="25"/>
  <c r="O90" i="25"/>
  <c r="Q43" i="25"/>
  <c r="P65" i="25"/>
  <c r="M120" i="25"/>
  <c r="L9" i="11" s="1"/>
  <c r="Q42" i="25"/>
  <c r="P64" i="25"/>
  <c r="O89" i="25"/>
  <c r="Q88" i="25"/>
  <c r="Q13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M95" i="25"/>
  <c r="P33" i="25"/>
  <c r="O55" i="25"/>
  <c r="N80" i="25"/>
  <c r="O79" i="25"/>
  <c r="O129" i="25" s="1"/>
  <c r="Q32" i="25"/>
  <c r="P54" i="25"/>
  <c r="L128" i="25"/>
  <c r="L145" i="25" s="1"/>
  <c r="L4" i="23" s="1"/>
  <c r="L3" i="23" s="1"/>
  <c r="L120" i="25"/>
  <c r="K9" i="11" s="1"/>
  <c r="P31" i="25"/>
  <c r="O53" i="25"/>
  <c r="M128" i="25"/>
  <c r="N78" i="25"/>
  <c r="N128" i="25" s="1"/>
  <c r="N70" i="25"/>
  <c r="O77" i="25"/>
  <c r="Q30" i="25"/>
  <c r="P52" i="25"/>
  <c r="N127" i="25"/>
  <c r="Q29" i="25"/>
  <c r="P51" i="25"/>
  <c r="N126" i="25"/>
  <c r="O76" i="25"/>
  <c r="R28" i="25"/>
  <c r="Q50" i="25"/>
  <c r="P125" i="25"/>
  <c r="P75" i="25"/>
  <c r="R27" i="25"/>
  <c r="Q49" i="25"/>
  <c r="O124" i="25"/>
  <c r="N124" i="25"/>
  <c r="P74" i="25"/>
  <c r="AH212" i="35" l="1"/>
  <c r="AH353" i="35"/>
  <c r="AH352" i="35"/>
  <c r="AH354" i="35"/>
  <c r="AH210" i="35"/>
  <c r="AH211" i="35" s="1"/>
  <c r="AH213" i="35" s="1"/>
  <c r="AG359" i="35"/>
  <c r="AG215" i="35"/>
  <c r="AG355" i="35"/>
  <c r="AG356" i="35" s="1"/>
  <c r="AH158" i="35"/>
  <c r="AH330" i="35"/>
  <c r="AH331" i="35"/>
  <c r="AH332" i="35" s="1"/>
  <c r="AH156" i="35"/>
  <c r="AH157" i="35" s="1"/>
  <c r="AH159" i="35" s="1"/>
  <c r="AG333" i="35"/>
  <c r="AG334" i="35" s="1"/>
  <c r="AG161" i="35"/>
  <c r="AG337" i="35"/>
  <c r="AG106" i="35"/>
  <c r="AH101" i="35"/>
  <c r="AF53" i="35"/>
  <c r="AF289" i="35"/>
  <c r="AF293" i="35"/>
  <c r="AF392" i="35" s="1"/>
  <c r="AG48" i="35"/>
  <c r="AG49" i="35" s="1"/>
  <c r="AG51" i="35" s="1"/>
  <c r="AG287" i="35"/>
  <c r="AG386" i="35" s="1"/>
  <c r="AG50" i="35"/>
  <c r="AG286" i="35"/>
  <c r="AG385" i="35" s="1"/>
  <c r="AH268" i="35"/>
  <c r="AI263" i="35"/>
  <c r="AH133" i="35"/>
  <c r="AI128" i="35"/>
  <c r="AH187" i="35"/>
  <c r="AI182" i="35"/>
  <c r="AI25" i="35"/>
  <c r="AJ20" i="35"/>
  <c r="AH79" i="35"/>
  <c r="AI74" i="35"/>
  <c r="AH364" i="35"/>
  <c r="AH365" i="35" s="1"/>
  <c r="AH363" i="35"/>
  <c r="AH239" i="35"/>
  <c r="AH237" i="35" s="1"/>
  <c r="AH238" i="35" s="1"/>
  <c r="AH240" i="35" s="1"/>
  <c r="AG366" i="35"/>
  <c r="AG367" i="35" s="1"/>
  <c r="AG242" i="35"/>
  <c r="AG370" i="35"/>
  <c r="AG378" i="35"/>
  <c r="Q19" i="34"/>
  <c r="Q238" i="34"/>
  <c r="P65" i="12" s="1"/>
  <c r="T44" i="34"/>
  <c r="T42" i="34" s="1"/>
  <c r="N95" i="25"/>
  <c r="M145" i="25"/>
  <c r="M4" i="23" s="1"/>
  <c r="M3" i="23" s="1"/>
  <c r="O70" i="25"/>
  <c r="O127" i="25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133" i="25"/>
  <c r="P83" i="25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20" i="25"/>
  <c r="M9" i="11" s="1"/>
  <c r="N130" i="25"/>
  <c r="N145" i="25" s="1"/>
  <c r="N4" i="23" s="1"/>
  <c r="N3" i="23" s="1"/>
  <c r="O80" i="25"/>
  <c r="Q33" i="25"/>
  <c r="P55" i="25"/>
  <c r="P79" i="25"/>
  <c r="P129" i="25" s="1"/>
  <c r="R32" i="25"/>
  <c r="Q54" i="25"/>
  <c r="O78" i="25"/>
  <c r="Q31" i="25"/>
  <c r="P53" i="25"/>
  <c r="P77" i="25"/>
  <c r="R30" i="25"/>
  <c r="Q52" i="25"/>
  <c r="P76" i="25"/>
  <c r="O126" i="25"/>
  <c r="R29" i="25"/>
  <c r="Q51" i="25"/>
  <c r="Q75" i="25"/>
  <c r="S28" i="25"/>
  <c r="R50" i="25"/>
  <c r="S27" i="25"/>
  <c r="R49" i="25"/>
  <c r="Q74" i="25"/>
  <c r="AI209" i="35" l="1"/>
  <c r="AH214" i="35"/>
  <c r="AI155" i="35"/>
  <c r="AH160" i="35"/>
  <c r="AH309" i="35"/>
  <c r="AH104" i="35"/>
  <c r="AH102" i="35" s="1"/>
  <c r="AH103" i="35" s="1"/>
  <c r="AH105" i="35" s="1"/>
  <c r="AH310" i="35"/>
  <c r="AH308" i="35"/>
  <c r="AG107" i="35"/>
  <c r="AG311" i="35"/>
  <c r="AG312" i="35" s="1"/>
  <c r="AG315" i="35"/>
  <c r="AG288" i="35"/>
  <c r="AG387" i="35" s="1"/>
  <c r="AF290" i="35"/>
  <c r="AF388" i="35"/>
  <c r="AF389" i="35" s="1"/>
  <c r="AH47" i="35"/>
  <c r="AG52" i="35"/>
  <c r="AI299" i="35"/>
  <c r="AI298" i="35"/>
  <c r="AI297" i="35"/>
  <c r="AI77" i="35"/>
  <c r="AI75" i="35" s="1"/>
  <c r="AI76" i="35" s="1"/>
  <c r="AI78" i="35" s="1"/>
  <c r="AH322" i="35"/>
  <c r="AH323" i="35" s="1"/>
  <c r="AH134" i="35"/>
  <c r="AH326" i="35"/>
  <c r="AH300" i="35"/>
  <c r="AH301" i="35" s="1"/>
  <c r="AH80" i="35"/>
  <c r="AH304" i="35"/>
  <c r="AJ276" i="35"/>
  <c r="AJ277" i="35" s="1"/>
  <c r="AJ275" i="35"/>
  <c r="AJ23" i="35"/>
  <c r="AJ21" i="35" s="1"/>
  <c r="AJ22" i="35" s="1"/>
  <c r="AJ24" i="35" s="1"/>
  <c r="AI342" i="35"/>
  <c r="AI343" i="35" s="1"/>
  <c r="AI341" i="35"/>
  <c r="AI185" i="35"/>
  <c r="AI183" i="35" s="1"/>
  <c r="AI184" i="35" s="1"/>
  <c r="AI186" i="35" s="1"/>
  <c r="AI375" i="35"/>
  <c r="AI376" i="35" s="1"/>
  <c r="AI374" i="35"/>
  <c r="AI266" i="35"/>
  <c r="AI264" i="35" s="1"/>
  <c r="AI265" i="35" s="1"/>
  <c r="AI267" i="35" s="1"/>
  <c r="AH241" i="35"/>
  <c r="AI236" i="35"/>
  <c r="AI320" i="35"/>
  <c r="AI321" i="35" s="1"/>
  <c r="AI319" i="35"/>
  <c r="AI131" i="35"/>
  <c r="AI129" i="35" s="1"/>
  <c r="AI130" i="35" s="1"/>
  <c r="AI132" i="35" s="1"/>
  <c r="AI278" i="35"/>
  <c r="AI279" i="35" s="1"/>
  <c r="AI26" i="35"/>
  <c r="AI282" i="35"/>
  <c r="AH344" i="35"/>
  <c r="AH345" i="35" s="1"/>
  <c r="AH348" i="35"/>
  <c r="AH188" i="35"/>
  <c r="AH377" i="35"/>
  <c r="AH381" i="35"/>
  <c r="AH269" i="35"/>
  <c r="Q20" i="34"/>
  <c r="Q236" i="34"/>
  <c r="T43" i="34"/>
  <c r="P135" i="25"/>
  <c r="P131" i="25"/>
  <c r="P126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O95" i="25"/>
  <c r="P70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Q135" i="25" s="1"/>
  <c r="S38" i="25"/>
  <c r="R60" i="25"/>
  <c r="R133" i="25"/>
  <c r="R35" i="25"/>
  <c r="Q57" i="25"/>
  <c r="P82" i="25"/>
  <c r="P80" i="25"/>
  <c r="R33" i="25"/>
  <c r="Q55" i="25"/>
  <c r="O120" i="25"/>
  <c r="N9" i="11" s="1"/>
  <c r="O130" i="25"/>
  <c r="S32" i="25"/>
  <c r="R54" i="25"/>
  <c r="Q79" i="25"/>
  <c r="P78" i="25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Q125" i="25"/>
  <c r="T27" i="25"/>
  <c r="S49" i="25"/>
  <c r="P124" i="25"/>
  <c r="R74" i="25"/>
  <c r="AH359" i="35" l="1"/>
  <c r="AH215" i="35"/>
  <c r="AH355" i="35"/>
  <c r="AH356" i="35" s="1"/>
  <c r="AI352" i="35"/>
  <c r="AI212" i="35"/>
  <c r="AI210" i="35" s="1"/>
  <c r="AI211" i="35" s="1"/>
  <c r="AI213" i="35" s="1"/>
  <c r="AI353" i="35"/>
  <c r="AI354" i="35" s="1"/>
  <c r="AH333" i="35"/>
  <c r="AH334" i="35" s="1"/>
  <c r="AH161" i="35"/>
  <c r="AH337" i="35"/>
  <c r="AI158" i="35"/>
  <c r="AI156" i="35" s="1"/>
  <c r="AI157" i="35" s="1"/>
  <c r="AI159" i="35" s="1"/>
  <c r="AI332" i="35"/>
  <c r="AI331" i="35"/>
  <c r="AI330" i="35"/>
  <c r="AI101" i="35"/>
  <c r="AH106" i="35"/>
  <c r="AH287" i="35"/>
  <c r="AH386" i="35" s="1"/>
  <c r="AH286" i="35"/>
  <c r="AH385" i="35" s="1"/>
  <c r="AH50" i="35"/>
  <c r="AH48" i="35" s="1"/>
  <c r="AH49" i="35" s="1"/>
  <c r="AH51" i="35" s="1"/>
  <c r="AH288" i="35"/>
  <c r="AH387" i="35" s="1"/>
  <c r="AG289" i="35"/>
  <c r="AG293" i="35"/>
  <c r="AG392" i="35" s="1"/>
  <c r="AG53" i="35"/>
  <c r="AI268" i="35"/>
  <c r="AJ263" i="35"/>
  <c r="AI187" i="35"/>
  <c r="AJ182" i="35"/>
  <c r="AI79" i="35"/>
  <c r="AJ74" i="35"/>
  <c r="AJ25" i="35"/>
  <c r="AK20" i="35"/>
  <c r="AI133" i="35"/>
  <c r="AJ128" i="35"/>
  <c r="AH366" i="35"/>
  <c r="AH367" i="35" s="1"/>
  <c r="AH370" i="35"/>
  <c r="AH242" i="35"/>
  <c r="AH378" i="35"/>
  <c r="AI365" i="35"/>
  <c r="AI364" i="35"/>
  <c r="AI363" i="35"/>
  <c r="AI239" i="35"/>
  <c r="AI237" i="35" s="1"/>
  <c r="AI238" i="35" s="1"/>
  <c r="AI240" i="35" s="1"/>
  <c r="Q22" i="34"/>
  <c r="Q237" i="34"/>
  <c r="T45" i="34"/>
  <c r="R92" i="25"/>
  <c r="S67" i="25"/>
  <c r="T45" i="25"/>
  <c r="T44" i="25"/>
  <c r="S66" i="25"/>
  <c r="R91" i="25"/>
  <c r="R141" i="25"/>
  <c r="Q141" i="25"/>
  <c r="Q84" i="25"/>
  <c r="S37" i="25"/>
  <c r="R59" i="25"/>
  <c r="R84" i="25" s="1"/>
  <c r="T36" i="25"/>
  <c r="S58" i="25"/>
  <c r="P95" i="25"/>
  <c r="Q81" i="25"/>
  <c r="Q131" i="25" s="1"/>
  <c r="R56" i="25"/>
  <c r="R81" i="25" s="1"/>
  <c r="S34" i="25"/>
  <c r="P130" i="25"/>
  <c r="Q129" i="25"/>
  <c r="O145" i="25"/>
  <c r="O4" i="23" s="1"/>
  <c r="O3" i="23" s="1"/>
  <c r="Q127" i="25"/>
  <c r="Q126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R79" i="25"/>
  <c r="T32" i="25"/>
  <c r="S54" i="25"/>
  <c r="P128" i="25"/>
  <c r="P120" i="25"/>
  <c r="O9" i="11" s="1"/>
  <c r="Q78" i="25"/>
  <c r="S31" i="25"/>
  <c r="R53" i="25"/>
  <c r="Q70" i="25"/>
  <c r="R77" i="25"/>
  <c r="T30" i="25"/>
  <c r="S52" i="25"/>
  <c r="R76" i="25"/>
  <c r="R126" i="25" s="1"/>
  <c r="T29" i="25"/>
  <c r="S51" i="25"/>
  <c r="S75" i="25"/>
  <c r="R125" i="25"/>
  <c r="U28" i="25"/>
  <c r="T50" i="25"/>
  <c r="U27" i="25"/>
  <c r="T49" i="25"/>
  <c r="R124" i="25"/>
  <c r="Q124" i="25"/>
  <c r="S74" i="25"/>
  <c r="AI214" i="35" l="1"/>
  <c r="AJ209" i="35"/>
  <c r="AJ155" i="35"/>
  <c r="AI160" i="35"/>
  <c r="AH107" i="35"/>
  <c r="AH315" i="35"/>
  <c r="AH311" i="35"/>
  <c r="AH312" i="35" s="1"/>
  <c r="AI308" i="35"/>
  <c r="AI104" i="35"/>
  <c r="AI102" i="35" s="1"/>
  <c r="AI103" i="35" s="1"/>
  <c r="AI105" i="35" s="1"/>
  <c r="AI309" i="35"/>
  <c r="AI310" i="35" s="1"/>
  <c r="AG290" i="35"/>
  <c r="AG388" i="35"/>
  <c r="AG389" i="35" s="1"/>
  <c r="AH52" i="35"/>
  <c r="AI47" i="35"/>
  <c r="AI241" i="35"/>
  <c r="AJ236" i="35"/>
  <c r="AJ320" i="35"/>
  <c r="AJ321" i="35" s="1"/>
  <c r="AJ319" i="35"/>
  <c r="AJ131" i="35"/>
  <c r="AJ129" i="35" s="1"/>
  <c r="AJ130" i="35" s="1"/>
  <c r="AJ132" i="35" s="1"/>
  <c r="AJ376" i="35"/>
  <c r="AJ375" i="35"/>
  <c r="AJ374" i="35"/>
  <c r="AJ266" i="35"/>
  <c r="AJ264" i="35" s="1"/>
  <c r="AJ265" i="35" s="1"/>
  <c r="AJ267" i="35" s="1"/>
  <c r="AK276" i="35"/>
  <c r="AK277" i="35" s="1"/>
  <c r="AK275" i="35"/>
  <c r="AK23" i="35"/>
  <c r="AK21" i="35" s="1"/>
  <c r="AK22" i="35" s="1"/>
  <c r="AK24" i="35" s="1"/>
  <c r="AJ299" i="35"/>
  <c r="AJ298" i="35"/>
  <c r="AJ297" i="35"/>
  <c r="AJ77" i="35"/>
  <c r="AJ75" i="35" s="1"/>
  <c r="AJ76" i="35" s="1"/>
  <c r="AJ78" i="35" s="1"/>
  <c r="AJ342" i="35"/>
  <c r="AJ341" i="35"/>
  <c r="AJ343" i="35"/>
  <c r="AJ185" i="35"/>
  <c r="AJ183" i="35" s="1"/>
  <c r="AJ184" i="35" s="1"/>
  <c r="AJ186" i="35" s="1"/>
  <c r="AJ278" i="35"/>
  <c r="AJ279" i="35" s="1"/>
  <c r="AJ26" i="35"/>
  <c r="AJ282" i="35"/>
  <c r="AI300" i="35"/>
  <c r="AI301" i="35" s="1"/>
  <c r="AI80" i="35"/>
  <c r="AI304" i="35"/>
  <c r="AI344" i="35"/>
  <c r="AI345" i="35" s="1"/>
  <c r="AI348" i="35"/>
  <c r="AI188" i="35"/>
  <c r="AI322" i="35"/>
  <c r="AI323" i="35" s="1"/>
  <c r="AI134" i="35"/>
  <c r="AI326" i="35"/>
  <c r="AI377" i="35"/>
  <c r="AI269" i="35"/>
  <c r="AI381" i="35"/>
  <c r="R18" i="34"/>
  <c r="Q239" i="34"/>
  <c r="U41" i="34"/>
  <c r="R137" i="25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Q95" i="25"/>
  <c r="R129" i="25"/>
  <c r="Q128" i="25"/>
  <c r="P145" i="25"/>
  <c r="P4" i="23" s="1"/>
  <c r="P3" i="23" s="1"/>
  <c r="S125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Q120" i="25"/>
  <c r="P9" i="11" s="1"/>
  <c r="R82" i="25"/>
  <c r="T35" i="25"/>
  <c r="S57" i="25"/>
  <c r="R80" i="25"/>
  <c r="T33" i="25"/>
  <c r="S55" i="25"/>
  <c r="U32" i="25"/>
  <c r="T54" i="25"/>
  <c r="S79" i="25"/>
  <c r="S129" i="25" s="1"/>
  <c r="T31" i="25"/>
  <c r="S53" i="25"/>
  <c r="R78" i="25"/>
  <c r="R70" i="25"/>
  <c r="S77" i="25"/>
  <c r="U30" i="25"/>
  <c r="T52" i="25"/>
  <c r="R127" i="25"/>
  <c r="S76" i="25"/>
  <c r="U29" i="25"/>
  <c r="T51" i="25"/>
  <c r="T75" i="25"/>
  <c r="V28" i="25"/>
  <c r="U50" i="25"/>
  <c r="S124" i="25"/>
  <c r="T74" i="25"/>
  <c r="V27" i="25"/>
  <c r="U49" i="25"/>
  <c r="AJ212" i="35" l="1"/>
  <c r="AJ210" i="35" s="1"/>
  <c r="AJ211" i="35" s="1"/>
  <c r="AJ213" i="35" s="1"/>
  <c r="AJ353" i="35"/>
  <c r="AJ354" i="35" s="1"/>
  <c r="AJ352" i="35"/>
  <c r="AI359" i="35"/>
  <c r="AI355" i="35"/>
  <c r="AI356" i="35" s="1"/>
  <c r="AI215" i="35"/>
  <c r="AI337" i="35"/>
  <c r="AI161" i="35"/>
  <c r="AI333" i="35"/>
  <c r="AI334" i="35" s="1"/>
  <c r="AJ332" i="35"/>
  <c r="AJ158" i="35"/>
  <c r="AJ156" i="35" s="1"/>
  <c r="AJ157" i="35" s="1"/>
  <c r="AJ159" i="35" s="1"/>
  <c r="AJ331" i="35"/>
  <c r="AJ330" i="35"/>
  <c r="AJ101" i="35"/>
  <c r="AI106" i="35"/>
  <c r="AH289" i="35"/>
  <c r="AH293" i="35"/>
  <c r="AH392" i="35" s="1"/>
  <c r="AH53" i="35"/>
  <c r="AI288" i="35"/>
  <c r="AI387" i="35" s="1"/>
  <c r="AI286" i="35"/>
  <c r="AI385" i="35" s="1"/>
  <c r="AI287" i="35"/>
  <c r="AI386" i="35" s="1"/>
  <c r="AI50" i="35"/>
  <c r="AI48" i="35" s="1"/>
  <c r="AI49" i="35" s="1"/>
  <c r="AI51" i="35" s="1"/>
  <c r="AK25" i="35"/>
  <c r="AL20" i="35"/>
  <c r="AJ187" i="35"/>
  <c r="AK182" i="35"/>
  <c r="AI378" i="35"/>
  <c r="AJ79" i="35"/>
  <c r="AK74" i="35"/>
  <c r="AJ133" i="35"/>
  <c r="AK128" i="35"/>
  <c r="AJ364" i="35"/>
  <c r="AJ365" i="35" s="1"/>
  <c r="AJ363" i="35"/>
  <c r="AJ239" i="35"/>
  <c r="AJ237" i="35" s="1"/>
  <c r="AJ238" i="35" s="1"/>
  <c r="AJ240" i="35" s="1"/>
  <c r="AJ268" i="35"/>
  <c r="AK263" i="35"/>
  <c r="AI366" i="35"/>
  <c r="AI367" i="35" s="1"/>
  <c r="AI242" i="35"/>
  <c r="AI370" i="35"/>
  <c r="P76" i="11"/>
  <c r="Q241" i="34"/>
  <c r="Q5" i="23" s="1"/>
  <c r="Q3" i="23" s="1"/>
  <c r="R21" i="34"/>
  <c r="R235" i="34"/>
  <c r="R15" i="23" s="1"/>
  <c r="U44" i="34"/>
  <c r="U42" i="34" s="1"/>
  <c r="U138" i="25"/>
  <c r="S133" i="25"/>
  <c r="Q145" i="25"/>
  <c r="Q4" i="23" s="1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S127" i="25"/>
  <c r="T125" i="25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R120" i="25"/>
  <c r="Q9" i="11" s="1"/>
  <c r="S82" i="25"/>
  <c r="S132" i="25"/>
  <c r="S70" i="25"/>
  <c r="R132" i="25"/>
  <c r="U35" i="25"/>
  <c r="T57" i="25"/>
  <c r="S130" i="25"/>
  <c r="U33" i="25"/>
  <c r="T55" i="25"/>
  <c r="R130" i="25"/>
  <c r="S80" i="25"/>
  <c r="V32" i="25"/>
  <c r="U54" i="25"/>
  <c r="T79" i="25"/>
  <c r="T129" i="25" s="1"/>
  <c r="S78" i="25"/>
  <c r="R95" i="25"/>
  <c r="R128" i="25"/>
  <c r="U31" i="25"/>
  <c r="T53" i="25"/>
  <c r="V30" i="25"/>
  <c r="U52" i="25"/>
  <c r="T77" i="25"/>
  <c r="S126" i="25"/>
  <c r="T76" i="25"/>
  <c r="T126" i="25" s="1"/>
  <c r="V29" i="25"/>
  <c r="U51" i="25"/>
  <c r="W28" i="25"/>
  <c r="V50" i="25"/>
  <c r="U75" i="25"/>
  <c r="U125" i="25" s="1"/>
  <c r="U74" i="25"/>
  <c r="T124" i="25"/>
  <c r="W27" i="25"/>
  <c r="V49" i="25"/>
  <c r="AJ214" i="35" l="1"/>
  <c r="AK209" i="35"/>
  <c r="AJ160" i="35"/>
  <c r="AK155" i="35"/>
  <c r="AI107" i="35"/>
  <c r="AI311" i="35"/>
  <c r="AI312" i="35" s="1"/>
  <c r="AI315" i="35"/>
  <c r="AJ309" i="35"/>
  <c r="AJ310" i="35" s="1"/>
  <c r="AJ308" i="35"/>
  <c r="AJ104" i="35"/>
  <c r="AJ102" i="35" s="1"/>
  <c r="AJ103" i="35" s="1"/>
  <c r="AJ105" i="35" s="1"/>
  <c r="AI52" i="35"/>
  <c r="AJ47" i="35"/>
  <c r="AH290" i="35"/>
  <c r="AH388" i="35"/>
  <c r="AH389" i="35" s="1"/>
  <c r="AJ241" i="35"/>
  <c r="AK236" i="35"/>
  <c r="AJ377" i="35"/>
  <c r="AJ381" i="35"/>
  <c r="AJ269" i="35"/>
  <c r="AK321" i="35"/>
  <c r="AK319" i="35"/>
  <c r="AK320" i="35"/>
  <c r="AK131" i="35"/>
  <c r="AK129" i="35" s="1"/>
  <c r="AK130" i="35" s="1"/>
  <c r="AK132" i="35" s="1"/>
  <c r="AK297" i="35"/>
  <c r="AK298" i="35"/>
  <c r="AK299" i="35" s="1"/>
  <c r="AK77" i="35"/>
  <c r="AK75" i="35" s="1"/>
  <c r="AK76" i="35" s="1"/>
  <c r="AK78" i="35" s="1"/>
  <c r="AJ322" i="35"/>
  <c r="AJ323" i="35" s="1"/>
  <c r="AJ326" i="35"/>
  <c r="AJ134" i="35"/>
  <c r="AJ300" i="35"/>
  <c r="AJ301" i="35" s="1"/>
  <c r="AJ304" i="35"/>
  <c r="AJ80" i="35"/>
  <c r="AK341" i="35"/>
  <c r="AK342" i="35"/>
  <c r="AK343" i="35" s="1"/>
  <c r="AK185" i="35"/>
  <c r="AK183" i="35" s="1"/>
  <c r="AK184" i="35" s="1"/>
  <c r="AK186" i="35" s="1"/>
  <c r="AL275" i="35"/>
  <c r="AL276" i="35"/>
  <c r="AL277" i="35" s="1"/>
  <c r="AL23" i="35"/>
  <c r="AL21" i="35" s="1"/>
  <c r="AL22" i="35" s="1"/>
  <c r="AL24" i="35" s="1"/>
  <c r="AK375" i="35"/>
  <c r="AK376" i="35" s="1"/>
  <c r="AK374" i="35"/>
  <c r="AK266" i="35"/>
  <c r="AK264" i="35" s="1"/>
  <c r="AK265" i="35" s="1"/>
  <c r="AK267" i="35" s="1"/>
  <c r="AJ344" i="35"/>
  <c r="AJ345" i="35" s="1"/>
  <c r="AJ188" i="35"/>
  <c r="AJ348" i="35"/>
  <c r="AK278" i="35"/>
  <c r="AK279" i="35" s="1"/>
  <c r="AK282" i="35"/>
  <c r="AK26" i="35"/>
  <c r="R19" i="34"/>
  <c r="R238" i="34"/>
  <c r="Q65" i="12" s="1"/>
  <c r="U43" i="34"/>
  <c r="T137" i="25"/>
  <c r="U141" i="25"/>
  <c r="U133" i="25"/>
  <c r="T127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S120" i="25"/>
  <c r="R9" i="11" s="1"/>
  <c r="T82" i="25"/>
  <c r="S95" i="25"/>
  <c r="U131" i="25"/>
  <c r="T80" i="25"/>
  <c r="R145" i="25"/>
  <c r="R4" i="23" s="1"/>
  <c r="V33" i="25"/>
  <c r="U55" i="25"/>
  <c r="W32" i="25"/>
  <c r="V54" i="25"/>
  <c r="U79" i="25"/>
  <c r="S128" i="25"/>
  <c r="T78" i="25"/>
  <c r="V31" i="25"/>
  <c r="U53" i="25"/>
  <c r="U77" i="25"/>
  <c r="W30" i="25"/>
  <c r="V52" i="25"/>
  <c r="W29" i="25"/>
  <c r="V51" i="25"/>
  <c r="U76" i="25"/>
  <c r="U126" i="25" s="1"/>
  <c r="V75" i="25"/>
  <c r="X28" i="25"/>
  <c r="W50" i="25"/>
  <c r="V74" i="25"/>
  <c r="X27" i="25"/>
  <c r="W49" i="25"/>
  <c r="AK353" i="35" l="1"/>
  <c r="AK354" i="35" s="1"/>
  <c r="AK352" i="35"/>
  <c r="AK212" i="35"/>
  <c r="AK210" i="35" s="1"/>
  <c r="AK211" i="35" s="1"/>
  <c r="AK213" i="35" s="1"/>
  <c r="AJ215" i="35"/>
  <c r="AJ355" i="35"/>
  <c r="AJ356" i="35" s="1"/>
  <c r="AJ359" i="35"/>
  <c r="AK331" i="35"/>
  <c r="AK332" i="35" s="1"/>
  <c r="AK330" i="35"/>
  <c r="AK158" i="35"/>
  <c r="AK156" i="35" s="1"/>
  <c r="AK157" i="35" s="1"/>
  <c r="AK159" i="35" s="1"/>
  <c r="AJ333" i="35"/>
  <c r="AJ334" i="35" s="1"/>
  <c r="AJ161" i="35"/>
  <c r="AJ337" i="35"/>
  <c r="AK101" i="35"/>
  <c r="AJ106" i="35"/>
  <c r="AJ286" i="35"/>
  <c r="AJ385" i="35" s="1"/>
  <c r="AJ287" i="35"/>
  <c r="AJ386" i="35" s="1"/>
  <c r="AJ50" i="35"/>
  <c r="AJ48" i="35" s="1"/>
  <c r="AJ49" i="35" s="1"/>
  <c r="AJ51" i="35" s="1"/>
  <c r="AI289" i="35"/>
  <c r="AI53" i="35"/>
  <c r="AI293" i="35"/>
  <c r="AI392" i="35" s="1"/>
  <c r="AK268" i="35"/>
  <c r="AL263" i="35"/>
  <c r="AK187" i="35"/>
  <c r="AL182" i="35"/>
  <c r="AK79" i="35"/>
  <c r="AL74" i="35"/>
  <c r="AK133" i="35"/>
  <c r="AL128" i="35"/>
  <c r="AL25" i="35"/>
  <c r="AM20" i="35"/>
  <c r="AJ378" i="35"/>
  <c r="AK365" i="35"/>
  <c r="AK364" i="35"/>
  <c r="AK363" i="35"/>
  <c r="AK239" i="35"/>
  <c r="AK237" i="35" s="1"/>
  <c r="AK238" i="35" s="1"/>
  <c r="AK240" i="35" s="1"/>
  <c r="AJ366" i="35"/>
  <c r="AJ367" i="35" s="1"/>
  <c r="AJ242" i="35"/>
  <c r="AJ370" i="35"/>
  <c r="R20" i="34"/>
  <c r="R236" i="34"/>
  <c r="U45" i="34"/>
  <c r="U136" i="25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S145" i="25"/>
  <c r="S4" i="23" s="1"/>
  <c r="W34" i="25"/>
  <c r="V56" i="25"/>
  <c r="V81" i="25" s="1"/>
  <c r="V131" i="25" s="1"/>
  <c r="U129" i="25"/>
  <c r="T95" i="25"/>
  <c r="T128" i="25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X39" i="25"/>
  <c r="W61" i="25"/>
  <c r="V136" i="25"/>
  <c r="V85" i="25"/>
  <c r="X38" i="25"/>
  <c r="W60" i="25"/>
  <c r="T120" i="25"/>
  <c r="S9" i="11" s="1"/>
  <c r="U82" i="25"/>
  <c r="W35" i="25"/>
  <c r="V57" i="25"/>
  <c r="U80" i="25"/>
  <c r="U130" i="25" s="1"/>
  <c r="W33" i="25"/>
  <c r="V55" i="25"/>
  <c r="T130" i="25"/>
  <c r="V79" i="25"/>
  <c r="X32" i="25"/>
  <c r="W54" i="25"/>
  <c r="U70" i="25"/>
  <c r="U78" i="25"/>
  <c r="W31" i="25"/>
  <c r="V53" i="25"/>
  <c r="X30" i="25"/>
  <c r="W52" i="25"/>
  <c r="U127" i="25"/>
  <c r="V77" i="25"/>
  <c r="X29" i="25"/>
  <c r="W51" i="25"/>
  <c r="V76" i="25"/>
  <c r="V125" i="25"/>
  <c r="W75" i="25"/>
  <c r="Y28" i="25"/>
  <c r="X50" i="25"/>
  <c r="U124" i="25"/>
  <c r="W74" i="25"/>
  <c r="V124" i="25"/>
  <c r="Y27" i="25"/>
  <c r="X49" i="25"/>
  <c r="AK214" i="35" l="1"/>
  <c r="AL209" i="35"/>
  <c r="AL155" i="35"/>
  <c r="AK160" i="35"/>
  <c r="AJ315" i="35"/>
  <c r="AJ107" i="35"/>
  <c r="AJ311" i="35"/>
  <c r="AJ312" i="35" s="1"/>
  <c r="AK309" i="35"/>
  <c r="AK310" i="35" s="1"/>
  <c r="AK308" i="35"/>
  <c r="AK104" i="35"/>
  <c r="AK102" i="35" s="1"/>
  <c r="AK103" i="35" s="1"/>
  <c r="AK105" i="35" s="1"/>
  <c r="AJ288" i="35"/>
  <c r="AJ387" i="35" s="1"/>
  <c r="AI290" i="35"/>
  <c r="AI388" i="35"/>
  <c r="AI389" i="35" s="1"/>
  <c r="AJ52" i="35"/>
  <c r="AK47" i="35"/>
  <c r="AL320" i="35"/>
  <c r="AL321" i="35" s="1"/>
  <c r="AL319" i="35"/>
  <c r="AL131" i="35"/>
  <c r="AL129" i="35" s="1"/>
  <c r="AL130" i="35" s="1"/>
  <c r="AL132" i="35" s="1"/>
  <c r="AL343" i="35"/>
  <c r="AL341" i="35"/>
  <c r="AL342" i="35"/>
  <c r="AL185" i="35"/>
  <c r="AL183" i="35" s="1"/>
  <c r="AL184" i="35" s="1"/>
  <c r="AL186" i="35" s="1"/>
  <c r="AK241" i="35"/>
  <c r="AL236" i="35"/>
  <c r="AM276" i="35"/>
  <c r="AM277" i="35" s="1"/>
  <c r="AM275" i="35"/>
  <c r="AM23" i="35"/>
  <c r="AM21" i="35" s="1"/>
  <c r="AM22" i="35" s="1"/>
  <c r="AM24" i="35" s="1"/>
  <c r="AK322" i="35"/>
  <c r="AK323" i="35" s="1"/>
  <c r="AK134" i="35"/>
  <c r="AK326" i="35"/>
  <c r="AK344" i="35"/>
  <c r="AK345" i="35" s="1"/>
  <c r="AK348" i="35"/>
  <c r="AK188" i="35"/>
  <c r="AL278" i="35"/>
  <c r="AL279" i="35" s="1"/>
  <c r="AL26" i="35"/>
  <c r="AL282" i="35"/>
  <c r="AL298" i="35"/>
  <c r="AL299" i="35"/>
  <c r="AL297" i="35"/>
  <c r="AL77" i="35"/>
  <c r="AL75" i="35" s="1"/>
  <c r="AL76" i="35" s="1"/>
  <c r="AL78" i="35" s="1"/>
  <c r="AL376" i="35"/>
  <c r="AL375" i="35"/>
  <c r="AL374" i="35"/>
  <c r="AL266" i="35"/>
  <c r="AL264" i="35" s="1"/>
  <c r="AL265" i="35" s="1"/>
  <c r="AL267" i="35" s="1"/>
  <c r="AK300" i="35"/>
  <c r="AK301" i="35" s="1"/>
  <c r="AK304" i="35"/>
  <c r="AK80" i="35"/>
  <c r="AK377" i="35"/>
  <c r="AK381" i="35"/>
  <c r="AK269" i="35"/>
  <c r="R22" i="34"/>
  <c r="R237" i="34"/>
  <c r="V41" i="34"/>
  <c r="V143" i="25"/>
  <c r="W141" i="25"/>
  <c r="V141" i="25"/>
  <c r="V134" i="25"/>
  <c r="V129" i="25"/>
  <c r="T145" i="25"/>
  <c r="T4" i="23" s="1"/>
  <c r="W12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125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V70" i="25"/>
  <c r="X33" i="25"/>
  <c r="W55" i="25"/>
  <c r="Y32" i="25"/>
  <c r="X54" i="25"/>
  <c r="W79" i="25"/>
  <c r="U95" i="25"/>
  <c r="V78" i="25"/>
  <c r="U128" i="25"/>
  <c r="X31" i="25"/>
  <c r="W53" i="25"/>
  <c r="V127" i="25"/>
  <c r="W77" i="25"/>
  <c r="U120" i="25"/>
  <c r="T9" i="11" s="1"/>
  <c r="Y30" i="25"/>
  <c r="X52" i="25"/>
  <c r="W76" i="25"/>
  <c r="V126" i="25"/>
  <c r="Y29" i="25"/>
  <c r="X51" i="25"/>
  <c r="X75" i="25"/>
  <c r="Z28" i="25"/>
  <c r="Y50" i="25"/>
  <c r="X74" i="25"/>
  <c r="Z27" i="25"/>
  <c r="Y49" i="25"/>
  <c r="AL352" i="35" l="1"/>
  <c r="AL353" i="35"/>
  <c r="AL354" i="35"/>
  <c r="AL212" i="35"/>
  <c r="AL210" i="35" s="1"/>
  <c r="AL211" i="35" s="1"/>
  <c r="AL213" i="35" s="1"/>
  <c r="AK355" i="35"/>
  <c r="AK356" i="35" s="1"/>
  <c r="AK359" i="35"/>
  <c r="AK215" i="35"/>
  <c r="AK337" i="35"/>
  <c r="AK333" i="35"/>
  <c r="AK334" i="35" s="1"/>
  <c r="AK161" i="35"/>
  <c r="AL331" i="35"/>
  <c r="AL332" i="35" s="1"/>
  <c r="AL158" i="35"/>
  <c r="AL156" i="35" s="1"/>
  <c r="AL157" i="35" s="1"/>
  <c r="AL159" i="35" s="1"/>
  <c r="AL330" i="35"/>
  <c r="AK106" i="35"/>
  <c r="AL101" i="35"/>
  <c r="AK50" i="35"/>
  <c r="AK48" i="35" s="1"/>
  <c r="AK49" i="35" s="1"/>
  <c r="AK51" i="35" s="1"/>
  <c r="AK287" i="35"/>
  <c r="AK386" i="35" s="1"/>
  <c r="AK286" i="35"/>
  <c r="AK385" i="35" s="1"/>
  <c r="AJ289" i="35"/>
  <c r="AJ53" i="35"/>
  <c r="AJ293" i="35"/>
  <c r="AJ392" i="35" s="1"/>
  <c r="AL268" i="35"/>
  <c r="AM263" i="35"/>
  <c r="AL79" i="35"/>
  <c r="AM74" i="35"/>
  <c r="AM25" i="35"/>
  <c r="AN20" i="35"/>
  <c r="AL187" i="35"/>
  <c r="AM182" i="35"/>
  <c r="AL364" i="35"/>
  <c r="AL365" i="35" s="1"/>
  <c r="AL363" i="35"/>
  <c r="AL239" i="35"/>
  <c r="AL237" i="35" s="1"/>
  <c r="AL238" i="35" s="1"/>
  <c r="AL240" i="35" s="1"/>
  <c r="AK378" i="35"/>
  <c r="AL133" i="35"/>
  <c r="AM128" i="35"/>
  <c r="AK366" i="35"/>
  <c r="AK367" i="35" s="1"/>
  <c r="AK370" i="35"/>
  <c r="AK242" i="35"/>
  <c r="S18" i="34"/>
  <c r="R239" i="34"/>
  <c r="V44" i="34"/>
  <c r="V42" i="34" s="1"/>
  <c r="X142" i="25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W131" i="25"/>
  <c r="V130" i="25"/>
  <c r="U145" i="25"/>
  <c r="U4" i="23" s="1"/>
  <c r="W126" i="25"/>
  <c r="X93" i="25"/>
  <c r="X143" i="25" s="1"/>
  <c r="Z46" i="25"/>
  <c r="Y68" i="25"/>
  <c r="W140" i="25"/>
  <c r="X90" i="25"/>
  <c r="V120" i="25"/>
  <c r="U9" i="11" s="1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W129" i="25"/>
  <c r="X79" i="25"/>
  <c r="Z32" i="25"/>
  <c r="Y54" i="25"/>
  <c r="V95" i="25"/>
  <c r="W78" i="25"/>
  <c r="W70" i="25"/>
  <c r="Y31" i="25"/>
  <c r="X53" i="25"/>
  <c r="V128" i="25"/>
  <c r="V145" i="25" s="1"/>
  <c r="V4" i="23" s="1"/>
  <c r="Z30" i="25"/>
  <c r="Y52" i="25"/>
  <c r="X77" i="25"/>
  <c r="X76" i="25"/>
  <c r="Z29" i="25"/>
  <c r="Y51" i="25"/>
  <c r="X125" i="25"/>
  <c r="Y75" i="25"/>
  <c r="AA28" i="25"/>
  <c r="Z50" i="25"/>
  <c r="AA27" i="25"/>
  <c r="Z49" i="25"/>
  <c r="X124" i="25"/>
  <c r="Y74" i="25"/>
  <c r="AM209" i="35" l="1"/>
  <c r="AL214" i="35"/>
  <c r="AM155" i="35"/>
  <c r="AL160" i="35"/>
  <c r="AL309" i="35"/>
  <c r="AL310" i="35" s="1"/>
  <c r="AL308" i="35"/>
  <c r="AL104" i="35"/>
  <c r="AL102" i="35" s="1"/>
  <c r="AL103" i="35" s="1"/>
  <c r="AL105" i="35" s="1"/>
  <c r="AK315" i="35"/>
  <c r="AK311" i="35"/>
  <c r="AK312" i="35" s="1"/>
  <c r="AK107" i="35"/>
  <c r="AK288" i="35"/>
  <c r="AK387" i="35" s="1"/>
  <c r="AJ290" i="35"/>
  <c r="AJ388" i="35"/>
  <c r="AJ389" i="35" s="1"/>
  <c r="AL47" i="35"/>
  <c r="AK52" i="35"/>
  <c r="AL241" i="35"/>
  <c r="AM236" i="35"/>
  <c r="AL322" i="35"/>
  <c r="AL323" i="35" s="1"/>
  <c r="AL134" i="35"/>
  <c r="AL326" i="35"/>
  <c r="AM343" i="35"/>
  <c r="AM342" i="35"/>
  <c r="AM341" i="35"/>
  <c r="AM185" i="35"/>
  <c r="AM183" i="35" s="1"/>
  <c r="AM184" i="35" s="1"/>
  <c r="AM186" i="35" s="1"/>
  <c r="AN276" i="35"/>
  <c r="AN277" i="35" s="1"/>
  <c r="AN275" i="35"/>
  <c r="AN23" i="35"/>
  <c r="AN21" i="35" s="1"/>
  <c r="AN22" i="35" s="1"/>
  <c r="AN24" i="35" s="1"/>
  <c r="AM375" i="35"/>
  <c r="AM376" i="35" s="1"/>
  <c r="AM374" i="35"/>
  <c r="AM266" i="35"/>
  <c r="AM264" i="35" s="1"/>
  <c r="AM265" i="35" s="1"/>
  <c r="AM267" i="35" s="1"/>
  <c r="AM298" i="35"/>
  <c r="AM299" i="35" s="1"/>
  <c r="AM297" i="35"/>
  <c r="AM77" i="35"/>
  <c r="AM75" i="35" s="1"/>
  <c r="AM76" i="35" s="1"/>
  <c r="AM78" i="35" s="1"/>
  <c r="AM320" i="35"/>
  <c r="AM321" i="35" s="1"/>
  <c r="AM319" i="35"/>
  <c r="AM131" i="35"/>
  <c r="AM129" i="35" s="1"/>
  <c r="AM130" i="35" s="1"/>
  <c r="AM132" i="35" s="1"/>
  <c r="AL300" i="35"/>
  <c r="AL301" i="35" s="1"/>
  <c r="AL80" i="35"/>
  <c r="AL304" i="35"/>
  <c r="AL344" i="35"/>
  <c r="AL345" i="35" s="1"/>
  <c r="AL348" i="35"/>
  <c r="AL188" i="35"/>
  <c r="AM278" i="35"/>
  <c r="AM279" i="35" s="1"/>
  <c r="AM282" i="35"/>
  <c r="AM26" i="35"/>
  <c r="AL377" i="35"/>
  <c r="AL381" i="35"/>
  <c r="AL269" i="35"/>
  <c r="Q76" i="11"/>
  <c r="R241" i="34"/>
  <c r="R5" i="23" s="1"/>
  <c r="R3" i="23" s="1"/>
  <c r="S21" i="34"/>
  <c r="S238" i="34" s="1"/>
  <c r="R65" i="12" s="1"/>
  <c r="S235" i="34"/>
  <c r="S15" i="23" s="1"/>
  <c r="V43" i="34"/>
  <c r="X131" i="25"/>
  <c r="X140" i="25"/>
  <c r="W134" i="25"/>
  <c r="Y133" i="25"/>
  <c r="X133" i="25"/>
  <c r="W133" i="25"/>
  <c r="X127" i="25"/>
  <c r="Y124" i="25"/>
  <c r="Y92" i="25"/>
  <c r="AA45" i="25"/>
  <c r="Z67" i="25"/>
  <c r="Z92" i="25" s="1"/>
  <c r="X141" i="25"/>
  <c r="Y91" i="25"/>
  <c r="Y141" i="25" s="1"/>
  <c r="AA44" i="25"/>
  <c r="Z66" i="25"/>
  <c r="X137" i="25"/>
  <c r="X134" i="25"/>
  <c r="X84" i="25"/>
  <c r="Y59" i="25"/>
  <c r="Z37" i="25"/>
  <c r="AA36" i="25"/>
  <c r="Z58" i="25"/>
  <c r="Z83" i="25" s="1"/>
  <c r="W132" i="25"/>
  <c r="Y56" i="25"/>
  <c r="Z34" i="25"/>
  <c r="X126" i="25"/>
  <c r="Y125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Y79" i="25"/>
  <c r="AA32" i="25"/>
  <c r="Z54" i="25"/>
  <c r="X129" i="25"/>
  <c r="X78" i="25"/>
  <c r="X70" i="25"/>
  <c r="Z31" i="25"/>
  <c r="Y53" i="25"/>
  <c r="W95" i="25"/>
  <c r="W128" i="25"/>
  <c r="Y77" i="25"/>
  <c r="AA30" i="25"/>
  <c r="Z52" i="25"/>
  <c r="W127" i="25"/>
  <c r="Y76" i="25"/>
  <c r="AA29" i="25"/>
  <c r="Z51" i="25"/>
  <c r="Z75" i="25"/>
  <c r="AB28" i="25"/>
  <c r="AA50" i="25"/>
  <c r="AB27" i="25"/>
  <c r="AA49" i="25"/>
  <c r="Z74" i="25"/>
  <c r="AL359" i="35" l="1"/>
  <c r="AL355" i="35"/>
  <c r="AL356" i="35" s="1"/>
  <c r="AL215" i="35"/>
  <c r="AM354" i="35"/>
  <c r="AM212" i="35"/>
  <c r="AM210" i="35" s="1"/>
  <c r="AM211" i="35" s="1"/>
  <c r="AM213" i="35" s="1"/>
  <c r="AM353" i="35"/>
  <c r="AM352" i="35"/>
  <c r="AL333" i="35"/>
  <c r="AL334" i="35" s="1"/>
  <c r="AL161" i="35"/>
  <c r="AL337" i="35"/>
  <c r="AM331" i="35"/>
  <c r="AM332" i="35" s="1"/>
  <c r="AM158" i="35"/>
  <c r="AM156" i="35" s="1"/>
  <c r="AM157" i="35" s="1"/>
  <c r="AM159" i="35" s="1"/>
  <c r="AM330" i="35"/>
  <c r="AL106" i="35"/>
  <c r="AM101" i="35"/>
  <c r="AK289" i="35"/>
  <c r="AK293" i="35"/>
  <c r="AK392" i="35" s="1"/>
  <c r="AK53" i="35"/>
  <c r="AL288" i="35"/>
  <c r="AL387" i="35" s="1"/>
  <c r="AL50" i="35"/>
  <c r="AL48" i="35" s="1"/>
  <c r="AL49" i="35" s="1"/>
  <c r="AL51" i="35" s="1"/>
  <c r="AL287" i="35"/>
  <c r="AL386" i="35" s="1"/>
  <c r="AL286" i="35"/>
  <c r="AL385" i="35" s="1"/>
  <c r="AM187" i="35"/>
  <c r="AN182" i="35"/>
  <c r="AM133" i="35"/>
  <c r="AN128" i="35"/>
  <c r="AM79" i="35"/>
  <c r="AN74" i="35"/>
  <c r="AM268" i="35"/>
  <c r="AN263" i="35"/>
  <c r="AL378" i="35"/>
  <c r="AM364" i="35"/>
  <c r="AM365" i="35" s="1"/>
  <c r="AM363" i="35"/>
  <c r="AM239" i="35"/>
  <c r="AM237" i="35" s="1"/>
  <c r="AM238" i="35" s="1"/>
  <c r="AM240" i="35" s="1"/>
  <c r="AN25" i="35"/>
  <c r="AO20" i="35"/>
  <c r="AL366" i="35"/>
  <c r="AL367" i="35" s="1"/>
  <c r="AL242" i="35"/>
  <c r="AL370" i="35"/>
  <c r="S19" i="34"/>
  <c r="V45" i="34"/>
  <c r="Y140" i="25"/>
  <c r="Z125" i="25"/>
  <c r="Z133" i="25"/>
  <c r="Z124" i="25"/>
  <c r="Y142" i="25"/>
  <c r="Z142" i="25"/>
  <c r="AA67" i="25"/>
  <c r="AB45" i="25"/>
  <c r="Z91" i="25"/>
  <c r="AA66" i="25"/>
  <c r="AA91" i="25" s="1"/>
  <c r="AA14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Y126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X95" i="25"/>
  <c r="Y80" i="25"/>
  <c r="AA33" i="25"/>
  <c r="Z55" i="25"/>
  <c r="Y129" i="25"/>
  <c r="AB32" i="25"/>
  <c r="AA54" i="25"/>
  <c r="Z79" i="25"/>
  <c r="W145" i="25"/>
  <c r="W4" i="23" s="1"/>
  <c r="Y78" i="25"/>
  <c r="Y70" i="25"/>
  <c r="AA31" i="25"/>
  <c r="Z53" i="25"/>
  <c r="W120" i="25"/>
  <c r="V9" i="11" s="1"/>
  <c r="X120" i="25"/>
  <c r="W9" i="11" s="1"/>
  <c r="Y127" i="25"/>
  <c r="Z77" i="25"/>
  <c r="AB30" i="25"/>
  <c r="AA52" i="25"/>
  <c r="AB29" i="25"/>
  <c r="AA51" i="25"/>
  <c r="Z76" i="25"/>
  <c r="AA75" i="25"/>
  <c r="AC28" i="25"/>
  <c r="AB50" i="25"/>
  <c r="AC27" i="25"/>
  <c r="AB49" i="25"/>
  <c r="AA74" i="25"/>
  <c r="AM214" i="35" l="1"/>
  <c r="AN209" i="35"/>
  <c r="AM160" i="35"/>
  <c r="AN155" i="35"/>
  <c r="AM308" i="35"/>
  <c r="AM104" i="35"/>
  <c r="AM102" i="35" s="1"/>
  <c r="AM103" i="35" s="1"/>
  <c r="AM105" i="35" s="1"/>
  <c r="AM309" i="35"/>
  <c r="AM310" i="35" s="1"/>
  <c r="AL107" i="35"/>
  <c r="AL311" i="35"/>
  <c r="AL312" i="35" s="1"/>
  <c r="AL315" i="35"/>
  <c r="AM47" i="35"/>
  <c r="AL52" i="35"/>
  <c r="AK290" i="35"/>
  <c r="AK388" i="35"/>
  <c r="AK389" i="35" s="1"/>
  <c r="AM241" i="35"/>
  <c r="AN236" i="35"/>
  <c r="AO276" i="35"/>
  <c r="AO277" i="35" s="1"/>
  <c r="AO275" i="35"/>
  <c r="AO23" i="35"/>
  <c r="AO21" i="35" s="1"/>
  <c r="AO22" i="35" s="1"/>
  <c r="AO24" i="35" s="1"/>
  <c r="AN376" i="35"/>
  <c r="AN375" i="35"/>
  <c r="AN374" i="35"/>
  <c r="AN266" i="35"/>
  <c r="AN264" i="35" s="1"/>
  <c r="AN265" i="35" s="1"/>
  <c r="AN267" i="35" s="1"/>
  <c r="AN321" i="35"/>
  <c r="AN320" i="35"/>
  <c r="AN319" i="35"/>
  <c r="AN131" i="35"/>
  <c r="AN129" i="35" s="1"/>
  <c r="AN130" i="35" s="1"/>
  <c r="AN132" i="35" s="1"/>
  <c r="AM377" i="35"/>
  <c r="AM381" i="35"/>
  <c r="AM269" i="35"/>
  <c r="AM322" i="35"/>
  <c r="AM323" i="35" s="1"/>
  <c r="AM134" i="35"/>
  <c r="AM326" i="35"/>
  <c r="AN299" i="35"/>
  <c r="AN298" i="35"/>
  <c r="AN77" i="35"/>
  <c r="AN75" i="35" s="1"/>
  <c r="AN76" i="35" s="1"/>
  <c r="AN78" i="35" s="1"/>
  <c r="AN297" i="35"/>
  <c r="AN342" i="35"/>
  <c r="AN343" i="35" s="1"/>
  <c r="AN341" i="35"/>
  <c r="AN185" i="35"/>
  <c r="AN183" i="35" s="1"/>
  <c r="AN184" i="35" s="1"/>
  <c r="AN186" i="35" s="1"/>
  <c r="AN278" i="35"/>
  <c r="AN279" i="35" s="1"/>
  <c r="AN26" i="35"/>
  <c r="AN282" i="35"/>
  <c r="AM300" i="35"/>
  <c r="AM301" i="35" s="1"/>
  <c r="AM80" i="35"/>
  <c r="AM304" i="35"/>
  <c r="AM344" i="35"/>
  <c r="AM345" i="35" s="1"/>
  <c r="AM348" i="35"/>
  <c r="AM188" i="35"/>
  <c r="S20" i="34"/>
  <c r="S236" i="34"/>
  <c r="W41" i="34"/>
  <c r="Y134" i="25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Z13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20" i="25"/>
  <c r="X9" i="11" s="1"/>
  <c r="Y95" i="25"/>
  <c r="Y130" i="25"/>
  <c r="Z80" i="25"/>
  <c r="AB33" i="25"/>
  <c r="AA55" i="25"/>
  <c r="Z129" i="25"/>
  <c r="AA79" i="25"/>
  <c r="AC32" i="25"/>
  <c r="AB54" i="25"/>
  <c r="Z128" i="25"/>
  <c r="Z70" i="25"/>
  <c r="Y128" i="25"/>
  <c r="Z78" i="25"/>
  <c r="AB31" i="25"/>
  <c r="AA53" i="25"/>
  <c r="X128" i="25"/>
  <c r="X145" i="25" s="1"/>
  <c r="X4" i="23" s="1"/>
  <c r="AA77" i="25"/>
  <c r="AC30" i="25"/>
  <c r="AB52" i="25"/>
  <c r="Z127" i="25"/>
  <c r="AA127" i="25"/>
  <c r="Z126" i="25"/>
  <c r="AA76" i="25"/>
  <c r="AC29" i="25"/>
  <c r="AB51" i="25"/>
  <c r="AD28" i="25"/>
  <c r="AC50" i="25"/>
  <c r="AA125" i="25"/>
  <c r="AB75" i="25"/>
  <c r="AB125" i="25" s="1"/>
  <c r="AD27" i="25"/>
  <c r="AC49" i="25"/>
  <c r="AB74" i="25"/>
  <c r="AN353" i="35" l="1"/>
  <c r="AN212" i="35"/>
  <c r="AN210" i="35" s="1"/>
  <c r="AN211" i="35" s="1"/>
  <c r="AN213" i="35" s="1"/>
  <c r="AN354" i="35"/>
  <c r="AN352" i="35"/>
  <c r="AM359" i="35"/>
  <c r="AM355" i="35"/>
  <c r="AM356" i="35" s="1"/>
  <c r="AM215" i="35"/>
  <c r="AN158" i="35"/>
  <c r="AN156" i="35" s="1"/>
  <c r="AN157" i="35" s="1"/>
  <c r="AN159" i="35" s="1"/>
  <c r="AN331" i="35"/>
  <c r="AN332" i="35" s="1"/>
  <c r="AN330" i="35"/>
  <c r="AM161" i="35"/>
  <c r="AM337" i="35"/>
  <c r="AM333" i="35"/>
  <c r="AM334" i="35" s="1"/>
  <c r="AN101" i="35"/>
  <c r="AM106" i="35"/>
  <c r="AL289" i="35"/>
  <c r="AL53" i="35"/>
  <c r="AL293" i="35"/>
  <c r="AL392" i="35" s="1"/>
  <c r="AM288" i="35"/>
  <c r="AM387" i="35" s="1"/>
  <c r="AM286" i="35"/>
  <c r="AM385" i="35" s="1"/>
  <c r="AM287" i="35"/>
  <c r="AM386" i="35" s="1"/>
  <c r="AM50" i="35"/>
  <c r="AM48" i="35" s="1"/>
  <c r="AM49" i="35" s="1"/>
  <c r="AM51" i="35" s="1"/>
  <c r="AN268" i="35"/>
  <c r="AO263" i="35"/>
  <c r="AO25" i="35"/>
  <c r="AP20" i="35"/>
  <c r="AN133" i="35"/>
  <c r="AO128" i="35"/>
  <c r="AN79" i="35"/>
  <c r="AO74" i="35"/>
  <c r="AN364" i="35"/>
  <c r="AN365" i="35" s="1"/>
  <c r="AN363" i="35"/>
  <c r="AN239" i="35"/>
  <c r="AN237" i="35" s="1"/>
  <c r="AN238" i="35" s="1"/>
  <c r="AN240" i="35" s="1"/>
  <c r="AM378" i="35"/>
  <c r="AM366" i="35"/>
  <c r="AM367" i="35" s="1"/>
  <c r="AM370" i="35"/>
  <c r="AM242" i="35"/>
  <c r="AN187" i="35"/>
  <c r="AO182" i="35"/>
  <c r="S22" i="34"/>
  <c r="S237" i="34"/>
  <c r="W44" i="34"/>
  <c r="AA142" i="25"/>
  <c r="AA70" i="25"/>
  <c r="AA126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Z95" i="25"/>
  <c r="AA129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Y145" i="25"/>
  <c r="Y4" i="23" s="1"/>
  <c r="Z130" i="25"/>
  <c r="AA80" i="25"/>
  <c r="AA130" i="25" s="1"/>
  <c r="Z120" i="25"/>
  <c r="Y9" i="11" s="1"/>
  <c r="AB79" i="25"/>
  <c r="AD32" i="25"/>
  <c r="AC54" i="25"/>
  <c r="AA78" i="25"/>
  <c r="AC31" i="25"/>
  <c r="AB53" i="25"/>
  <c r="AD30" i="25"/>
  <c r="AC52" i="25"/>
  <c r="AB77" i="25"/>
  <c r="AB76" i="25"/>
  <c r="AD29" i="25"/>
  <c r="AC51" i="25"/>
  <c r="AC75" i="25"/>
  <c r="AC125" i="25" s="1"/>
  <c r="AE28" i="25"/>
  <c r="AD50" i="25"/>
  <c r="AE27" i="25"/>
  <c r="AD49" i="25"/>
  <c r="AA124" i="25"/>
  <c r="AB124" i="25"/>
  <c r="AC74" i="25"/>
  <c r="Z145" i="25" l="1"/>
  <c r="Z4" i="23" s="1"/>
  <c r="AN214" i="35"/>
  <c r="AO209" i="35"/>
  <c r="AN160" i="35"/>
  <c r="AO155" i="35"/>
  <c r="AM315" i="35"/>
  <c r="AM311" i="35"/>
  <c r="AM312" i="35" s="1"/>
  <c r="AM107" i="35"/>
  <c r="AN308" i="35"/>
  <c r="AN310" i="35"/>
  <c r="AN309" i="35"/>
  <c r="AN104" i="35"/>
  <c r="AN102" i="35" s="1"/>
  <c r="AN103" i="35" s="1"/>
  <c r="AN105" i="35" s="1"/>
  <c r="AM52" i="35"/>
  <c r="AN47" i="35"/>
  <c r="AL290" i="35"/>
  <c r="AL388" i="35"/>
  <c r="AL389" i="35" s="1"/>
  <c r="AN344" i="35"/>
  <c r="AN345" i="35" s="1"/>
  <c r="AN348" i="35"/>
  <c r="AN188" i="35"/>
  <c r="AN241" i="35"/>
  <c r="AO236" i="35"/>
  <c r="AO319" i="35"/>
  <c r="AO321" i="35"/>
  <c r="AO320" i="35"/>
  <c r="AO131" i="35"/>
  <c r="AO129" i="35" s="1"/>
  <c r="AO130" i="35" s="1"/>
  <c r="AO132" i="35" s="1"/>
  <c r="AO375" i="35"/>
  <c r="AO376" i="35" s="1"/>
  <c r="AO374" i="35"/>
  <c r="AO266" i="35"/>
  <c r="AO264" i="35" s="1"/>
  <c r="AO265" i="35" s="1"/>
  <c r="AO267" i="35" s="1"/>
  <c r="AO342" i="35"/>
  <c r="AO343" i="35" s="1"/>
  <c r="AO341" i="35"/>
  <c r="AO185" i="35"/>
  <c r="AO183" i="35" s="1"/>
  <c r="AO184" i="35" s="1"/>
  <c r="AO186" i="35" s="1"/>
  <c r="AN322" i="35"/>
  <c r="AN323" i="35" s="1"/>
  <c r="AN326" i="35"/>
  <c r="AN134" i="35"/>
  <c r="AN377" i="35"/>
  <c r="AN381" i="35"/>
  <c r="AN269" i="35"/>
  <c r="AO297" i="35"/>
  <c r="AO298" i="35"/>
  <c r="AO299" i="35" s="1"/>
  <c r="AO77" i="35"/>
  <c r="AO75" i="35" s="1"/>
  <c r="AO76" i="35" s="1"/>
  <c r="AO78" i="35" s="1"/>
  <c r="AP277" i="35"/>
  <c r="AP276" i="35"/>
  <c r="AP275" i="35"/>
  <c r="AP23" i="35"/>
  <c r="AP21" i="35" s="1"/>
  <c r="AP22" i="35" s="1"/>
  <c r="AP24" i="35" s="1"/>
  <c r="AN300" i="35"/>
  <c r="AN301" i="35" s="1"/>
  <c r="AN80" i="35"/>
  <c r="AN304" i="35"/>
  <c r="AO278" i="35"/>
  <c r="AO279" i="35" s="1"/>
  <c r="AO26" i="35"/>
  <c r="AO282" i="35"/>
  <c r="T18" i="34"/>
  <c r="S239" i="34"/>
  <c r="W42" i="34"/>
  <c r="AB137" i="25"/>
  <c r="AB135" i="25"/>
  <c r="AC133" i="25"/>
  <c r="AB133" i="25"/>
  <c r="AC124" i="25"/>
  <c r="AB142" i="25"/>
  <c r="AC92" i="25"/>
  <c r="AE45" i="25"/>
  <c r="AD67" i="25"/>
  <c r="AE44" i="25"/>
  <c r="AD66" i="25"/>
  <c r="AB141" i="25"/>
  <c r="AC91" i="25"/>
  <c r="AB136" i="25"/>
  <c r="AB134" i="25"/>
  <c r="AB84" i="25"/>
  <c r="AA95" i="25"/>
  <c r="AD37" i="25"/>
  <c r="AC59" i="25"/>
  <c r="AA134" i="25"/>
  <c r="AE36" i="25"/>
  <c r="AD58" i="25"/>
  <c r="AC56" i="25"/>
  <c r="AD34" i="25"/>
  <c r="AB131" i="25"/>
  <c r="AB129" i="25"/>
  <c r="AB127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C135" i="25"/>
  <c r="AE38" i="25"/>
  <c r="AD60" i="25"/>
  <c r="AD35" i="25"/>
  <c r="AC57" i="25"/>
  <c r="AA132" i="25"/>
  <c r="AB82" i="25"/>
  <c r="AB80" i="25"/>
  <c r="AD33" i="25"/>
  <c r="AC55" i="25"/>
  <c r="AC79" i="25"/>
  <c r="AE32" i="25"/>
  <c r="AD54" i="25"/>
  <c r="AD31" i="25"/>
  <c r="AC53" i="25"/>
  <c r="AB78" i="25"/>
  <c r="AB70" i="25"/>
  <c r="AC77" i="25"/>
  <c r="AE30" i="25"/>
  <c r="AD52" i="25"/>
  <c r="AE29" i="25"/>
  <c r="AD51" i="25"/>
  <c r="AB126" i="25"/>
  <c r="AC76" i="25"/>
  <c r="AD75" i="25"/>
  <c r="AF28" i="25"/>
  <c r="AE50" i="25"/>
  <c r="AD74" i="25"/>
  <c r="AF27" i="25"/>
  <c r="AE49" i="25"/>
  <c r="AO212" i="35" l="1"/>
  <c r="AO210" i="35" s="1"/>
  <c r="AO211" i="35" s="1"/>
  <c r="AO213" i="35" s="1"/>
  <c r="AO353" i="35"/>
  <c r="AO354" i="35" s="1"/>
  <c r="AO352" i="35"/>
  <c r="AN355" i="35"/>
  <c r="AN356" i="35" s="1"/>
  <c r="AN359" i="35"/>
  <c r="AN215" i="35"/>
  <c r="AO332" i="35"/>
  <c r="AO331" i="35"/>
  <c r="AO158" i="35"/>
  <c r="AO156" i="35" s="1"/>
  <c r="AO157" i="35" s="1"/>
  <c r="AO159" i="35" s="1"/>
  <c r="AO330" i="35"/>
  <c r="AN161" i="35"/>
  <c r="AN337" i="35"/>
  <c r="AN333" i="35"/>
  <c r="AN334" i="35" s="1"/>
  <c r="AO101" i="35"/>
  <c r="AN106" i="35"/>
  <c r="AN287" i="35"/>
  <c r="AN386" i="35" s="1"/>
  <c r="AN286" i="35"/>
  <c r="AN385" i="35" s="1"/>
  <c r="AN50" i="35"/>
  <c r="AN48" i="35" s="1"/>
  <c r="AN49" i="35" s="1"/>
  <c r="AN51" i="35" s="1"/>
  <c r="AM293" i="35"/>
  <c r="AM392" i="35" s="1"/>
  <c r="AM289" i="35"/>
  <c r="AM53" i="35"/>
  <c r="AO133" i="35"/>
  <c r="AP128" i="35"/>
  <c r="AP25" i="35"/>
  <c r="AQ20" i="35"/>
  <c r="AO268" i="35"/>
  <c r="AP263" i="35"/>
  <c r="AO363" i="35"/>
  <c r="AO364" i="35"/>
  <c r="AO365" i="35" s="1"/>
  <c r="AO239" i="35"/>
  <c r="AO237" i="35" s="1"/>
  <c r="AO238" i="35" s="1"/>
  <c r="AO240" i="35" s="1"/>
  <c r="AN366" i="35"/>
  <c r="AN367" i="35" s="1"/>
  <c r="AN370" i="35"/>
  <c r="AN242" i="35"/>
  <c r="AO79" i="35"/>
  <c r="AP74" i="35"/>
  <c r="AN378" i="35"/>
  <c r="AO187" i="35"/>
  <c r="AP182" i="35"/>
  <c r="R76" i="11"/>
  <c r="S241" i="34"/>
  <c r="S5" i="23" s="1"/>
  <c r="S3" i="23" s="1"/>
  <c r="T21" i="34"/>
  <c r="T235" i="34"/>
  <c r="T15" i="23" s="1"/>
  <c r="W43" i="34"/>
  <c r="AC141" i="25"/>
  <c r="AA120" i="25"/>
  <c r="Z9" i="11" s="1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125" i="25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C129" i="25"/>
  <c r="AF32" i="25"/>
  <c r="AE54" i="25"/>
  <c r="AD79" i="25"/>
  <c r="AB95" i="25"/>
  <c r="AE31" i="25"/>
  <c r="AD53" i="25"/>
  <c r="AA128" i="25"/>
  <c r="AA145" i="25" s="1"/>
  <c r="AA4" i="23" s="1"/>
  <c r="AB128" i="25"/>
  <c r="AC78" i="25"/>
  <c r="AC70" i="25"/>
  <c r="AC127" i="25"/>
  <c r="AF30" i="25"/>
  <c r="AE52" i="25"/>
  <c r="AD77" i="25"/>
  <c r="AD127" i="25"/>
  <c r="AC126" i="25"/>
  <c r="AF29" i="25"/>
  <c r="AE51" i="25"/>
  <c r="AD76" i="25"/>
  <c r="AE75" i="25"/>
  <c r="AG28" i="25"/>
  <c r="AF50" i="25"/>
  <c r="AE74" i="25"/>
  <c r="AD124" i="25"/>
  <c r="AG27" i="25"/>
  <c r="AF49" i="25"/>
  <c r="AO214" i="35" l="1"/>
  <c r="AP209" i="35"/>
  <c r="AO160" i="35"/>
  <c r="AP155" i="35"/>
  <c r="AN315" i="35"/>
  <c r="AN311" i="35"/>
  <c r="AN312" i="35" s="1"/>
  <c r="AN107" i="35"/>
  <c r="AO104" i="35"/>
  <c r="AO102" i="35" s="1"/>
  <c r="AO103" i="35" s="1"/>
  <c r="AO105" i="35" s="1"/>
  <c r="AO309" i="35"/>
  <c r="AO310" i="35" s="1"/>
  <c r="AO308" i="35"/>
  <c r="AN288" i="35"/>
  <c r="AN387" i="35" s="1"/>
  <c r="AN52" i="35"/>
  <c r="AO47" i="35"/>
  <c r="AM290" i="35"/>
  <c r="AM388" i="35"/>
  <c r="AM389" i="35" s="1"/>
  <c r="AO241" i="35"/>
  <c r="AP236" i="35"/>
  <c r="AO344" i="35"/>
  <c r="AO345" i="35" s="1"/>
  <c r="AO348" i="35"/>
  <c r="AO188" i="35"/>
  <c r="AQ275" i="35"/>
  <c r="AQ276" i="35"/>
  <c r="AQ277" i="35" s="1"/>
  <c r="AQ23" i="35"/>
  <c r="AQ21" i="35" s="1"/>
  <c r="AQ22" i="35" s="1"/>
  <c r="AQ24" i="35" s="1"/>
  <c r="AP320" i="35"/>
  <c r="AP321" i="35" s="1"/>
  <c r="AP319" i="35"/>
  <c r="AP131" i="35"/>
  <c r="AP129" i="35" s="1"/>
  <c r="AP130" i="35" s="1"/>
  <c r="AP132" i="35" s="1"/>
  <c r="AP341" i="35"/>
  <c r="AP342" i="35"/>
  <c r="AP343" i="35" s="1"/>
  <c r="AP185" i="35"/>
  <c r="AP183" i="35" s="1"/>
  <c r="AP184" i="35" s="1"/>
  <c r="AP186" i="35" s="1"/>
  <c r="AP298" i="35"/>
  <c r="AP297" i="35"/>
  <c r="AP77" i="35"/>
  <c r="AP75" i="35" s="1"/>
  <c r="AP76" i="35" s="1"/>
  <c r="AP78" i="35" s="1"/>
  <c r="AP299" i="35"/>
  <c r="AO377" i="35"/>
  <c r="AO269" i="35"/>
  <c r="AO381" i="35"/>
  <c r="AO300" i="35"/>
  <c r="AO301" i="35" s="1"/>
  <c r="AO304" i="35"/>
  <c r="AO80" i="35"/>
  <c r="AP376" i="35"/>
  <c r="AP375" i="35"/>
  <c r="AP374" i="35"/>
  <c r="AP266" i="35"/>
  <c r="AP264" i="35" s="1"/>
  <c r="AP265" i="35" s="1"/>
  <c r="AP267" i="35" s="1"/>
  <c r="AP278" i="35"/>
  <c r="AP279" i="35" s="1"/>
  <c r="AP26" i="35"/>
  <c r="AP282" i="35"/>
  <c r="AO322" i="35"/>
  <c r="AO323" i="35" s="1"/>
  <c r="AO134" i="35"/>
  <c r="AO326" i="35"/>
  <c r="T19" i="34"/>
  <c r="T238" i="34"/>
  <c r="S65" i="12" s="1"/>
  <c r="W45" i="34"/>
  <c r="AE141" i="25"/>
  <c r="AD141" i="25"/>
  <c r="AF138" i="25"/>
  <c r="AD134" i="25"/>
  <c r="AD70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B145" i="25"/>
  <c r="AB4" i="23" s="1"/>
  <c r="AF35" i="25"/>
  <c r="AE57" i="25"/>
  <c r="AC132" i="25"/>
  <c r="AB120" i="25"/>
  <c r="AA9" i="11" s="1"/>
  <c r="AD82" i="25"/>
  <c r="AC120" i="25"/>
  <c r="AB9" i="11" s="1"/>
  <c r="AD80" i="25"/>
  <c r="AD130" i="25" s="1"/>
  <c r="AC130" i="25"/>
  <c r="AF33" i="25"/>
  <c r="AE55" i="25"/>
  <c r="AD129" i="25"/>
  <c r="AE79" i="25"/>
  <c r="AG32" i="25"/>
  <c r="AF54" i="25"/>
  <c r="AC95" i="25"/>
  <c r="AF31" i="25"/>
  <c r="AE53" i="25"/>
  <c r="AC128" i="25"/>
  <c r="AD78" i="25"/>
  <c r="AE77" i="25"/>
  <c r="AG30" i="25"/>
  <c r="AF52" i="25"/>
  <c r="AD126" i="25"/>
  <c r="AE76" i="25"/>
  <c r="AE126" i="25" s="1"/>
  <c r="AG29" i="25"/>
  <c r="AF51" i="25"/>
  <c r="AH28" i="25"/>
  <c r="AG50" i="25"/>
  <c r="AF75" i="25"/>
  <c r="AE125" i="25"/>
  <c r="AF74" i="25"/>
  <c r="AE124" i="25"/>
  <c r="AH27" i="25"/>
  <c r="AG49" i="25"/>
  <c r="AP212" i="35" l="1"/>
  <c r="AP210" i="35" s="1"/>
  <c r="AP211" i="35" s="1"/>
  <c r="AP213" i="35" s="1"/>
  <c r="AP352" i="35"/>
  <c r="AP353" i="35"/>
  <c r="AP354" i="35" s="1"/>
  <c r="AO359" i="35"/>
  <c r="AO215" i="35"/>
  <c r="AO355" i="35"/>
  <c r="AO356" i="35" s="1"/>
  <c r="AP331" i="35"/>
  <c r="AP158" i="35"/>
  <c r="AP156" i="35" s="1"/>
  <c r="AP157" i="35" s="1"/>
  <c r="AP159" i="35" s="1"/>
  <c r="AP332" i="35"/>
  <c r="AP330" i="35"/>
  <c r="AO333" i="35"/>
  <c r="AO334" i="35" s="1"/>
  <c r="AO337" i="35"/>
  <c r="AO161" i="35"/>
  <c r="AO106" i="35"/>
  <c r="AP101" i="35"/>
  <c r="AO287" i="35"/>
  <c r="AO386" i="35" s="1"/>
  <c r="AO50" i="35"/>
  <c r="AO48" i="35" s="1"/>
  <c r="AO49" i="35" s="1"/>
  <c r="AO51" i="35" s="1"/>
  <c r="AO288" i="35"/>
  <c r="AO387" i="35" s="1"/>
  <c r="AO286" i="35"/>
  <c r="AO385" i="35" s="1"/>
  <c r="AN289" i="35"/>
  <c r="AN53" i="35"/>
  <c r="AN293" i="35"/>
  <c r="AN392" i="35" s="1"/>
  <c r="AP268" i="35"/>
  <c r="AQ263" i="35"/>
  <c r="AP187" i="35"/>
  <c r="AQ182" i="35"/>
  <c r="AP79" i="35"/>
  <c r="AQ74" i="35"/>
  <c r="AP133" i="35"/>
  <c r="AQ128" i="35"/>
  <c r="AO378" i="35"/>
  <c r="AQ25" i="35"/>
  <c r="AR20" i="35"/>
  <c r="AP364" i="35"/>
  <c r="AP365" i="35" s="1"/>
  <c r="AP363" i="35"/>
  <c r="AP239" i="35"/>
  <c r="AP237" i="35" s="1"/>
  <c r="AP238" i="35" s="1"/>
  <c r="AP240" i="35" s="1"/>
  <c r="AO366" i="35"/>
  <c r="AO367" i="35" s="1"/>
  <c r="AO370" i="35"/>
  <c r="AO242" i="35"/>
  <c r="T20" i="34"/>
  <c r="T236" i="34"/>
  <c r="X41" i="34"/>
  <c r="AE131" i="25"/>
  <c r="AE142" i="25"/>
  <c r="AG138" i="25"/>
  <c r="AG67" i="25"/>
  <c r="AH45" i="25"/>
  <c r="AF92" i="25"/>
  <c r="AH44" i="25"/>
  <c r="AG66" i="25"/>
  <c r="AF91" i="25"/>
  <c r="AF141" i="25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C145" i="25"/>
  <c r="AC4" i="23" s="1"/>
  <c r="AE129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95" i="25"/>
  <c r="AD132" i="25"/>
  <c r="AE82" i="25"/>
  <c r="AE70" i="25"/>
  <c r="AG35" i="25"/>
  <c r="AF57" i="25"/>
  <c r="AE80" i="25"/>
  <c r="AE130" i="25" s="1"/>
  <c r="AG33" i="25"/>
  <c r="AF55" i="25"/>
  <c r="AF79" i="25"/>
  <c r="AH32" i="25"/>
  <c r="AG54" i="25"/>
  <c r="AG31" i="25"/>
  <c r="AF53" i="25"/>
  <c r="AE78" i="25"/>
  <c r="AD120" i="25"/>
  <c r="AC9" i="11" s="1"/>
  <c r="AF77" i="25"/>
  <c r="AE127" i="25"/>
  <c r="AH30" i="25"/>
  <c r="AG52" i="25"/>
  <c r="AF76" i="25"/>
  <c r="AH29" i="25"/>
  <c r="AG51" i="25"/>
  <c r="AG75" i="25"/>
  <c r="AF125" i="25"/>
  <c r="AI28" i="25"/>
  <c r="AH50" i="25"/>
  <c r="AF124" i="25"/>
  <c r="AG74" i="25"/>
  <c r="AI27" i="25"/>
  <c r="AH49" i="25"/>
  <c r="AQ209" i="35" l="1"/>
  <c r="AP214" i="35"/>
  <c r="AQ155" i="35"/>
  <c r="AP160" i="35"/>
  <c r="AP309" i="35"/>
  <c r="AP310" i="35" s="1"/>
  <c r="AP308" i="35"/>
  <c r="AP104" i="35"/>
  <c r="AP102" i="35" s="1"/>
  <c r="AP103" i="35" s="1"/>
  <c r="AP105" i="35" s="1"/>
  <c r="AO311" i="35"/>
  <c r="AO312" i="35" s="1"/>
  <c r="AO315" i="35"/>
  <c r="AO107" i="35"/>
  <c r="AO52" i="35"/>
  <c r="AP47" i="35"/>
  <c r="AN290" i="35"/>
  <c r="AN388" i="35"/>
  <c r="AN389" i="35" s="1"/>
  <c r="AQ278" i="35"/>
  <c r="AQ279" i="35" s="1"/>
  <c r="AQ282" i="35"/>
  <c r="AQ26" i="35"/>
  <c r="AQ342" i="35"/>
  <c r="AQ343" i="35" s="1"/>
  <c r="AQ341" i="35"/>
  <c r="AQ185" i="35"/>
  <c r="AQ183" i="35" s="1"/>
  <c r="AQ184" i="35" s="1"/>
  <c r="AQ186" i="35" s="1"/>
  <c r="AQ320" i="35"/>
  <c r="AQ321" i="35" s="1"/>
  <c r="AQ319" i="35"/>
  <c r="AQ131" i="35"/>
  <c r="AQ129" i="35" s="1"/>
  <c r="AQ130" i="35" s="1"/>
  <c r="AQ132" i="35" s="1"/>
  <c r="AP344" i="35"/>
  <c r="AP345" i="35" s="1"/>
  <c r="AP348" i="35"/>
  <c r="AP188" i="35"/>
  <c r="AP322" i="35"/>
  <c r="AP323" i="35" s="1"/>
  <c r="AP326" i="35"/>
  <c r="AP134" i="35"/>
  <c r="AQ298" i="35"/>
  <c r="AQ299" i="35" s="1"/>
  <c r="AQ297" i="35"/>
  <c r="AQ77" i="35"/>
  <c r="AQ75" i="35" s="1"/>
  <c r="AQ76" i="35" s="1"/>
  <c r="AQ78" i="35" s="1"/>
  <c r="AQ375" i="35"/>
  <c r="AQ376" i="35" s="1"/>
  <c r="AQ374" i="35"/>
  <c r="AQ266" i="35"/>
  <c r="AQ264" i="35" s="1"/>
  <c r="AQ265" i="35" s="1"/>
  <c r="AQ267" i="35" s="1"/>
  <c r="AP241" i="35"/>
  <c r="AQ236" i="35"/>
  <c r="AR276" i="35"/>
  <c r="AR277" i="35" s="1"/>
  <c r="AR275" i="35"/>
  <c r="AR23" i="35"/>
  <c r="AR21" i="35" s="1"/>
  <c r="AR22" i="35" s="1"/>
  <c r="AR24" i="35" s="1"/>
  <c r="AP300" i="35"/>
  <c r="AP301" i="35" s="1"/>
  <c r="AP304" i="35"/>
  <c r="AP80" i="35"/>
  <c r="AP377" i="35"/>
  <c r="AP381" i="35"/>
  <c r="AP269" i="35"/>
  <c r="T22" i="34"/>
  <c r="T237" i="34"/>
  <c r="X44" i="34"/>
  <c r="X42" i="34" s="1"/>
  <c r="AF134" i="25"/>
  <c r="AF142" i="25"/>
  <c r="AE134" i="25"/>
  <c r="AF131" i="25"/>
  <c r="AF129" i="25"/>
  <c r="AD128" i="25"/>
  <c r="AF143" i="25"/>
  <c r="AH67" i="25"/>
  <c r="AI45" i="25"/>
  <c r="AG92" i="25"/>
  <c r="AG14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F127" i="25"/>
  <c r="AF12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D145" i="25"/>
  <c r="AD4" i="23" s="1"/>
  <c r="AE95" i="25"/>
  <c r="AF82" i="25"/>
  <c r="AF132" i="25" s="1"/>
  <c r="AE132" i="25"/>
  <c r="AE120" i="25"/>
  <c r="AD9" i="11" s="1"/>
  <c r="AH35" i="25"/>
  <c r="AG57" i="25"/>
  <c r="AH33" i="25"/>
  <c r="AG55" i="25"/>
  <c r="AF80" i="25"/>
  <c r="AI32" i="25"/>
  <c r="AH54" i="25"/>
  <c r="AG79" i="25"/>
  <c r="AG129" i="25" s="1"/>
  <c r="AF78" i="25"/>
  <c r="AF70" i="25"/>
  <c r="AE128" i="25"/>
  <c r="AH31" i="25"/>
  <c r="AG53" i="25"/>
  <c r="AG77" i="25"/>
  <c r="AI30" i="25"/>
  <c r="AH52" i="25"/>
  <c r="AI29" i="25"/>
  <c r="AH51" i="25"/>
  <c r="AG76" i="25"/>
  <c r="AJ28" i="25"/>
  <c r="AI50" i="25"/>
  <c r="AH75" i="25"/>
  <c r="AG125" i="25"/>
  <c r="AH74" i="25"/>
  <c r="AJ27" i="25"/>
  <c r="AI49" i="25"/>
  <c r="AG124" i="25"/>
  <c r="AE145" i="25" l="1"/>
  <c r="AE4" i="23" s="1"/>
  <c r="AP215" i="35"/>
  <c r="AP355" i="35"/>
  <c r="AP356" i="35" s="1"/>
  <c r="AP359" i="35"/>
  <c r="AQ352" i="35"/>
  <c r="AQ353" i="35"/>
  <c r="AQ212" i="35"/>
  <c r="AQ210" i="35" s="1"/>
  <c r="AQ211" i="35" s="1"/>
  <c r="AQ213" i="35" s="1"/>
  <c r="AQ354" i="35"/>
  <c r="AP333" i="35"/>
  <c r="AP334" i="35" s="1"/>
  <c r="AP337" i="35"/>
  <c r="AP161" i="35"/>
  <c r="AQ332" i="35"/>
  <c r="AQ158" i="35"/>
  <c r="AQ156" i="35" s="1"/>
  <c r="AQ157" i="35" s="1"/>
  <c r="AQ159" i="35" s="1"/>
  <c r="AQ331" i="35"/>
  <c r="AQ330" i="35"/>
  <c r="AQ101" i="35"/>
  <c r="AP106" i="35"/>
  <c r="AP286" i="35"/>
  <c r="AP385" i="35" s="1"/>
  <c r="AP50" i="35"/>
  <c r="AP48" i="35" s="1"/>
  <c r="AP49" i="35" s="1"/>
  <c r="AP51" i="35" s="1"/>
  <c r="AP288" i="35"/>
  <c r="AP387" i="35" s="1"/>
  <c r="AP287" i="35"/>
  <c r="AP386" i="35" s="1"/>
  <c r="AO53" i="35"/>
  <c r="AO289" i="35"/>
  <c r="AO293" i="35"/>
  <c r="AO392" i="35" s="1"/>
  <c r="AQ133" i="35"/>
  <c r="AR128" i="35"/>
  <c r="AR25" i="35"/>
  <c r="AS20" i="35"/>
  <c r="AP378" i="35"/>
  <c r="AQ363" i="35"/>
  <c r="AQ364" i="35"/>
  <c r="AQ365" i="35" s="1"/>
  <c r="AQ239" i="35"/>
  <c r="AQ237" i="35" s="1"/>
  <c r="AQ238" i="35" s="1"/>
  <c r="AQ240" i="35" s="1"/>
  <c r="AQ79" i="35"/>
  <c r="AR74" i="35"/>
  <c r="AP366" i="35"/>
  <c r="AP367" i="35" s="1"/>
  <c r="AP242" i="35"/>
  <c r="AP370" i="35"/>
  <c r="AQ268" i="35"/>
  <c r="AR263" i="35"/>
  <c r="AQ187" i="35"/>
  <c r="AR182" i="35"/>
  <c r="U18" i="34"/>
  <c r="T239" i="34"/>
  <c r="X43" i="34"/>
  <c r="AG135" i="25"/>
  <c r="AG137" i="25"/>
  <c r="AG70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F95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H79" i="25"/>
  <c r="AJ32" i="25"/>
  <c r="AI54" i="25"/>
  <c r="AF128" i="25"/>
  <c r="AF120" i="25"/>
  <c r="AE9" i="11" s="1"/>
  <c r="AI31" i="25"/>
  <c r="AH53" i="25"/>
  <c r="AG78" i="25"/>
  <c r="AJ30" i="25"/>
  <c r="AI52" i="25"/>
  <c r="AG127" i="25"/>
  <c r="AH77" i="25"/>
  <c r="AH127" i="25" s="1"/>
  <c r="AH76" i="25"/>
  <c r="AJ29" i="25"/>
  <c r="AI51" i="25"/>
  <c r="AG126" i="25"/>
  <c r="AI75" i="25"/>
  <c r="AI125" i="25" s="1"/>
  <c r="AH125" i="25"/>
  <c r="AK28" i="25"/>
  <c r="AJ50" i="25"/>
  <c r="AK27" i="25"/>
  <c r="AJ49" i="25"/>
  <c r="AH124" i="25"/>
  <c r="AI74" i="25"/>
  <c r="AQ214" i="35" l="1"/>
  <c r="AR209" i="35"/>
  <c r="AQ160" i="35"/>
  <c r="AR155" i="35"/>
  <c r="AP311" i="35"/>
  <c r="AP312" i="35" s="1"/>
  <c r="AP315" i="35"/>
  <c r="AP107" i="35"/>
  <c r="AQ104" i="35"/>
  <c r="AQ102" i="35" s="1"/>
  <c r="AQ103" i="35" s="1"/>
  <c r="AQ105" i="35" s="1"/>
  <c r="AQ310" i="35"/>
  <c r="AQ309" i="35"/>
  <c r="AQ308" i="35"/>
  <c r="AO290" i="35"/>
  <c r="AO388" i="35"/>
  <c r="AO389" i="35" s="1"/>
  <c r="AQ47" i="35"/>
  <c r="AP52" i="35"/>
  <c r="AQ241" i="35"/>
  <c r="AR236" i="35"/>
  <c r="AR320" i="35"/>
  <c r="AR321" i="35" s="1"/>
  <c r="AR319" i="35"/>
  <c r="AR131" i="35"/>
  <c r="AR129" i="35" s="1"/>
  <c r="AR130" i="35" s="1"/>
  <c r="AR132" i="35" s="1"/>
  <c r="AR343" i="35"/>
  <c r="AR342" i="35"/>
  <c r="AR341" i="35"/>
  <c r="AR185" i="35"/>
  <c r="AR183" i="35" s="1"/>
  <c r="AR184" i="35" s="1"/>
  <c r="AR186" i="35" s="1"/>
  <c r="AQ344" i="35"/>
  <c r="AQ345" i="35" s="1"/>
  <c r="AQ188" i="35"/>
  <c r="AQ348" i="35"/>
  <c r="AQ377" i="35"/>
  <c r="AQ269" i="35"/>
  <c r="AQ381" i="35"/>
  <c r="AR299" i="35"/>
  <c r="AR298" i="35"/>
  <c r="AR297" i="35"/>
  <c r="AR77" i="35"/>
  <c r="AR75" i="35" s="1"/>
  <c r="AR76" i="35" s="1"/>
  <c r="AR78" i="35" s="1"/>
  <c r="AQ300" i="35"/>
  <c r="AQ301" i="35" s="1"/>
  <c r="AQ304" i="35"/>
  <c r="AQ80" i="35"/>
  <c r="AS276" i="35"/>
  <c r="AS277" i="35" s="1"/>
  <c r="AS275" i="35"/>
  <c r="AS23" i="35"/>
  <c r="AS21" i="35" s="1"/>
  <c r="AS22" i="35" s="1"/>
  <c r="AS24" i="35" s="1"/>
  <c r="AR376" i="35"/>
  <c r="AR375" i="35"/>
  <c r="AR374" i="35"/>
  <c r="AR266" i="35"/>
  <c r="AR264" i="35" s="1"/>
  <c r="AR265" i="35" s="1"/>
  <c r="AR267" i="35" s="1"/>
  <c r="AR278" i="35"/>
  <c r="AR279" i="35" s="1"/>
  <c r="AR26" i="35"/>
  <c r="AR282" i="35"/>
  <c r="AQ322" i="35"/>
  <c r="AQ323" i="35" s="1"/>
  <c r="AQ326" i="35"/>
  <c r="AQ134" i="35"/>
  <c r="S76" i="11"/>
  <c r="T241" i="34"/>
  <c r="T5" i="23" s="1"/>
  <c r="T3" i="23" s="1"/>
  <c r="U21" i="34"/>
  <c r="U235" i="34"/>
  <c r="U15" i="23" s="1"/>
  <c r="X45" i="34"/>
  <c r="AF145" i="25"/>
  <c r="AF4" i="23" s="1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H70" i="25"/>
  <c r="AH129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95" i="25"/>
  <c r="AG132" i="25"/>
  <c r="AH80" i="25"/>
  <c r="AJ33" i="25"/>
  <c r="AI55" i="25"/>
  <c r="AI79" i="25"/>
  <c r="AI129" i="25" s="1"/>
  <c r="AK32" i="25"/>
  <c r="AJ54" i="25"/>
  <c r="AJ31" i="25"/>
  <c r="AI53" i="25"/>
  <c r="AH78" i="25"/>
  <c r="AG120" i="25"/>
  <c r="AF9" i="11" s="1"/>
  <c r="AI77" i="25"/>
  <c r="AK30" i="25"/>
  <c r="AJ52" i="25"/>
  <c r="AK29" i="25"/>
  <c r="AJ51" i="25"/>
  <c r="AH126" i="25"/>
  <c r="AI76" i="25"/>
  <c r="AJ75" i="25"/>
  <c r="AJ125" i="25" s="1"/>
  <c r="AL28" i="25"/>
  <c r="AL50" i="25" s="1"/>
  <c r="AK50" i="25"/>
  <c r="AL27" i="25"/>
  <c r="AL49" i="25" s="1"/>
  <c r="AK49" i="25"/>
  <c r="AI124" i="25"/>
  <c r="AJ74" i="25"/>
  <c r="AR212" i="35" l="1"/>
  <c r="AR210" i="35" s="1"/>
  <c r="AR211" i="35" s="1"/>
  <c r="AR213" i="35" s="1"/>
  <c r="AR353" i="35"/>
  <c r="AR354" i="35" s="1"/>
  <c r="AR352" i="35"/>
  <c r="AQ215" i="35"/>
  <c r="AQ359" i="35"/>
  <c r="AQ355" i="35"/>
  <c r="AQ356" i="35" s="1"/>
  <c r="AR331" i="35"/>
  <c r="AR332" i="35" s="1"/>
  <c r="AR330" i="35"/>
  <c r="AR158" i="35"/>
  <c r="AR156" i="35" s="1"/>
  <c r="AR157" i="35" s="1"/>
  <c r="AR159" i="35" s="1"/>
  <c r="AQ161" i="35"/>
  <c r="AQ333" i="35"/>
  <c r="AQ334" i="35" s="1"/>
  <c r="AQ337" i="35"/>
  <c r="AR101" i="35"/>
  <c r="AQ106" i="35"/>
  <c r="AP293" i="35"/>
  <c r="AP392" i="35" s="1"/>
  <c r="AP289" i="35"/>
  <c r="AP53" i="35"/>
  <c r="AQ287" i="35"/>
  <c r="AQ386" i="35" s="1"/>
  <c r="AQ286" i="35"/>
  <c r="AQ385" i="35" s="1"/>
  <c r="AQ50" i="35"/>
  <c r="AQ48" i="35" s="1"/>
  <c r="AQ49" i="35" s="1"/>
  <c r="AQ51" i="35" s="1"/>
  <c r="AR79" i="35"/>
  <c r="AS74" i="35"/>
  <c r="AS25" i="35"/>
  <c r="AT20" i="35"/>
  <c r="AR187" i="35"/>
  <c r="AS182" i="35"/>
  <c r="AR133" i="35"/>
  <c r="AS128" i="35"/>
  <c r="AQ378" i="35"/>
  <c r="AR364" i="35"/>
  <c r="AR365" i="35" s="1"/>
  <c r="AR363" i="35"/>
  <c r="AR239" i="35"/>
  <c r="AR237" i="35" s="1"/>
  <c r="AR238" i="35" s="1"/>
  <c r="AR240" i="35" s="1"/>
  <c r="AR268" i="35"/>
  <c r="AS263" i="35"/>
  <c r="AQ366" i="35"/>
  <c r="AQ367" i="35" s="1"/>
  <c r="AQ370" i="35"/>
  <c r="AQ242" i="35"/>
  <c r="U19" i="34"/>
  <c r="U238" i="34"/>
  <c r="T65" i="12" s="1"/>
  <c r="Y41" i="34"/>
  <c r="AL138" i="25"/>
  <c r="AI135" i="25"/>
  <c r="AH134" i="25"/>
  <c r="AH95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20" i="25"/>
  <c r="AG9" i="11" s="1"/>
  <c r="AH132" i="25"/>
  <c r="AI82" i="25"/>
  <c r="AI80" i="25"/>
  <c r="AI130" i="25" s="1"/>
  <c r="AK33" i="25"/>
  <c r="AJ55" i="25"/>
  <c r="AL32" i="25"/>
  <c r="AL54" i="25" s="1"/>
  <c r="AK54" i="25"/>
  <c r="AJ79" i="25"/>
  <c r="AH128" i="25"/>
  <c r="AG128" i="25"/>
  <c r="AG145" i="25" s="1"/>
  <c r="AG4" i="23" s="1"/>
  <c r="AI78" i="25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25" i="25" s="1"/>
  <c r="AL75" i="25"/>
  <c r="AL125" i="25" s="1"/>
  <c r="AL74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S209" i="35" l="1"/>
  <c r="AR214" i="35"/>
  <c r="AS155" i="35"/>
  <c r="AR160" i="35"/>
  <c r="AQ107" i="35"/>
  <c r="AQ315" i="35"/>
  <c r="AQ311" i="35"/>
  <c r="AQ312" i="35" s="1"/>
  <c r="AR309" i="35"/>
  <c r="AR310" i="35" s="1"/>
  <c r="AR308" i="35"/>
  <c r="AR104" i="35"/>
  <c r="AR102" i="35" s="1"/>
  <c r="AR103" i="35" s="1"/>
  <c r="AR105" i="35" s="1"/>
  <c r="AQ288" i="35"/>
  <c r="AQ387" i="35" s="1"/>
  <c r="AP290" i="35"/>
  <c r="AP388" i="35"/>
  <c r="AP389" i="35" s="1"/>
  <c r="AQ52" i="35"/>
  <c r="AR47" i="35"/>
  <c r="AS375" i="35"/>
  <c r="AS376" i="35" s="1"/>
  <c r="AS374" i="35"/>
  <c r="AS266" i="35"/>
  <c r="AS264" i="35" s="1"/>
  <c r="AS265" i="35" s="1"/>
  <c r="AS267" i="35" s="1"/>
  <c r="AR241" i="35"/>
  <c r="AS236" i="35"/>
  <c r="AS321" i="35"/>
  <c r="AS319" i="35"/>
  <c r="AS320" i="35"/>
  <c r="AS131" i="35"/>
  <c r="AS129" i="35"/>
  <c r="AS130" i="35" s="1"/>
  <c r="AS132" i="35" s="1"/>
  <c r="AT275" i="35"/>
  <c r="AT276" i="35"/>
  <c r="AT277" i="35" s="1"/>
  <c r="AT23" i="35"/>
  <c r="AT21" i="35" s="1"/>
  <c r="AT22" i="35" s="1"/>
  <c r="AT24" i="35" s="1"/>
  <c r="AR377" i="35"/>
  <c r="AR269" i="35"/>
  <c r="AR381" i="35"/>
  <c r="AR322" i="35"/>
  <c r="AR323" i="35" s="1"/>
  <c r="AR326" i="35"/>
  <c r="AR134" i="35"/>
  <c r="AS278" i="35"/>
  <c r="AS279" i="35" s="1"/>
  <c r="AS282" i="35"/>
  <c r="AS26" i="35"/>
  <c r="AS342" i="35"/>
  <c r="AS343" i="35" s="1"/>
  <c r="AS341" i="35"/>
  <c r="AS185" i="35"/>
  <c r="AS183" i="35" s="1"/>
  <c r="AS184" i="35" s="1"/>
  <c r="AS186" i="35" s="1"/>
  <c r="AS297" i="35"/>
  <c r="AS298" i="35"/>
  <c r="AS299" i="35" s="1"/>
  <c r="AS75" i="35"/>
  <c r="AS76" i="35" s="1"/>
  <c r="AS78" i="35" s="1"/>
  <c r="AS77" i="35"/>
  <c r="AR344" i="35"/>
  <c r="AR345" i="35" s="1"/>
  <c r="AR188" i="35"/>
  <c r="AR348" i="35"/>
  <c r="AR300" i="35"/>
  <c r="AR301" i="35" s="1"/>
  <c r="AR304" i="35"/>
  <c r="AR80" i="35"/>
  <c r="U20" i="34"/>
  <c r="U236" i="34"/>
  <c r="Y44" i="34"/>
  <c r="AJ141" i="25"/>
  <c r="AJ133" i="25"/>
  <c r="AI132" i="25"/>
  <c r="AJ131" i="25"/>
  <c r="AJ142" i="25"/>
  <c r="AK92" i="25"/>
  <c r="AL92" i="25"/>
  <c r="AK91" i="25"/>
  <c r="AK141" i="25"/>
  <c r="AL37" i="25"/>
  <c r="AL59" i="25" s="1"/>
  <c r="AL84" i="25" s="1"/>
  <c r="AK59" i="25"/>
  <c r="AJ84" i="25"/>
  <c r="AJ134" i="25"/>
  <c r="AL133" i="25"/>
  <c r="AH145" i="25"/>
  <c r="AH4" i="23" s="1"/>
  <c r="AK56" i="25"/>
  <c r="AL34" i="25"/>
  <c r="AL56" i="25" s="1"/>
  <c r="AL81" i="25" s="1"/>
  <c r="AI128" i="25"/>
  <c r="AI95" i="25"/>
  <c r="AJ127" i="25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J129" i="25"/>
  <c r="AK79" i="25"/>
  <c r="AL79" i="25"/>
  <c r="AJ78" i="25"/>
  <c r="AL31" i="25"/>
  <c r="AL53" i="25" s="1"/>
  <c r="AK53" i="25"/>
  <c r="AJ70" i="25"/>
  <c r="AK77" i="25"/>
  <c r="AL77" i="25"/>
  <c r="AJ126" i="25"/>
  <c r="AK76" i="25"/>
  <c r="AL76" i="25"/>
  <c r="AJ124" i="25"/>
  <c r="AL124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R215" i="35" l="1"/>
  <c r="AR355" i="35"/>
  <c r="AR356" i="35" s="1"/>
  <c r="AR359" i="35"/>
  <c r="AS352" i="35"/>
  <c r="AS212" i="35"/>
  <c r="AS210" i="35" s="1"/>
  <c r="AS211" i="35" s="1"/>
  <c r="AS213" i="35" s="1"/>
  <c r="AS353" i="35"/>
  <c r="AS354" i="35" s="1"/>
  <c r="AR333" i="35"/>
  <c r="AR334" i="35" s="1"/>
  <c r="AR161" i="35"/>
  <c r="AR337" i="35"/>
  <c r="AS331" i="35"/>
  <c r="AS332" i="35" s="1"/>
  <c r="AS330" i="35"/>
  <c r="AS158" i="35"/>
  <c r="AS156" i="35" s="1"/>
  <c r="AS157" i="35" s="1"/>
  <c r="AS159" i="35" s="1"/>
  <c r="AS101" i="35"/>
  <c r="AR106" i="35"/>
  <c r="AR287" i="35"/>
  <c r="AR386" i="35" s="1"/>
  <c r="AR286" i="35"/>
  <c r="AR385" i="35" s="1"/>
  <c r="AR288" i="35"/>
  <c r="AR387" i="35" s="1"/>
  <c r="AR50" i="35"/>
  <c r="AR48" i="35" s="1"/>
  <c r="AR49" i="35" s="1"/>
  <c r="AR51" i="35" s="1"/>
  <c r="AQ53" i="35"/>
  <c r="AQ289" i="35"/>
  <c r="AQ293" i="35"/>
  <c r="AQ392" i="35" s="1"/>
  <c r="AS187" i="35"/>
  <c r="AT182" i="35"/>
  <c r="AS79" i="35"/>
  <c r="AT74" i="35"/>
  <c r="AT25" i="35"/>
  <c r="AU20" i="35"/>
  <c r="AS364" i="35"/>
  <c r="AS365" i="35" s="1"/>
  <c r="AS363" i="35"/>
  <c r="AS239" i="35"/>
  <c r="AS237" i="35" s="1"/>
  <c r="AS238" i="35" s="1"/>
  <c r="AS240" i="35" s="1"/>
  <c r="AS268" i="35"/>
  <c r="AT263" i="35"/>
  <c r="AR366" i="35"/>
  <c r="AR367" i="35" s="1"/>
  <c r="AR242" i="35"/>
  <c r="AR370" i="35"/>
  <c r="AR378" i="35"/>
  <c r="AS133" i="35"/>
  <c r="AT128" i="35"/>
  <c r="U22" i="34"/>
  <c r="U237" i="34"/>
  <c r="Y42" i="34"/>
  <c r="AA98" i="2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J128" i="25"/>
  <c r="AL142" i="25"/>
  <c r="AI145" i="25"/>
  <c r="AI4" i="23" s="1"/>
  <c r="AI120" i="25"/>
  <c r="AH9" i="11" s="1"/>
  <c r="AK143" i="25"/>
  <c r="AL143" i="25"/>
  <c r="AK142" i="25"/>
  <c r="AK140" i="25"/>
  <c r="AL139" i="25"/>
  <c r="AK84" i="25"/>
  <c r="AK134" i="25"/>
  <c r="AK133" i="25"/>
  <c r="AK70" i="25"/>
  <c r="AK81" i="25"/>
  <c r="AJ130" i="25"/>
  <c r="AL140" i="25"/>
  <c r="AK139" i="25"/>
  <c r="AJ120" i="25"/>
  <c r="AI9" i="11" s="1"/>
  <c r="AK137" i="25"/>
  <c r="AL137" i="25"/>
  <c r="AL136" i="25"/>
  <c r="AK136" i="25"/>
  <c r="AL135" i="25"/>
  <c r="AK135" i="25"/>
  <c r="AL82" i="25"/>
  <c r="AJ132" i="25"/>
  <c r="AJ145" i="25" s="1"/>
  <c r="AJ4" i="23" s="1"/>
  <c r="AK132" i="25"/>
  <c r="AK82" i="25"/>
  <c r="AK80" i="25"/>
  <c r="AL80" i="25"/>
  <c r="AK129" i="25"/>
  <c r="AL129" i="25"/>
  <c r="AJ95" i="25"/>
  <c r="AL78" i="25"/>
  <c r="AL70" i="25"/>
  <c r="AK78" i="25"/>
  <c r="AK126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21" i="38" s="1"/>
  <c r="B48" i="19"/>
  <c r="B40" i="19"/>
  <c r="B32" i="19"/>
  <c r="B24" i="19"/>
  <c r="B16" i="19"/>
  <c r="B8" i="19"/>
  <c r="AT209" i="35" l="1"/>
  <c r="AS214" i="35"/>
  <c r="AT155" i="35"/>
  <c r="AS160" i="35"/>
  <c r="AR311" i="35"/>
  <c r="AR312" i="35" s="1"/>
  <c r="AR107" i="35"/>
  <c r="AR315" i="35"/>
  <c r="AS308" i="35"/>
  <c r="AS309" i="35"/>
  <c r="AS104" i="35"/>
  <c r="AS102" i="35" s="1"/>
  <c r="AS103" i="35" s="1"/>
  <c r="AS105" i="35" s="1"/>
  <c r="AS310" i="35"/>
  <c r="AR52" i="35"/>
  <c r="AS47" i="35"/>
  <c r="AQ290" i="35"/>
  <c r="AQ388" i="35"/>
  <c r="AQ389" i="35" s="1"/>
  <c r="AS241" i="35"/>
  <c r="AT236" i="35"/>
  <c r="AS322" i="35"/>
  <c r="AS323" i="35" s="1"/>
  <c r="AS326" i="35"/>
  <c r="AS134" i="35"/>
  <c r="AS377" i="35"/>
  <c r="AS269" i="35"/>
  <c r="AS381" i="35"/>
  <c r="AU276" i="35"/>
  <c r="AU277" i="35" s="1"/>
  <c r="AU275" i="35"/>
  <c r="AU23" i="35"/>
  <c r="AU21" i="35" s="1"/>
  <c r="AU22" i="35" s="1"/>
  <c r="AU24" i="35" s="1"/>
  <c r="AT298" i="35"/>
  <c r="AT299" i="35" s="1"/>
  <c r="AT297" i="35"/>
  <c r="AT77" i="35"/>
  <c r="AT75" i="35" s="1"/>
  <c r="AT76" i="35" s="1"/>
  <c r="AT78" i="35" s="1"/>
  <c r="AT278" i="35"/>
  <c r="AT279" i="35" s="1"/>
  <c r="AT282" i="35"/>
  <c r="AT26" i="35"/>
  <c r="AS300" i="35"/>
  <c r="AS301" i="35" s="1"/>
  <c r="AS304" i="35"/>
  <c r="AS80" i="35"/>
  <c r="AT342" i="35"/>
  <c r="AT343" i="35" s="1"/>
  <c r="AT341" i="35"/>
  <c r="AT185" i="35"/>
  <c r="AT183" i="35" s="1"/>
  <c r="AT184" i="35" s="1"/>
  <c r="AT186" i="35" s="1"/>
  <c r="AT320" i="35"/>
  <c r="AT321" i="35" s="1"/>
  <c r="AT319" i="35"/>
  <c r="AT131" i="35"/>
  <c r="AT129" i="35" s="1"/>
  <c r="AT130" i="35" s="1"/>
  <c r="AT132" i="35" s="1"/>
  <c r="AT375" i="35"/>
  <c r="AT376" i="35" s="1"/>
  <c r="AT374" i="35"/>
  <c r="AT266" i="35"/>
  <c r="AT264" i="35" s="1"/>
  <c r="AT265" i="35" s="1"/>
  <c r="AT267" i="35" s="1"/>
  <c r="AS344" i="35"/>
  <c r="AS345" i="35" s="1"/>
  <c r="AS188" i="35"/>
  <c r="AS348" i="35"/>
  <c r="V18" i="34"/>
  <c r="U239" i="34"/>
  <c r="Y43" i="34"/>
  <c r="AL127" i="25"/>
  <c r="AL130" i="25"/>
  <c r="AL134" i="25"/>
  <c r="AL132" i="25"/>
  <c r="AL131" i="25"/>
  <c r="AK130" i="25"/>
  <c r="AK95" i="25"/>
  <c r="AL95" i="25"/>
  <c r="AL128" i="25"/>
  <c r="AK128" i="25"/>
  <c r="AK127" i="25"/>
  <c r="AL126" i="25"/>
  <c r="D70" i="21"/>
  <c r="C8" i="12" s="1"/>
  <c r="C21" i="38" s="1"/>
  <c r="C19" i="38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S355" i="35" l="1"/>
  <c r="AS356" i="35" s="1"/>
  <c r="AS359" i="35"/>
  <c r="AS215" i="35"/>
  <c r="AT212" i="35"/>
  <c r="AT210" i="35" s="1"/>
  <c r="AT211" i="35" s="1"/>
  <c r="AT213" i="35" s="1"/>
  <c r="AT352" i="35"/>
  <c r="AT353" i="35"/>
  <c r="AT354" i="35"/>
  <c r="AS161" i="35"/>
  <c r="AS333" i="35"/>
  <c r="AS334" i="35" s="1"/>
  <c r="AS337" i="35"/>
  <c r="AT332" i="35"/>
  <c r="AT330" i="35"/>
  <c r="AT158" i="35"/>
  <c r="AT156" i="35" s="1"/>
  <c r="AT157" i="35" s="1"/>
  <c r="AT159" i="35" s="1"/>
  <c r="AT331" i="35"/>
  <c r="AS106" i="35"/>
  <c r="AT101" i="35"/>
  <c r="AS287" i="35"/>
  <c r="AS386" i="35" s="1"/>
  <c r="AS50" i="35"/>
  <c r="AS48" i="35" s="1"/>
  <c r="AS49" i="35" s="1"/>
  <c r="AS51" i="35" s="1"/>
  <c r="AS288" i="35"/>
  <c r="AS387" i="35" s="1"/>
  <c r="AS286" i="35"/>
  <c r="AS385" i="35" s="1"/>
  <c r="AR293" i="35"/>
  <c r="AR392" i="35" s="1"/>
  <c r="AR289" i="35"/>
  <c r="AR53" i="35"/>
  <c r="AT187" i="35"/>
  <c r="AU182" i="35"/>
  <c r="AT79" i="35"/>
  <c r="AU74" i="35"/>
  <c r="AT268" i="35"/>
  <c r="AU263" i="35"/>
  <c r="AT133" i="35"/>
  <c r="AU128" i="35"/>
  <c r="AT365" i="35"/>
  <c r="AT364" i="35"/>
  <c r="AT363" i="35"/>
  <c r="AT239" i="35"/>
  <c r="AT237" i="35" s="1"/>
  <c r="AT238" i="35" s="1"/>
  <c r="AT240" i="35" s="1"/>
  <c r="AS378" i="35"/>
  <c r="AS366" i="35"/>
  <c r="AS367" i="35" s="1"/>
  <c r="AS242" i="35"/>
  <c r="AS370" i="35"/>
  <c r="AU25" i="35"/>
  <c r="AV20" i="35"/>
  <c r="T76" i="11"/>
  <c r="U241" i="34"/>
  <c r="U5" i="23" s="1"/>
  <c r="U3" i="23" s="1"/>
  <c r="V21" i="34"/>
  <c r="V238" i="34" s="1"/>
  <c r="U65" i="12" s="1"/>
  <c r="V235" i="34"/>
  <c r="V15" i="23" s="1"/>
  <c r="Y45" i="34"/>
  <c r="AK120" i="25"/>
  <c r="AJ9" i="11" s="1"/>
  <c r="AL120" i="25"/>
  <c r="AK9" i="11" s="1"/>
  <c r="AK131" i="25"/>
  <c r="AK145" i="25" s="1"/>
  <c r="AK4" i="23" s="1"/>
  <c r="AL145" i="25"/>
  <c r="AL4" i="23" s="1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D21" i="38" s="1"/>
  <c r="D19" i="38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AT214" i="35" l="1"/>
  <c r="AU209" i="35"/>
  <c r="AT160" i="35"/>
  <c r="AU155" i="35"/>
  <c r="AT308" i="35"/>
  <c r="AT104" i="35"/>
  <c r="AT102" i="35" s="1"/>
  <c r="AT103" i="35" s="1"/>
  <c r="AT105" i="35" s="1"/>
  <c r="AT309" i="35"/>
  <c r="AT310" i="35" s="1"/>
  <c r="AS107" i="35"/>
  <c r="AS311" i="35"/>
  <c r="AS312" i="35" s="1"/>
  <c r="AS315" i="35"/>
  <c r="AR290" i="35"/>
  <c r="AR388" i="35"/>
  <c r="AR389" i="35" s="1"/>
  <c r="AT47" i="35"/>
  <c r="AS52" i="35"/>
  <c r="AU375" i="35"/>
  <c r="AU376" i="35" s="1"/>
  <c r="AU374" i="35"/>
  <c r="AU266" i="35"/>
  <c r="AU264" i="35" s="1"/>
  <c r="AU265" i="35" s="1"/>
  <c r="AU267" i="35" s="1"/>
  <c r="AV275" i="35"/>
  <c r="AV276" i="35"/>
  <c r="AV277" i="35" s="1"/>
  <c r="AV23" i="35"/>
  <c r="AV21" i="35" s="1"/>
  <c r="AV22" i="35" s="1"/>
  <c r="AV24" i="35" s="1"/>
  <c r="AT377" i="35"/>
  <c r="AT381" i="35"/>
  <c r="AT269" i="35"/>
  <c r="AU278" i="35"/>
  <c r="AU279" i="35" s="1"/>
  <c r="AU282" i="35"/>
  <c r="AU26" i="35"/>
  <c r="AU321" i="35"/>
  <c r="AU320" i="35"/>
  <c r="AU319" i="35"/>
  <c r="AU131" i="35"/>
  <c r="AU129" i="35" s="1"/>
  <c r="AU130" i="35" s="1"/>
  <c r="AU132" i="35" s="1"/>
  <c r="AU298" i="35"/>
  <c r="AU299" i="35" s="1"/>
  <c r="AU297" i="35"/>
  <c r="AU77" i="35"/>
  <c r="AU75" i="35" s="1"/>
  <c r="AU76" i="35" s="1"/>
  <c r="AU78" i="35" s="1"/>
  <c r="AU342" i="35"/>
  <c r="AU343" i="35" s="1"/>
  <c r="AU341" i="35"/>
  <c r="AU185" i="35"/>
  <c r="AU183" i="35" s="1"/>
  <c r="AU184" i="35" s="1"/>
  <c r="AU186" i="35" s="1"/>
  <c r="AT241" i="35"/>
  <c r="AU236" i="35"/>
  <c r="AT322" i="35"/>
  <c r="AT323" i="35" s="1"/>
  <c r="AT326" i="35"/>
  <c r="AT134" i="35"/>
  <c r="AT300" i="35"/>
  <c r="AT301" i="35" s="1"/>
  <c r="AT80" i="35"/>
  <c r="AT304" i="35"/>
  <c r="AT344" i="35"/>
  <c r="AT345" i="35" s="1"/>
  <c r="AT348" i="35"/>
  <c r="AT188" i="35"/>
  <c r="V19" i="34"/>
  <c r="Z41" i="34"/>
  <c r="C23" i="23"/>
  <c r="C26" i="23" s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89" i="21"/>
  <c r="F78" i="21"/>
  <c r="H27" i="21"/>
  <c r="G49" i="21"/>
  <c r="D15" i="22"/>
  <c r="D16" i="22" s="1"/>
  <c r="E20" i="22" s="1"/>
  <c r="E38" i="22" s="1"/>
  <c r="E11" i="23" s="1"/>
  <c r="F85" i="21"/>
  <c r="H34" i="21"/>
  <c r="G56" i="21"/>
  <c r="F77" i="21"/>
  <c r="F127" i="21" s="1"/>
  <c r="H32" i="21"/>
  <c r="G54" i="21"/>
  <c r="F90" i="21"/>
  <c r="F74" i="21"/>
  <c r="F70" i="21"/>
  <c r="E8" i="12" s="1"/>
  <c r="E21" i="38" s="1"/>
  <c r="E19" i="38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C31" i="13"/>
  <c r="B31" i="13"/>
  <c r="AU212" i="35" l="1"/>
  <c r="AU210" i="35" s="1"/>
  <c r="AU211" i="35" s="1"/>
  <c r="AU213" i="35" s="1"/>
  <c r="AU353" i="35"/>
  <c r="AU354" i="35" s="1"/>
  <c r="AU352" i="35"/>
  <c r="AT359" i="35"/>
  <c r="AT355" i="35"/>
  <c r="AT356" i="35" s="1"/>
  <c r="AT215" i="35"/>
  <c r="AU158" i="35"/>
  <c r="AU156" i="35" s="1"/>
  <c r="AU157" i="35" s="1"/>
  <c r="AU159" i="35" s="1"/>
  <c r="AU330" i="35"/>
  <c r="AU331" i="35"/>
  <c r="AU332" i="35" s="1"/>
  <c r="AT337" i="35"/>
  <c r="AT161" i="35"/>
  <c r="AT333" i="35"/>
  <c r="AT334" i="35" s="1"/>
  <c r="AT106" i="35"/>
  <c r="AU101" i="35"/>
  <c r="AS53" i="35"/>
  <c r="AS289" i="35"/>
  <c r="AS293" i="35"/>
  <c r="AS392" i="35" s="1"/>
  <c r="AT50" i="35"/>
  <c r="AT48" i="35" s="1"/>
  <c r="AT49" i="35" s="1"/>
  <c r="AT51" i="35" s="1"/>
  <c r="AT287" i="35"/>
  <c r="AT386" i="35" s="1"/>
  <c r="AT286" i="35"/>
  <c r="AT385" i="35" s="1"/>
  <c r="AV25" i="35"/>
  <c r="AW20" i="35"/>
  <c r="AU268" i="35"/>
  <c r="AV263" i="35"/>
  <c r="AU133" i="35"/>
  <c r="AV128" i="35"/>
  <c r="AU187" i="35"/>
  <c r="AV182" i="35"/>
  <c r="AU79" i="35"/>
  <c r="AV74" i="35"/>
  <c r="AU364" i="35"/>
  <c r="AU365" i="35" s="1"/>
  <c r="AU363" i="35"/>
  <c r="AU239" i="35"/>
  <c r="AU237" i="35" s="1"/>
  <c r="AU238" i="35" s="1"/>
  <c r="AU240" i="35" s="1"/>
  <c r="AT378" i="35"/>
  <c r="AT366" i="35"/>
  <c r="AT367" i="35" s="1"/>
  <c r="AT370" i="35"/>
  <c r="AT242" i="35"/>
  <c r="V20" i="34"/>
  <c r="V236" i="34"/>
  <c r="Z44" i="34"/>
  <c r="D34" i="22"/>
  <c r="C67" i="11" s="1"/>
  <c r="B5" i="11"/>
  <c r="B58" i="11"/>
  <c r="E34" i="22"/>
  <c r="D9" i="23"/>
  <c r="D23" i="23" s="1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F11" i="23" s="1"/>
  <c r="I27" i="21"/>
  <c r="H49" i="21"/>
  <c r="I39" i="21"/>
  <c r="H61" i="21"/>
  <c r="G90" i="21"/>
  <c r="G84" i="21"/>
  <c r="F131" i="21"/>
  <c r="I38" i="21"/>
  <c r="H60" i="2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21" i="38" s="1"/>
  <c r="F19" i="38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AV209" i="35" l="1"/>
  <c r="AU214" i="35"/>
  <c r="AV155" i="35"/>
  <c r="AU160" i="35"/>
  <c r="AU104" i="35"/>
  <c r="AU102" i="35" s="1"/>
  <c r="AU103" i="35" s="1"/>
  <c r="AU105" i="35" s="1"/>
  <c r="AU309" i="35"/>
  <c r="AU310" i="35" s="1"/>
  <c r="AU308" i="35"/>
  <c r="AT311" i="35"/>
  <c r="AT312" i="35" s="1"/>
  <c r="AT107" i="35"/>
  <c r="AT315" i="35"/>
  <c r="AT288" i="35"/>
  <c r="AT387" i="35" s="1"/>
  <c r="AU47" i="35"/>
  <c r="AT52" i="35"/>
  <c r="AS290" i="35"/>
  <c r="AS388" i="35"/>
  <c r="AS389" i="35" s="1"/>
  <c r="AU241" i="35"/>
  <c r="AV236" i="35"/>
  <c r="AV341" i="35"/>
  <c r="AV343" i="35"/>
  <c r="AV342" i="35"/>
  <c r="AV185" i="35"/>
  <c r="AV183" i="35" s="1"/>
  <c r="AV184" i="35" s="1"/>
  <c r="AV186" i="35" s="1"/>
  <c r="AV375" i="35"/>
  <c r="AV376" i="35" s="1"/>
  <c r="AV374" i="35"/>
  <c r="AV266" i="35"/>
  <c r="AV264" i="35" s="1"/>
  <c r="AV265" i="35" s="1"/>
  <c r="AV267" i="35" s="1"/>
  <c r="AW276" i="35"/>
  <c r="AW277" i="35" s="1"/>
  <c r="AW275" i="35"/>
  <c r="AW23" i="35"/>
  <c r="AW21" i="35" s="1"/>
  <c r="AW22" i="35" s="1"/>
  <c r="AW24" i="35" s="1"/>
  <c r="AU344" i="35"/>
  <c r="AU345" i="35" s="1"/>
  <c r="AU188" i="35"/>
  <c r="AU348" i="35"/>
  <c r="AU377" i="35"/>
  <c r="AU269" i="35"/>
  <c r="AU381" i="35"/>
  <c r="AV278" i="35"/>
  <c r="AV279" i="35" s="1"/>
  <c r="AV282" i="35"/>
  <c r="AV26" i="35"/>
  <c r="AV299" i="35"/>
  <c r="AV298" i="35"/>
  <c r="AV297" i="35"/>
  <c r="AV77" i="35"/>
  <c r="AV75" i="35" s="1"/>
  <c r="AV76" i="35" s="1"/>
  <c r="AV78" i="35" s="1"/>
  <c r="AV320" i="35"/>
  <c r="AV321" i="35" s="1"/>
  <c r="AV319" i="35"/>
  <c r="AV131" i="35"/>
  <c r="AV129" i="35" s="1"/>
  <c r="AV130" i="35" s="1"/>
  <c r="AV132" i="35" s="1"/>
  <c r="AU300" i="35"/>
  <c r="AU301" i="35" s="1"/>
  <c r="AU304" i="35"/>
  <c r="AU80" i="35"/>
  <c r="AU322" i="35"/>
  <c r="AU323" i="35" s="1"/>
  <c r="AU134" i="35"/>
  <c r="AU326" i="35"/>
  <c r="V22" i="34"/>
  <c r="V237" i="34"/>
  <c r="Z42" i="34"/>
  <c r="D24" i="23"/>
  <c r="D26" i="23" s="1"/>
  <c r="F34" i="22"/>
  <c r="D67" i="1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H74" i="21"/>
  <c r="H124" i="21" s="1"/>
  <c r="H70" i="21"/>
  <c r="G8" i="12" s="1"/>
  <c r="G21" i="38" s="1"/>
  <c r="G19" i="38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AU215" i="35" l="1"/>
  <c r="AU359" i="35"/>
  <c r="AU355" i="35"/>
  <c r="AU356" i="35" s="1"/>
  <c r="AV354" i="35"/>
  <c r="AV353" i="35"/>
  <c r="AV352" i="35"/>
  <c r="AV212" i="35"/>
  <c r="AV210" i="35" s="1"/>
  <c r="AV211" i="35" s="1"/>
  <c r="AV213" i="35" s="1"/>
  <c r="AU161" i="35"/>
  <c r="AU333" i="35"/>
  <c r="AU334" i="35" s="1"/>
  <c r="AU337" i="35"/>
  <c r="AV331" i="35"/>
  <c r="AV332" i="35" s="1"/>
  <c r="AV158" i="35"/>
  <c r="AV156" i="35" s="1"/>
  <c r="AV157" i="35" s="1"/>
  <c r="AV159" i="35" s="1"/>
  <c r="AV330" i="35"/>
  <c r="AU106" i="35"/>
  <c r="AV101" i="35"/>
  <c r="AT293" i="35"/>
  <c r="AT392" i="35" s="1"/>
  <c r="AT53" i="35"/>
  <c r="AT289" i="35"/>
  <c r="AU50" i="35"/>
  <c r="AU48" i="35" s="1"/>
  <c r="AU49" i="35" s="1"/>
  <c r="AU51" i="35" s="1"/>
  <c r="AU287" i="35"/>
  <c r="AU386" i="35" s="1"/>
  <c r="AU286" i="35"/>
  <c r="AU385" i="35" s="1"/>
  <c r="AV79" i="35"/>
  <c r="AW74" i="35"/>
  <c r="AW25" i="35"/>
  <c r="AX20" i="35"/>
  <c r="AV268" i="35"/>
  <c r="AW263" i="35"/>
  <c r="AV187" i="35"/>
  <c r="AW182" i="35"/>
  <c r="AV133" i="35"/>
  <c r="AW128" i="35"/>
  <c r="AU378" i="35"/>
  <c r="AV365" i="35"/>
  <c r="AV364" i="35"/>
  <c r="AV363" i="35"/>
  <c r="AV239" i="35"/>
  <c r="AV237" i="35" s="1"/>
  <c r="AV238" i="35" s="1"/>
  <c r="AV240" i="35" s="1"/>
  <c r="AU366" i="35"/>
  <c r="AU367" i="35" s="1"/>
  <c r="AU242" i="35"/>
  <c r="AU370" i="35"/>
  <c r="W18" i="34"/>
  <c r="V239" i="34"/>
  <c r="Z43" i="34"/>
  <c r="E26" i="23"/>
  <c r="D58" i="11" s="1"/>
  <c r="F15" i="22"/>
  <c r="F16" i="22" s="1"/>
  <c r="G20" i="22" s="1"/>
  <c r="G38" i="22" s="1"/>
  <c r="G11" i="23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H21" i="38" s="1"/>
  <c r="H19" i="38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AV214" i="35" l="1"/>
  <c r="AW209" i="35"/>
  <c r="AV160" i="35"/>
  <c r="AW155" i="35"/>
  <c r="AV308" i="35"/>
  <c r="AV104" i="35"/>
  <c r="AV102" i="35" s="1"/>
  <c r="AV103" i="35" s="1"/>
  <c r="AV105" i="35" s="1"/>
  <c r="AV309" i="35"/>
  <c r="AV310" i="35" s="1"/>
  <c r="AU311" i="35"/>
  <c r="AU312" i="35" s="1"/>
  <c r="AU315" i="35"/>
  <c r="AU107" i="35"/>
  <c r="AU288" i="35"/>
  <c r="AU387" i="35" s="1"/>
  <c r="AV47" i="35"/>
  <c r="AU52" i="35"/>
  <c r="AT290" i="35"/>
  <c r="AT388" i="35"/>
  <c r="AT389" i="35" s="1"/>
  <c r="AV241" i="35"/>
  <c r="AW236" i="35"/>
  <c r="AW319" i="35"/>
  <c r="AW321" i="35"/>
  <c r="AW131" i="35"/>
  <c r="AW129" i="35" s="1"/>
  <c r="AW130" i="35" s="1"/>
  <c r="AW132" i="35" s="1"/>
  <c r="AW320" i="35"/>
  <c r="AW341" i="35"/>
  <c r="AW342" i="35"/>
  <c r="AW343" i="35" s="1"/>
  <c r="AW185" i="35"/>
  <c r="AW183" i="35" s="1"/>
  <c r="AW184" i="35" s="1"/>
  <c r="AW186" i="35" s="1"/>
  <c r="AX275" i="35"/>
  <c r="AX276" i="35"/>
  <c r="AX277" i="35"/>
  <c r="AX23" i="35"/>
  <c r="AX21" i="35" s="1"/>
  <c r="AX22" i="35" s="1"/>
  <c r="AX24" i="35" s="1"/>
  <c r="AX25" i="35" s="1"/>
  <c r="AV322" i="35"/>
  <c r="AV323" i="35" s="1"/>
  <c r="AV326" i="35"/>
  <c r="AV134" i="35"/>
  <c r="AV344" i="35"/>
  <c r="AV345" i="35" s="1"/>
  <c r="AV188" i="35"/>
  <c r="AV348" i="35"/>
  <c r="AW278" i="35"/>
  <c r="AW279" i="35" s="1"/>
  <c r="AW26" i="35"/>
  <c r="AW282" i="35"/>
  <c r="AW374" i="35"/>
  <c r="AW266" i="35"/>
  <c r="AW264" i="35" s="1"/>
  <c r="AW265" i="35" s="1"/>
  <c r="AW267" i="35" s="1"/>
  <c r="AW375" i="35"/>
  <c r="AW376" i="35" s="1"/>
  <c r="AW297" i="35"/>
  <c r="AW298" i="35"/>
  <c r="AW299" i="35" s="1"/>
  <c r="AW77" i="35"/>
  <c r="AW75" i="35" s="1"/>
  <c r="AW76" i="35" s="1"/>
  <c r="AW78" i="35" s="1"/>
  <c r="AV377" i="35"/>
  <c r="AV269" i="35"/>
  <c r="AV381" i="35"/>
  <c r="AV300" i="35"/>
  <c r="AV301" i="35" s="1"/>
  <c r="AV304" i="35"/>
  <c r="AV80" i="35"/>
  <c r="V241" i="34"/>
  <c r="V5" i="23" s="1"/>
  <c r="V3" i="23" s="1"/>
  <c r="U76" i="11"/>
  <c r="U31" i="13" s="1"/>
  <c r="W21" i="34"/>
  <c r="W235" i="34"/>
  <c r="W15" i="23" s="1"/>
  <c r="Z45" i="34"/>
  <c r="D5" i="11"/>
  <c r="F17" i="22"/>
  <c r="G15" i="22" s="1"/>
  <c r="G16" i="22" s="1"/>
  <c r="H20" i="22" s="1"/>
  <c r="H38" i="22" s="1"/>
  <c r="H11" i="23" s="1"/>
  <c r="G34" i="22"/>
  <c r="F27" i="22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I21" i="38" s="1"/>
  <c r="I19" i="38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AW352" i="35" l="1"/>
  <c r="AW212" i="35"/>
  <c r="AW210" i="35"/>
  <c r="AW211" i="35" s="1"/>
  <c r="AW213" i="35" s="1"/>
  <c r="AW353" i="35"/>
  <c r="AW354" i="35" s="1"/>
  <c r="AV215" i="35"/>
  <c r="AV355" i="35"/>
  <c r="AV356" i="35" s="1"/>
  <c r="AV359" i="35"/>
  <c r="AW158" i="35"/>
  <c r="AW156" i="35" s="1"/>
  <c r="AW157" i="35" s="1"/>
  <c r="AW159" i="35" s="1"/>
  <c r="AW330" i="35"/>
  <c r="AW331" i="35"/>
  <c r="AW332" i="35"/>
  <c r="AV337" i="35"/>
  <c r="AV333" i="35"/>
  <c r="AV334" i="35" s="1"/>
  <c r="AV161" i="35"/>
  <c r="AV106" i="35"/>
  <c r="AW101" i="35"/>
  <c r="AU53" i="35"/>
  <c r="AU293" i="35"/>
  <c r="AU392" i="35" s="1"/>
  <c r="AU289" i="35"/>
  <c r="AV287" i="35"/>
  <c r="AV386" i="35" s="1"/>
  <c r="AV286" i="35"/>
  <c r="AV385" i="35" s="1"/>
  <c r="AV50" i="35"/>
  <c r="AV48" i="35" s="1"/>
  <c r="AV49" i="35" s="1"/>
  <c r="AV51" i="35" s="1"/>
  <c r="AX278" i="35"/>
  <c r="AX26" i="35"/>
  <c r="AX282" i="35"/>
  <c r="AW187" i="35"/>
  <c r="AX182" i="35"/>
  <c r="AW79" i="35"/>
  <c r="AX74" i="35"/>
  <c r="AX279" i="35"/>
  <c r="AW268" i="35"/>
  <c r="AX263" i="35"/>
  <c r="AW363" i="35"/>
  <c r="AW364" i="35"/>
  <c r="AW365" i="35"/>
  <c r="AW239" i="35"/>
  <c r="AW237" i="35" s="1"/>
  <c r="AW238" i="35" s="1"/>
  <c r="AW240" i="35" s="1"/>
  <c r="AV378" i="35"/>
  <c r="AV366" i="35"/>
  <c r="AV367" i="35" s="1"/>
  <c r="AV370" i="35"/>
  <c r="AV242" i="35"/>
  <c r="AW133" i="35"/>
  <c r="AX128" i="35"/>
  <c r="W19" i="34"/>
  <c r="W238" i="34"/>
  <c r="V65" i="12" s="1"/>
  <c r="AA41" i="34"/>
  <c r="H9" i="23"/>
  <c r="H23" i="23" s="1"/>
  <c r="H34" i="22"/>
  <c r="G17" i="22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J21" i="38" s="1"/>
  <c r="J19" i="38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AW214" i="35" l="1"/>
  <c r="AX209" i="35"/>
  <c r="AW160" i="35"/>
  <c r="AX155" i="35"/>
  <c r="AW309" i="35"/>
  <c r="AW310" i="35"/>
  <c r="AW104" i="35"/>
  <c r="AW102" i="35" s="1"/>
  <c r="AW103" i="35" s="1"/>
  <c r="AW105" i="35" s="1"/>
  <c r="AW308" i="35"/>
  <c r="AV107" i="35"/>
  <c r="AV311" i="35"/>
  <c r="AV312" i="35" s="1"/>
  <c r="AV315" i="35"/>
  <c r="AV288" i="35"/>
  <c r="AV387" i="35" s="1"/>
  <c r="AW47" i="35"/>
  <c r="AV52" i="35"/>
  <c r="AU290" i="35"/>
  <c r="AU388" i="35"/>
  <c r="AU389" i="35" s="1"/>
  <c r="AX320" i="35"/>
  <c r="AX321" i="35" s="1"/>
  <c r="AX319" i="35"/>
  <c r="AX131" i="35"/>
  <c r="AX129" i="35"/>
  <c r="AX130" i="35" s="1"/>
  <c r="AX132" i="35" s="1"/>
  <c r="AX133" i="35" s="1"/>
  <c r="AX322" i="35" s="1"/>
  <c r="AX376" i="35"/>
  <c r="AX375" i="35"/>
  <c r="AX374" i="35"/>
  <c r="AX266" i="35"/>
  <c r="AX264" i="35" s="1"/>
  <c r="AX265" i="35" s="1"/>
  <c r="AX267" i="35" s="1"/>
  <c r="AX268" i="35" s="1"/>
  <c r="AW344" i="35"/>
  <c r="AW345" i="35" s="1"/>
  <c r="AW348" i="35"/>
  <c r="AW188" i="35"/>
  <c r="AW377" i="35"/>
  <c r="AW269" i="35"/>
  <c r="AW381" i="35"/>
  <c r="AX298" i="35"/>
  <c r="AX299" i="35"/>
  <c r="AX297" i="35"/>
  <c r="AX77" i="35"/>
  <c r="AX75" i="35" s="1"/>
  <c r="AX76" i="35" s="1"/>
  <c r="AX78" i="35" s="1"/>
  <c r="AX79" i="35" s="1"/>
  <c r="AW300" i="35"/>
  <c r="AW301" i="35" s="1"/>
  <c r="AW80" i="35"/>
  <c r="AW304" i="35"/>
  <c r="AW322" i="35"/>
  <c r="AW323" i="35" s="1"/>
  <c r="AW326" i="35"/>
  <c r="AW134" i="35"/>
  <c r="AW241" i="35"/>
  <c r="AX236" i="35"/>
  <c r="AX342" i="35"/>
  <c r="AX343" i="35" s="1"/>
  <c r="AX341" i="35"/>
  <c r="AX185" i="35"/>
  <c r="AX183" i="35" s="1"/>
  <c r="AX184" i="35" s="1"/>
  <c r="AX186" i="35" s="1"/>
  <c r="AX187" i="35" s="1"/>
  <c r="W20" i="34"/>
  <c r="W236" i="34"/>
  <c r="AA44" i="34"/>
  <c r="AA42" i="34" s="1"/>
  <c r="H26" i="23"/>
  <c r="G58" i="11" s="1"/>
  <c r="H15" i="22"/>
  <c r="H16" i="22" s="1"/>
  <c r="I20" i="22" s="1"/>
  <c r="I38" i="22" s="1"/>
  <c r="I11" i="23" s="1"/>
  <c r="I9" i="23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L74" i="21"/>
  <c r="L70" i="21"/>
  <c r="K8" i="12" s="1"/>
  <c r="K21" i="38" s="1"/>
  <c r="K19" i="38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AX352" i="35" l="1"/>
  <c r="AX212" i="35"/>
  <c r="AX210" i="35" s="1"/>
  <c r="AX211" i="35" s="1"/>
  <c r="AX213" i="35" s="1"/>
  <c r="AX214" i="35" s="1"/>
  <c r="AX353" i="35"/>
  <c r="AX354" i="35" s="1"/>
  <c r="AW359" i="35"/>
  <c r="AW215" i="35"/>
  <c r="AW355" i="35"/>
  <c r="AW356" i="35" s="1"/>
  <c r="AX330" i="35"/>
  <c r="AX331" i="35"/>
  <c r="AX158" i="35"/>
  <c r="AX156" i="35" s="1"/>
  <c r="AX157" i="35" s="1"/>
  <c r="AX159" i="35" s="1"/>
  <c r="AX160" i="35" s="1"/>
  <c r="AX332" i="35"/>
  <c r="AW337" i="35"/>
  <c r="AW161" i="35"/>
  <c r="AW333" i="35"/>
  <c r="AW334" i="35" s="1"/>
  <c r="AX326" i="35"/>
  <c r="AX101" i="35"/>
  <c r="AW106" i="35"/>
  <c r="AV293" i="35"/>
  <c r="AV392" i="35" s="1"/>
  <c r="AV289" i="35"/>
  <c r="AV53" i="35"/>
  <c r="AW288" i="35"/>
  <c r="AW387" i="35" s="1"/>
  <c r="AW50" i="35"/>
  <c r="AW287" i="35"/>
  <c r="AW386" i="35" s="1"/>
  <c r="AW286" i="35"/>
  <c r="AW385" i="35" s="1"/>
  <c r="AW48" i="35"/>
  <c r="AW49" i="35" s="1"/>
  <c r="AW51" i="35" s="1"/>
  <c r="AX300" i="35"/>
  <c r="AX301" i="35" s="1"/>
  <c r="AX304" i="35"/>
  <c r="AX80" i="35"/>
  <c r="AX344" i="35"/>
  <c r="AX345" i="35" s="1"/>
  <c r="AX188" i="35"/>
  <c r="AX348" i="35"/>
  <c r="AX377" i="35"/>
  <c r="AX378" i="35" s="1"/>
  <c r="AX269" i="35"/>
  <c r="AX381" i="35"/>
  <c r="AX364" i="35"/>
  <c r="AX365" i="35" s="1"/>
  <c r="AX363" i="35"/>
  <c r="AX239" i="35"/>
  <c r="AX237" i="35" s="1"/>
  <c r="AX238" i="35" s="1"/>
  <c r="AX240" i="35" s="1"/>
  <c r="AX241" i="35" s="1"/>
  <c r="AX366" i="35" s="1"/>
  <c r="AW366" i="35"/>
  <c r="AW367" i="35" s="1"/>
  <c r="AW242" i="35"/>
  <c r="AW370" i="35"/>
  <c r="AW378" i="35"/>
  <c r="AX134" i="35"/>
  <c r="AX323" i="35"/>
  <c r="G5" i="11"/>
  <c r="W22" i="34"/>
  <c r="W237" i="34"/>
  <c r="AA43" i="34"/>
  <c r="I23" i="23"/>
  <c r="I24" i="23"/>
  <c r="H17" i="22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L21" i="38" s="1"/>
  <c r="L19" i="38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AX355" i="35" l="1"/>
  <c r="AX215" i="35"/>
  <c r="AX359" i="35"/>
  <c r="AX356" i="35"/>
  <c r="AX337" i="35"/>
  <c r="AX333" i="35"/>
  <c r="AX161" i="35"/>
  <c r="AX334" i="35"/>
  <c r="AW315" i="35"/>
  <c r="AW311" i="35"/>
  <c r="AW312" i="35" s="1"/>
  <c r="AW107" i="35"/>
  <c r="AX309" i="35"/>
  <c r="AX310" i="35" s="1"/>
  <c r="AX308" i="35"/>
  <c r="AX104" i="35"/>
  <c r="AX102" i="35" s="1"/>
  <c r="AX103" i="35" s="1"/>
  <c r="AX105" i="35" s="1"/>
  <c r="AX106" i="35" s="1"/>
  <c r="AV290" i="35"/>
  <c r="AV388" i="35"/>
  <c r="AV389" i="35" s="1"/>
  <c r="AW52" i="35"/>
  <c r="AX47" i="35"/>
  <c r="AX242" i="35"/>
  <c r="AX370" i="35"/>
  <c r="AX367" i="35"/>
  <c r="X18" i="34"/>
  <c r="W239" i="34"/>
  <c r="AA45" i="34"/>
  <c r="I26" i="23"/>
  <c r="H5" i="11" s="1"/>
  <c r="H67" i="1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M21" i="38" s="1"/>
  <c r="M19" i="38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AX107" i="35" l="1"/>
  <c r="AX311" i="35"/>
  <c r="AX312" i="35"/>
  <c r="AX315" i="35"/>
  <c r="AX50" i="35"/>
  <c r="AX48" i="35" s="1"/>
  <c r="AX49" i="35" s="1"/>
  <c r="AX51" i="35" s="1"/>
  <c r="AX52" i="35" s="1"/>
  <c r="AX289" i="35" s="1"/>
  <c r="AX287" i="35"/>
  <c r="AX386" i="35" s="1"/>
  <c r="AX286" i="35"/>
  <c r="AW289" i="35"/>
  <c r="AW293" i="35"/>
  <c r="AW392" i="35" s="1"/>
  <c r="AW53" i="35"/>
  <c r="V76" i="11"/>
  <c r="V31" i="13" s="1"/>
  <c r="W241" i="34"/>
  <c r="W5" i="23" s="1"/>
  <c r="W3" i="23" s="1"/>
  <c r="X21" i="34"/>
  <c r="X235" i="34"/>
  <c r="X15" i="23" s="1"/>
  <c r="AB41" i="34"/>
  <c r="H58" i="11"/>
  <c r="I17" i="22"/>
  <c r="J15" i="22" s="1"/>
  <c r="J16" i="22" s="1"/>
  <c r="K20" i="22" s="1"/>
  <c r="J38" i="22"/>
  <c r="J11" i="23" s="1"/>
  <c r="J9" i="23" s="1"/>
  <c r="J34" i="22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N21" i="38" s="1"/>
  <c r="N19" i="38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AX388" i="35" l="1"/>
  <c r="AX288" i="35"/>
  <c r="AX387" i="35" s="1"/>
  <c r="AX53" i="35"/>
  <c r="AW290" i="35"/>
  <c r="AW388" i="35"/>
  <c r="AW389" i="35" s="1"/>
  <c r="AX293" i="35"/>
  <c r="AX392" i="35" s="1"/>
  <c r="AX290" i="35"/>
  <c r="AX385" i="35"/>
  <c r="X19" i="34"/>
  <c r="X238" i="34"/>
  <c r="W65" i="12" s="1"/>
  <c r="AB44" i="34"/>
  <c r="J24" i="23"/>
  <c r="J23" i="23"/>
  <c r="J17" i="22"/>
  <c r="K15" i="22" s="1"/>
  <c r="I67" i="11"/>
  <c r="I15" i="11"/>
  <c r="K38" i="22"/>
  <c r="K11" i="23" s="1"/>
  <c r="K9" i="23" s="1"/>
  <c r="K34" i="22"/>
  <c r="L27" i="22"/>
  <c r="M25" i="22" s="1"/>
  <c r="M26" i="22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O21" i="38" s="1"/>
  <c r="O19" i="38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AX389" i="35" l="1"/>
  <c r="X20" i="34"/>
  <c r="X236" i="34"/>
  <c r="AB42" i="34"/>
  <c r="J26" i="23"/>
  <c r="I5" i="11" s="1"/>
  <c r="K16" i="22"/>
  <c r="L20" i="22" s="1"/>
  <c r="L38" i="22" s="1"/>
  <c r="L11" i="23" s="1"/>
  <c r="L9" i="23" s="1"/>
  <c r="K17" i="22"/>
  <c r="L15" i="22" s="1"/>
  <c r="L16" i="22" s="1"/>
  <c r="M20" i="22" s="1"/>
  <c r="K23" i="23"/>
  <c r="K24" i="23"/>
  <c r="J15" i="11"/>
  <c r="J67" i="11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21" i="38" s="1"/>
  <c r="P19" i="38" s="1"/>
  <c r="P132" i="21"/>
  <c r="S43" i="21"/>
  <c r="R65" i="21"/>
  <c r="P136" i="21"/>
  <c r="Q93" i="21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X22" i="34" l="1"/>
  <c r="X237" i="34"/>
  <c r="AB43" i="34"/>
  <c r="L34" i="22"/>
  <c r="K67" i="11" s="1"/>
  <c r="I58" i="11"/>
  <c r="K26" i="23"/>
  <c r="J5" i="11" s="1"/>
  <c r="L17" i="22"/>
  <c r="M15" i="22" s="1"/>
  <c r="M16" i="22" s="1"/>
  <c r="N20" i="22" s="1"/>
  <c r="L23" i="23"/>
  <c r="L24" i="23"/>
  <c r="M38" i="22"/>
  <c r="M11" i="23" s="1"/>
  <c r="M9" i="23" s="1"/>
  <c r="M34" i="22"/>
  <c r="K15" i="1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Q21" i="38" s="1"/>
  <c r="Q19" i="38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Y18" i="34" l="1"/>
  <c r="X239" i="34"/>
  <c r="AB45" i="34"/>
  <c r="J58" i="11"/>
  <c r="L26" i="23"/>
  <c r="K58" i="11" s="1"/>
  <c r="M24" i="23"/>
  <c r="M23" i="23"/>
  <c r="L67" i="11"/>
  <c r="L15" i="11"/>
  <c r="N38" i="22"/>
  <c r="N11" i="23" s="1"/>
  <c r="N9" i="23" s="1"/>
  <c r="N34" i="22"/>
  <c r="M17" i="22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R21" i="38" s="1"/>
  <c r="R19" i="38" s="1"/>
  <c r="S88" i="21"/>
  <c r="U30" i="21"/>
  <c r="T52" i="2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W76" i="11" l="1"/>
  <c r="W31" i="13" s="1"/>
  <c r="X241" i="34"/>
  <c r="X5" i="23" s="1"/>
  <c r="X3" i="23" s="1"/>
  <c r="Y21" i="34"/>
  <c r="Y235" i="34"/>
  <c r="Y15" i="23" s="1"/>
  <c r="AC41" i="34"/>
  <c r="K5" i="11"/>
  <c r="N23" i="23"/>
  <c r="N24" i="23"/>
  <c r="M26" i="23"/>
  <c r="M15" i="1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S142" i="21"/>
  <c r="T80" i="21"/>
  <c r="T77" i="21"/>
  <c r="T87" i="2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S3" i="22" s="1"/>
  <c r="S14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S21" i="38" s="1"/>
  <c r="S19" i="38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Y19" i="34" l="1"/>
  <c r="Y238" i="34"/>
  <c r="X65" i="12" s="1"/>
  <c r="AC44" i="34"/>
  <c r="AC42" i="34" s="1"/>
  <c r="N26" i="23"/>
  <c r="L58" i="11"/>
  <c r="L5" i="11"/>
  <c r="N17" i="22"/>
  <c r="O38" i="22"/>
  <c r="O11" i="23" s="1"/>
  <c r="O9" i="23" s="1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T21" i="38" s="1"/>
  <c r="T19" i="38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Y20" i="34" l="1"/>
  <c r="Y236" i="34"/>
  <c r="AC43" i="34"/>
  <c r="O24" i="23"/>
  <c r="O23" i="23"/>
  <c r="M5" i="11"/>
  <c r="M58" i="11"/>
  <c r="N67" i="11"/>
  <c r="N15" i="11"/>
  <c r="O15" i="22"/>
  <c r="O16" i="22" s="1"/>
  <c r="P20" i="22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U21" i="38" s="1"/>
  <c r="U19" i="38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Y22" i="34" l="1"/>
  <c r="Y237" i="34"/>
  <c r="AC45" i="34"/>
  <c r="O26" i="23"/>
  <c r="P38" i="22"/>
  <c r="P11" i="23" s="1"/>
  <c r="P9" i="23" s="1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21" i="38" s="1"/>
  <c r="V19" i="38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Z18" i="34" l="1"/>
  <c r="Y239" i="34"/>
  <c r="AD41" i="34"/>
  <c r="P23" i="23"/>
  <c r="P24" i="23"/>
  <c r="N58" i="11"/>
  <c r="N5" i="11"/>
  <c r="P15" i="22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W21" i="38" s="1"/>
  <c r="W19" i="38" s="1"/>
  <c r="X83" i="21"/>
  <c r="W132" i="21"/>
  <c r="X82" i="21"/>
  <c r="X93" i="21"/>
  <c r="Z28" i="21"/>
  <c r="Y50" i="21"/>
  <c r="Z42" i="21"/>
  <c r="Y64" i="21"/>
  <c r="Z41" i="21"/>
  <c r="Y63" i="21"/>
  <c r="X85" i="21"/>
  <c r="Z32" i="21"/>
  <c r="Y54" i="2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X76" i="11" l="1"/>
  <c r="X31" i="13" s="1"/>
  <c r="Y241" i="34"/>
  <c r="Y5" i="23" s="1"/>
  <c r="Y3" i="23" s="1"/>
  <c r="Z21" i="34"/>
  <c r="Z238" i="34" s="1"/>
  <c r="Y65" i="12" s="1"/>
  <c r="Z235" i="34"/>
  <c r="Z15" i="23" s="1"/>
  <c r="AD44" i="34"/>
  <c r="P26" i="23"/>
  <c r="O5" i="11" s="1"/>
  <c r="Q38" i="22"/>
  <c r="Q11" i="23" s="1"/>
  <c r="Q9" i="23" s="1"/>
  <c r="Q34" i="22"/>
  <c r="P17" i="22"/>
  <c r="U27" i="22"/>
  <c r="V25" i="22" s="1"/>
  <c r="V26" i="22" s="1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X21" i="38" s="1"/>
  <c r="X19" i="38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Z19" i="34" l="1"/>
  <c r="AD42" i="34"/>
  <c r="O58" i="11"/>
  <c r="Q24" i="23"/>
  <c r="Q23" i="23"/>
  <c r="P15" i="1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AB34" i="21"/>
  <c r="AA56" i="21"/>
  <c r="Z77" i="21"/>
  <c r="AB33" i="21"/>
  <c r="AA55" i="21"/>
  <c r="AB35" i="21"/>
  <c r="AA57" i="21"/>
  <c r="Z78" i="21"/>
  <c r="Z74" i="21"/>
  <c r="Z70" i="21"/>
  <c r="Y8" i="12" s="1"/>
  <c r="Y21" i="38" s="1"/>
  <c r="Y19" i="38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Z20" i="34" l="1"/>
  <c r="Z236" i="34"/>
  <c r="AD43" i="34"/>
  <c r="Q26" i="23"/>
  <c r="Q17" i="22"/>
  <c r="R38" i="22"/>
  <c r="R11" i="23" s="1"/>
  <c r="R9" i="23" s="1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21" i="38" s="1"/>
  <c r="Z19" i="38" s="1"/>
  <c r="Z139" i="21"/>
  <c r="AC42" i="21"/>
  <c r="AB64" i="21"/>
  <c r="AC33" i="21"/>
  <c r="AB55" i="21"/>
  <c r="AA130" i="2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Z22" i="34" l="1"/>
  <c r="Z237" i="34"/>
  <c r="AD45" i="34"/>
  <c r="P58" i="11"/>
  <c r="P5" i="11"/>
  <c r="R23" i="23"/>
  <c r="R24" i="23"/>
  <c r="Q67" i="11"/>
  <c r="Q15" i="11"/>
  <c r="R15" i="22"/>
  <c r="R16" i="22" s="1"/>
  <c r="S20" i="22" s="1"/>
  <c r="X27" i="22"/>
  <c r="Y25" i="22" s="1"/>
  <c r="Y26" i="22" s="1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A21" i="38" s="1"/>
  <c r="AA19" i="38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AA18" i="34" l="1"/>
  <c r="Z239" i="34"/>
  <c r="AE41" i="34"/>
  <c r="R26" i="23"/>
  <c r="Q58" i="11" s="1"/>
  <c r="S38" i="22"/>
  <c r="S11" i="23" s="1"/>
  <c r="S9" i="23" s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B21" i="38" s="1"/>
  <c r="AB19" i="38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Y76" i="11" l="1"/>
  <c r="Y31" i="13" s="1"/>
  <c r="Z241" i="34"/>
  <c r="Z5" i="23" s="1"/>
  <c r="Z3" i="23" s="1"/>
  <c r="AA21" i="34"/>
  <c r="AA235" i="34"/>
  <c r="AA15" i="23" s="1"/>
  <c r="AE44" i="34"/>
  <c r="Q5" i="11"/>
  <c r="S24" i="23"/>
  <c r="S23" i="23"/>
  <c r="S15" i="22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C21" i="38" s="1"/>
  <c r="AC19" i="38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B126" i="21"/>
  <c r="AB145" i="21" s="1"/>
  <c r="AB10" i="23" s="1"/>
  <c r="AD86" i="21"/>
  <c r="AD136" i="21" s="1"/>
  <c r="AF36" i="21"/>
  <c r="AE58" i="2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AA19" i="34" l="1"/>
  <c r="AA238" i="34"/>
  <c r="Z65" i="12" s="1"/>
  <c r="AE42" i="34"/>
  <c r="S26" i="23"/>
  <c r="R58" i="11" s="1"/>
  <c r="T38" i="22"/>
  <c r="T11" i="23" s="1"/>
  <c r="T34" i="22"/>
  <c r="S17" i="22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D21" i="38" s="1"/>
  <c r="AD19" i="38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AA20" i="34" l="1"/>
  <c r="AA236" i="34"/>
  <c r="AE43" i="34"/>
  <c r="R5" i="11"/>
  <c r="S67" i="11"/>
  <c r="S15" i="11"/>
  <c r="T15" i="22"/>
  <c r="T16" i="22" s="1"/>
  <c r="U20" i="22" s="1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E21" i="38" s="1"/>
  <c r="AE19" i="38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AA22" i="34" l="1"/>
  <c r="AA237" i="34"/>
  <c r="AE45" i="34"/>
  <c r="T17" i="22"/>
  <c r="U15" i="22"/>
  <c r="U16" i="22" s="1"/>
  <c r="V20" i="22" s="1"/>
  <c r="U38" i="22"/>
  <c r="U11" i="23" s="1"/>
  <c r="U9" i="23" s="1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G74" i="21"/>
  <c r="AG70" i="21"/>
  <c r="AF8" i="12" s="1"/>
  <c r="AF21" i="38" s="1"/>
  <c r="AF19" i="38" s="1"/>
  <c r="AG83" i="21"/>
  <c r="AF135" i="21"/>
  <c r="AI29" i="21"/>
  <c r="AH51" i="21"/>
  <c r="AG92" i="21"/>
  <c r="AF136" i="21"/>
  <c r="AI31" i="21"/>
  <c r="AH53" i="21"/>
  <c r="AG77" i="21"/>
  <c r="AG91" i="2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E3" i="22" s="1"/>
  <c r="AE14" i="22" s="1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AB18" i="34" l="1"/>
  <c r="AA239" i="34"/>
  <c r="AF41" i="34"/>
  <c r="U24" i="23"/>
  <c r="U23" i="23"/>
  <c r="V38" i="22"/>
  <c r="V11" i="23" s="1"/>
  <c r="V9" i="23" s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G21" i="38" s="1"/>
  <c r="AG19" i="38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Z76" i="11" l="1"/>
  <c r="Z31" i="13" s="1"/>
  <c r="AA241" i="34"/>
  <c r="AA5" i="23" s="1"/>
  <c r="AA3" i="23" s="1"/>
  <c r="AB21" i="34"/>
  <c r="AB235" i="34"/>
  <c r="AB15" i="23" s="1"/>
  <c r="AF44" i="34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H21" i="38" s="1"/>
  <c r="AH19" i="38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AB19" i="34" l="1"/>
  <c r="AB238" i="34"/>
  <c r="AA65" i="12" s="1"/>
  <c r="AF42" i="34"/>
  <c r="W38" i="22"/>
  <c r="W11" i="23" s="1"/>
  <c r="W9" i="23" s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I21" i="38" s="1"/>
  <c r="AI19" i="38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AB20" i="34" l="1"/>
  <c r="AB236" i="34"/>
  <c r="AF43" i="34"/>
  <c r="W24" i="23"/>
  <c r="W23" i="23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J21" i="38" s="1"/>
  <c r="AJ19" i="38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AB22" i="34" l="1"/>
  <c r="AB237" i="34"/>
  <c r="AF45" i="34"/>
  <c r="W17" i="22"/>
  <c r="X38" i="22"/>
  <c r="X11" i="23" s="1"/>
  <c r="X9" i="23" s="1"/>
  <c r="X34" i="22"/>
  <c r="X15" i="22"/>
  <c r="X16" i="22" s="1"/>
  <c r="Y20" i="22" s="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K21" i="38" s="1"/>
  <c r="AK19" i="38" s="1"/>
  <c r="AL143" i="21"/>
  <c r="AK140" i="21"/>
  <c r="AL87" i="21"/>
  <c r="AH25" i="22"/>
  <c r="AH26" i="22" s="1"/>
  <c r="AK134" i="2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AC18" i="34" l="1"/>
  <c r="AB239" i="34"/>
  <c r="AG41" i="34"/>
  <c r="X23" i="23"/>
  <c r="X24" i="23"/>
  <c r="W67" i="11"/>
  <c r="W15" i="11"/>
  <c r="X17" i="22"/>
  <c r="Y38" i="22"/>
  <c r="Y11" i="23" s="1"/>
  <c r="Y34" i="22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AA76" i="11" l="1"/>
  <c r="AA31" i="13" s="1"/>
  <c r="AB241" i="34"/>
  <c r="AB5" i="23" s="1"/>
  <c r="AB3" i="23" s="1"/>
  <c r="AC21" i="34"/>
  <c r="AC235" i="34"/>
  <c r="AC15" i="23" s="1"/>
  <c r="AG44" i="34"/>
  <c r="AG42" i="34" s="1"/>
  <c r="X15" i="11"/>
  <c r="X67" i="11"/>
  <c r="Y15" i="22"/>
  <c r="Y16" i="22" s="1"/>
  <c r="Z20" i="22" s="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AC19" i="34" l="1"/>
  <c r="AC238" i="34"/>
  <c r="AB65" i="12" s="1"/>
  <c r="AG43" i="34"/>
  <c r="Y17" i="22"/>
  <c r="Z38" i="22"/>
  <c r="Z11" i="23" s="1"/>
  <c r="Z9" i="23" s="1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AC20" i="34" l="1"/>
  <c r="AC236" i="34"/>
  <c r="AG45" i="34"/>
  <c r="Z24" i="23"/>
  <c r="Z23" i="23"/>
  <c r="Y15" i="11"/>
  <c r="Y67" i="11"/>
  <c r="Z15" i="22"/>
  <c r="Z16" i="22" s="1"/>
  <c r="AA20" i="22" s="1"/>
  <c r="AK27" i="22"/>
  <c r="AL27" i="22" s="1"/>
  <c r="X22" i="19"/>
  <c r="X14" i="19"/>
  <c r="AK42" i="13"/>
  <c r="AJ49" i="11"/>
  <c r="AC22" i="34" l="1"/>
  <c r="AC237" i="34"/>
  <c r="AH41" i="34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W47" i="24" s="1"/>
  <c r="V9" i="12" s="1"/>
  <c r="W7" i="12" s="1"/>
  <c r="AK49" i="11"/>
  <c r="AD18" i="34" l="1"/>
  <c r="AC239" i="34"/>
  <c r="AH44" i="34"/>
  <c r="AH42" i="34" s="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C63" i="12"/>
  <c r="E63" i="12"/>
  <c r="F63" i="12"/>
  <c r="H63" i="12"/>
  <c r="I63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3" i="12"/>
  <c r="B59" i="12"/>
  <c r="B41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B76" i="11" l="1"/>
  <c r="AB31" i="13" s="1"/>
  <c r="AC241" i="34"/>
  <c r="AC5" i="23" s="1"/>
  <c r="AC3" i="23" s="1"/>
  <c r="AD21" i="34"/>
  <c r="AD238" i="34" s="1"/>
  <c r="AC65" i="12" s="1"/>
  <c r="AD235" i="34"/>
  <c r="AD15" i="23" s="1"/>
  <c r="AH43" i="34"/>
  <c r="AA17" i="22"/>
  <c r="AB38" i="22"/>
  <c r="AB11" i="23" s="1"/>
  <c r="AB9" i="23" s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1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5" i="11"/>
  <c r="B70" i="11"/>
  <c r="B35" i="11"/>
  <c r="B26" i="12" s="1"/>
  <c r="B32" i="11"/>
  <c r="B28" i="11"/>
  <c r="B17" i="11"/>
  <c r="B11" i="11"/>
  <c r="AD19" i="34" l="1"/>
  <c r="AD20" i="34" s="1"/>
  <c r="AH45" i="34"/>
  <c r="AB24" i="23"/>
  <c r="AB23" i="23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1" i="12"/>
  <c r="AD17" i="12"/>
  <c r="AD15" i="12"/>
  <c r="C17" i="13"/>
  <c r="B17" i="13"/>
  <c r="AC44" i="11"/>
  <c r="AB35" i="11"/>
  <c r="B27" i="11"/>
  <c r="B44" i="11"/>
  <c r="B51" i="12" s="1"/>
  <c r="B40" i="11"/>
  <c r="B25" i="13" s="1"/>
  <c r="AD236" i="34" l="1"/>
  <c r="AD22" i="34"/>
  <c r="AD237" i="34"/>
  <c r="AI41" i="34"/>
  <c r="M5" i="13"/>
  <c r="K5" i="13"/>
  <c r="G49" i="12"/>
  <c r="G5" i="13"/>
  <c r="Q5" i="13"/>
  <c r="E49" i="12"/>
  <c r="H49" i="12"/>
  <c r="L5" i="13"/>
  <c r="N5" i="13"/>
  <c r="I49" i="12"/>
  <c r="F5" i="13"/>
  <c r="U5" i="13"/>
  <c r="R5" i="13"/>
  <c r="D49" i="12"/>
  <c r="E5" i="13"/>
  <c r="D5" i="13"/>
  <c r="P5" i="13"/>
  <c r="O5" i="13"/>
  <c r="W5" i="13"/>
  <c r="T5" i="13"/>
  <c r="F49" i="12"/>
  <c r="Z5" i="13"/>
  <c r="J5" i="13"/>
  <c r="S5" i="13"/>
  <c r="H5" i="13"/>
  <c r="V5" i="13"/>
  <c r="I5" i="13"/>
  <c r="Y5" i="13"/>
  <c r="X5" i="13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3" i="12"/>
  <c r="D35" i="13"/>
  <c r="G63" i="12"/>
  <c r="G35" i="13"/>
  <c r="AD41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E18" i="34" l="1"/>
  <c r="AD239" i="34"/>
  <c r="AI44" i="34"/>
  <c r="AI42" i="34" s="1"/>
  <c r="AD38" i="22"/>
  <c r="AD11" i="23" s="1"/>
  <c r="AD9" i="23" s="1"/>
  <c r="AD34" i="22"/>
  <c r="AC17" i="22"/>
  <c r="AA22" i="19"/>
  <c r="AA14" i="19"/>
  <c r="B5" i="13"/>
  <c r="AB5" i="13"/>
  <c r="C49" i="12"/>
  <c r="AE41" i="12"/>
  <c r="AE14" i="12"/>
  <c r="AF17" i="12"/>
  <c r="AF15" i="12"/>
  <c r="AD39" i="11"/>
  <c r="AE44" i="11"/>
  <c r="AC27" i="11"/>
  <c r="AD35" i="11"/>
  <c r="B49" i="12"/>
  <c r="AD241" i="34" l="1"/>
  <c r="AD5" i="23" s="1"/>
  <c r="AD3" i="23" s="1"/>
  <c r="AD23" i="23" s="1"/>
  <c r="AC76" i="11"/>
  <c r="AC31" i="13" s="1"/>
  <c r="AE21" i="34"/>
  <c r="AE235" i="34"/>
  <c r="AE15" i="23" s="1"/>
  <c r="AI43" i="34"/>
  <c r="AD24" i="23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1" i="12"/>
  <c r="AF14" i="12"/>
  <c r="AG17" i="12"/>
  <c r="AG15" i="12"/>
  <c r="AE39" i="11"/>
  <c r="AF44" i="11"/>
  <c r="AE35" i="11"/>
  <c r="AD27" i="11"/>
  <c r="AE19" i="34" l="1"/>
  <c r="AE238" i="34"/>
  <c r="AD65" i="12" s="1"/>
  <c r="AI45" i="34"/>
  <c r="AE38" i="22"/>
  <c r="AE11" i="23" s="1"/>
  <c r="AE9" i="23" s="1"/>
  <c r="AE34" i="22"/>
  <c r="AD17" i="22"/>
  <c r="AB22" i="19"/>
  <c r="AB14" i="19"/>
  <c r="AD5" i="13"/>
  <c r="AG41" i="12"/>
  <c r="AG14" i="12"/>
  <c r="AH17" i="12"/>
  <c r="AH15" i="12"/>
  <c r="AF39" i="11"/>
  <c r="AG44" i="11"/>
  <c r="AE27" i="11"/>
  <c r="AF35" i="11"/>
  <c r="AE20" i="34" l="1"/>
  <c r="AE236" i="34"/>
  <c r="AJ41" i="34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1" i="12"/>
  <c r="AI17" i="12"/>
  <c r="AH14" i="12"/>
  <c r="AI15" i="12"/>
  <c r="AG39" i="11"/>
  <c r="AH44" i="11"/>
  <c r="AG35" i="11"/>
  <c r="AF27" i="11"/>
  <c r="AE22" i="34" l="1"/>
  <c r="AE237" i="34"/>
  <c r="AJ44" i="34"/>
  <c r="AJ42" i="34" s="1"/>
  <c r="AE17" i="22"/>
  <c r="AF38" i="22"/>
  <c r="AF11" i="23" s="1"/>
  <c r="AF34" i="22"/>
  <c r="AF15" i="22"/>
  <c r="AF16" i="22" s="1"/>
  <c r="AG20" i="22" s="1"/>
  <c r="AC22" i="19"/>
  <c r="AC14" i="19"/>
  <c r="AF5" i="13"/>
  <c r="B18" i="13"/>
  <c r="B25" i="12"/>
  <c r="B24" i="12" s="1"/>
  <c r="B19" i="38" s="1"/>
  <c r="AI41" i="12"/>
  <c r="AI14" i="12"/>
  <c r="AJ17" i="12"/>
  <c r="AJ15" i="12"/>
  <c r="AH39" i="11"/>
  <c r="AI44" i="11"/>
  <c r="AG27" i="11"/>
  <c r="AH35" i="11"/>
  <c r="AF18" i="34" l="1"/>
  <c r="AE239" i="34"/>
  <c r="AJ43" i="34"/>
  <c r="AF17" i="22"/>
  <c r="AG15" i="22" s="1"/>
  <c r="AG16" i="22" s="1"/>
  <c r="AH20" i="22" s="1"/>
  <c r="AE67" i="11"/>
  <c r="AE15" i="11"/>
  <c r="AG38" i="22"/>
  <c r="AG11" i="23" s="1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1" i="12"/>
  <c r="AJ14" i="12"/>
  <c r="AI39" i="11"/>
  <c r="AJ44" i="11"/>
  <c r="AH27" i="11"/>
  <c r="AI35" i="11"/>
  <c r="AD76" i="11" l="1"/>
  <c r="AD31" i="13" s="1"/>
  <c r="AE241" i="34"/>
  <c r="AE5" i="23" s="1"/>
  <c r="AE3" i="23" s="1"/>
  <c r="AF21" i="34"/>
  <c r="AF238" i="34" s="1"/>
  <c r="AE65" i="12" s="1"/>
  <c r="AF235" i="34"/>
  <c r="AF15" i="23" s="1"/>
  <c r="AJ45" i="34"/>
  <c r="AF67" i="11"/>
  <c r="AF15" i="11"/>
  <c r="AH38" i="22"/>
  <c r="AH11" i="23" s="1"/>
  <c r="AH34" i="22"/>
  <c r="AG17" i="22"/>
  <c r="AD22" i="19"/>
  <c r="AD14" i="19"/>
  <c r="AK15" i="12"/>
  <c r="AK17" i="12"/>
  <c r="AH5" i="13"/>
  <c r="AK44" i="11"/>
  <c r="AK41" i="12"/>
  <c r="AJ39" i="11"/>
  <c r="AI27" i="11"/>
  <c r="AJ35" i="11"/>
  <c r="AE24" i="23" l="1"/>
  <c r="AE23" i="23"/>
  <c r="AF19" i="34"/>
  <c r="AF20" i="34" s="1"/>
  <c r="AF236" i="34"/>
  <c r="AK41" i="34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F22" i="34" l="1"/>
  <c r="AF237" i="34"/>
  <c r="AK44" i="34"/>
  <c r="AH17" i="22"/>
  <c r="AI38" i="22"/>
  <c r="AI11" i="23" s="1"/>
  <c r="AI34" i="22"/>
  <c r="AE22" i="19"/>
  <c r="AE14" i="19"/>
  <c r="AK35" i="11"/>
  <c r="AJ5" i="13"/>
  <c r="AG18" i="34" l="1"/>
  <c r="AF239" i="34"/>
  <c r="AK42" i="34"/>
  <c r="AK27" i="11"/>
  <c r="AK5" i="13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E76" i="11" l="1"/>
  <c r="AE31" i="13" s="1"/>
  <c r="AF241" i="34"/>
  <c r="AF5" i="23" s="1"/>
  <c r="AF3" i="23" s="1"/>
  <c r="AG21" i="34"/>
  <c r="AG235" i="34"/>
  <c r="AG15" i="23" s="1"/>
  <c r="AG9" i="23" s="1"/>
  <c r="AK43" i="34"/>
  <c r="AJ38" i="22"/>
  <c r="AJ11" i="23" s="1"/>
  <c r="AJ34" i="22"/>
  <c r="AI17" i="22"/>
  <c r="AF22" i="19"/>
  <c r="AF14" i="19"/>
  <c r="B6" i="12"/>
  <c r="B24" i="11"/>
  <c r="B22" i="11" s="1"/>
  <c r="B14" i="13"/>
  <c r="B61" i="11"/>
  <c r="AG19" i="34" l="1"/>
  <c r="AG238" i="34"/>
  <c r="AF65" i="12" s="1"/>
  <c r="AK45" i="34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G20" i="34" l="1"/>
  <c r="AG236" i="34"/>
  <c r="AL41" i="34"/>
  <c r="AK38" i="22"/>
  <c r="AK11" i="23" s="1"/>
  <c r="AK34" i="22"/>
  <c r="AJ17" i="22"/>
  <c r="AG22" i="19"/>
  <c r="AG14" i="19"/>
  <c r="C6" i="12"/>
  <c r="C61" i="11"/>
  <c r="C14" i="13"/>
  <c r="C24" i="11"/>
  <c r="C22" i="11" s="1"/>
  <c r="AG22" i="34" l="1"/>
  <c r="AG237" i="34"/>
  <c r="AL44" i="34"/>
  <c r="AL42" i="34" s="1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H18" i="34" l="1"/>
  <c r="AG239" i="34"/>
  <c r="AL43" i="34"/>
  <c r="AL38" i="22"/>
  <c r="AL11" i="23" s="1"/>
  <c r="AL34" i="22"/>
  <c r="AK17" i="22"/>
  <c r="AH22" i="19"/>
  <c r="AH14" i="19"/>
  <c r="D6" i="12"/>
  <c r="D61" i="11"/>
  <c r="D24" i="11"/>
  <c r="D22" i="11" s="1"/>
  <c r="AF76" i="11" l="1"/>
  <c r="AF31" i="13" s="1"/>
  <c r="AG241" i="34"/>
  <c r="AG5" i="23" s="1"/>
  <c r="AG3" i="23" s="1"/>
  <c r="AH21" i="34"/>
  <c r="AH238" i="34" s="1"/>
  <c r="AG65" i="12" s="1"/>
  <c r="AH235" i="34"/>
  <c r="AH15" i="23" s="1"/>
  <c r="AH9" i="23" s="1"/>
  <c r="AL45" i="34"/>
  <c r="AL15" i="22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G23" i="23" l="1"/>
  <c r="AG24" i="23"/>
  <c r="AH19" i="34"/>
  <c r="AM41" i="34"/>
  <c r="AL17" i="22"/>
  <c r="AI22" i="19"/>
  <c r="AI14" i="19"/>
  <c r="E6" i="12"/>
  <c r="E24" i="11"/>
  <c r="E22" i="11" s="1"/>
  <c r="AH20" i="34" l="1"/>
  <c r="AH236" i="34"/>
  <c r="AM44" i="34"/>
  <c r="AM42" i="34" s="1"/>
  <c r="AI25" i="19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H22" i="34" l="1"/>
  <c r="AH237" i="34"/>
  <c r="AM43" i="34"/>
  <c r="AJ22" i="19"/>
  <c r="AJ14" i="19"/>
  <c r="F6" i="12"/>
  <c r="F14" i="13"/>
  <c r="F61" i="11"/>
  <c r="F24" i="11"/>
  <c r="F22" i="11" s="1"/>
  <c r="AI18" i="34" l="1"/>
  <c r="AH239" i="34"/>
  <c r="AM45" i="34"/>
  <c r="AJ25" i="19"/>
  <c r="AI5" i="24" s="1"/>
  <c r="AI28" i="24" s="1"/>
  <c r="AJ17" i="19"/>
  <c r="AI4" i="24" s="1"/>
  <c r="AI27" i="24" s="1"/>
  <c r="F13" i="13"/>
  <c r="G6" i="12"/>
  <c r="AH241" i="34" l="1"/>
  <c r="AH5" i="23" s="1"/>
  <c r="AH3" i="23" s="1"/>
  <c r="AG76" i="11"/>
  <c r="AG31" i="13" s="1"/>
  <c r="AI21" i="34"/>
  <c r="AI235" i="34"/>
  <c r="AI15" i="23" s="1"/>
  <c r="AI9" i="23" s="1"/>
  <c r="AN41" i="34"/>
  <c r="AI47" i="24"/>
  <c r="AH9" i="12" s="1"/>
  <c r="AI7" i="12" s="1"/>
  <c r="AK22" i="19"/>
  <c r="AK14" i="19"/>
  <c r="G24" i="11"/>
  <c r="G22" i="11" s="1"/>
  <c r="G61" i="11"/>
  <c r="G14" i="13"/>
  <c r="AH23" i="23" l="1"/>
  <c r="AH24" i="23"/>
  <c r="AI19" i="34"/>
  <c r="AI238" i="34"/>
  <c r="AH65" i="12" s="1"/>
  <c r="AN44" i="34"/>
  <c r="AK25" i="19"/>
  <c r="AJ5" i="24" s="1"/>
  <c r="AJ28" i="24" s="1"/>
  <c r="AK17" i="19"/>
  <c r="AJ4" i="24" s="1"/>
  <c r="AJ27" i="24" s="1"/>
  <c r="AJ47" i="24" s="1"/>
  <c r="AI9" i="12" s="1"/>
  <c r="AJ7" i="12" s="1"/>
  <c r="G13" i="13"/>
  <c r="H6" i="12"/>
  <c r="AI20" i="34" l="1"/>
  <c r="AI236" i="34"/>
  <c r="AN42" i="34"/>
  <c r="AL22" i="19"/>
  <c r="AL14" i="19"/>
  <c r="H24" i="11"/>
  <c r="H22" i="11" s="1"/>
  <c r="H61" i="11"/>
  <c r="H14" i="13"/>
  <c r="AI22" i="34" l="1"/>
  <c r="AI237" i="34"/>
  <c r="AN43" i="34"/>
  <c r="AL25" i="19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J18" i="34" l="1"/>
  <c r="AI239" i="34"/>
  <c r="AN45" i="34"/>
  <c r="AM22" i="19"/>
  <c r="AM14" i="19"/>
  <c r="I14" i="13"/>
  <c r="I24" i="11"/>
  <c r="I22" i="11" s="1"/>
  <c r="AH76" i="11" l="1"/>
  <c r="AH31" i="13" s="1"/>
  <c r="AI241" i="34"/>
  <c r="AI5" i="23" s="1"/>
  <c r="AI3" i="23" s="1"/>
  <c r="AJ21" i="34"/>
  <c r="AJ238" i="34" s="1"/>
  <c r="AI65" i="12" s="1"/>
  <c r="AJ235" i="34"/>
  <c r="AJ15" i="23" s="1"/>
  <c r="AJ9" i="23" s="1"/>
  <c r="AO41" i="34"/>
  <c r="AM25" i="19"/>
  <c r="AL5" i="24" s="1"/>
  <c r="AL28" i="24" s="1"/>
  <c r="AM17" i="19"/>
  <c r="AL4" i="24" s="1"/>
  <c r="AL27" i="24" s="1"/>
  <c r="I13" i="13"/>
  <c r="AI23" i="23" l="1"/>
  <c r="AI24" i="23"/>
  <c r="AJ19" i="34"/>
  <c r="AO44" i="34"/>
  <c r="AO42" i="34" s="1"/>
  <c r="AL47" i="24"/>
  <c r="AK9" i="12" s="1"/>
  <c r="AJ20" i="34" l="1"/>
  <c r="AJ236" i="34"/>
  <c r="AO43" i="34"/>
  <c r="B3" i="12"/>
  <c r="B11" i="12" l="1"/>
  <c r="B22" i="12" s="1"/>
  <c r="B57" i="12" s="1"/>
  <c r="B12" i="38"/>
  <c r="B10" i="38" s="1"/>
  <c r="B30" i="38" s="1"/>
  <c r="AJ22" i="34"/>
  <c r="AJ237" i="34"/>
  <c r="AO45" i="34"/>
  <c r="AK18" i="34" l="1"/>
  <c r="AJ239" i="34"/>
  <c r="AP41" i="34"/>
  <c r="B3" i="13"/>
  <c r="B6" i="13" s="1"/>
  <c r="B68" i="12"/>
  <c r="C3" i="12"/>
  <c r="B9" i="13"/>
  <c r="C9" i="13"/>
  <c r="C11" i="12" l="1"/>
  <c r="C22" i="12" s="1"/>
  <c r="C12" i="38"/>
  <c r="C10" i="38" s="1"/>
  <c r="C30" i="38" s="1"/>
  <c r="B72" i="12"/>
  <c r="B89" i="11" s="1"/>
  <c r="C88" i="11" s="1"/>
  <c r="B9" i="39"/>
  <c r="B12" i="39" s="1"/>
  <c r="AI76" i="11"/>
  <c r="AI31" i="13" s="1"/>
  <c r="AJ241" i="34"/>
  <c r="AJ5" i="23" s="1"/>
  <c r="AJ3" i="23" s="1"/>
  <c r="AK21" i="34"/>
  <c r="AK235" i="34"/>
  <c r="AK15" i="23" s="1"/>
  <c r="AP44" i="34"/>
  <c r="AP42" i="34" s="1"/>
  <c r="C18" i="13"/>
  <c r="D9" i="13"/>
  <c r="C25" i="12"/>
  <c r="C24" i="12" s="1"/>
  <c r="D3" i="12"/>
  <c r="B57" i="11"/>
  <c r="B14" i="11"/>
  <c r="B8" i="11" s="1"/>
  <c r="B53" i="11" s="1"/>
  <c r="B81" i="11" l="1"/>
  <c r="D11" i="12"/>
  <c r="D22" i="12" s="1"/>
  <c r="D12" i="38"/>
  <c r="D10" i="38" s="1"/>
  <c r="D30" i="38" s="1"/>
  <c r="AJ24" i="23"/>
  <c r="AJ23" i="23"/>
  <c r="AK19" i="34"/>
  <c r="AK238" i="34"/>
  <c r="AJ65" i="12" s="1"/>
  <c r="AP43" i="34"/>
  <c r="D18" i="13"/>
  <c r="E3" i="12"/>
  <c r="B66" i="11"/>
  <c r="B60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7" i="12"/>
  <c r="B91" i="11" l="1"/>
  <c r="E11" i="12"/>
  <c r="E22" i="12" s="1"/>
  <c r="E12" i="38"/>
  <c r="E10" i="38" s="1"/>
  <c r="E30" i="38" s="1"/>
  <c r="AK20" i="34"/>
  <c r="AK236" i="34"/>
  <c r="AP45" i="34"/>
  <c r="E18" i="13"/>
  <c r="B95" i="11"/>
  <c r="C57" i="11"/>
  <c r="C66" i="11"/>
  <c r="C60" i="11" s="1"/>
  <c r="C14" i="11"/>
  <c r="F3" i="12"/>
  <c r="E9" i="13"/>
  <c r="C3" i="13"/>
  <c r="C6" i="13" s="1"/>
  <c r="C68" i="12"/>
  <c r="C9" i="39" s="1"/>
  <c r="C12" i="39" s="1"/>
  <c r="F9" i="13"/>
  <c r="B51" i="13"/>
  <c r="E25" i="12"/>
  <c r="E24" i="12" s="1"/>
  <c r="D57" i="12"/>
  <c r="F11" i="12" l="1"/>
  <c r="F22" i="12" s="1"/>
  <c r="F12" i="38"/>
  <c r="F10" i="38" s="1"/>
  <c r="F30" i="38" s="1"/>
  <c r="AK22" i="34"/>
  <c r="AK237" i="34"/>
  <c r="AQ41" i="34"/>
  <c r="C49" i="13"/>
  <c r="C72" i="12"/>
  <c r="C89" i="11" s="1"/>
  <c r="D88" i="11" s="1"/>
  <c r="F18" i="13"/>
  <c r="E57" i="12"/>
  <c r="D3" i="13"/>
  <c r="D6" i="13" s="1"/>
  <c r="D68" i="12"/>
  <c r="D9" i="39" s="1"/>
  <c r="D12" i="39" s="1"/>
  <c r="F25" i="12"/>
  <c r="F24" i="12" s="1"/>
  <c r="G3" i="12"/>
  <c r="C10" i="13"/>
  <c r="C8" i="13" s="1"/>
  <c r="C21" i="13" s="1"/>
  <c r="C28" i="13" s="1"/>
  <c r="C47" i="13" s="1"/>
  <c r="C8" i="11"/>
  <c r="C53" i="11" s="1"/>
  <c r="G11" i="12" l="1"/>
  <c r="G22" i="12" s="1"/>
  <c r="G12" i="38"/>
  <c r="G10" i="38" s="1"/>
  <c r="G30" i="38" s="1"/>
  <c r="AL18" i="34"/>
  <c r="AK239" i="34"/>
  <c r="AQ44" i="34"/>
  <c r="AQ42" i="34" s="1"/>
  <c r="D57" i="11"/>
  <c r="D14" i="11"/>
  <c r="D8" i="11" s="1"/>
  <c r="D53" i="11" s="1"/>
  <c r="G18" i="13"/>
  <c r="C51" i="13"/>
  <c r="G25" i="12"/>
  <c r="G24" i="12" s="1"/>
  <c r="F57" i="12"/>
  <c r="D72" i="12"/>
  <c r="D89" i="11" s="1"/>
  <c r="E88" i="11" s="1"/>
  <c r="G9" i="13"/>
  <c r="H3" i="12"/>
  <c r="E3" i="13"/>
  <c r="E6" i="13" s="1"/>
  <c r="E68" i="12"/>
  <c r="E9" i="39" s="1"/>
  <c r="E12" i="39" s="1"/>
  <c r="C81" i="11"/>
  <c r="C91" i="11" s="1"/>
  <c r="H11" i="12" l="1"/>
  <c r="H22" i="12" s="1"/>
  <c r="H12" i="38"/>
  <c r="H10" i="38" s="1"/>
  <c r="H30" i="38" s="1"/>
  <c r="AJ76" i="11"/>
  <c r="AJ31" i="13" s="1"/>
  <c r="AK241" i="34"/>
  <c r="AK5" i="23" s="1"/>
  <c r="AK3" i="23" s="1"/>
  <c r="AL21" i="34"/>
  <c r="AL238" i="34" s="1"/>
  <c r="AK65" i="12" s="1"/>
  <c r="AL235" i="34"/>
  <c r="AL15" i="23" s="1"/>
  <c r="AL9" i="23" s="1"/>
  <c r="AQ43" i="34"/>
  <c r="G57" i="12"/>
  <c r="G68" i="12" s="1"/>
  <c r="G9" i="39" s="1"/>
  <c r="G12" i="39" s="1"/>
  <c r="D66" i="11"/>
  <c r="D60" i="11" s="1"/>
  <c r="C95" i="11"/>
  <c r="I3" i="12"/>
  <c r="E72" i="12"/>
  <c r="E89" i="11" s="1"/>
  <c r="F88" i="11" s="1"/>
  <c r="H9" i="13"/>
  <c r="F3" i="13"/>
  <c r="F6" i="13" s="1"/>
  <c r="F68" i="12"/>
  <c r="F9" i="39" s="1"/>
  <c r="F12" i="39" s="1"/>
  <c r="H25" i="12"/>
  <c r="H24" i="12" s="1"/>
  <c r="D45" i="13"/>
  <c r="D41" i="13" s="1"/>
  <c r="D81" i="11"/>
  <c r="I9" i="13"/>
  <c r="D49" i="13"/>
  <c r="H18" i="13"/>
  <c r="I11" i="12" l="1"/>
  <c r="I22" i="12" s="1"/>
  <c r="I12" i="38"/>
  <c r="I10" i="38" s="1"/>
  <c r="I30" i="38" s="1"/>
  <c r="AL19" i="34"/>
  <c r="AL20" i="34" s="1"/>
  <c r="AQ45" i="34"/>
  <c r="D91" i="11"/>
  <c r="D95" i="11" s="1"/>
  <c r="G3" i="13"/>
  <c r="G6" i="13" s="1"/>
  <c r="D10" i="13"/>
  <c r="D8" i="13" s="1"/>
  <c r="D21" i="13" s="1"/>
  <c r="D28" i="13" s="1"/>
  <c r="D47" i="13" s="1"/>
  <c r="D51" i="13" s="1"/>
  <c r="F72" i="12"/>
  <c r="F89" i="11" s="1"/>
  <c r="G88" i="11" s="1"/>
  <c r="I18" i="13"/>
  <c r="G72" i="12"/>
  <c r="G89" i="11" s="1"/>
  <c r="E45" i="13"/>
  <c r="E41" i="13" s="1"/>
  <c r="E81" i="11"/>
  <c r="E14" i="11"/>
  <c r="E8" i="11" s="1"/>
  <c r="E53" i="11" s="1"/>
  <c r="H57" i="12"/>
  <c r="I25" i="12"/>
  <c r="I24" i="12" s="1"/>
  <c r="AL236" i="34" l="1"/>
  <c r="AL22" i="34"/>
  <c r="AL237" i="34"/>
  <c r="AR41" i="34"/>
  <c r="H88" i="11"/>
  <c r="H3" i="13"/>
  <c r="H6" i="13" s="1"/>
  <c r="H68" i="12"/>
  <c r="H9" i="39" s="1"/>
  <c r="H12" i="39" s="1"/>
  <c r="F45" i="13"/>
  <c r="F41" i="13" s="1"/>
  <c r="F81" i="11"/>
  <c r="I57" i="12"/>
  <c r="E66" i="11"/>
  <c r="E60" i="11" s="1"/>
  <c r="E10" i="13"/>
  <c r="E8" i="13" s="1"/>
  <c r="E21" i="13" s="1"/>
  <c r="E28" i="13" s="1"/>
  <c r="E47" i="13" s="1"/>
  <c r="E57" i="11"/>
  <c r="AM18" i="34" l="1"/>
  <c r="AL239" i="34"/>
  <c r="AR44" i="34"/>
  <c r="AR42" i="34" s="1"/>
  <c r="E91" i="11"/>
  <c r="F57" i="11"/>
  <c r="H72" i="12"/>
  <c r="H89" i="11" s="1"/>
  <c r="I88" i="11" s="1"/>
  <c r="E49" i="13"/>
  <c r="E51" i="13" s="1"/>
  <c r="I3" i="13"/>
  <c r="I6" i="13" s="1"/>
  <c r="I68" i="12"/>
  <c r="I9" i="39" s="1"/>
  <c r="I12" i="39" s="1"/>
  <c r="F14" i="11"/>
  <c r="F8" i="11" s="1"/>
  <c r="F53" i="11" s="1"/>
  <c r="G45" i="13"/>
  <c r="G41" i="13" s="1"/>
  <c r="G81" i="11"/>
  <c r="AK76" i="11" l="1"/>
  <c r="AK31" i="13" s="1"/>
  <c r="AL241" i="34"/>
  <c r="AL5" i="23" s="1"/>
  <c r="AL3" i="23" s="1"/>
  <c r="AM21" i="34"/>
  <c r="AM238" i="34" s="1"/>
  <c r="AM235" i="34"/>
  <c r="AR43" i="34"/>
  <c r="E95" i="11"/>
  <c r="I72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AL24" i="23" l="1"/>
  <c r="AL23" i="23"/>
  <c r="AM19" i="34"/>
  <c r="AM20" i="34" s="1"/>
  <c r="AR45" i="34"/>
  <c r="F95" i="11"/>
  <c r="I45" i="13"/>
  <c r="I41" i="13" s="1"/>
  <c r="I81" i="11"/>
  <c r="J45" i="13"/>
  <c r="J41" i="13" s="1"/>
  <c r="G57" i="11"/>
  <c r="F51" i="13"/>
  <c r="G66" i="11"/>
  <c r="G60" i="11" s="1"/>
  <c r="G14" i="11"/>
  <c r="AM236" i="34" l="1"/>
  <c r="AM22" i="34"/>
  <c r="AM237" i="34"/>
  <c r="AS41" i="34"/>
  <c r="G91" i="1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AN18" i="34" l="1"/>
  <c r="AM239" i="34"/>
  <c r="AM241" i="34" s="1"/>
  <c r="AS44" i="34"/>
  <c r="AS42" i="34" s="1"/>
  <c r="H49" i="13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AN21" i="34" l="1"/>
  <c r="AN238" i="34" s="1"/>
  <c r="AN235" i="34"/>
  <c r="AS43" i="34"/>
  <c r="H95" i="11"/>
  <c r="H51" i="13"/>
  <c r="I14" i="11"/>
  <c r="I8" i="11" s="1"/>
  <c r="I53" i="11" s="1"/>
  <c r="I57" i="11"/>
  <c r="AN19" i="34" l="1"/>
  <c r="AN20" i="34" s="1"/>
  <c r="AS45" i="34"/>
  <c r="I49" i="13"/>
  <c r="I66" i="11"/>
  <c r="I60" i="11" s="1"/>
  <c r="I91" i="11" s="1"/>
  <c r="I10" i="13"/>
  <c r="I8" i="13" s="1"/>
  <c r="I21" i="13" s="1"/>
  <c r="I28" i="13" s="1"/>
  <c r="I47" i="13" s="1"/>
  <c r="AN236" i="34" l="1"/>
  <c r="AN22" i="34"/>
  <c r="AN237" i="34"/>
  <c r="AT41" i="34"/>
  <c r="I95" i="11"/>
  <c r="I51" i="13"/>
  <c r="AO18" i="34" l="1"/>
  <c r="AN239" i="34"/>
  <c r="AN241" i="34" s="1"/>
  <c r="AT44" i="34"/>
  <c r="AT42" i="34" s="1"/>
  <c r="J9" i="13"/>
  <c r="AO21" i="34" l="1"/>
  <c r="AO235" i="34"/>
  <c r="AT43" i="34"/>
  <c r="J18" i="13"/>
  <c r="J3" i="12"/>
  <c r="J12" i="38" s="1"/>
  <c r="J10" i="38" s="1"/>
  <c r="J30" i="38" s="1"/>
  <c r="AO19" i="34" l="1"/>
  <c r="AO238" i="34"/>
  <c r="AT45" i="34"/>
  <c r="J25" i="12"/>
  <c r="K9" i="13"/>
  <c r="AO20" i="34" l="1"/>
  <c r="AO236" i="34"/>
  <c r="AU41" i="34"/>
  <c r="J24" i="11"/>
  <c r="J22" i="11" s="1"/>
  <c r="K18" i="13"/>
  <c r="K3" i="12"/>
  <c r="K12" i="38" s="1"/>
  <c r="K10" i="38" s="1"/>
  <c r="K30" i="38" s="1"/>
  <c r="AO22" i="34" l="1"/>
  <c r="AO237" i="34"/>
  <c r="AU44" i="34"/>
  <c r="J61" i="11"/>
  <c r="J6" i="12"/>
  <c r="J11" i="12" s="1"/>
  <c r="J22" i="12" s="1"/>
  <c r="L9" i="13"/>
  <c r="L18" i="13"/>
  <c r="L25" i="12"/>
  <c r="J13" i="13"/>
  <c r="L3" i="12"/>
  <c r="L12" i="38" s="1"/>
  <c r="L10" i="38" s="1"/>
  <c r="L30" i="38" s="1"/>
  <c r="K25" i="12"/>
  <c r="AP18" i="34" l="1"/>
  <c r="AO239" i="34"/>
  <c r="AO241" i="34" s="1"/>
  <c r="AU42" i="34"/>
  <c r="J14" i="13"/>
  <c r="K6" i="12"/>
  <c r="K11" i="12" s="1"/>
  <c r="K22" i="12" s="1"/>
  <c r="K24" i="11"/>
  <c r="K22" i="11" s="1"/>
  <c r="M3" i="12"/>
  <c r="M12" i="38" s="1"/>
  <c r="M10" i="38" s="1"/>
  <c r="M30" i="38" s="1"/>
  <c r="M31" i="38" s="1"/>
  <c r="M35" i="38" s="1"/>
  <c r="N44" i="38" l="1"/>
  <c r="Q44" i="38"/>
  <c r="S37" i="38"/>
  <c r="O43" i="38"/>
  <c r="O44" i="38"/>
  <c r="X39" i="38"/>
  <c r="X40" i="38" s="1"/>
  <c r="M44" i="38"/>
  <c r="M43" i="38"/>
  <c r="P43" i="38"/>
  <c r="P44" i="38"/>
  <c r="S38" i="38"/>
  <c r="R43" i="38"/>
  <c r="R44" i="38"/>
  <c r="Q43" i="38"/>
  <c r="N43" i="38"/>
  <c r="AP21" i="34"/>
  <c r="AP235" i="34"/>
  <c r="AU43" i="34"/>
  <c r="K14" i="13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N12" i="38" s="1"/>
  <c r="N10" i="38" s="1"/>
  <c r="N30" i="38" s="1"/>
  <c r="S40" i="38" l="1"/>
  <c r="AP19" i="34"/>
  <c r="AP238" i="34"/>
  <c r="AU45" i="34"/>
  <c r="L13" i="13"/>
  <c r="O3" i="12"/>
  <c r="O12" i="38" s="1"/>
  <c r="O10" i="38" s="1"/>
  <c r="O30" i="38" s="1"/>
  <c r="N25" i="12"/>
  <c r="O18" i="13"/>
  <c r="O25" i="12"/>
  <c r="J66" i="11"/>
  <c r="J10" i="13"/>
  <c r="S45" i="38" l="1"/>
  <c r="T45" i="38" s="1"/>
  <c r="U45" i="38" s="1"/>
  <c r="V45" i="38" s="1"/>
  <c r="W45" i="38" s="1"/>
  <c r="X45" i="38" s="1"/>
  <c r="Y45" i="38" s="1"/>
  <c r="Z45" i="38" s="1"/>
  <c r="AA45" i="38" s="1"/>
  <c r="AB45" i="38" s="1"/>
  <c r="AC45" i="38" s="1"/>
  <c r="AD45" i="38" s="1"/>
  <c r="V43" i="38"/>
  <c r="T43" i="38"/>
  <c r="W44" i="38"/>
  <c r="T44" i="38"/>
  <c r="S44" i="38"/>
  <c r="W43" i="38"/>
  <c r="V44" i="38"/>
  <c r="U44" i="38"/>
  <c r="X43" i="38"/>
  <c r="S43" i="38"/>
  <c r="X44" i="38"/>
  <c r="U43" i="38"/>
  <c r="AP20" i="34"/>
  <c r="AP236" i="34"/>
  <c r="AV41" i="34"/>
  <c r="M24" i="11"/>
  <c r="N24" i="11"/>
  <c r="N22" i="11" s="1"/>
  <c r="P18" i="13"/>
  <c r="P25" i="12"/>
  <c r="Q3" i="12"/>
  <c r="Q12" i="38" s="1"/>
  <c r="Q10" i="38" s="1"/>
  <c r="Q30" i="38" s="1"/>
  <c r="M6" i="12"/>
  <c r="M11" i="12" s="1"/>
  <c r="M22" i="12" s="1"/>
  <c r="Q9" i="13"/>
  <c r="P9" i="13"/>
  <c r="L14" i="13"/>
  <c r="L61" i="11"/>
  <c r="K14" i="11"/>
  <c r="P3" i="12"/>
  <c r="P12" i="38" s="1"/>
  <c r="P10" i="38" s="1"/>
  <c r="P30" i="38" s="1"/>
  <c r="Q18" i="13"/>
  <c r="Q25" i="12"/>
  <c r="AP22" i="34" l="1"/>
  <c r="AP237" i="34"/>
  <c r="AV44" i="34"/>
  <c r="R18" i="13"/>
  <c r="R25" i="12"/>
  <c r="S9" i="13"/>
  <c r="O24" i="11"/>
  <c r="O22" i="11" s="1"/>
  <c r="R3" i="12"/>
  <c r="R12" i="38" s="1"/>
  <c r="R10" i="38" s="1"/>
  <c r="R30" i="38" s="1"/>
  <c r="K10" i="13"/>
  <c r="K66" i="11"/>
  <c r="R9" i="13"/>
  <c r="M22" i="11"/>
  <c r="N6" i="12"/>
  <c r="N11" i="12" s="1"/>
  <c r="N22" i="12" s="1"/>
  <c r="AQ18" i="34" l="1"/>
  <c r="AP239" i="34"/>
  <c r="AP241" i="34" s="1"/>
  <c r="AV42" i="34"/>
  <c r="O13" i="13"/>
  <c r="L14" i="11"/>
  <c r="T9" i="13"/>
  <c r="N13" i="13"/>
  <c r="M13" i="13"/>
  <c r="S3" i="12"/>
  <c r="S12" i="38" s="1"/>
  <c r="S10" i="38" s="1"/>
  <c r="S30" i="38" s="1"/>
  <c r="N14" i="13"/>
  <c r="N61" i="11"/>
  <c r="P24" i="11"/>
  <c r="P22" i="11" s="1"/>
  <c r="M14" i="13"/>
  <c r="M61" i="11"/>
  <c r="O6" i="12"/>
  <c r="O11" i="12" s="1"/>
  <c r="O22" i="12" s="1"/>
  <c r="S18" i="13"/>
  <c r="AQ21" i="34" l="1"/>
  <c r="AQ238" i="34" s="1"/>
  <c r="AQ235" i="34"/>
  <c r="AV43" i="34"/>
  <c r="L66" i="1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T12" i="38" s="1"/>
  <c r="T10" i="38" s="1"/>
  <c r="T30" i="38" s="1"/>
  <c r="W9" i="13"/>
  <c r="V3" i="12"/>
  <c r="V12" i="38" s="1"/>
  <c r="V10" i="38" s="1"/>
  <c r="V30" i="38" s="1"/>
  <c r="Q6" i="12"/>
  <c r="Q11" i="12" s="1"/>
  <c r="Q22" i="12" s="1"/>
  <c r="AQ19" i="34" l="1"/>
  <c r="AV45" i="34"/>
  <c r="L10" i="13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X12" i="38" s="1"/>
  <c r="X10" i="38" s="1"/>
  <c r="X30" i="38" s="1"/>
  <c r="R6" i="12"/>
  <c r="R11" i="12" s="1"/>
  <c r="R22" i="12" s="1"/>
  <c r="S24" i="11"/>
  <c r="S22" i="11" s="1"/>
  <c r="W3" i="12"/>
  <c r="W12" i="38" s="1"/>
  <c r="W10" i="38" s="1"/>
  <c r="W30" i="38" s="1"/>
  <c r="U3" i="12"/>
  <c r="U12" i="38" s="1"/>
  <c r="U10" i="38" s="1"/>
  <c r="U30" i="38" s="1"/>
  <c r="X25" i="12"/>
  <c r="AQ20" i="34" l="1"/>
  <c r="AQ236" i="34"/>
  <c r="AW41" i="34"/>
  <c r="S13" i="13"/>
  <c r="M66" i="11"/>
  <c r="M10" i="13"/>
  <c r="V18" i="13"/>
  <c r="X18" i="13"/>
  <c r="Y25" i="12"/>
  <c r="S14" i="13"/>
  <c r="S61" i="11"/>
  <c r="Y9" i="13"/>
  <c r="X9" i="13"/>
  <c r="Z9" i="13"/>
  <c r="Y3" i="12"/>
  <c r="Y12" i="38" s="1"/>
  <c r="Y10" i="38" s="1"/>
  <c r="Y30" i="38" s="1"/>
  <c r="Y31" i="38" s="1"/>
  <c r="Y35" i="38" s="1"/>
  <c r="R14" i="13"/>
  <c r="R61" i="11"/>
  <c r="V9" i="13"/>
  <c r="U9" i="13"/>
  <c r="U25" i="12"/>
  <c r="T24" i="11"/>
  <c r="T22" i="11" s="1"/>
  <c r="AB43" i="38" l="1"/>
  <c r="AC43" i="38"/>
  <c r="AA43" i="38"/>
  <c r="AC44" i="38"/>
  <c r="AA44" i="38"/>
  <c r="Z44" i="38"/>
  <c r="AB44" i="38"/>
  <c r="Y44" i="38"/>
  <c r="Y43" i="38"/>
  <c r="Z43" i="38"/>
  <c r="AD43" i="38"/>
  <c r="AD44" i="38"/>
  <c r="AE37" i="38"/>
  <c r="AE38" i="38"/>
  <c r="AJ39" i="38"/>
  <c r="AJ40" i="38" s="1"/>
  <c r="AQ22" i="34"/>
  <c r="AQ237" i="34"/>
  <c r="AW44" i="34"/>
  <c r="T13" i="13"/>
  <c r="Z18" i="13"/>
  <c r="AA9" i="13"/>
  <c r="Y18" i="13"/>
  <c r="T6" i="12"/>
  <c r="T11" i="12" s="1"/>
  <c r="T22" i="12" s="1"/>
  <c r="Z3" i="12"/>
  <c r="Z12" i="38" s="1"/>
  <c r="Z10" i="38" s="1"/>
  <c r="Z30" i="38" s="1"/>
  <c r="T14" i="13"/>
  <c r="T61" i="11"/>
  <c r="AE40" i="38" l="1"/>
  <c r="AR18" i="34"/>
  <c r="AQ239" i="34"/>
  <c r="AQ241" i="34" s="1"/>
  <c r="AW42" i="34"/>
  <c r="AA18" i="13"/>
  <c r="AA25" i="12"/>
  <c r="Z25" i="12"/>
  <c r="N14" i="11"/>
  <c r="AA3" i="12"/>
  <c r="AA12" i="38" s="1"/>
  <c r="AA10" i="38" s="1"/>
  <c r="AA30" i="38" s="1"/>
  <c r="O14" i="11"/>
  <c r="U24" i="11"/>
  <c r="U22" i="11" s="1"/>
  <c r="U6" i="12"/>
  <c r="U11" i="12" s="1"/>
  <c r="U22" i="12" s="1"/>
  <c r="AE45" i="38" l="1"/>
  <c r="AF45" i="38" s="1"/>
  <c r="AG45" i="38" s="1"/>
  <c r="AH45" i="38" s="1"/>
  <c r="AI45" i="38" s="1"/>
  <c r="AJ45" i="38" s="1"/>
  <c r="AK45" i="38" s="1"/>
  <c r="AI43" i="38"/>
  <c r="AE43" i="38"/>
  <c r="AI44" i="38"/>
  <c r="AJ44" i="38"/>
  <c r="AG43" i="38"/>
  <c r="AF44" i="38"/>
  <c r="AH44" i="38"/>
  <c r="AG44" i="38"/>
  <c r="AJ43" i="38"/>
  <c r="AH43" i="38"/>
  <c r="AE44" i="38"/>
  <c r="AF43" i="38"/>
  <c r="AR21" i="34"/>
  <c r="AR235" i="34"/>
  <c r="AW43" i="34"/>
  <c r="V24" i="1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AB12" i="38" s="1"/>
  <c r="AB10" i="38" s="1"/>
  <c r="AB30" i="38" s="1"/>
  <c r="P14" i="11"/>
  <c r="AR19" i="34" l="1"/>
  <c r="AR238" i="34"/>
  <c r="AW45" i="34"/>
  <c r="V13" i="13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AC12" i="38" s="1"/>
  <c r="AC10" i="38" s="1"/>
  <c r="AC30" i="38" s="1"/>
  <c r="Q14" i="11"/>
  <c r="W14" i="13"/>
  <c r="W61" i="11"/>
  <c r="AR20" i="34" l="1"/>
  <c r="AR236" i="34"/>
  <c r="AX41" i="34"/>
  <c r="AA14" i="13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AD12" i="38" s="1"/>
  <c r="AD10" i="38" s="1"/>
  <c r="AD30" i="38" s="1"/>
  <c r="R14" i="11"/>
  <c r="AD9" i="13"/>
  <c r="AR22" i="34" l="1"/>
  <c r="AR237" i="34"/>
  <c r="AX44" i="34"/>
  <c r="AE18" i="13"/>
  <c r="AE25" i="12"/>
  <c r="R10" i="13"/>
  <c r="R66" i="11"/>
  <c r="AE3" i="12"/>
  <c r="AE12" i="38" s="1"/>
  <c r="AE10" i="38" s="1"/>
  <c r="AE30" i="38" s="1"/>
  <c r="AD25" i="12"/>
  <c r="AS18" i="34" l="1"/>
  <c r="AR239" i="34"/>
  <c r="AR241" i="34" s="1"/>
  <c r="AX42" i="34"/>
  <c r="Z24" i="11"/>
  <c r="Z22" i="11" s="1"/>
  <c r="AH9" i="13"/>
  <c r="AH25" i="12"/>
  <c r="AI9" i="13"/>
  <c r="AF3" i="12"/>
  <c r="AF12" i="38" s="1"/>
  <c r="AF10" i="38" s="1"/>
  <c r="AF30" i="38" s="1"/>
  <c r="S14" i="11"/>
  <c r="AE9" i="13"/>
  <c r="AB14" i="13"/>
  <c r="AB61" i="11"/>
  <c r="AH3" i="12"/>
  <c r="AH12" i="38" s="1"/>
  <c r="AH10" i="38" s="1"/>
  <c r="AH30" i="38" s="1"/>
  <c r="AC14" i="13"/>
  <c r="AC61" i="11"/>
  <c r="AF18" i="13"/>
  <c r="Y24" i="11"/>
  <c r="Y6" i="12"/>
  <c r="Y11" i="12" s="1"/>
  <c r="Y22" i="12" s="1"/>
  <c r="AS21" i="34" l="1"/>
  <c r="AS235" i="34"/>
  <c r="AX43" i="34"/>
  <c r="AI18" i="13"/>
  <c r="AI25" i="12"/>
  <c r="AF25" i="12"/>
  <c r="AG3" i="12"/>
  <c r="AG12" i="38" s="1"/>
  <c r="AG10" i="38" s="1"/>
  <c r="AG30" i="38" s="1"/>
  <c r="AI3" i="12"/>
  <c r="AI12" i="38" s="1"/>
  <c r="AI10" i="38" s="1"/>
  <c r="AI30" i="38" s="1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S19" i="34" l="1"/>
  <c r="AS238" i="34"/>
  <c r="AX45" i="34"/>
  <c r="AA13" i="13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J12" i="38" s="1"/>
  <c r="AJ10" i="38" s="1"/>
  <c r="AJ30" i="38" s="1"/>
  <c r="AD14" i="13"/>
  <c r="AD61" i="11"/>
  <c r="AS20" i="34" l="1"/>
  <c r="AS236" i="34"/>
  <c r="AB13" i="13"/>
  <c r="AC24" i="11"/>
  <c r="AC22" i="11" s="1"/>
  <c r="AC13" i="13" s="1"/>
  <c r="AC6" i="12"/>
  <c r="AC11" i="12" s="1"/>
  <c r="AC22" i="12" s="1"/>
  <c r="AJ9" i="13"/>
  <c r="AE14" i="13"/>
  <c r="AE61" i="11"/>
  <c r="AK3" i="12"/>
  <c r="AK12" i="38" s="1"/>
  <c r="AK10" i="38" s="1"/>
  <c r="AK30" i="38" s="1"/>
  <c r="AK31" i="38" s="1"/>
  <c r="AK35" i="38" s="1"/>
  <c r="T66" i="11"/>
  <c r="T10" i="13"/>
  <c r="U14" i="11"/>
  <c r="AK44" i="38" l="1"/>
  <c r="AK43" i="38"/>
  <c r="AS22" i="34"/>
  <c r="AS237" i="34"/>
  <c r="AI61" i="1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T18" i="34" l="1"/>
  <c r="AS239" i="34"/>
  <c r="AS241" i="34" s="1"/>
  <c r="AD13" i="13"/>
  <c r="AE24" i="11"/>
  <c r="AE22" i="11" s="1"/>
  <c r="AE6" i="12"/>
  <c r="AE11" i="12" s="1"/>
  <c r="AE22" i="12" s="1"/>
  <c r="AJ14" i="13"/>
  <c r="AJ61" i="11"/>
  <c r="AG14" i="13"/>
  <c r="AG61" i="11"/>
  <c r="V14" i="11"/>
  <c r="AT21" i="34" l="1"/>
  <c r="AT238" i="34" s="1"/>
  <c r="AT235" i="34"/>
  <c r="AE13" i="13"/>
  <c r="W14" i="11"/>
  <c r="AH14" i="13"/>
  <c r="AH61" i="11"/>
  <c r="AI14" i="13"/>
  <c r="V66" i="11"/>
  <c r="V10" i="13"/>
  <c r="AF24" i="11"/>
  <c r="AF22" i="11" s="1"/>
  <c r="AF6" i="12"/>
  <c r="AF11" i="12" s="1"/>
  <c r="AF22" i="12" s="1"/>
  <c r="AT19" i="34" l="1"/>
  <c r="AT20" i="34" s="1"/>
  <c r="X14" i="11"/>
  <c r="W66" i="11"/>
  <c r="W10" i="13"/>
  <c r="AF13" i="13"/>
  <c r="AG24" i="11"/>
  <c r="AG22" i="11" s="1"/>
  <c r="AG6" i="12"/>
  <c r="AG11" i="12" s="1"/>
  <c r="AG22" i="12" s="1"/>
  <c r="AT236" i="34" l="1"/>
  <c r="AT22" i="34"/>
  <c r="AT237" i="34"/>
  <c r="X66" i="11"/>
  <c r="X10" i="13"/>
  <c r="AH24" i="11"/>
  <c r="AH22" i="11" s="1"/>
  <c r="AH6" i="12"/>
  <c r="AH11" i="12" s="1"/>
  <c r="AH22" i="12" s="1"/>
  <c r="AK14" i="13"/>
  <c r="AK61" i="11"/>
  <c r="AG13" i="13"/>
  <c r="AU18" i="34" l="1"/>
  <c r="AT239" i="34"/>
  <c r="AT241" i="34" s="1"/>
  <c r="AH13" i="13"/>
  <c r="AI24" i="11"/>
  <c r="AI22" i="11" s="1"/>
  <c r="AI6" i="12"/>
  <c r="AI11" i="12" s="1"/>
  <c r="AI22" i="12" s="1"/>
  <c r="AU21" i="34" l="1"/>
  <c r="AU235" i="34"/>
  <c r="AI13" i="13"/>
  <c r="AJ24" i="11"/>
  <c r="AJ22" i="11" s="1"/>
  <c r="AJ6" i="12"/>
  <c r="AJ11" i="12" s="1"/>
  <c r="AJ22" i="12" s="1"/>
  <c r="Y66" i="11"/>
  <c r="Y14" i="11"/>
  <c r="AU19" i="34" l="1"/>
  <c r="AU238" i="34"/>
  <c r="AJ13" i="13"/>
  <c r="Y10" i="13"/>
  <c r="AU20" i="34" l="1"/>
  <c r="AU236" i="34"/>
  <c r="AK24" i="11"/>
  <c r="AK6" i="12"/>
  <c r="AK11" i="12" s="1"/>
  <c r="AK22" i="12" s="1"/>
  <c r="Z14" i="11"/>
  <c r="AU22" i="34" l="1"/>
  <c r="AU237" i="34"/>
  <c r="AA14" i="11"/>
  <c r="AK22" i="11"/>
  <c r="Z10" i="13"/>
  <c r="Z66" i="11"/>
  <c r="AV18" i="34" l="1"/>
  <c r="AU239" i="34"/>
  <c r="AU241" i="34" s="1"/>
  <c r="AB14" i="11"/>
  <c r="AK13" i="13"/>
  <c r="AA66" i="11"/>
  <c r="AA10" i="13"/>
  <c r="AV21" i="34" l="1"/>
  <c r="AV235" i="34"/>
  <c r="AB10" i="13"/>
  <c r="AB66" i="11"/>
  <c r="AV19" i="34" l="1"/>
  <c r="AV238" i="34"/>
  <c r="AC14" i="11"/>
  <c r="AV20" i="34" l="1"/>
  <c r="AV236" i="34"/>
  <c r="AC66" i="11"/>
  <c r="AC10" i="13"/>
  <c r="AV22" i="34" l="1"/>
  <c r="AV237" i="34"/>
  <c r="AD14" i="11"/>
  <c r="AW18" i="34" l="1"/>
  <c r="AV239" i="34"/>
  <c r="AV241" i="34" s="1"/>
  <c r="AD66" i="11"/>
  <c r="AD10" i="13"/>
  <c r="AW21" i="34" l="1"/>
  <c r="AW235" i="34"/>
  <c r="AE14" i="11"/>
  <c r="AW19" i="34" l="1"/>
  <c r="AW238" i="34"/>
  <c r="AE66" i="11"/>
  <c r="AE10" i="13"/>
  <c r="AF14" i="11"/>
  <c r="AW20" i="34" l="1"/>
  <c r="AW236" i="34"/>
  <c r="AF10" i="13"/>
  <c r="AF66" i="11"/>
  <c r="AG14" i="11"/>
  <c r="AW22" i="34" l="1"/>
  <c r="AW237" i="34"/>
  <c r="AH14" i="11"/>
  <c r="AG10" i="13"/>
  <c r="AG66" i="11"/>
  <c r="AX18" i="34" l="1"/>
  <c r="AW239" i="34"/>
  <c r="AW241" i="34" s="1"/>
  <c r="AH66" i="11"/>
  <c r="AH10" i="13"/>
  <c r="AX21" i="34" l="1"/>
  <c r="AX235" i="34"/>
  <c r="AI14" i="11"/>
  <c r="AX19" i="34" l="1"/>
  <c r="AX238" i="34"/>
  <c r="AI66" i="11"/>
  <c r="AI10" i="13"/>
  <c r="AX20" i="34" l="1"/>
  <c r="AX236" i="34"/>
  <c r="AJ14" i="11"/>
  <c r="AX22" i="34" l="1"/>
  <c r="AX239" i="34" s="1"/>
  <c r="AX241" i="34" s="1"/>
  <c r="AX237" i="34"/>
  <c r="AJ10" i="13"/>
  <c r="AJ66" i="11"/>
  <c r="AK66" i="11" l="1"/>
  <c r="AK14" i="11"/>
  <c r="AK10" i="13" l="1"/>
  <c r="K4" i="13" l="1"/>
  <c r="K49" i="12"/>
  <c r="K24" i="12" l="1"/>
  <c r="J49" i="12" l="1"/>
  <c r="K16" i="13"/>
  <c r="L4" i="13"/>
  <c r="J16" i="13"/>
  <c r="J4" i="13"/>
  <c r="K57" i="12"/>
  <c r="L16" i="13" l="1"/>
  <c r="K3" i="13"/>
  <c r="K6" i="13" s="1"/>
  <c r="J11" i="11"/>
  <c r="J60" i="11"/>
  <c r="J32" i="13"/>
  <c r="J30" i="13" s="1"/>
  <c r="J24" i="12"/>
  <c r="L49" i="12" l="1"/>
  <c r="K11" i="11"/>
  <c r="K8" i="11" s="1"/>
  <c r="K53" i="11" s="1"/>
  <c r="K60" i="11"/>
  <c r="J8" i="11"/>
  <c r="J53" i="11" s="1"/>
  <c r="J17" i="13"/>
  <c r="J57" i="12"/>
  <c r="K32" i="13"/>
  <c r="K30" i="13" s="1"/>
  <c r="K75" i="11"/>
  <c r="M16" i="13" l="1"/>
  <c r="O4" i="13"/>
  <c r="J3" i="13"/>
  <c r="K17" i="13"/>
  <c r="K8" i="13" s="1"/>
  <c r="K21" i="13" s="1"/>
  <c r="K28" i="13" s="1"/>
  <c r="L11" i="11"/>
  <c r="L60" i="11"/>
  <c r="J8" i="13"/>
  <c r="L32" i="13"/>
  <c r="L30" i="13" s="1"/>
  <c r="L24" i="12"/>
  <c r="M4" i="13"/>
  <c r="L57" i="12" l="1"/>
  <c r="M49" i="12"/>
  <c r="M32" i="13"/>
  <c r="M30" i="13" s="1"/>
  <c r="L17" i="13"/>
  <c r="L8" i="11"/>
  <c r="L53" i="11" s="1"/>
  <c r="N4" i="13"/>
  <c r="O16" i="13"/>
  <c r="O49" i="12"/>
  <c r="N16" i="13"/>
  <c r="N49" i="12"/>
  <c r="J6" i="13"/>
  <c r="J21" i="13" s="1"/>
  <c r="J28" i="13" s="1"/>
  <c r="Q4" i="13" l="1"/>
  <c r="N24" i="12"/>
  <c r="N11" i="11"/>
  <c r="O24" i="12"/>
  <c r="L8" i="13"/>
  <c r="M11" i="11"/>
  <c r="N32" i="13"/>
  <c r="N30" i="13" s="1"/>
  <c r="Q49" i="12"/>
  <c r="M24" i="12"/>
  <c r="L3" i="13"/>
  <c r="P16" i="13" l="1"/>
  <c r="N17" i="13"/>
  <c r="M17" i="13"/>
  <c r="O32" i="13"/>
  <c r="O30" i="13" s="1"/>
  <c r="O11" i="11"/>
  <c r="O17" i="13" s="1"/>
  <c r="O8" i="13" s="1"/>
  <c r="M57" i="12"/>
  <c r="L6" i="13"/>
  <c r="L21" i="13" s="1"/>
  <c r="L28" i="13" s="1"/>
  <c r="Q24" i="12"/>
  <c r="O57" i="12"/>
  <c r="P4" i="13"/>
  <c r="N57" i="12"/>
  <c r="R4" i="13" l="1"/>
  <c r="N3" i="13"/>
  <c r="O3" i="13"/>
  <c r="O6" i="13" s="1"/>
  <c r="O21" i="13" s="1"/>
  <c r="O28" i="13" s="1"/>
  <c r="P49" i="12"/>
  <c r="Q57" i="12"/>
  <c r="M3" i="13"/>
  <c r="M8" i="13"/>
  <c r="N8" i="13"/>
  <c r="Q16" i="13"/>
  <c r="R16" i="13" l="1"/>
  <c r="R49" i="12"/>
  <c r="T4" i="13"/>
  <c r="S4" i="13"/>
  <c r="P24" i="12"/>
  <c r="N6" i="13"/>
  <c r="N21" i="13" s="1"/>
  <c r="N28" i="13" s="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W4" i="13"/>
  <c r="S49" i="12"/>
  <c r="Q11" i="11"/>
  <c r="V49" i="12"/>
  <c r="Q32" i="13"/>
  <c r="Q30" i="13" s="1"/>
  <c r="P17" i="13"/>
  <c r="T49" i="12"/>
  <c r="P57" i="12"/>
  <c r="X4" i="13"/>
  <c r="Q17" i="13" l="1"/>
  <c r="Q8" i="13" s="1"/>
  <c r="Q21" i="13" s="1"/>
  <c r="Q28" i="13" s="1"/>
  <c r="R57" i="12"/>
  <c r="V16" i="13"/>
  <c r="P8" i="13"/>
  <c r="V24" i="12"/>
  <c r="R11" i="11"/>
  <c r="S24" i="12"/>
  <c r="R32" i="13"/>
  <c r="R30" i="13" s="1"/>
  <c r="P3" i="13"/>
  <c r="T24" i="12"/>
  <c r="U16" i="13"/>
  <c r="W49" i="12"/>
  <c r="U49" i="12"/>
  <c r="R17" i="13" l="1"/>
  <c r="R8" i="13" s="1"/>
  <c r="R3" i="13"/>
  <c r="R6" i="13" s="1"/>
  <c r="U24" i="12"/>
  <c r="P6" i="13"/>
  <c r="P21" i="13" s="1"/>
  <c r="P28" i="13" s="1"/>
  <c r="S57" i="12"/>
  <c r="S11" i="11"/>
  <c r="S32" i="13"/>
  <c r="S30" i="13" s="1"/>
  <c r="W24" i="12"/>
  <c r="T57" i="12"/>
  <c r="V57" i="12"/>
  <c r="S17" i="13" l="1"/>
  <c r="S8" i="13" s="1"/>
  <c r="W16" i="13"/>
  <c r="R21" i="13"/>
  <c r="R28" i="13" s="1"/>
  <c r="V3" i="13"/>
  <c r="V6" i="13" s="1"/>
  <c r="T3" i="13"/>
  <c r="T6" i="13" s="1"/>
  <c r="W57" i="12"/>
  <c r="Y49" i="12"/>
  <c r="T11" i="11"/>
  <c r="T17" i="13" s="1"/>
  <c r="T8" i="13" s="1"/>
  <c r="S3" i="13"/>
  <c r="X49" i="12"/>
  <c r="U57" i="12"/>
  <c r="T32" i="13"/>
  <c r="T30" i="13" s="1"/>
  <c r="Y4" i="13"/>
  <c r="T21" i="13" l="1"/>
  <c r="T28" i="13" s="1"/>
  <c r="AA49" i="12"/>
  <c r="AA4" i="13"/>
  <c r="Y16" i="13"/>
  <c r="Z16" i="13"/>
  <c r="U3" i="13"/>
  <c r="U6" i="13" s="1"/>
  <c r="S6" i="13"/>
  <c r="S21" i="13" s="1"/>
  <c r="S28" i="13" s="1"/>
  <c r="U11" i="11"/>
  <c r="X16" i="13"/>
  <c r="Y24" i="12"/>
  <c r="W3" i="13"/>
  <c r="W6" i="13" s="1"/>
  <c r="U32" i="13"/>
  <c r="U30" i="13" s="1"/>
  <c r="Z4" i="13"/>
  <c r="X24" i="12"/>
  <c r="AA24" i="12" l="1"/>
  <c r="AA57" i="12" s="1"/>
  <c r="U17" i="13"/>
  <c r="U8" i="13" s="1"/>
  <c r="U21" i="13" s="1"/>
  <c r="U28" i="13" s="1"/>
  <c r="X57" i="12"/>
  <c r="Y57" i="12"/>
  <c r="V11" i="11"/>
  <c r="AB4" i="13" l="1"/>
  <c r="AB49" i="12"/>
  <c r="Z49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32" i="13"/>
  <c r="V30" i="13" s="1"/>
  <c r="AB24" i="12" l="1"/>
  <c r="AD4" i="13"/>
  <c r="AD49" i="12"/>
  <c r="W32" i="13"/>
  <c r="W30" i="13" s="1"/>
  <c r="X6" i="13"/>
  <c r="X11" i="11"/>
  <c r="W17" i="13"/>
  <c r="W8" i="13" s="1"/>
  <c r="W21" i="13" s="1"/>
  <c r="W28" i="13" s="1"/>
  <c r="Z24" i="12"/>
  <c r="AB57" i="12" l="1"/>
  <c r="AE4" i="13"/>
  <c r="AD16" i="13"/>
  <c r="AC16" i="13"/>
  <c r="AC4" i="13"/>
  <c r="Z57" i="12"/>
  <c r="AD24" i="12"/>
  <c r="X17" i="13"/>
  <c r="X8" i="13" s="1"/>
  <c r="X21" i="13" s="1"/>
  <c r="X28" i="13" s="1"/>
  <c r="X32" i="13"/>
  <c r="X30" i="13" s="1"/>
  <c r="AC49" i="12"/>
  <c r="AB3" i="13" l="1"/>
  <c r="AB6" i="13" s="1"/>
  <c r="AE49" i="12"/>
  <c r="AE24" i="12" s="1"/>
  <c r="Y11" i="11"/>
  <c r="Z3" i="13"/>
  <c r="AH4" i="13"/>
  <c r="AC24" i="12"/>
  <c r="AD57" i="12"/>
  <c r="Z11" i="11"/>
  <c r="Y32" i="13"/>
  <c r="Y30" i="13" s="1"/>
  <c r="AE16" i="13"/>
  <c r="AA11" i="11" l="1"/>
  <c r="AC57" i="12"/>
  <c r="AF4" i="13"/>
  <c r="AI4" i="13"/>
  <c r="AE57" i="12"/>
  <c r="AD3" i="13"/>
  <c r="AD6" i="13" s="1"/>
  <c r="Z32" i="13"/>
  <c r="Z30" i="13" s="1"/>
  <c r="Z6" i="13"/>
  <c r="Z17" i="13"/>
  <c r="Y17" i="13"/>
  <c r="AH49" i="12"/>
  <c r="AG4" i="13" l="1"/>
  <c r="AH24" i="12"/>
  <c r="AF16" i="13"/>
  <c r="AI49" i="12"/>
  <c r="AJ4" i="13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32" i="13"/>
  <c r="AB30" i="13" s="1"/>
  <c r="AC11" i="11"/>
  <c r="AJ49" i="12"/>
  <c r="AH57" i="12"/>
  <c r="AC6" i="13"/>
  <c r="AF49" i="12"/>
  <c r="AG49" i="12"/>
  <c r="AB17" i="13"/>
  <c r="AI24" i="12"/>
  <c r="AC17" i="13" l="1"/>
  <c r="AC8" i="13" s="1"/>
  <c r="AC21" i="13" s="1"/>
  <c r="AC28" i="13" s="1"/>
  <c r="AB8" i="13"/>
  <c r="AB21" i="13" s="1"/>
  <c r="AB28" i="13" s="1"/>
  <c r="AG24" i="12"/>
  <c r="AC32" i="13"/>
  <c r="AC30" i="13" s="1"/>
  <c r="AH3" i="13"/>
  <c r="AH6" i="13" s="1"/>
  <c r="AJ24" i="12"/>
  <c r="AH16" i="13"/>
  <c r="AI57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F57" i="12"/>
  <c r="AI3" i="13"/>
  <c r="AI6" i="13" s="1"/>
  <c r="AJ57" i="12"/>
  <c r="AD17" i="13"/>
  <c r="AG57" i="12"/>
  <c r="AJ16" i="13" l="1"/>
  <c r="AD8" i="13"/>
  <c r="AD21" i="13" s="1"/>
  <c r="AD28" i="13" s="1"/>
  <c r="AE32" i="13"/>
  <c r="AE30" i="13" s="1"/>
  <c r="AJ3" i="13"/>
  <c r="AJ6" i="13" s="1"/>
  <c r="AF11" i="11"/>
  <c r="AG3" i="13"/>
  <c r="AG6" i="13" s="1"/>
  <c r="AK49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24" i="12"/>
  <c r="AF32" i="13"/>
  <c r="AF30" i="13" s="1"/>
  <c r="AF21" i="13" l="1"/>
  <c r="AF28" i="13" s="1"/>
  <c r="AK57" i="12"/>
  <c r="AH11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J17" i="13" l="1"/>
  <c r="AJ8" i="13" s="1"/>
  <c r="AJ21" i="13" s="1"/>
  <c r="AJ28" i="13" s="1"/>
  <c r="AI32" i="13"/>
  <c r="AI30" i="13" s="1"/>
  <c r="AK32" i="13" l="1"/>
  <c r="AK30" i="13" s="1"/>
  <c r="AK75" i="11"/>
  <c r="AJ32" i="13"/>
  <c r="AJ30" i="13" s="1"/>
  <c r="AK11" i="11"/>
  <c r="AK17" i="13" l="1"/>
  <c r="AK8" i="13" l="1"/>
  <c r="AK21" i="13" s="1"/>
  <c r="AK28" i="13" s="1"/>
  <c r="J35" i="13" l="1"/>
  <c r="J63" i="12"/>
  <c r="J68" i="12" s="1"/>
  <c r="J9" i="39" s="1"/>
  <c r="J12" i="39" s="1"/>
  <c r="L35" i="13"/>
  <c r="L63" i="12"/>
  <c r="L68" i="12" s="1"/>
  <c r="L9" i="39" s="1"/>
  <c r="L12" i="39" s="1"/>
  <c r="J72" i="12" l="1"/>
  <c r="J89" i="11" s="1"/>
  <c r="K88" i="11" s="1"/>
  <c r="L72" i="12"/>
  <c r="L89" i="11" s="1"/>
  <c r="J81" i="11" l="1"/>
  <c r="K45" i="13" l="1"/>
  <c r="K41" i="13" l="1"/>
  <c r="K63" i="12"/>
  <c r="K68" i="12" s="1"/>
  <c r="K9" i="39" s="1"/>
  <c r="K12" i="39" s="1"/>
  <c r="K35" i="13"/>
  <c r="J75" i="11"/>
  <c r="K47" i="13" l="1"/>
  <c r="K72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3" i="12" l="1"/>
  <c r="M68" i="12" s="1"/>
  <c r="M9" i="39" s="1"/>
  <c r="M12" i="39" s="1"/>
  <c r="M35" i="13"/>
  <c r="L75" i="11"/>
  <c r="M13" i="39" l="1"/>
  <c r="M17" i="39" s="1"/>
  <c r="L47" i="13"/>
  <c r="M70" i="12" l="1"/>
  <c r="S19" i="39"/>
  <c r="N26" i="39"/>
  <c r="Q26" i="39"/>
  <c r="P26" i="39"/>
  <c r="O26" i="39"/>
  <c r="R25" i="39"/>
  <c r="M26" i="39"/>
  <c r="P25" i="39"/>
  <c r="O25" i="39"/>
  <c r="N25" i="39"/>
  <c r="Q25" i="39"/>
  <c r="X21" i="39"/>
  <c r="X22" i="39" s="1"/>
  <c r="Y17" i="23" s="1"/>
  <c r="Y9" i="23" s="1"/>
  <c r="R26" i="39"/>
  <c r="S20" i="39"/>
  <c r="M25" i="39"/>
  <c r="M14" i="39"/>
  <c r="L57" i="11"/>
  <c r="L91" i="11" s="1"/>
  <c r="S22" i="39" l="1"/>
  <c r="Y24" i="23"/>
  <c r="Y23" i="23"/>
  <c r="L49" i="13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T17" i="23" l="1"/>
  <c r="T9" i="23" s="1"/>
  <c r="S27" i="39"/>
  <c r="T27" i="39" s="1"/>
  <c r="U27" i="39" s="1"/>
  <c r="V27" i="39" s="1"/>
  <c r="W27" i="39" s="1"/>
  <c r="X27" i="39" s="1"/>
  <c r="Y27" i="39" s="1"/>
  <c r="Z27" i="39" s="1"/>
  <c r="AA27" i="39" s="1"/>
  <c r="AB27" i="39" s="1"/>
  <c r="AC27" i="39" s="1"/>
  <c r="AD27" i="39" s="1"/>
  <c r="W26" i="39"/>
  <c r="W8" i="11" s="1"/>
  <c r="X26" i="39"/>
  <c r="S25" i="39"/>
  <c r="S26" i="39"/>
  <c r="W25" i="39"/>
  <c r="T26" i="39"/>
  <c r="X25" i="39"/>
  <c r="T25" i="39"/>
  <c r="V26" i="39"/>
  <c r="V8" i="11" s="1"/>
  <c r="U25" i="39"/>
  <c r="V25" i="39"/>
  <c r="U26" i="39"/>
  <c r="P60" i="11"/>
  <c r="P39" i="13"/>
  <c r="R39" i="13"/>
  <c r="R60" i="11"/>
  <c r="M8" i="11"/>
  <c r="M53" i="11" s="1"/>
  <c r="N35" i="13"/>
  <c r="N63" i="12"/>
  <c r="N68" i="12" s="1"/>
  <c r="N9" i="39" s="1"/>
  <c r="N12" i="39" s="1"/>
  <c r="Q39" i="13"/>
  <c r="Q60" i="11"/>
  <c r="N60" i="11"/>
  <c r="N39" i="13"/>
  <c r="S8" i="11"/>
  <c r="M60" i="11"/>
  <c r="M39" i="13"/>
  <c r="M37" i="13"/>
  <c r="M72" i="12"/>
  <c r="M89" i="11" s="1"/>
  <c r="N88" i="11" s="1"/>
  <c r="M75" i="11"/>
  <c r="X8" i="11"/>
  <c r="O39" i="13"/>
  <c r="O60" i="11"/>
  <c r="U8" i="11"/>
  <c r="T23" i="23" l="1"/>
  <c r="T24" i="23"/>
  <c r="T26" i="23" s="1"/>
  <c r="X39" i="13"/>
  <c r="T8" i="11"/>
  <c r="V39" i="13"/>
  <c r="X60" i="11"/>
  <c r="M81" i="11"/>
  <c r="T60" i="11"/>
  <c r="M47" i="13"/>
  <c r="U60" i="11"/>
  <c r="U39" i="13"/>
  <c r="N72" i="12"/>
  <c r="N89" i="11" s="1"/>
  <c r="O88" i="11" s="1"/>
  <c r="S60" i="11"/>
  <c r="S39" i="13"/>
  <c r="S5" i="11" l="1"/>
  <c r="S53" i="11" s="1"/>
  <c r="S58" i="11"/>
  <c r="U26" i="23"/>
  <c r="V60" i="11"/>
  <c r="W60" i="11"/>
  <c r="W39" i="13"/>
  <c r="T39" i="13"/>
  <c r="N45" i="13"/>
  <c r="N81" i="11"/>
  <c r="T5" i="11" l="1"/>
  <c r="T53" i="11" s="1"/>
  <c r="T58" i="11"/>
  <c r="V26" i="23"/>
  <c r="M49" i="13"/>
  <c r="M51" i="13" s="1"/>
  <c r="N41" i="13"/>
  <c r="O45" i="13"/>
  <c r="O41" i="13" s="1"/>
  <c r="M57" i="11"/>
  <c r="M91" i="11" s="1"/>
  <c r="U58" i="11" l="1"/>
  <c r="U5" i="11"/>
  <c r="U53" i="11" s="1"/>
  <c r="W26" i="23"/>
  <c r="M95" i="11"/>
  <c r="O35" i="13"/>
  <c r="O63" i="12"/>
  <c r="O68" i="12" s="1"/>
  <c r="O9" i="39" s="1"/>
  <c r="O12" i="39" s="1"/>
  <c r="N75" i="11"/>
  <c r="V5" i="11" l="1"/>
  <c r="V53" i="11" s="1"/>
  <c r="V58" i="11"/>
  <c r="X26" i="23"/>
  <c r="O72" i="12"/>
  <c r="O89" i="11" s="1"/>
  <c r="P88" i="11" s="1"/>
  <c r="N47" i="13"/>
  <c r="W58" i="11" l="1"/>
  <c r="W5" i="11"/>
  <c r="W53" i="11" s="1"/>
  <c r="Y26" i="23"/>
  <c r="O81" i="11"/>
  <c r="N57" i="11"/>
  <c r="N91" i="11" s="1"/>
  <c r="X58" i="11" l="1"/>
  <c r="X5" i="11"/>
  <c r="X53" i="11" s="1"/>
  <c r="Z26" i="23"/>
  <c r="P45" i="13"/>
  <c r="N49" i="13"/>
  <c r="N51" i="13" s="1"/>
  <c r="N95" i="11"/>
  <c r="Y58" i="11" l="1"/>
  <c r="Y5" i="11"/>
  <c r="AA26" i="23"/>
  <c r="P41" i="13"/>
  <c r="Z58" i="11" l="1"/>
  <c r="Z5" i="11"/>
  <c r="AB26" i="23"/>
  <c r="P35" i="13"/>
  <c r="P63" i="12"/>
  <c r="P68" i="12" s="1"/>
  <c r="P9" i="39" s="1"/>
  <c r="P12" i="39" s="1"/>
  <c r="O75" i="11"/>
  <c r="AA5" i="11" l="1"/>
  <c r="AC26" i="23"/>
  <c r="AA58" i="11"/>
  <c r="P72" i="12"/>
  <c r="P89" i="11" s="1"/>
  <c r="Q88" i="11" s="1"/>
  <c r="O47" i="13"/>
  <c r="AB5" i="11" l="1"/>
  <c r="AB58" i="11"/>
  <c r="AD26" i="23"/>
  <c r="O57" i="11"/>
  <c r="O91" i="11" s="1"/>
  <c r="P81" i="11"/>
  <c r="AC58" i="11" l="1"/>
  <c r="AC5" i="11"/>
  <c r="AE26" i="23"/>
  <c r="Q45" i="13"/>
  <c r="O49" i="13"/>
  <c r="O51" i="13" s="1"/>
  <c r="O95" i="11"/>
  <c r="AD5" i="11" l="1"/>
  <c r="AD58" i="11"/>
  <c r="Q41" i="13"/>
  <c r="P75" i="11" l="1"/>
  <c r="Q63" i="12"/>
  <c r="Q68" i="12" s="1"/>
  <c r="Q9" i="39" s="1"/>
  <c r="Q12" i="39" s="1"/>
  <c r="Q35" i="13"/>
  <c r="Q72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3" i="12"/>
  <c r="R68" i="12" s="1"/>
  <c r="R9" i="39" s="1"/>
  <c r="R12" i="39" s="1"/>
  <c r="Q75" i="11"/>
  <c r="Q47" i="13" l="1"/>
  <c r="R72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3" i="12"/>
  <c r="S68" i="12" s="1"/>
  <c r="S9" i="39" s="1"/>
  <c r="S12" i="39" s="1"/>
  <c r="R75" i="11"/>
  <c r="R47" i="13" l="1"/>
  <c r="S72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3" i="12"/>
  <c r="T68" i="12" s="1"/>
  <c r="T9" i="39" s="1"/>
  <c r="T12" i="39" s="1"/>
  <c r="S75" i="11"/>
  <c r="S47" i="13"/>
  <c r="T72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3" i="12"/>
  <c r="U68" i="12" s="1"/>
  <c r="U9" i="39" s="1"/>
  <c r="U12" i="39" s="1"/>
  <c r="T75" i="11"/>
  <c r="T47" i="13"/>
  <c r="U72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3" i="12"/>
  <c r="V68" i="12" s="1"/>
  <c r="V9" i="39" s="1"/>
  <c r="V12" i="39" s="1"/>
  <c r="V72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3" i="12"/>
  <c r="W68" i="12" s="1"/>
  <c r="W9" i="39" s="1"/>
  <c r="W12" i="39" s="1"/>
  <c r="W72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3" i="12"/>
  <c r="X68" i="12" s="1"/>
  <c r="X9" i="39" s="1"/>
  <c r="X12" i="39" s="1"/>
  <c r="X72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3" i="12"/>
  <c r="Y68" i="12" s="1"/>
  <c r="Y9" i="39" s="1"/>
  <c r="Y12" i="39" s="1"/>
  <c r="X75" i="11"/>
  <c r="X47" i="13"/>
  <c r="Y13" i="39" l="1"/>
  <c r="X57" i="11"/>
  <c r="X91" i="11" s="1"/>
  <c r="AE20" i="39" l="1"/>
  <c r="Y17" i="39"/>
  <c r="Y14" i="39"/>
  <c r="X49" i="13"/>
  <c r="X51" i="13" s="1"/>
  <c r="X95" i="11"/>
  <c r="Y70" i="12" l="1"/>
  <c r="AE19" i="39"/>
  <c r="AE22" i="39" s="1"/>
  <c r="AJ21" i="39"/>
  <c r="AJ22" i="39" s="1"/>
  <c r="AK17" i="23" s="1"/>
  <c r="AK9" i="23" s="1"/>
  <c r="AB25" i="39"/>
  <c r="AD25" i="39"/>
  <c r="AC26" i="39"/>
  <c r="AC8" i="11" s="1"/>
  <c r="AC53" i="11" s="1"/>
  <c r="AD26" i="39"/>
  <c r="AD8" i="11" s="1"/>
  <c r="AD53" i="11" s="1"/>
  <c r="Y25" i="39"/>
  <c r="AF26" i="39"/>
  <c r="Y26" i="39"/>
  <c r="Z26" i="39"/>
  <c r="Z8" i="11" s="1"/>
  <c r="Z53" i="11" s="1"/>
  <c r="AG25" i="39"/>
  <c r="AE25" i="39"/>
  <c r="AC25" i="39"/>
  <c r="AH26" i="39"/>
  <c r="AI25" i="39"/>
  <c r="AB26" i="39"/>
  <c r="AB8" i="11" s="1"/>
  <c r="AB53" i="11" s="1"/>
  <c r="AH25" i="39"/>
  <c r="Z25" i="39"/>
  <c r="Z60" i="11" s="1"/>
  <c r="AE26" i="39"/>
  <c r="AA25" i="39"/>
  <c r="AA26" i="39"/>
  <c r="AA8" i="11" s="1"/>
  <c r="AA53" i="11" s="1"/>
  <c r="AI26" i="39"/>
  <c r="AI8" i="11" s="1"/>
  <c r="AF25" i="39"/>
  <c r="AC60" i="11"/>
  <c r="AC39" i="13"/>
  <c r="Y60" i="11"/>
  <c r="Y39" i="13"/>
  <c r="Y8" i="11"/>
  <c r="Y53" i="11" s="1"/>
  <c r="AA60" i="11"/>
  <c r="AD39" i="13"/>
  <c r="AD60" i="11"/>
  <c r="AB60" i="11"/>
  <c r="AB39" i="13"/>
  <c r="Y37" i="13"/>
  <c r="Y72" i="12"/>
  <c r="Y89" i="11" s="1"/>
  <c r="Z88" i="11" s="1"/>
  <c r="AK24" i="23" l="1"/>
  <c r="AK23" i="23"/>
  <c r="AJ26" i="39"/>
  <c r="AJ8" i="11" s="1"/>
  <c r="AJ25" i="39"/>
  <c r="AF17" i="23"/>
  <c r="AF9" i="23" s="1"/>
  <c r="AE27" i="39"/>
  <c r="AF27" i="39" s="1"/>
  <c r="AG27" i="39" s="1"/>
  <c r="AH27" i="39" s="1"/>
  <c r="AI27" i="39" s="1"/>
  <c r="AJ27" i="39" s="1"/>
  <c r="AK27" i="39" s="1"/>
  <c r="Z39" i="13"/>
  <c r="AA39" i="13"/>
  <c r="AG26" i="39"/>
  <c r="AH8" i="11"/>
  <c r="AE8" i="11"/>
  <c r="AJ60" i="11"/>
  <c r="AG8" i="11"/>
  <c r="AF8" i="11"/>
  <c r="AF60" i="11"/>
  <c r="AE39" i="13"/>
  <c r="AE60" i="11"/>
  <c r="Z35" i="13"/>
  <c r="Z63" i="12"/>
  <c r="Z68" i="12" s="1"/>
  <c r="Z9" i="39" s="1"/>
  <c r="Z12" i="39" s="1"/>
  <c r="AH60" i="11"/>
  <c r="Y81" i="11"/>
  <c r="Y75" i="11"/>
  <c r="AI39" i="13"/>
  <c r="AI60" i="11"/>
  <c r="AF24" i="23" l="1"/>
  <c r="AF23" i="23"/>
  <c r="AJ39" i="13"/>
  <c r="AH39" i="13"/>
  <c r="AG60" i="11"/>
  <c r="AG39" i="13"/>
  <c r="AF39" i="13"/>
  <c r="Y47" i="13"/>
  <c r="Z72" i="12"/>
  <c r="Z89" i="11" s="1"/>
  <c r="Z45" i="13"/>
  <c r="AF26" i="23" l="1"/>
  <c r="Z81" i="11"/>
  <c r="AA88" i="11"/>
  <c r="Z41" i="13"/>
  <c r="AE5" i="11" l="1"/>
  <c r="AE53" i="11" s="1"/>
  <c r="AE58" i="11"/>
  <c r="AG26" i="23"/>
  <c r="Y49" i="13"/>
  <c r="Y51" i="13" s="1"/>
  <c r="AA45" i="13"/>
  <c r="Y57" i="11"/>
  <c r="Y91" i="11" s="1"/>
  <c r="AF58" i="11" l="1"/>
  <c r="AF5" i="11"/>
  <c r="AF53" i="11" s="1"/>
  <c r="AH26" i="23"/>
  <c r="AA41" i="13"/>
  <c r="Y95" i="11"/>
  <c r="AG58" i="11" l="1"/>
  <c r="AG5" i="11"/>
  <c r="AG53" i="11" s="1"/>
  <c r="AI26" i="23"/>
  <c r="Z75" i="11"/>
  <c r="AA35" i="13"/>
  <c r="AA63" i="12"/>
  <c r="AA68" i="12" s="1"/>
  <c r="AA9" i="39" s="1"/>
  <c r="AA12" i="39" s="1"/>
  <c r="AH5" i="11" l="1"/>
  <c r="AH53" i="11" s="1"/>
  <c r="AH58" i="11"/>
  <c r="AJ26" i="23"/>
  <c r="AA72" i="12"/>
  <c r="AA89" i="11" s="1"/>
  <c r="AB88" i="11" s="1"/>
  <c r="Z47" i="13"/>
  <c r="AI58" i="11" l="1"/>
  <c r="AI5" i="11"/>
  <c r="AI53" i="11" s="1"/>
  <c r="AK26" i="23"/>
  <c r="Z57" i="11"/>
  <c r="Z91" i="11" s="1"/>
  <c r="AA81" i="11"/>
  <c r="AJ5" i="11" l="1"/>
  <c r="AJ53" i="11" s="1"/>
  <c r="AJ58" i="11"/>
  <c r="AL26" i="23"/>
  <c r="AB45" i="13"/>
  <c r="Z49" i="13"/>
  <c r="Z51" i="13" s="1"/>
  <c r="Z95" i="11"/>
  <c r="AK5" i="11" l="1"/>
  <c r="AK58" i="11"/>
  <c r="AB41" i="13"/>
  <c r="AB35" i="13"/>
  <c r="AB63" i="12"/>
  <c r="AB68" i="12" s="1"/>
  <c r="AB9" i="39" s="1"/>
  <c r="AB12" i="39" s="1"/>
  <c r="AA75" i="11"/>
  <c r="AB72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3" i="12"/>
  <c r="AC68" i="12" s="1"/>
  <c r="AC9" i="39" s="1"/>
  <c r="AC12" i="39" s="1"/>
  <c r="AC72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3" i="12" l="1"/>
  <c r="AD68" i="12" s="1"/>
  <c r="AD9" i="39" s="1"/>
  <c r="AD12" i="39" s="1"/>
  <c r="AD35" i="13"/>
  <c r="AC75" i="11"/>
  <c r="AC47" i="13" l="1"/>
  <c r="AD72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3" i="12"/>
  <c r="AE68" i="12" s="1"/>
  <c r="AE9" i="39" s="1"/>
  <c r="AE12" i="39" s="1"/>
  <c r="AE72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3" i="12" l="1"/>
  <c r="AF68" i="12" s="1"/>
  <c r="AF9" i="39" s="1"/>
  <c r="AF12" i="39" s="1"/>
  <c r="AF35" i="13"/>
  <c r="AE75" i="11"/>
  <c r="AE47" i="13"/>
  <c r="AF72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3" i="12"/>
  <c r="AG68" i="12" s="1"/>
  <c r="AG9" i="39" s="1"/>
  <c r="AG12" i="39" s="1"/>
  <c r="AG72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3" i="12"/>
  <c r="AH68" i="12" s="1"/>
  <c r="AH9" i="39" s="1"/>
  <c r="AH12" i="39" s="1"/>
  <c r="AH72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3" i="12"/>
  <c r="AI68" i="12" s="1"/>
  <c r="AI9" i="39" s="1"/>
  <c r="AI12" i="39" s="1"/>
  <c r="AH75" i="11"/>
  <c r="AH47" i="13"/>
  <c r="AI72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3" i="12"/>
  <c r="AJ68" i="12" s="1"/>
  <c r="AJ9" i="39" s="1"/>
  <c r="AJ12" i="39" s="1"/>
  <c r="AJ72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3" i="12"/>
  <c r="AK68" i="12" s="1"/>
  <c r="AK9" i="39" s="1"/>
  <c r="AK12" i="39" s="1"/>
  <c r="AK14" i="39" l="1"/>
  <c r="AK13" i="39"/>
  <c r="AK17" i="39" s="1"/>
  <c r="AJ57" i="11"/>
  <c r="AJ91" i="11" s="1"/>
  <c r="AK57" i="11"/>
  <c r="AK70" i="12" l="1"/>
  <c r="AK25" i="39"/>
  <c r="AK26" i="39"/>
  <c r="AJ49" i="13"/>
  <c r="AJ51" i="13" s="1"/>
  <c r="AJ95" i="11"/>
  <c r="AK49" i="13"/>
  <c r="AK60" i="11" l="1"/>
  <c r="AK39" i="13"/>
  <c r="AK8" i="11"/>
  <c r="AK53" i="11" s="1"/>
  <c r="AK37" i="13"/>
  <c r="AK72" i="12"/>
  <c r="AK89" i="11" s="1"/>
  <c r="AK81" i="11" s="1"/>
  <c r="AK91" i="11" l="1"/>
  <c r="AK95" i="11" s="1"/>
  <c r="AK47" i="13"/>
  <c r="AK51" i="13" s="1"/>
  <c r="F24" i="27"/>
  <c r="G29" i="27"/>
  <c r="AZ5" i="27" s="1"/>
  <c r="F29" i="27"/>
  <c r="F48" i="27" s="1"/>
  <c r="AY5" i="27"/>
  <c r="H29" i="27" l="1"/>
  <c r="H48" i="27" s="1"/>
  <c r="G48" i="27"/>
  <c r="BA5" i="27" l="1"/>
  <c r="I5" i="27" s="1"/>
  <c r="I24" i="27" s="1"/>
  <c r="I29" i="27" l="1"/>
  <c r="BB5" i="27" l="1"/>
  <c r="J5" i="27" s="1"/>
  <c r="J24" i="27" s="1"/>
  <c r="I48" i="27"/>
  <c r="J29" i="27" l="1"/>
  <c r="BC5" i="27" l="1"/>
  <c r="K5" i="27" s="1"/>
  <c r="K24" i="27" s="1"/>
  <c r="J48" i="27"/>
  <c r="K29" i="27" l="1"/>
  <c r="K48" i="27" l="1"/>
  <c r="BD5" i="27"/>
  <c r="L5" i="27" s="1"/>
  <c r="L24" i="27" s="1"/>
  <c r="L29" i="27" l="1"/>
  <c r="BE5" i="27" l="1"/>
  <c r="M5" i="27" s="1"/>
  <c r="M24" i="27" s="1"/>
  <c r="L48" i="27"/>
  <c r="M29" i="27" l="1"/>
  <c r="M48" i="27" l="1"/>
  <c r="BF5" i="27"/>
  <c r="N5" i="27" s="1"/>
  <c r="N24" i="27" s="1"/>
  <c r="N29" i="27"/>
  <c r="N48" i="27" l="1"/>
  <c r="BG5" i="27"/>
  <c r="O5" i="27" s="1"/>
  <c r="O24" i="27" s="1"/>
  <c r="O29" i="27" l="1"/>
  <c r="BH5" i="27" l="1"/>
  <c r="P5" i="27" s="1"/>
  <c r="P24" i="27" s="1"/>
  <c r="O48" i="27"/>
  <c r="P29" i="27" l="1"/>
  <c r="P48" i="27" l="1"/>
  <c r="BI5" i="27"/>
  <c r="Q5" i="27" s="1"/>
  <c r="Q24" i="27" s="1"/>
  <c r="Q29" i="27" l="1"/>
  <c r="R29" i="27" l="1"/>
  <c r="BJ5" i="27"/>
  <c r="R5" i="27" s="1"/>
  <c r="R24" i="27" s="1"/>
  <c r="Q48" i="27"/>
  <c r="BK5" i="27" l="1"/>
  <c r="S5" i="27" s="1"/>
  <c r="S24" i="27" s="1"/>
  <c r="R48" i="27"/>
  <c r="S29" i="27" l="1"/>
  <c r="S48" i="27" l="1"/>
  <c r="BL5" i="27"/>
  <c r="T5" i="27" s="1"/>
  <c r="T24" i="27" s="1"/>
  <c r="T29" i="27" l="1"/>
  <c r="BM5" i="27" l="1"/>
  <c r="U5" i="27" s="1"/>
  <c r="U24" i="27" s="1"/>
  <c r="T48" i="27"/>
  <c r="U29" i="27" l="1"/>
  <c r="BN5" i="27" l="1"/>
  <c r="V5" i="27" s="1"/>
  <c r="V24" i="27" s="1"/>
  <c r="U48" i="27"/>
  <c r="V29" i="27" l="1"/>
  <c r="V48" i="27" l="1"/>
  <c r="BO5" i="27"/>
  <c r="W5" i="27" s="1"/>
  <c r="W24" i="27" s="1"/>
  <c r="W29" i="27" l="1"/>
  <c r="W48" i="27" l="1"/>
  <c r="BP5" i="27"/>
  <c r="X5" i="27" s="1"/>
  <c r="X24" i="27" s="1"/>
  <c r="X29" i="27" l="1"/>
  <c r="X48" i="27" l="1"/>
  <c r="BQ5" i="27"/>
  <c r="Y5" i="27" s="1"/>
  <c r="Y24" i="27" s="1"/>
  <c r="Y29" i="27" l="1"/>
  <c r="Y48" i="27" l="1"/>
  <c r="BR5" i="27"/>
  <c r="Z5" i="27" s="1"/>
  <c r="Z24" i="27" s="1"/>
  <c r="Z29" i="27" l="1"/>
  <c r="BS5" i="27" l="1"/>
  <c r="AA5" i="27" s="1"/>
  <c r="AA24" i="27" s="1"/>
  <c r="Z48" i="27"/>
  <c r="AA29" i="27" l="1"/>
  <c r="BT5" i="27" l="1"/>
  <c r="AB5" i="27" s="1"/>
  <c r="AB24" i="27" s="1"/>
  <c r="AA48" i="27"/>
  <c r="AB29" i="27" l="1"/>
  <c r="AB48" i="27" l="1"/>
  <c r="BU5" i="27"/>
  <c r="AC5" i="27" s="1"/>
  <c r="AC24" i="27" s="1"/>
  <c r="AC29" i="27" l="1"/>
  <c r="AC48" i="27" l="1"/>
  <c r="BV5" i="27"/>
  <c r="AD5" i="27" s="1"/>
  <c r="AD24" i="27" s="1"/>
  <c r="AD29" i="27" l="1"/>
  <c r="AD48" i="27" l="1"/>
  <c r="BW5" i="27"/>
  <c r="AE5" i="27" s="1"/>
  <c r="AE24" i="27" s="1"/>
  <c r="AE29" i="27" l="1"/>
  <c r="AE48" i="27" l="1"/>
  <c r="BX5" i="27"/>
  <c r="AF5" i="27" s="1"/>
  <c r="AF24" i="27" s="1"/>
  <c r="AF29" i="27" l="1"/>
  <c r="BY5" i="27" l="1"/>
  <c r="AG5" i="27" s="1"/>
  <c r="AG24" i="27" s="1"/>
  <c r="AF48" i="27"/>
  <c r="AG29" i="27" l="1"/>
  <c r="AG48" i="27" l="1"/>
  <c r="BZ5" i="27"/>
  <c r="AH5" i="27" s="1"/>
  <c r="AH24" i="27" s="1"/>
  <c r="AH29" i="27" l="1"/>
  <c r="CA5" i="27" l="1"/>
  <c r="AI5" i="27" s="1"/>
  <c r="AI24" i="27" s="1"/>
  <c r="AH48" i="27"/>
  <c r="AI29" i="27" l="1"/>
  <c r="AI48" i="27" l="1"/>
  <c r="CB5" i="27"/>
  <c r="AJ5" i="27" s="1"/>
  <c r="AJ24" i="27" s="1"/>
  <c r="AJ29" i="27" l="1"/>
  <c r="AJ48" i="27" l="1"/>
  <c r="CC5" i="27"/>
  <c r="AK5" i="27" s="1"/>
  <c r="AK24" i="27" s="1"/>
  <c r="AK29" i="27" l="1"/>
  <c r="CD5" i="27" l="1"/>
  <c r="AL5" i="27" s="1"/>
  <c r="AL24" i="27" s="1"/>
  <c r="AK48" i="27"/>
  <c r="AL29" i="27" l="1"/>
  <c r="AL48" i="27" l="1"/>
  <c r="CE5" i="27"/>
  <c r="AM5" i="27" s="1"/>
  <c r="AM24" i="27" s="1"/>
  <c r="AM29" i="27" l="1"/>
  <c r="CF5" i="27" l="1"/>
  <c r="AN5" i="27" s="1"/>
  <c r="AN24" i="27" s="1"/>
  <c r="AM48" i="27"/>
  <c r="AN29" i="27" l="1"/>
  <c r="AN48" i="27" l="1"/>
  <c r="CG5" i="27"/>
  <c r="AO5" i="27" s="1"/>
  <c r="AO24" i="27" s="1"/>
  <c r="AO29" i="27" l="1"/>
  <c r="AO48" i="27" l="1"/>
  <c r="CH5" i="27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<sst xmlns="http://schemas.openxmlformats.org/spreadsheetml/2006/main" count="2564" uniqueCount="662">
  <si>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</si>
  <si>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</si>
  <si>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</si>
  <si>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</si>
  <si>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</si>
  <si>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</si>
  <si>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</si>
  <si>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</si>
  <si>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</si>
  <si>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</si>
  <si>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</si>
  <si>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</si>
  <si>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</si>
  <si>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</si>
  <si>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</si>
  <si>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</si>
  <si>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</si>
  <si>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</si>
  <si>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</si>
  <si>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</si>
  <si>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</si>
  <si>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</si>
  <si>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</si>
  <si>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</si>
  <si>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</si>
  <si>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</si>
  <si>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</si>
  <si>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</si>
  <si>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</si>
  <si>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</si>
  <si>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</si>
  <si>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</si>
  <si>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</si>
  <si>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</si>
  <si>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</si>
  <si>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</si>
  <si>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</si>
  <si>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</si>
  <si>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</si>
  <si>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</si>
  <si>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</si>
  <si>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</si>
  <si>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</si>
  <si>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</si>
  <si>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</si>
  <si>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</si>
  <si>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</si>
  <si>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</si>
  <si>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</si>
  <si>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</si>
  <si>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</si>
  <si>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</si>
  <si>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</si>
  <si>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</si>
  <si>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</si>
  <si>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</si>
  <si>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</si>
  <si>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</si>
  <si>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</si>
  <si>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</si>
  <si>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</si>
  <si>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</si>
  <si>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</si>
  <si>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</si>
  <si>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</si>
  <si>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</si>
  <si>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</si>
  <si>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</si>
  <si>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</si>
  <si>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</si>
  <si>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</si>
  <si>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</si>
  <si>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</si>
  <si>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</si>
  <si>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</si>
  <si>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</si>
  <si>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</si>
  <si>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</si>
  <si>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</si>
  <si>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</si>
  <si>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</si>
  <si>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</si>
  <si>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</si>
  <si>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</si>
  <si>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</si>
  <si>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</si>
  <si>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</si>
  <si>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</si>
  <si>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</si>
  <si>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</si>
  <si>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</si>
  <si>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</si>
  <si>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</si>
  <si>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</si>
  <si>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</si>
  <si>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</si>
  <si>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</si>
  <si>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</si>
  <si>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</si>
  <si>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</si>
  <si>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</si>
  <si>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</si>
  <si>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</si>
  <si>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</si>
  <si>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</si>
  <si>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</si>
  <si>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</si>
  <si>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</si>
  <si>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</si>
  <si>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</si>
  <si>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</si>
  <si>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</si>
  <si>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</si>
  <si>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</si>
  <si>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</si>
  <si>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</si>
  <si>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</si>
  <si>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</si>
  <si>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</si>
  <si>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</si>
  <si>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</si>
  <si>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</si>
  <si>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</si>
  <si>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</si>
  <si>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</si>
  <si>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</si>
  <si>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</si>
  <si>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</si>
  <si>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</si>
  <si>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</si>
  <si>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</si>
  <si>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</si>
  <si>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</si>
  <si>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</si>
  <si>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</si>
  <si>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</si>
  <si>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</si>
  <si>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</si>
  <si>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</si>
  <si>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</si>
  <si>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</si>
  <si>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</si>
  <si>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</si>
  <si>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</si>
  <si>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</si>
  <si>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</si>
  <si>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</si>
  <si>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</si>
  <si>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</si>
  <si>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</si>
  <si>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</si>
  <si>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</si>
  <si>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</si>
  <si>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</si>
  <si>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</si>
  <si>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</si>
  <si>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</si>
  <si>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</si>
  <si>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</si>
  <si>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</si>
  <si>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</si>
  <si>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</si>
  <si>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</si>
  <si>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</si>
  <si>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</si>
  <si>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</si>
  <si>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</si>
  <si>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</si>
  <si>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</si>
  <si>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</si>
  <si>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</si>
  <si>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</si>
  <si>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</si>
  <si>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</si>
  <si>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</si>
  <si>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</si>
  <si>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</si>
  <si>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</si>
  <si>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</si>
  <si>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</si>
  <si>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</si>
  <si>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</si>
  <si>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</si>
  <si>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</si>
  <si>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</si>
  <si>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</si>
  <si>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</si>
  <si>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</si>
  <si>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</si>
  <si>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</si>
  <si>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</si>
  <si>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</si>
  <si>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</si>
  <si>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</si>
  <si>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</si>
  <si>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</si>
  <si>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</si>
  <si>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</si>
  <si>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</si>
  <si>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</si>
  <si>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</si>
  <si>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</si>
  <si>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</si>
  <si>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</si>
  <si>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</si>
  <si>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</si>
  <si>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</si>
  <si>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</si>
  <si>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</si>
  <si>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</si>
  <si>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</si>
  <si>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</si>
  <si>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</si>
  <si>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</si>
  <si>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</si>
  <si>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</si>
  <si>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</si>
  <si>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</si>
  <si>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</si>
  <si>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</si>
  <si>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</si>
  <si>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</si>
  <si>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</si>
  <si>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</si>
  <si>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</si>
  <si>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</si>
  <si>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</si>
  <si>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</si>
  <si>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</si>
  <si>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</si>
  <si>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</si>
  <si>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</si>
  <si>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</si>
  <si>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</si>
  <si>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</si>
  <si>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</si>
  <si>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</si>
  <si>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</si>
  <si>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</si>
  <si>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</si>
  <si>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</si>
  <si>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</si>
  <si>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</si>
  <si>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</si>
  <si>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</si>
  <si>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</si>
  <si>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</si>
  <si>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</si>
  <si>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</si>
  <si>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</si>
  <si>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</si>
  <si>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</si>
  <si>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</si>
  <si>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</si>
  <si>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</si>
  <si>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</si>
  <si>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</si>
  <si>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</si>
  <si>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</si>
  <si>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</si>
  <si>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</si>
  <si>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</si>
  <si>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</si>
  <si>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</si>
  <si>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</si>
  <si>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</si>
  <si>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</si>
  <si>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</si>
  <si>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</si>
  <si>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</si>
  <si>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</si>
  <si>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</si>
  <si>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</si>
  <si>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</si>
  <si>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</si>
  <si>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</si>
  <si>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</si>
  <si>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</si>
  <si>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</si>
  <si>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</si>
  <si>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</si>
  <si>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</si>
  <si>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</si>
  <si>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</si>
  <si>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</si>
  <si>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</si>
  <si>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</si>
  <si>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</si>
  <si>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</si>
  <si>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</si>
  <si>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</si>
  <si>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</si>
  <si>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</si>
  <si>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</si>
  <si>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</si>
  <si>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</si>
  <si>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</si>
  <si>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</si>
  <si>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</si>
  <si>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</si>
  <si>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</si>
  <si>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</si>
  <si>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</si>
  <si>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</si>
  <si>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</si>
  <si>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</si>
  <si>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</si>
  <si>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</si>
  <si>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</si>
  <si>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</si>
  <si>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</si>
  <si>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</si>
  <si>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</si>
  <si>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</si>
  <si>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</si>
  <si>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</si>
  <si>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</si>
  <si>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</si>
  <si>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</si>
  <si>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</si>
  <si>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</si>
  <si>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</si>
  <si>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</si>
  <si>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</si>
  <si>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</si>
  <si>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</si>
  <si>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</si>
  <si>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</si>
  <si>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</si>
  <si>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</si>
  <si>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</si>
  <si>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</si>
  <si>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</si>
  <si>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</si>
  <si>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</si>
  <si>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</si>
  <si>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</si>
  <si>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</si>
  <si>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</si>
  <si>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</si>
  <si>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</si>
  <si>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</si>
  <si>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</si>
  <si>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</si>
  <si>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</si>
  <si>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</si>
  <si>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</si>
  <si>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</si>
  <si>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</si>
  <si>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</si>
  <si>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</si>
  <si>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</si>
  <si>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</si>
  <si>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</si>
  <si>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</si>
  <si>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</si>
  <si>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</si>
  <si>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</si>
  <si>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</si>
  <si>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</si>
  <si>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</si>
  <si>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</si>
  <si>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</si>
  <si>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</si>
  <si>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</si>
  <si>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</si>
  <si>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</si>
  <si>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</si>
  <si>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</si>
  <si>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</si>
  <si>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</si>
  <si>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</si>
  <si>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</si>
  <si>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</si>
  <si>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</si>
  <si>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</si>
  <si>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</si>
  <si>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</si>
  <si>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</si>
  <si>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</si>
  <si>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</si>
  <si>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</si>
  <si>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</si>
  <si>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</si>
  <si>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</si>
  <si>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</si>
  <si>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</si>
  <si>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</si>
  <si>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</si>
  <si>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</si>
  <si>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</si>
  <si>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</si>
  <si>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</si>
  <si>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</si>
  <si>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</si>
  <si>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</si>
  <si>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</si>
  <si>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</si>
  <si>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</si>
  <si>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</si>
  <si>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</si>
  <si>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</si>
  <si>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</si>
  <si>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</si>
  <si>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</si>
  <si>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</si>
  <si>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</si>
  <si>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</si>
  <si>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</si>
  <si>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</si>
  <si>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</si>
  <si>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</si>
  <si>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</si>
  <si>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</si>
  <si>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</si>
  <si>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</si>
  <si>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</si>
  <si>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</si>
  <si>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</si>
  <si>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</si>
  <si>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</si>
  <si>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</si>
  <si>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</si>
  <si>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</si>
  <si>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</si>
  <si>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</si>
  <si>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</si>
  <si>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</si>
  <si>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</si>
  <si>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</si>
  <si>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</si>
  <si>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</si>
  <si>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</si>
  <si>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</si>
  <si>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</si>
  <si>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</si>
  <si>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</si>
  <si>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</si>
  <si>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</si>
  <si>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</si>
  <si>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</si>
  <si>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</si>
  <si>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</si>
  <si>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</si>
  <si>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</si>
  <si>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</si>
  <si>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</si>
  <si>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</si>
  <si>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</si>
  <si>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</si>
  <si>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</si>
  <si>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</si>
  <si>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</si>
  <si>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</si>
  <si>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</si>
  <si>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</si>
  <si>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</si>
  <si>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</si>
  <si>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</si>
  <si>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</si>
  <si>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</si>
  <si>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</si>
  <si>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</si>
  <si>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</si>
  <si>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</si>
  <si>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</si>
  <si>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</si>
  <si>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</si>
  <si>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</si>
  <si>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</si>
  <si>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</si>
  <si>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</si>
  <si>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</si>
  <si>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</si>
  <si>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</si>
  <si>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</si>
  <si>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</si>
  <si>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</si>
  <si>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</si>
  <si>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</si>
  <si>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</si>
  <si>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</si>
  <si>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</si>
  <si>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</si>
  <si>
    <t>Finanziamenti m/l termine</t>
  </si>
  <si>
    <t>Leasing</t>
  </si>
  <si>
    <t>PARAMETRI</t>
  </si>
  <si>
    <t>Data Stipula Contratto (mmm-aa)</t>
  </si>
  <si>
    <t>A1 m9</t>
  </si>
  <si>
    <t>Tasso di interesse annuale</t>
  </si>
  <si>
    <t>Finanziamento</t>
  </si>
  <si>
    <t>Durata (numero rate totali)</t>
  </si>
  <si>
    <t>Finanziamento 1</t>
  </si>
  <si>
    <t>Finanziamento 2</t>
  </si>
  <si>
    <t>Finanziamento 3</t>
  </si>
  <si>
    <t>Finanziamento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</si>
  <si>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</si>
  <si>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</si>
  <si>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</si>
  <si>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</si>
  <si>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</si>
  <si>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</si>
  <si>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Data Stipula Contratto</t>
  </si>
  <si>
    <t>A1 m12</t>
  </si>
  <si>
    <t>Valore del Bene</t>
  </si>
  <si>
    <t>Valore di Riscatto (% Valorre del Bene)</t>
  </si>
  <si>
    <t>MaxiCanone Iniziale (% Valore del Bene)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</si>
  <si>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</si>
  <si>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</si>
  <si>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</si>
  <si>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</si>
  <si>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</si>
  <si>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</si>
  <si>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</si>
  <si>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</si>
  <si>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</si>
  <si>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</si>
  <si>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FINANZIAMENTO  1</t>
  </si>
  <si>
    <t>A1 m1</t>
  </si>
  <si>
    <t>A1 m2</t>
  </si>
  <si>
    <t>A1 m3</t>
  </si>
  <si>
    <t>A1 m4</t>
  </si>
  <si>
    <t>A1 m5</t>
  </si>
  <si>
    <t>A1 m6</t>
  </si>
  <si>
    <t>Tasso di interesse effettivo</t>
  </si>
  <si>
    <t>mensile</t>
  </si>
  <si>
    <t>A1 m7</t>
  </si>
  <si>
    <t>A1 m8</t>
  </si>
  <si>
    <t>Rata (quota capitale + oneri finanziari)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</si>
  <si>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</si>
  <si>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</si>
  <si>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</si>
  <si>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</si>
  <si>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</si>
  <si>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</si>
  <si>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</si>
  <si>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</si>
  <si>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</si>
  <si>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</si>
  <si>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</si>
  <si>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</si>
  <si>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</si>
  <si>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</si>
  <si>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</si>
  <si>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</si>
  <si>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</si>
  <si>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</si>
  <si>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</si>
  <si>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</si>
  <si>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</si>
  <si>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</si>
  <si>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</si>
  <si>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</si>
  <si>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</si>
  <si>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</si>
  <si>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</si>
  <si>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</si>
  <si>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</si>
  <si>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</si>
  <si>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</si>
  <si>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</si>
  <si>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</si>
  <si>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</si>
  <si>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</si>
  <si>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</si>
  <si>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</si>
  <si>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</si>
  <si>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Rata</t>
  </si>
  <si>
    <t>Quota Capitale Rata</t>
  </si>
  <si>
    <t>Quota Capitale Cumulata</t>
  </si>
  <si>
    <t>Oneri Finanziari Rata</t>
  </si>
  <si>
    <t>Debito Residuo</t>
  </si>
  <si>
    <t>FINANZIAMENTO  2</t>
  </si>
  <si>
    <t>A4 m13</t>
  </si>
  <si>
    <t>FINANZIAMENTO  3</t>
  </si>
  <si>
    <t>FINANZIAMENTO 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</si>
  <si>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</si>
  <si>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</si>
  <si>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</si>
  <si>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</si>
  <si>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</si>
  <si>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</si>
  <si>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Riepilogo Totale</t>
  </si>
  <si>
    <t>RATA</t>
  </si>
  <si>
    <t>QUOTA CAPITALE RATA</t>
  </si>
  <si>
    <t>QUOTA CAPITALE CUMULATA</t>
  </si>
  <si>
    <t>ONERI FINANZIARI RATA</t>
  </si>
  <si>
    <t>DEBITO RESIDUO</t>
  </si>
  <si>
    <t>ENTRATE</t>
  </si>
  <si>
    <t>Entrate Finanziamento</t>
  </si>
  <si>
    <t>Uscite Rimborso rate finanziamento</t>
  </si>
  <si>
    <t>LEASING 1</t>
  </si>
  <si>
    <t>Costo Leasing</t>
  </si>
  <si>
    <t>MaxiCanone Iniziale</t>
  </si>
  <si>
    <t>Valore di riscatto</t>
  </si>
  <si>
    <t>Totale Rata di Leasing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</si>
  <si>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</si>
  <si>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</si>
  <si>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</si>
  <si>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</si>
  <si>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</si>
  <si>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</si>
  <si>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</si>
  <si>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</si>
  <si>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</si>
  <si>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CE</t>
  </si>
  <si>
    <t>MAXI CANONE INIZIALE</t>
  </si>
  <si>
    <t>SP</t>
  </si>
  <si>
    <t>RISCONTO MAXI CANONE</t>
  </si>
  <si>
    <t>VALORE DI RISCATTO</t>
  </si>
  <si>
    <t>CANONE LEASING</t>
  </si>
  <si>
    <t>Uscite canone leasing</t>
  </si>
  <si>
    <t>Aliquota IRES</t>
  </si>
  <si>
    <t>Importo minimo acconto per rateizzazione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</si>
  <si>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</si>
  <si>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</si>
  <si>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</si>
  <si>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</si>
  <si>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</si>
  <si>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</si>
  <si>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</si>
  <si>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</si>
  <si>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</si>
  <si>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</si>
  <si>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</si>
  <si>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</si>
  <si>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Reddito Anteimposte</t>
  </si>
  <si>
    <t>Imponibile anno</t>
  </si>
  <si>
    <t>Riporto perdita</t>
  </si>
  <si>
    <t>Imposta IRES</t>
  </si>
  <si>
    <t>Saldo</t>
  </si>
  <si>
    <t>1° Acconto</t>
  </si>
  <si>
    <t>2° Acconto</t>
  </si>
  <si>
    <t>VERSAMENTO</t>
  </si>
  <si>
    <t>Debiti Tributari</t>
  </si>
  <si>
    <t>Erario c/imposte</t>
  </si>
  <si>
    <t>Imponibile IRES</t>
  </si>
  <si>
    <t>Aliquota Ires</t>
  </si>
  <si>
    <t>Aliquota Irap</t>
  </si>
  <si>
    <t>Uscite pagamento Ires</t>
  </si>
  <si>
    <t>A) Valore della Produzione</t>
  </si>
  <si>
    <t>1) ricavi delle vendite e delle prestazioni;</t>
  </si>
  <si>
    <t>2) variazioni delle rimanenze di prodotti in corso di lavorazione, semilavorati e finiti;</t>
  </si>
  <si>
    <t>3) variazione dei lavori in corso su ordinazione;</t>
  </si>
  <si>
    <t>4) incrementi di immobilizzazioni per lavori interni;</t>
  </si>
  <si>
    <t>5) altri ricavi e proventi, con separata indicazione dei contributi in conto esercizio;</t>
  </si>
  <si>
    <t>B) Costi della Produzione</t>
  </si>
  <si>
    <t>6) per materie prime, sussidiarie, di consumo e di merci;</t>
  </si>
  <si>
    <t>7) per servizi;</t>
  </si>
  <si>
    <t>8) per godimento di beni  terzi (tranne gli interessi di leasing);</t>
  </si>
  <si>
    <t>10 a) ammortamento delle immobilizzazioni immateriali;</t>
  </si>
  <si>
    <t>10 b) ammortamento delle immobilizzazioni materiali;</t>
  </si>
  <si>
    <t>11) variazione delle rimanenze di materie prime, sussidiarie, di consumo e merci;</t>
  </si>
  <si>
    <t>14) oneri diversi di gestione</t>
  </si>
  <si>
    <t>Imponibile Fiscale IRAP</t>
  </si>
  <si>
    <t>Imposta IRAP</t>
  </si>
  <si>
    <t>Uscite Tributarie</t>
  </si>
  <si>
    <t>IRAP DEDUCIBILE AI FINI IRES</t>
  </si>
  <si>
    <t>Per Costo del lavoro</t>
  </si>
  <si>
    <t>10% in presenza oneri finanziari</t>
  </si>
  <si>
    <t>TOTALE DEDUCIBILE</t>
  </si>
  <si>
    <t>Uscite pagamento Irap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</si>
</sst>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  <numFmt numFmtId="172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0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8" fillId="0" borderId="6" xfId="0" applyFont="1" applyFill="1" applyBorder="1" applyAlignment="1" applyProtection="1">
      <alignment vertical="center"/>
      <protection hidden="1"/>
    </xf>
    <xf numFmtId="165" fontId="0" fillId="0" borderId="0" xfId="0" applyNumberFormat="1" applyFill="1" applyAlignment="1">
      <alignment horizontal="center"/>
    </xf>
    <xf numFmtId="167" fontId="28" fillId="0" borderId="16" xfId="0" applyFont="1" applyFill="1" applyBorder="1" applyAlignment="1" applyProtection="1">
      <alignment vertical="center"/>
      <protection hidden="1"/>
    </xf>
    <xf numFmtId="167" fontId="29" fillId="0" borderId="16" xfId="0" applyFont="1" applyFill="1" applyBorder="1" applyAlignment="1" applyProtection="1">
      <alignment vertical="center"/>
      <protection hidden="1"/>
    </xf>
    <xf numFmtId="167" fontId="29" fillId="0" borderId="18" xfId="0" applyFont="1" applyFill="1" applyBorder="1" applyAlignment="1" applyProtection="1">
      <alignment vertical="center" wrapText="1"/>
      <protection hidden="1"/>
    </xf>
    <xf numFmtId="10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left"/>
    </xf>
    <xf numFmtId="165" fontId="30" fillId="0" borderId="0" xfId="0" applyNumberFormat="1" applyFont="1" applyFill="1" applyAlignment="1">
      <alignment horizontal="center"/>
    </xf>
    <xf numFmtId="167" fontId="0" fillId="0" borderId="0" xfId="0" applyFill="1"/>
    <xf numFmtId="167" fontId="0" fillId="0" borderId="0" xfId="0" applyFill="1" applyAlignment="1"/>
    <xf numFmtId="165" fontId="0" fillId="0" borderId="0" xfId="0" applyNumberFormat="1" applyFill="1" applyAlignment="1"/>
    <xf numFmtId="167" fontId="0" fillId="0" borderId="0" xfId="0" applyFill="1" applyAlignment="1">
      <alignment horizontal="center"/>
    </xf>
    <xf numFmtId="1" fontId="28" fillId="0" borderId="6" xfId="0" quotePrefix="1" applyNumberFormat="1" applyFont="1" applyFill="1" applyBorder="1" applyAlignment="1" applyProtection="1">
      <alignment horizontal="center" vertical="center" wrapText="1"/>
      <protection hidden="1"/>
    </xf>
    <xf numFmtId="10" fontId="28" fillId="0" borderId="6" xfId="15" applyNumberFormat="1" applyFont="1" applyFill="1" applyBorder="1" applyAlignment="1" applyProtection="1">
      <alignment horizontal="center" vertical="center"/>
      <protection hidden="1"/>
    </xf>
    <xf numFmtId="165" fontId="0" fillId="0" borderId="6" xfId="0" applyNumberFormat="1" applyFill="1" applyBorder="1" applyAlignment="1">
      <alignment horizontal="center"/>
    </xf>
    <xf numFmtId="167" fontId="28" fillId="0" borderId="6" xfId="0" applyFont="1" applyFill="1" applyBorder="1" applyAlignment="1" applyProtection="1">
      <alignment horizontal="center" vertical="center" wrapText="1"/>
      <protection hidden="1"/>
    </xf>
    <xf numFmtId="17" fontId="28" fillId="0" borderId="17" xfId="0" quotePrefix="1" applyNumberFormat="1" applyFont="1" applyFill="1" applyBorder="1" applyAlignment="1" applyProtection="1">
      <alignment horizontal="center" vertical="center" wrapText="1"/>
      <protection hidden="1"/>
    </xf>
    <xf numFmtId="167" fontId="29" fillId="0" borderId="18" xfId="0" applyFont="1" applyFill="1" applyBorder="1" applyAlignment="1" applyProtection="1">
      <alignment vertical="center"/>
      <protection hidden="1"/>
    </xf>
    <xf numFmtId="165" fontId="31" fillId="0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7" fontId="17" fillId="0" borderId="0" xfId="0" applyFont="1" applyFill="1" applyAlignment="1">
      <alignment horizontal="center"/>
    </xf>
    <xf numFmtId="3" fontId="0" fillId="0" borderId="0" xfId="0" applyNumberFormat="1" applyFill="1" applyAlignment="1"/>
    <xf numFmtId="2" fontId="0" fillId="0" borderId="0" xfId="0" applyNumberFormat="1" applyFill="1" applyAlignment="1"/>
    <xf numFmtId="167" fontId="17" fillId="0" borderId="0" xfId="0" applyFont="1" applyFill="1" applyAlignment="1"/>
    <xf numFmtId="169" fontId="28" fillId="0" borderId="17" xfId="0" applyNumberFormat="1" applyFont="1" applyFill="1" applyBorder="1" applyAlignment="1" applyProtection="1">
      <alignment horizontal="center" vertical="center" wrapText="1"/>
      <protection hidden="1"/>
    </xf>
    <xf numFmtId="167" fontId="28" fillId="0" borderId="18" xfId="0" applyFont="1" applyFill="1" applyBorder="1" applyAlignment="1" applyProtection="1">
      <alignment vertical="center"/>
      <protection hidden="1"/>
    </xf>
    <xf numFmtId="9" fontId="28" fillId="0" borderId="17" xfId="15" applyFont="1" applyFill="1" applyBorder="1" applyAlignment="1" applyProtection="1">
      <alignment horizontal="center" vertical="center" wrapText="1"/>
      <protection hidden="1"/>
    </xf>
    <xf numFmtId="3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/>
    <xf numFmtId="167" fontId="17" fillId="0" borderId="0" xfId="0" applyFont="1" applyFill="1"/>
    <xf numFmtId="164" fontId="17" fillId="0" borderId="0" xfId="0" applyNumberFormat="1" applyFont="1" applyFill="1"/>
    <xf numFmtId="10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5" fontId="4" fillId="0" borderId="6" xfId="0" applyNumberFormat="1" applyFont="1" applyFill="1" applyBorder="1" applyAlignment="1">
      <alignment horizontal="center"/>
    </xf>
    <xf numFmtId="10" fontId="3" fillId="0" borderId="0" xfId="15" applyNumberFormat="1" applyFont="1" applyFill="1" applyAlignment="1" applyProtection="1">
      <alignment horizontal="center"/>
      <protection locked="0" hidden="1"/>
    </xf>
    <xf numFmtId="164" fontId="3" fillId="0" borderId="0" xfId="0" applyNumberFormat="1" applyFont="1" applyFill="1" applyAlignment="1" applyProtection="1">
      <alignment horizontal="center"/>
      <protection locked="0"/>
    </xf>
    <xf numFmtId="165" fontId="4" fillId="0" borderId="0" xfId="0" applyNumberFormat="1" applyFont="1" applyFill="1" applyAlignment="1" applyProtection="1">
      <alignment horizontal="center"/>
      <protection hidden="1"/>
    </xf>
    <xf numFmtId="164" fontId="3" fillId="0" borderId="0" xfId="0" applyNumberFormat="1" applyFont="1" applyFill="1"/>
    <xf numFmtId="167" fontId="3" fillId="0" borderId="0" xfId="0" applyFont="1" applyFill="1" applyAlignment="1">
      <alignment horizontal="left" wrapText="1"/>
    </xf>
    <xf numFmtId="167" fontId="32" fillId="0" borderId="0" xfId="0" applyFont="1" applyFill="1" applyProtection="1">
      <protection locked="0" hidden="1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2" fontId="0" fillId="4" borderId="0" xfId="15" applyNumberFormat="1" applyFont="1" applyFill="1" applyAlignment="1">
      <alignment horizontal="center"/>
    </xf>
    <xf numFmtId="172" fontId="0" fillId="4" borderId="19" xfId="15" applyNumberFormat="1" applyFont="1" applyFill="1" applyBorder="1" applyAlignment="1">
      <alignment horizontal="center"/>
    </xf>
    <xf numFmtId="167" fontId="12" fillId="6" borderId="0" xfId="0" applyFont="1" applyFill="1" applyAlignment="1">
      <alignment horizontal="left"/>
    </xf>
    <xf numFmtId="10" fontId="6" fillId="0" borderId="0" xfId="15" applyNumberFormat="1" applyFont="1" applyFill="1" applyAlignment="1" applyProtection="1">
      <alignment horizontal="center"/>
      <protection locked="0" hidden="1"/>
    </xf>
    <xf numFmtId="164" fontId="0" fillId="0" borderId="0" xfId="0" applyNumberFormat="1" applyFill="1" applyAlignment="1" applyProtection="1">
      <alignment horizontal="center"/>
      <protection locked="0"/>
    </xf>
    <xf numFmtId="167" fontId="1" fillId="0" borderId="0" xfId="0" applyFont="1" applyFill="1" applyAlignment="1">
      <alignment horizontal="center"/>
    </xf>
    <xf numFmtId="165" fontId="1" fillId="0" borderId="0" xfId="0" applyNumberFormat="1" applyFont="1" applyFill="1" applyAlignment="1" applyProtection="1">
      <alignment horizontal="center"/>
      <protection hidden="1"/>
    </xf>
    <xf numFmtId="167" fontId="0" fillId="0" borderId="0" xfId="0" applyFill="1" applyAlignment="1">
      <alignment horizontal="left" wrapText="1"/>
    </xf>
    <xf numFmtId="167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 applyAlignment="1" applyProtection="1">
      <alignment horizontal="left"/>
      <protection hidden="1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Losa/Noleggio%20autovetture/Easy_Business_Plan_PRO_Noleggio_autovetture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Pepe%20caffe/defintivi/Business_Plan_Pepe_car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"/>
      <sheetName val="Input-&gt;"/>
      <sheetName val="Parametri"/>
      <sheetName val="Fatturato mese"/>
      <sheetName val="Personale"/>
      <sheetName val="Altri_costi"/>
      <sheetName val="Investimenti"/>
      <sheetName val="Fin Banca"/>
      <sheetName val="Leasing"/>
      <sheetName val="Elaborati -&gt;"/>
      <sheetName val="Im Irap"/>
      <sheetName val="Im Ires"/>
      <sheetName val="E_Vendite"/>
      <sheetName val="E_Personale"/>
      <sheetName val="Ammortamento"/>
      <sheetName val="Liq iva"/>
      <sheetName val="Banca"/>
      <sheetName val="CEm"/>
      <sheetName val="SPm"/>
      <sheetName val="Cash Flow"/>
      <sheetName val="Sp annuo"/>
      <sheetName val="Ce annuo"/>
      <sheetName val="Cash Flow annuo"/>
      <sheetName val="Indicatori Princip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>
            <v>41275</v>
          </cell>
          <cell r="C2">
            <v>41306</v>
          </cell>
          <cell r="D2">
            <v>41336</v>
          </cell>
          <cell r="E2">
            <v>41367</v>
          </cell>
          <cell r="F2">
            <v>41397</v>
          </cell>
          <cell r="G2">
            <v>41428</v>
          </cell>
          <cell r="H2">
            <v>41458</v>
          </cell>
          <cell r="I2">
            <v>41489</v>
          </cell>
          <cell r="J2">
            <v>41519</v>
          </cell>
          <cell r="K2">
            <v>41550</v>
          </cell>
          <cell r="L2">
            <v>41580</v>
          </cell>
          <cell r="M2">
            <v>41611</v>
          </cell>
          <cell r="N2">
            <v>41641</v>
          </cell>
          <cell r="O2">
            <v>41672</v>
          </cell>
          <cell r="P2">
            <v>41702</v>
          </cell>
          <cell r="Q2">
            <v>41733</v>
          </cell>
          <cell r="R2">
            <v>41763</v>
          </cell>
          <cell r="S2">
            <v>41794</v>
          </cell>
          <cell r="T2">
            <v>41824</v>
          </cell>
          <cell r="U2">
            <v>41855</v>
          </cell>
          <cell r="V2">
            <v>41885</v>
          </cell>
          <cell r="W2">
            <v>41916</v>
          </cell>
          <cell r="X2">
            <v>41946</v>
          </cell>
          <cell r="Y2">
            <v>41977</v>
          </cell>
          <cell r="Z2">
            <v>42007</v>
          </cell>
          <cell r="AA2">
            <v>42038</v>
          </cell>
          <cell r="AB2">
            <v>42068</v>
          </cell>
          <cell r="AC2">
            <v>42099</v>
          </cell>
          <cell r="AD2">
            <v>42129</v>
          </cell>
          <cell r="AE2">
            <v>42160</v>
          </cell>
          <cell r="AF2">
            <v>42190</v>
          </cell>
          <cell r="AG2">
            <v>42221</v>
          </cell>
          <cell r="AH2">
            <v>42251</v>
          </cell>
          <cell r="AI2">
            <v>42282</v>
          </cell>
          <cell r="AJ2">
            <v>42312</v>
          </cell>
          <cell r="AK2">
            <v>42343</v>
          </cell>
          <cell r="AL2">
            <v>42373</v>
          </cell>
          <cell r="AM2">
            <v>42404</v>
          </cell>
          <cell r="AN2">
            <v>42434</v>
          </cell>
          <cell r="AO2">
            <v>42465</v>
          </cell>
          <cell r="AP2">
            <v>42495</v>
          </cell>
          <cell r="AQ2">
            <v>42526</v>
          </cell>
          <cell r="AR2">
            <v>42556</v>
          </cell>
          <cell r="AS2">
            <v>42587</v>
          </cell>
          <cell r="AT2">
            <v>42617</v>
          </cell>
          <cell r="AU2">
            <v>42648</v>
          </cell>
          <cell r="AV2">
            <v>42678</v>
          </cell>
          <cell r="AW2">
            <v>42709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oggio"/>
      <sheetName val="Input-&gt;"/>
      <sheetName val="Par In"/>
      <sheetName val="Distinta"/>
      <sheetName val="Magazzino"/>
      <sheetName val="In mat prime"/>
      <sheetName val="Inp_ven"/>
      <sheetName val="Inp_Riv"/>
      <sheetName val="Inp_Inv"/>
      <sheetName val="Inv_ pregr"/>
      <sheetName val="Inp_Pers"/>
      <sheetName val="Inp_altri costi"/>
      <sheetName val="Nuovo fin"/>
      <sheetName val="Nuovo Leas"/>
      <sheetName val="Finanziamento"/>
      <sheetName val="Leasing_pregr"/>
      <sheetName val="Imp_Ires"/>
      <sheetName val="Imp_Irap"/>
      <sheetName val="Fin soc_cap soc"/>
      <sheetName val="Elaborati-&gt;"/>
      <sheetName val="amm.to"/>
      <sheetName val="Banca"/>
      <sheetName val="Produzione"/>
      <sheetName val="Liq_iva"/>
      <sheetName val="report"/>
      <sheetName val="SPm"/>
      <sheetName val="CEm"/>
      <sheetName val="Cash Flow"/>
      <sheetName val="Sp anno"/>
      <sheetName val="Ce annuo"/>
      <sheetName val="Cash Floe annu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G4">
            <v>8.1288343558282208E-3</v>
          </cell>
          <cell r="H4">
            <v>8.1288343558282208E-3</v>
          </cell>
          <cell r="I4">
            <v>8.1288343558282208E-3</v>
          </cell>
          <cell r="J4">
            <v>8.1288343558282208E-3</v>
          </cell>
          <cell r="K4">
            <v>8.1288343558282208E-3</v>
          </cell>
          <cell r="L4">
            <v>8.1288343558282208E-3</v>
          </cell>
          <cell r="M4">
            <v>8.1288343558282208E-3</v>
          </cell>
          <cell r="N4">
            <v>8.1288343558282208E-3</v>
          </cell>
          <cell r="O4">
            <v>8.1288343558282208E-3</v>
          </cell>
          <cell r="P4">
            <v>8.1288343558282208E-3</v>
          </cell>
          <cell r="Q4">
            <v>8.1288343558282208E-3</v>
          </cell>
          <cell r="R4">
            <v>8.1288343558282208E-3</v>
          </cell>
          <cell r="S4">
            <v>8.1288343558282208E-3</v>
          </cell>
          <cell r="T4">
            <v>8.1288343558282208E-3</v>
          </cell>
          <cell r="U4">
            <v>8.1288343558282208E-3</v>
          </cell>
          <cell r="V4">
            <v>8.1288343558282208E-3</v>
          </cell>
          <cell r="W4">
            <v>8.1288343558282208E-3</v>
          </cell>
          <cell r="X4">
            <v>8.1288343558282208E-3</v>
          </cell>
          <cell r="Y4">
            <v>8.1288343558282208E-3</v>
          </cell>
          <cell r="Z4">
            <v>8.1288343558282208E-3</v>
          </cell>
          <cell r="AA4">
            <v>8.1288343558282208E-3</v>
          </cell>
          <cell r="AB4">
            <v>8.1288343558282208E-3</v>
          </cell>
          <cell r="AC4">
            <v>8.1288343558282208E-3</v>
          </cell>
          <cell r="AD4">
            <v>8.1288343558282208E-3</v>
          </cell>
          <cell r="AE4">
            <v>8.1288343558282208E-3</v>
          </cell>
          <cell r="AF4">
            <v>8.1288343558282208E-3</v>
          </cell>
          <cell r="AG4">
            <v>8.1288343558282208E-3</v>
          </cell>
          <cell r="AH4">
            <v>8.1288343558282208E-3</v>
          </cell>
          <cell r="AI4">
            <v>8.1288343558282208E-3</v>
          </cell>
          <cell r="AJ4">
            <v>8.1288343558282208E-3</v>
          </cell>
          <cell r="AK4">
            <v>8.1288343558282208E-3</v>
          </cell>
          <cell r="AL4">
            <v>8.1288343558282208E-3</v>
          </cell>
          <cell r="AM4">
            <v>8.1288343558282208E-3</v>
          </cell>
          <cell r="AN4">
            <v>8.1288343558282208E-3</v>
          </cell>
          <cell r="AO4">
            <v>8.1288343558282208E-3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zoomScaleNormal="100" workbookViewId="0">
      <selection activeCell="D20" sqref="D20"/>
    </sheetView>
  </sheetViews>
  <sheetFormatPr defaultRowHeight="15" x14ac:dyDescent="0.25"/>
  <cols>
    <col min="2" max="2" width="30.7109375" bestFit="1" customWidth="1"/>
    <col min="3" max="3" width="25.140625" bestFit="1" customWidth="1"/>
    <col min="4" max="4" width="16.42578125" bestFit="1" customWidth="1"/>
  </cols>
  <sheetData>
    <row r="1" spans="2:13" x14ac:dyDescent="0.25">
      <c r="B1" s="64" t="s">
        <v>230</v>
      </c>
    </row>
    <row r="4" spans="2:13" x14ac:dyDescent="0.25">
      <c r="B4" s="47" t="s">
        <v>306</v>
      </c>
      <c r="C4" s="47" t="s">
        <v>321</v>
      </c>
      <c r="D4" s="47" t="s">
        <v>322</v>
      </c>
    </row>
    <row r="5" spans="2:13" x14ac:dyDescent="0.25">
      <c r="B5" s="44" t="s">
        <v>363</v>
      </c>
      <c r="C5" s="44" t="s">
        <v>304</v>
      </c>
      <c r="D5" s="44" t="s">
        <v>323</v>
      </c>
    </row>
    <row r="6" spans="2:13" x14ac:dyDescent="0.25">
      <c r="B6" s="44" t="s">
        <v>303</v>
      </c>
      <c r="C6" s="44" t="s">
        <v>346</v>
      </c>
      <c r="D6" s="44" t="s">
        <v>352</v>
      </c>
    </row>
    <row r="7" spans="2:13" x14ac:dyDescent="0.25">
      <c r="B7" s="44" t="s">
        <v>305</v>
      </c>
      <c r="C7" s="44" t="s">
        <v>350</v>
      </c>
      <c r="D7" s="44" t="s">
        <v>353</v>
      </c>
      <c r="H7" s="178" t="s">
        <v>377</v>
      </c>
      <c r="I7" s="179"/>
      <c r="J7" s="179"/>
      <c r="K7" s="179"/>
      <c r="L7" s="179"/>
      <c r="M7" s="179"/>
    </row>
    <row r="8" spans="2:13" x14ac:dyDescent="0.25">
      <c r="B8" s="44" t="s">
        <v>307</v>
      </c>
      <c r="C8" s="44" t="s">
        <v>351</v>
      </c>
      <c r="H8" s="179"/>
      <c r="I8" s="179"/>
      <c r="J8" s="179"/>
      <c r="K8" s="179"/>
      <c r="L8" s="179"/>
      <c r="M8" s="179"/>
    </row>
    <row r="9" spans="2:13" x14ac:dyDescent="0.25">
      <c r="B9" s="44" t="s">
        <v>364</v>
      </c>
      <c r="C9" s="44" t="s">
        <v>354</v>
      </c>
      <c r="H9" s="179"/>
      <c r="I9" s="179"/>
      <c r="J9" s="179"/>
      <c r="K9" s="179"/>
      <c r="L9" s="179"/>
      <c r="M9" s="179"/>
    </row>
    <row r="10" spans="2:13" x14ac:dyDescent="0.25">
      <c r="B10" s="44" t="s">
        <v>394</v>
      </c>
      <c r="C10" s="44" t="s">
        <v>365</v>
      </c>
      <c r="H10" s="179"/>
      <c r="I10" s="179"/>
      <c r="J10" s="179"/>
      <c r="K10" s="179"/>
      <c r="L10" s="179"/>
      <c r="M10" s="179"/>
    </row>
    <row r="11" spans="2:13" x14ac:dyDescent="0.25">
      <c r="B11" s="44" t="s">
        <v>455</v>
      </c>
      <c r="C11" s="44" t="s">
        <v>394</v>
      </c>
    </row>
    <row r="12" spans="2:13" x14ac:dyDescent="0.25">
      <c r="B12" s="44" t="s">
        <v>484</v>
      </c>
      <c r="C12" s="44" t="s">
        <v>455</v>
      </c>
    </row>
    <row r="13" spans="2:13" x14ac:dyDescent="0.25">
      <c r="B13" s="44" t="s">
        <v>485</v>
      </c>
      <c r="C13" s="44" t="s">
        <v>484</v>
      </c>
    </row>
    <row r="14" spans="2:13" x14ac:dyDescent="0.25">
      <c r="C14" s="44" t="s">
        <v>485</v>
      </c>
    </row>
    <row r="15" spans="2:13" x14ac:dyDescent="0.25">
      <c r="C15" s="44" t="s">
        <v>157</v>
      </c>
    </row>
    <row r="16" spans="2:13" x14ac:dyDescent="0.25">
      <c r="C16" s="44" t="s">
        <v>156</v>
      </c>
    </row>
    <row r="18" spans="2:3" x14ac:dyDescent="0.25">
      <c r="B18" s="47" t="s">
        <v>316</v>
      </c>
      <c r="C18" s="47"/>
    </row>
    <row r="19" spans="2:3" ht="15.75" thickBot="1" x14ac:dyDescent="0.3">
      <c r="B19" s="169" t="s">
        <v>317</v>
      </c>
      <c r="C19" s="74" t="s">
        <v>318</v>
      </c>
    </row>
    <row r="20" spans="2:3" ht="16.5" thickTop="1" thickBot="1" x14ac:dyDescent="0.3">
      <c r="B20" s="169" t="s">
        <v>637</v>
      </c>
      <c r="C20" s="167">
        <v>0.27500000000000002</v>
      </c>
    </row>
    <row r="21" spans="2:3" x14ac:dyDescent="0.25">
      <c r="B21" s="169" t="s">
        <v>638</v>
      </c>
      <c r="C21" s="168">
        <v>3.9E-2</v>
      </c>
    </row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  <hyperlink ref="B11" location="'Altri costi'!A1" display="Altri Costi"/>
    <hyperlink ref="C12" location="'E_Altri costi'!A1" display="Altri Costi"/>
    <hyperlink ref="B12" location="Finanziamneti!A1" display="Finanziamenti m/l termine"/>
    <hyperlink ref="B13" location="Leasing!A1" display="Leasing"/>
    <hyperlink ref="C13" location="E_Finanziamenti!A1" display="Finanziamenti m/l termine"/>
    <hyperlink ref="C14" location="E_Leasing!A1" display="Leasing"/>
    <hyperlink ref="C15" location="Ires!A1" display="Ires"/>
    <hyperlink ref="C16" location="Irap!A1" display="Irap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1"/>
  <sheetViews>
    <sheetView showGridLines="0" workbookViewId="0">
      <selection activeCell="L14" sqref="L14"/>
    </sheetView>
  </sheetViews>
  <sheetFormatPr defaultRowHeight="15" x14ac:dyDescent="0.25"/>
  <cols>
    <col min="2" max="2" width="38" bestFit="1" customWidth="1"/>
    <col min="3" max="3" width="11.28515625" customWidth="1"/>
  </cols>
  <sheetData>
    <row r="1" spans="1:12" x14ac:dyDescent="0.25">
      <c r="A1" s="25" t="s">
        <v>204</v>
      </c>
      <c r="B1" s="43" t="s">
        <v>228</v>
      </c>
    </row>
    <row r="4" spans="1:12" ht="15.75" thickBot="1" x14ac:dyDescent="0.3">
      <c r="B4" s="132" t="s">
        <v>486</v>
      </c>
      <c r="C4" s="132" t="s">
        <v>507</v>
      </c>
      <c r="D4" s="132" t="s">
        <v>508</v>
      </c>
      <c r="E4" s="132" t="s">
        <v>509</v>
      </c>
      <c r="F4" s="132" t="s">
        <v>510</v>
      </c>
      <c r="G4" s="132" t="s">
        <v>511</v>
      </c>
      <c r="H4" s="132" t="s">
        <v>512</v>
      </c>
      <c r="I4" s="132" t="s">
        <v>513</v>
      </c>
      <c r="J4" s="132" t="s">
        <v>514</v>
      </c>
      <c r="K4" s="132" t="s">
        <v>515</v>
      </c>
      <c r="L4" s="132" t="s">
        <v>516</v>
      </c>
    </row>
    <row r="5" spans="1:12" ht="16.5" thickTop="1" thickBot="1" x14ac:dyDescent="0.3">
      <c r="B5" s="98" t="s">
        <v>487</v>
      </c>
      <c r="C5" s="131" t="s">
        <v>503</v>
      </c>
      <c r="D5" s="131" t="s">
        <v>190</v>
      </c>
      <c r="E5" s="131" t="s">
        <v>170</v>
      </c>
      <c r="F5" s="131" t="s">
        <v>171</v>
      </c>
      <c r="G5" s="131" t="s">
        <v>191</v>
      </c>
      <c r="H5" s="131" t="s">
        <v>170</v>
      </c>
      <c r="I5" s="131" t="s">
        <v>173</v>
      </c>
      <c r="J5" s="131" t="s">
        <v>201</v>
      </c>
      <c r="K5" s="131" t="s">
        <v>196</v>
      </c>
      <c r="L5" s="131" t="s">
        <v>169</v>
      </c>
    </row>
    <row r="6" spans="1:12" ht="16.5" thickTop="1" thickBot="1" x14ac:dyDescent="0.3">
      <c r="B6" s="98" t="s">
        <v>489</v>
      </c>
      <c r="C6" s="131">
        <v>0.09</v>
      </c>
      <c r="D6" s="131">
        <v>0.09</v>
      </c>
      <c r="E6" s="131">
        <v>0.09</v>
      </c>
      <c r="F6" s="131">
        <v>0.09</v>
      </c>
      <c r="G6" s="131">
        <v>0.09</v>
      </c>
      <c r="H6" s="131">
        <v>0.09</v>
      </c>
      <c r="I6" s="131">
        <v>0.09</v>
      </c>
      <c r="J6" s="131">
        <v>0.09</v>
      </c>
      <c r="K6" s="131">
        <v>0.09</v>
      </c>
      <c r="L6" s="131">
        <v>0.09</v>
      </c>
    </row>
    <row r="7" spans="1:12" ht="16.5" thickTop="1" thickBot="1" x14ac:dyDescent="0.3">
      <c r="B7" s="98" t="s">
        <v>504</v>
      </c>
      <c r="C7" s="88">
        <v>20000</v>
      </c>
      <c r="D7" s="88">
        <v>20000</v>
      </c>
      <c r="E7" s="88">
        <v>20000</v>
      </c>
      <c r="F7" s="88">
        <v>20000</v>
      </c>
      <c r="G7" s="88">
        <v>20000</v>
      </c>
      <c r="H7" s="88">
        <v>20000</v>
      </c>
      <c r="I7" s="88">
        <v>20000</v>
      </c>
      <c r="J7" s="88">
        <v>20000</v>
      </c>
      <c r="K7" s="88">
        <v>20000</v>
      </c>
      <c r="L7" s="88">
        <v>20000</v>
      </c>
    </row>
    <row r="8" spans="1:12" ht="16.5" thickTop="1" thickBot="1" x14ac:dyDescent="0.3">
      <c r="B8" s="98" t="s">
        <v>505</v>
      </c>
      <c r="C8" s="131">
        <v>0.1</v>
      </c>
      <c r="D8" s="131">
        <v>0.1</v>
      </c>
      <c r="E8" s="131">
        <v>0.1</v>
      </c>
      <c r="F8" s="131">
        <v>0.1</v>
      </c>
      <c r="G8" s="131">
        <v>0.1</v>
      </c>
      <c r="H8" s="131">
        <v>0.1</v>
      </c>
      <c r="I8" s="131">
        <v>0.1</v>
      </c>
      <c r="J8" s="131">
        <v>0.1</v>
      </c>
      <c r="K8" s="131">
        <v>0.1</v>
      </c>
      <c r="L8" s="131">
        <v>0.1</v>
      </c>
    </row>
    <row r="9" spans="1:12" ht="16.5" thickTop="1" thickBot="1" x14ac:dyDescent="0.3">
      <c r="B9" s="98" t="s">
        <v>506</v>
      </c>
      <c r="C9" s="131">
        <v>0.1</v>
      </c>
      <c r="D9" s="131">
        <v>0.1</v>
      </c>
      <c r="E9" s="131">
        <v>0.1</v>
      </c>
      <c r="F9" s="131">
        <v>0.1</v>
      </c>
      <c r="G9" s="131">
        <v>0.1</v>
      </c>
      <c r="H9" s="131">
        <v>0.1</v>
      </c>
      <c r="I9" s="131">
        <v>0.1</v>
      </c>
      <c r="J9" s="131">
        <v>0.1</v>
      </c>
      <c r="K9" s="131">
        <v>0.1</v>
      </c>
      <c r="L9" s="131">
        <v>0.1</v>
      </c>
    </row>
    <row r="10" spans="1:12" ht="16.5" thickTop="1" thickBot="1" x14ac:dyDescent="0.3">
      <c r="B10" s="98" t="s">
        <v>491</v>
      </c>
      <c r="C10" s="54">
        <v>48</v>
      </c>
      <c r="D10" s="54">
        <v>48</v>
      </c>
      <c r="E10" s="54">
        <v>48</v>
      </c>
      <c r="F10" s="54">
        <v>48</v>
      </c>
      <c r="G10" s="54">
        <v>48</v>
      </c>
      <c r="H10" s="54">
        <v>48</v>
      </c>
      <c r="I10" s="54">
        <v>48</v>
      </c>
      <c r="J10" s="54">
        <v>48</v>
      </c>
      <c r="K10" s="54">
        <v>48</v>
      </c>
      <c r="L10" s="54">
        <v>48</v>
      </c>
    </row>
    <row r="11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C5:L5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89" workbookViewId="0">
      <selection activeCell="D99" sqref="D99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345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309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312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315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325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344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J55" sqref="J5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348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314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P95" workbookViewId="0">
      <selection activeCell="AN114" sqref="AN114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355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356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354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327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357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Base'!$G31=30,(D49+D74),(SUM(C49:D49)+SUM(C74:D74))))</f>
        <v>176853.6</v>
      </c>
      <c r="E99" s="65">
        <f>+IF('An Distinta Base'!$G31=0,0,+IF('An Distinta Base'!$G31=30,(E49+E74),+IF('An Distinta Base'!$G31=60,(SUM(D49:E49)+SUM(D74:E74)),(SUM(C49:E49)+SUM(C74:E74)))))</f>
        <v>179467.2</v>
      </c>
      <c r="F99" s="65">
        <f>+IF('An Distinta Base'!$G31=0,0,+IF('An Distinta Base'!$G31=30,(F49+F74),+IF('An Distinta Base'!$G31=60,(SUM(E49:F49)+SUM(E74:F74)),(SUM(D49:F49)+SUM(D74:F74)))))</f>
        <v>182952</v>
      </c>
      <c r="G99" s="65">
        <f>+IF('An Distinta Base'!$G31=0,0,+IF('An Distinta Base'!$G31=30,(G49+G74),+IF('An Distinta Base'!$G31=60,(SUM(F49:G49)+SUM(F74:G74)),(SUM(E49:G49)+SUM(E74:G74)))))</f>
        <v>186436.8</v>
      </c>
      <c r="H99" s="65">
        <f>+IF('An Distinta Base'!$G31=0,0,+IF('An Distinta Base'!$G31=30,(H49+H74),+IF('An Distinta Base'!$G31=60,(SUM(G49:H49)+SUM(G74:H74)),(SUM(F49:H49)+SUM(F74:H74)))))</f>
        <v>186436.8</v>
      </c>
      <c r="I99" s="65">
        <f>+IF('An Distinta Base'!$G31=0,0,+IF('An Distinta Base'!$G31=30,(I49+I74),+IF('An Distinta Base'!$G31=60,(SUM(H49:I49)+SUM(H74:I74)),(SUM(G49:I49)+SUM(G74:I74)))))</f>
        <v>189233.35200000001</v>
      </c>
      <c r="J99" s="65">
        <f>+IF('An Distinta Base'!$G31=0,0,+IF('An Distinta Base'!$G31=30,(J49+J74),+IF('An Distinta Base'!$G31=60,(SUM(I49:J49)+SUM(I74:J74)),(SUM(H49:J49)+SUM(H74:J74)))))</f>
        <v>192029.90400000004</v>
      </c>
      <c r="K99" s="65">
        <f>+IF('An Distinta Base'!$G31=0,0,+IF('An Distinta Base'!$G31=30,(K49+K74),+IF('An Distinta Base'!$G31=60,(SUM(J49:K49)+SUM(J74:K74)),(SUM(I49:K49)+SUM(I74:K74)))))</f>
        <v>192029.90400000004</v>
      </c>
      <c r="L99" s="65">
        <f>+IF('An Distinta Base'!$G31=0,0,+IF('An Distinta Base'!$G31=30,(L49+L74),+IF('An Distinta Base'!$G31=60,(SUM(K49:L49)+SUM(K74:L74)),(SUM(J49:L49)+SUM(J74:L74)))))</f>
        <v>192029.90400000004</v>
      </c>
      <c r="M99" s="65">
        <f>+IF('An Distinta Base'!$G31=0,0,+IF('An Distinta Base'!$G31=30,(M49+M74),+IF('An Distinta Base'!$G31=60,(SUM(L49:M49)+SUM(L74:M74)),(SUM(K49:M49)+SUM(K74:M74)))))</f>
        <v>192029.90400000004</v>
      </c>
      <c r="N99" s="65">
        <f>+IF('An Distinta Base'!$G31=0,0,+IF('An Distinta Base'!$G31=30,(N49+N74),+IF('An Distinta Base'!$G31=60,(SUM(M49:N49)+SUM(M74:N74)),(SUM(L49:N49)+SUM(L74:N74)))))</f>
        <v>192029.90400000004</v>
      </c>
      <c r="O99" s="65">
        <f>+IF('An Distinta Base'!$G31=0,0,+IF('An Distinta Base'!$G31=30,(O49+O74),+IF('An Distinta Base'!$G31=60,(SUM(N49:O49)+SUM(N74:O74)),(SUM(M49:O49)+SUM(M74:O74)))))</f>
        <v>192029.90400000004</v>
      </c>
      <c r="P99" s="65">
        <f>+IF('An Distinta Base'!$G31=0,0,+IF('An Distinta Base'!$G31=30,(P49+P74),+IF('An Distinta Base'!$G31=60,(SUM(O49:P49)+SUM(O74:P74)),(SUM(N49:P49)+SUM(N74:P74)))))</f>
        <v>192029.90400000004</v>
      </c>
      <c r="Q99" s="65">
        <f>+IF('An Distinta Base'!$G31=0,0,+IF('An Distinta Base'!$G31=30,(Q49+Q74),+IF('An Distinta Base'!$G31=60,(SUM(P49:Q49)+SUM(P74:Q74)),(SUM(O49:Q49)+SUM(O74:Q74)))))</f>
        <v>192029.90400000004</v>
      </c>
      <c r="R99" s="65">
        <f>+IF('An Distinta Base'!$G31=0,0,+IF('An Distinta Base'!$G31=30,(R49+R74),+IF('An Distinta Base'!$G31=60,(SUM(Q49:R49)+SUM(Q74:R74)),(SUM(P49:R49)+SUM(P74:R74)))))</f>
        <v>192029.90400000004</v>
      </c>
      <c r="S99" s="65">
        <f>+IF('An Distinta Base'!$G31=0,0,+IF('An Distinta Base'!$G31=30,(S49+S74),+IF('An Distinta Base'!$G31=60,(SUM(R49:S49)+SUM(R74:S74)),(SUM(Q49:S49)+SUM(Q74:S74)))))</f>
        <v>192029.90400000004</v>
      </c>
      <c r="T99" s="65">
        <f>+IF('An Distinta Base'!$G31=0,0,+IF('An Distinta Base'!$G31=30,(T49+T74),+IF('An Distinta Base'!$G31=60,(SUM(S49:T49)+SUM(S74:T74)),(SUM(R49:T49)+SUM(R74:T74)))))</f>
        <v>192029.90400000004</v>
      </c>
      <c r="U99" s="65">
        <f>+IF('An Distinta Base'!$G31=0,0,+IF('An Distinta Base'!$G31=30,(U49+U74),+IF('An Distinta Base'!$G31=60,(SUM(T49:U49)+SUM(T74:U74)),(SUM(S49:U49)+SUM(S74:U74)))))</f>
        <v>192029.90400000004</v>
      </c>
      <c r="V99" s="65">
        <f>+IF('An Distinta Base'!$G31=0,0,+IF('An Distinta Base'!$G31=30,(V49+V74),+IF('An Distinta Base'!$G31=60,(SUM(U49:V49)+SUM(U74:V74)),(SUM(T49:V49)+SUM(T74:V74)))))</f>
        <v>192029.90400000004</v>
      </c>
      <c r="W99" s="65">
        <f>+IF('An Distinta Base'!$G31=0,0,+IF('An Distinta Base'!$G31=30,(W49+W74),+IF('An Distinta Base'!$G31=60,(SUM(V49:W49)+SUM(V74:W74)),(SUM(U49:W49)+SUM(U74:W74)))))</f>
        <v>192029.90400000004</v>
      </c>
      <c r="X99" s="65">
        <f>+IF('An Distinta Base'!$G31=0,0,+IF('An Distinta Base'!$G31=30,(X49+X74),+IF('An Distinta Base'!$G31=60,(SUM(W49:X49)+SUM(W74:X74)),(SUM(V49:X49)+SUM(V74:X74)))))</f>
        <v>192029.90400000004</v>
      </c>
      <c r="Y99" s="65">
        <f>+IF('An Distinta Base'!$G31=0,0,+IF('An Distinta Base'!$G31=30,(Y49+Y74),+IF('An Distinta Base'!$G31=60,(SUM(X49:Y49)+SUM(X74:Y74)),(SUM(W49:Y49)+SUM(W74:Y74)))))</f>
        <v>192029.90400000004</v>
      </c>
      <c r="Z99" s="65">
        <f>+IF('An Distinta Base'!$G31=0,0,+IF('An Distinta Base'!$G31=30,(Z49+Z74),+IF('An Distinta Base'!$G31=60,(SUM(Y49:Z49)+SUM(Y74:Z74)),(SUM(X49:Z49)+SUM(X74:Z74)))))</f>
        <v>192029.90400000004</v>
      </c>
      <c r="AA99" s="65">
        <f>+IF('An Distinta Base'!$G31=0,0,+IF('An Distinta Base'!$G31=30,(AA49+AA74),+IF('An Distinta Base'!$G31=60,(SUM(Z49:AA49)+SUM(Z74:AA74)),(SUM(Y49:AA49)+SUM(Y74:AA74)))))</f>
        <v>192029.90400000004</v>
      </c>
      <c r="AB99" s="65">
        <f>+IF('An Distinta Base'!$G31=0,0,+IF('An Distinta Base'!$G31=30,(AB49+AB74),+IF('An Distinta Base'!$G31=60,(SUM(AA49:AB49)+SUM(AA74:AB74)),(SUM(Z49:AB49)+SUM(Z74:AB74)))))</f>
        <v>192029.90400000004</v>
      </c>
      <c r="AC99" s="65">
        <f>+IF('An Distinta Base'!$G31=0,0,+IF('An Distinta Base'!$G31=30,(AC49+AC74),+IF('An Distinta Base'!$G31=60,(SUM(AB49:AC49)+SUM(AB74:AC74)),(SUM(AA49:AC49)+SUM(AA74:AC74)))))</f>
        <v>192029.90400000004</v>
      </c>
      <c r="AD99" s="65">
        <f>+IF('An Distinta Base'!$G31=0,0,+IF('An Distinta Base'!$G31=30,(AD49+AD74),+IF('An Distinta Base'!$G31=60,(SUM(AC49:AD49)+SUM(AC74:AD74)),(SUM(AB49:AD49)+SUM(AB74:AD74)))))</f>
        <v>192029.90400000004</v>
      </c>
      <c r="AE99" s="65">
        <f>+IF('An Distinta Base'!$G31=0,0,+IF('An Distinta Base'!$G31=30,(AE49+AE74),+IF('An Distinta Base'!$G31=60,(SUM(AD49:AE49)+SUM(AD74:AE74)),(SUM(AC49:AE49)+SUM(AC74:AE74)))))</f>
        <v>192029.90400000004</v>
      </c>
      <c r="AF99" s="65">
        <f>+IF('An Distinta Base'!$G31=0,0,+IF('An Distinta Base'!$G31=30,(AF49+AF74),+IF('An Distinta Base'!$G31=60,(SUM(AE49:AF49)+SUM(AE74:AF74)),(SUM(AD49:AF49)+SUM(AD74:AF74)))))</f>
        <v>192029.90400000004</v>
      </c>
      <c r="AG99" s="65">
        <f>+IF('An Distinta Base'!$G31=0,0,+IF('An Distinta Base'!$G31=30,(AG49+AG74),+IF('An Distinta Base'!$G31=60,(SUM(AF49:AG49)+SUM(AF74:AG74)),(SUM(AE49:AG49)+SUM(AE74:AG74)))))</f>
        <v>192029.90400000004</v>
      </c>
      <c r="AH99" s="65">
        <f>+IF('An Distinta Base'!$G31=0,0,+IF('An Distinta Base'!$G31=30,(AH49+AH74),+IF('An Distinta Base'!$G31=60,(SUM(AG49:AH49)+SUM(AG74:AH74)),(SUM(AF49:AH49)+SUM(AF74:AH74)))))</f>
        <v>192029.90400000004</v>
      </c>
      <c r="AI99" s="65">
        <f>+IF('An Distinta Base'!$G31=0,0,+IF('An Distinta Base'!$G31=30,(AI49+AI74),+IF('An Distinta Base'!$G31=60,(SUM(AH49:AI49)+SUM(AH74:AI74)),(SUM(AG49:AI49)+SUM(AG74:AI74)))))</f>
        <v>192029.90400000004</v>
      </c>
      <c r="AJ99" s="65">
        <f>+IF('An Distinta Base'!$G31=0,0,+IF('An Distinta Base'!$G31=30,(AJ49+AJ74),+IF('An Distinta Base'!$G31=60,(SUM(AI49:AJ49)+SUM(AI74:AJ74)),(SUM(AH49:AJ49)+SUM(AH74:AJ74)))))</f>
        <v>192029.90400000004</v>
      </c>
      <c r="AK99" s="65">
        <f>+IF('An Distinta Base'!$G31=0,0,+IF('An Distinta Base'!$G31=30,(AK49+AK74),+IF('An Distinta Base'!$G31=60,(SUM(AJ49:AK49)+SUM(AJ74:AK74)),(SUM(AI49:AK49)+SUM(AI74:AK74)))))</f>
        <v>192029.90400000004</v>
      </c>
      <c r="AL99" s="65">
        <f>+IF('An Distinta Base'!$G31=0,0,+IF('An Distinta Base'!$G31=30,(AL49+AL74),+IF('An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Base'!$G32=30,(D50+D75),(SUM(C50:D50)+SUM(C75:D75))))</f>
        <v>30552.5</v>
      </c>
      <c r="E100" s="65">
        <f>+IF('An Distinta Base'!$G32=0,0,+IF('An Distinta Base'!$G32=30,(E50+E75),+IF('An Distinta Base'!$G32=60,(SUM(D50:E50)+SUM(D75:E75)),(SUM(C50:E50)+SUM(C75:E75)))))</f>
        <v>30855</v>
      </c>
      <c r="F100" s="65">
        <f>+IF('An Distinta Base'!$G32=0,0,+IF('An Distinta Base'!$G32=30,(F50+F75),+IF('An Distinta Base'!$G32=60,(SUM(E50:F50)+SUM(E75:F75)),(SUM(D50:F50)+SUM(D75:F75)))))</f>
        <v>30855</v>
      </c>
      <c r="G100" s="65">
        <f>+IF('An Distinta Base'!$G32=0,0,+IF('An Distinta Base'!$G32=30,(G50+G75),+IF('An Distinta Base'!$G32=60,(SUM(F50:G50)+SUM(F75:G75)),(SUM(E50:G50)+SUM(E75:G75)))))</f>
        <v>30855</v>
      </c>
      <c r="H100" s="65">
        <f>+IF('An Distinta Base'!$G32=0,0,+IF('An Distinta Base'!$G32=30,(H50+H75),+IF('An Distinta Base'!$G32=60,(SUM(G50:H50)+SUM(G75:H75)),(SUM(F50:H50)+SUM(F75:H75)))))</f>
        <v>31157.5</v>
      </c>
      <c r="I100" s="65">
        <f>+IF('An Distinta Base'!$G32=0,0,+IF('An Distinta Base'!$G32=30,(I50+I75),+IF('An Distinta Base'!$G32=60,(SUM(H50:I50)+SUM(H75:I75)),(SUM(G50:I50)+SUM(G75:I75)))))</f>
        <v>31460</v>
      </c>
      <c r="J100" s="65">
        <f>+IF('An Distinta Base'!$G32=0,0,+IF('An Distinta Base'!$G32=30,(J50+J75),+IF('An Distinta Base'!$G32=60,(SUM(I50:J50)+SUM(I75:J75)),(SUM(H50:J50)+SUM(H75:J75)))))</f>
        <v>31460</v>
      </c>
      <c r="K100" s="65">
        <f>+IF('An Distinta Base'!$G32=0,0,+IF('An Distinta Base'!$G32=30,(K50+K75),+IF('An Distinta Base'!$G32=60,(SUM(J50:K50)+SUM(J75:K75)),(SUM(I50:K50)+SUM(I75:K75)))))</f>
        <v>31774.6</v>
      </c>
      <c r="L100" s="65">
        <f>+IF('An Distinta Base'!$G32=0,0,+IF('An Distinta Base'!$G32=30,(L50+L75),+IF('An Distinta Base'!$G32=60,(SUM(K50:L50)+SUM(K75:L75)),(SUM(J50:L50)+SUM(J75:L75)))))</f>
        <v>32089.200000000001</v>
      </c>
      <c r="M100" s="65">
        <f>+IF('An Distinta Base'!$G32=0,0,+IF('An Distinta Base'!$G32=30,(M50+M75),+IF('An Distinta Base'!$G32=60,(SUM(L50:M50)+SUM(L75:M75)),(SUM(K50:M50)+SUM(K75:M75)))))</f>
        <v>32089.200000000001</v>
      </c>
      <c r="N100" s="65">
        <f>+IF('An Distinta Base'!$G32=0,0,+IF('An Distinta Base'!$G32=30,(N50+N75),+IF('An Distinta Base'!$G32=60,(SUM(M50:N50)+SUM(M75:N75)),(SUM(L50:N50)+SUM(L75:N75)))))</f>
        <v>32089.200000000001</v>
      </c>
      <c r="O100" s="65">
        <f>+IF('An Distinta Base'!$G32=0,0,+IF('An Distinta Base'!$G32=30,(O50+O75),+IF('An Distinta Base'!$G32=60,(SUM(N50:O50)+SUM(N75:O75)),(SUM(M50:O50)+SUM(M75:O75)))))</f>
        <v>32089.200000000001</v>
      </c>
      <c r="P100" s="65">
        <f>+IF('An Distinta Base'!$G32=0,0,+IF('An Distinta Base'!$G32=30,(P50+P75),+IF('An Distinta Base'!$G32=60,(SUM(O50:P50)+SUM(O75:P75)),(SUM(N50:P50)+SUM(N75:P75)))))</f>
        <v>32089.200000000001</v>
      </c>
      <c r="Q100" s="65">
        <f>+IF('An Distinta Base'!$G32=0,0,+IF('An Distinta Base'!$G32=30,(Q50+Q75),+IF('An Distinta Base'!$G32=60,(SUM(P50:Q50)+SUM(P75:Q75)),(SUM(O50:Q50)+SUM(O75:Q75)))))</f>
        <v>32089.200000000001</v>
      </c>
      <c r="R100" s="65">
        <f>+IF('An Distinta Base'!$G32=0,0,+IF('An Distinta Base'!$G32=30,(R50+R75),+IF('An Distinta Base'!$G32=60,(SUM(Q50:R50)+SUM(Q75:R75)),(SUM(P50:R50)+SUM(P75:R75)))))</f>
        <v>32089.200000000001</v>
      </c>
      <c r="S100" s="65">
        <f>+IF('An Distinta Base'!$G32=0,0,+IF('An Distinta Base'!$G32=30,(S50+S75),+IF('An Distinta Base'!$G32=60,(SUM(R50:S50)+SUM(R75:S75)),(SUM(Q50:S50)+SUM(Q75:S75)))))</f>
        <v>32089.200000000001</v>
      </c>
      <c r="T100" s="65">
        <f>+IF('An Distinta Base'!$G32=0,0,+IF('An Distinta Base'!$G32=30,(T50+T75),+IF('An Distinta Base'!$G32=60,(SUM(S50:T50)+SUM(S75:T75)),(SUM(R50:T50)+SUM(R75:T75)))))</f>
        <v>32089.200000000001</v>
      </c>
      <c r="U100" s="65">
        <f>+IF('An Distinta Base'!$G32=0,0,+IF('An Distinta Base'!$G32=30,(U50+U75),+IF('An Distinta Base'!$G32=60,(SUM(T50:U50)+SUM(T75:U75)),(SUM(S50:U50)+SUM(S75:U75)))))</f>
        <v>32089.200000000001</v>
      </c>
      <c r="V100" s="65">
        <f>+IF('An Distinta Base'!$G32=0,0,+IF('An Distinta Base'!$G32=30,(V50+V75),+IF('An Distinta Base'!$G32=60,(SUM(U50:V50)+SUM(U75:V75)),(SUM(T50:V50)+SUM(T75:V75)))))</f>
        <v>32089.200000000001</v>
      </c>
      <c r="W100" s="65">
        <f>+IF('An Distinta Base'!$G32=0,0,+IF('An Distinta Base'!$G32=30,(W50+W75),+IF('An Distinta Base'!$G32=60,(SUM(V50:W50)+SUM(V75:W75)),(SUM(U50:W50)+SUM(U75:W75)))))</f>
        <v>32089.200000000001</v>
      </c>
      <c r="X100" s="65">
        <f>+IF('An Distinta Base'!$G32=0,0,+IF('An Distinta Base'!$G32=30,(X50+X75),+IF('An Distinta Base'!$G32=60,(SUM(W50:X50)+SUM(W75:X75)),(SUM(V50:X50)+SUM(V75:X75)))))</f>
        <v>32089.200000000001</v>
      </c>
      <c r="Y100" s="65">
        <f>+IF('An Distinta Base'!$G32=0,0,+IF('An Distinta Base'!$G32=30,(Y50+Y75),+IF('An Distinta Base'!$G32=60,(SUM(X50:Y50)+SUM(X75:Y75)),(SUM(W50:Y50)+SUM(W75:Y75)))))</f>
        <v>32089.200000000001</v>
      </c>
      <c r="Z100" s="65">
        <f>+IF('An Distinta Base'!$G32=0,0,+IF('An Distinta Base'!$G32=30,(Z50+Z75),+IF('An Distinta Base'!$G32=60,(SUM(Y50:Z50)+SUM(Y75:Z75)),(SUM(X50:Z50)+SUM(X75:Z75)))))</f>
        <v>32089.200000000001</v>
      </c>
      <c r="AA100" s="65">
        <f>+IF('An Distinta Base'!$G32=0,0,+IF('An Distinta Base'!$G32=30,(AA50+AA75),+IF('An Distinta Base'!$G32=60,(SUM(Z50:AA50)+SUM(Z75:AA75)),(SUM(Y50:AA50)+SUM(Y75:AA75)))))</f>
        <v>32089.200000000001</v>
      </c>
      <c r="AB100" s="65">
        <f>+IF('An Distinta Base'!$G32=0,0,+IF('An Distinta Base'!$G32=30,(AB50+AB75),+IF('An Distinta Base'!$G32=60,(SUM(AA50:AB50)+SUM(AA75:AB75)),(SUM(Z50:AB50)+SUM(Z75:AB75)))))</f>
        <v>32089.200000000001</v>
      </c>
      <c r="AC100" s="65">
        <f>+IF('An Distinta Base'!$G32=0,0,+IF('An Distinta Base'!$G32=30,(AC50+AC75),+IF('An Distinta Base'!$G32=60,(SUM(AB50:AC50)+SUM(AB75:AC75)),(SUM(AA50:AC50)+SUM(AA75:AC75)))))</f>
        <v>32089.200000000001</v>
      </c>
      <c r="AD100" s="65">
        <f>+IF('An Distinta Base'!$G32=0,0,+IF('An Distinta Base'!$G32=30,(AD50+AD75),+IF('An Distinta Base'!$G32=60,(SUM(AC50:AD50)+SUM(AC75:AD75)),(SUM(AB50:AD50)+SUM(AB75:AD75)))))</f>
        <v>32089.200000000001</v>
      </c>
      <c r="AE100" s="65">
        <f>+IF('An Distinta Base'!$G32=0,0,+IF('An Distinta Base'!$G32=30,(AE50+AE75),+IF('An Distinta Base'!$G32=60,(SUM(AD50:AE50)+SUM(AD75:AE75)),(SUM(AC50:AE50)+SUM(AC75:AE75)))))</f>
        <v>32089.200000000001</v>
      </c>
      <c r="AF100" s="65">
        <f>+IF('An Distinta Base'!$G32=0,0,+IF('An Distinta Base'!$G32=30,(AF50+AF75),+IF('An Distinta Base'!$G32=60,(SUM(AE50:AF50)+SUM(AE75:AF75)),(SUM(AD50:AF50)+SUM(AD75:AF75)))))</f>
        <v>32089.200000000001</v>
      </c>
      <c r="AG100" s="65">
        <f>+IF('An Distinta Base'!$G32=0,0,+IF('An Distinta Base'!$G32=30,(AG50+AG75),+IF('An Distinta Base'!$G32=60,(SUM(AF50:AG50)+SUM(AF75:AG75)),(SUM(AE50:AG50)+SUM(AE75:AG75)))))</f>
        <v>32089.200000000001</v>
      </c>
      <c r="AH100" s="65">
        <f>+IF('An Distinta Base'!$G32=0,0,+IF('An Distinta Base'!$G32=30,(AH50+AH75),+IF('An Distinta Base'!$G32=60,(SUM(AG50:AH50)+SUM(AG75:AH75)),(SUM(AF50:AH50)+SUM(AF75:AH75)))))</f>
        <v>32089.200000000001</v>
      </c>
      <c r="AI100" s="65">
        <f>+IF('An Distinta Base'!$G32=0,0,+IF('An Distinta Base'!$G32=30,(AI50+AI75),+IF('An Distinta Base'!$G32=60,(SUM(AH50:AI50)+SUM(AH75:AI75)),(SUM(AG50:AI50)+SUM(AG75:AI75)))))</f>
        <v>32089.200000000001</v>
      </c>
      <c r="AJ100" s="65">
        <f>+IF('An Distinta Base'!$G32=0,0,+IF('An Distinta Base'!$G32=30,(AJ50+AJ75),+IF('An Distinta Base'!$G32=60,(SUM(AI50:AJ50)+SUM(AI75:AJ75)),(SUM(AH50:AJ50)+SUM(AH75:AJ75)))))</f>
        <v>32089.200000000001</v>
      </c>
      <c r="AK100" s="65">
        <f>+IF('An Distinta Base'!$G32=0,0,+IF('An Distinta Base'!$G32=30,(AK50+AK75),+IF('An Distinta Base'!$G32=60,(SUM(AJ50:AK50)+SUM(AJ75:AK75)),(SUM(AI50:AK50)+SUM(AI75:AK75)))))</f>
        <v>32089.200000000001</v>
      </c>
      <c r="AL100" s="65">
        <f>+IF('An Distinta Base'!$G32=0,0,+IF('An Distinta Base'!$G32=30,(AL50+AL75),+IF('An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Base'!$G33=30,(D51+D76),(SUM(C51:D51)+SUM(C76:D76))))</f>
        <v>60179.35</v>
      </c>
      <c r="E101" s="65">
        <f>+IF('An Distinta Base'!$G33=0,0,+IF('An Distinta Base'!$G33=30,(E51+E76),+IF('An Distinta Base'!$G33=60,(SUM(D51:E51)+SUM(D76:E76)),(SUM(C51:E51)+SUM(C76:E76)))))</f>
        <v>61068.7</v>
      </c>
      <c r="F101" s="65">
        <f>+IF('An Distinta Base'!$G33=0,0,+IF('An Distinta Base'!$G33=30,(F51+F76),+IF('An Distinta Base'!$G33=60,(SUM(E51:F51)+SUM(E76:F76)),(SUM(D51:F51)+SUM(D76:F76)))))</f>
        <v>61068.7</v>
      </c>
      <c r="G101" s="65">
        <f>+IF('An Distinta Base'!$G33=0,0,+IF('An Distinta Base'!$G33=30,(G51+G76),+IF('An Distinta Base'!$G33=60,(SUM(F51:G51)+SUM(F76:G76)),(SUM(E51:G51)+SUM(E76:G76)))))</f>
        <v>61068.7</v>
      </c>
      <c r="H101" s="65">
        <f>+IF('An Distinta Base'!$G33=0,0,+IF('An Distinta Base'!$G33=30,(H51+H76),+IF('An Distinta Base'!$G33=60,(SUM(G51:H51)+SUM(G76:H76)),(SUM(F51:H51)+SUM(F76:H76)))))</f>
        <v>61068.7</v>
      </c>
      <c r="I101" s="65">
        <f>+IF('An Distinta Base'!$G33=0,0,+IF('An Distinta Base'!$G33=30,(I51+I76),+IF('An Distinta Base'!$G33=60,(SUM(H51:I51)+SUM(H76:I76)),(SUM(G51:I51)+SUM(G76:I76)))))</f>
        <v>61068.7</v>
      </c>
      <c r="J101" s="65">
        <f>+IF('An Distinta Base'!$G33=0,0,+IF('An Distinta Base'!$G33=30,(J51+J76),+IF('An Distinta Base'!$G33=60,(SUM(I51:J51)+SUM(I76:J76)),(SUM(H51:J51)+SUM(H76:J76)))))</f>
        <v>61374.0435</v>
      </c>
      <c r="K101" s="65">
        <f>+IF('An Distinta Base'!$G33=0,0,+IF('An Distinta Base'!$G33=30,(K51+K76),+IF('An Distinta Base'!$G33=60,(SUM(J51:K51)+SUM(J76:K76)),(SUM(I51:K51)+SUM(I76:K76)))))</f>
        <v>61679.386999999995</v>
      </c>
      <c r="L101" s="65">
        <f>+IF('An Distinta Base'!$G33=0,0,+IF('An Distinta Base'!$G33=30,(L51+L76),+IF('An Distinta Base'!$G33=60,(SUM(K51:L51)+SUM(K76:L76)),(SUM(J51:L51)+SUM(J76:L76)))))</f>
        <v>61679.386999999995</v>
      </c>
      <c r="M101" s="65">
        <f>+IF('An Distinta Base'!$G33=0,0,+IF('An Distinta Base'!$G33=30,(M51+M76),+IF('An Distinta Base'!$G33=60,(SUM(L51:M51)+SUM(L76:M76)),(SUM(K51:M51)+SUM(K76:M76)))))</f>
        <v>62604.577805000001</v>
      </c>
      <c r="N101" s="65">
        <f>+IF('An Distinta Base'!$G33=0,0,+IF('An Distinta Base'!$G33=30,(N51+N76),+IF('An Distinta Base'!$G33=60,(SUM(M51:N51)+SUM(M76:N76)),(SUM(L51:N51)+SUM(L76:N76)))))</f>
        <v>63529.768609999999</v>
      </c>
      <c r="O101" s="65">
        <f>+IF('An Distinta Base'!$G33=0,0,+IF('An Distinta Base'!$G33=30,(O51+O76),+IF('An Distinta Base'!$G33=60,(SUM(N51:O51)+SUM(N76:O76)),(SUM(M51:O51)+SUM(M76:O76)))))</f>
        <v>63529.768609999999</v>
      </c>
      <c r="P101" s="65">
        <f>+IF('An Distinta Base'!$G33=0,0,+IF('An Distinta Base'!$G33=30,(P51+P76),+IF('An Distinta Base'!$G33=60,(SUM(O51:P51)+SUM(O76:P76)),(SUM(N51:P51)+SUM(N76:P76)))))</f>
        <v>63529.768609999999</v>
      </c>
      <c r="Q101" s="65">
        <f>+IF('An Distinta Base'!$G33=0,0,+IF('An Distinta Base'!$G33=30,(Q51+Q76),+IF('An Distinta Base'!$G33=60,(SUM(P51:Q51)+SUM(P76:Q76)),(SUM(O51:Q51)+SUM(O76:Q76)))))</f>
        <v>63529.768609999999</v>
      </c>
      <c r="R101" s="65">
        <f>+IF('An Distinta Base'!$G33=0,0,+IF('An Distinta Base'!$G33=30,(R51+R76),+IF('An Distinta Base'!$G33=60,(SUM(Q51:R51)+SUM(Q76:R76)),(SUM(P51:R51)+SUM(P76:R76)))))</f>
        <v>63529.768609999999</v>
      </c>
      <c r="S101" s="65">
        <f>+IF('An Distinta Base'!$G33=0,0,+IF('An Distinta Base'!$G33=30,(S51+S76),+IF('An Distinta Base'!$G33=60,(SUM(R51:S51)+SUM(R76:S76)),(SUM(Q51:S51)+SUM(Q76:S76)))))</f>
        <v>63529.768609999999</v>
      </c>
      <c r="T101" s="65">
        <f>+IF('An Distinta Base'!$G33=0,0,+IF('An Distinta Base'!$G33=30,(T51+T76),+IF('An Distinta Base'!$G33=60,(SUM(S51:T51)+SUM(S76:T76)),(SUM(R51:T51)+SUM(R76:T76)))))</f>
        <v>63529.768609999999</v>
      </c>
      <c r="U101" s="65">
        <f>+IF('An Distinta Base'!$G33=0,0,+IF('An Distinta Base'!$G33=30,(U51+U76),+IF('An Distinta Base'!$G33=60,(SUM(T51:U51)+SUM(T76:U76)),(SUM(S51:U51)+SUM(S76:U76)))))</f>
        <v>63529.768609999999</v>
      </c>
      <c r="V101" s="65">
        <f>+IF('An Distinta Base'!$G33=0,0,+IF('An Distinta Base'!$G33=30,(V51+V76),+IF('An Distinta Base'!$G33=60,(SUM(U51:V51)+SUM(U76:V76)),(SUM(T51:V51)+SUM(T76:V76)))))</f>
        <v>63529.768609999999</v>
      </c>
      <c r="W101" s="65">
        <f>+IF('An Distinta Base'!$G33=0,0,+IF('An Distinta Base'!$G33=30,(W51+W76),+IF('An Distinta Base'!$G33=60,(SUM(V51:W51)+SUM(V76:W76)),(SUM(U51:W51)+SUM(U76:W76)))))</f>
        <v>63529.768609999999</v>
      </c>
      <c r="X101" s="65">
        <f>+IF('An Distinta Base'!$G33=0,0,+IF('An Distinta Base'!$G33=30,(X51+X76),+IF('An Distinta Base'!$G33=60,(SUM(W51:X51)+SUM(W76:X76)),(SUM(V51:X51)+SUM(V76:X76)))))</f>
        <v>63529.768609999999</v>
      </c>
      <c r="Y101" s="65">
        <f>+IF('An Distinta Base'!$G33=0,0,+IF('An Distinta Base'!$G33=30,(Y51+Y76),+IF('An Distinta Base'!$G33=60,(SUM(X51:Y51)+SUM(X76:Y76)),(SUM(W51:Y51)+SUM(W76:Y76)))))</f>
        <v>63529.768609999999</v>
      </c>
      <c r="Z101" s="65">
        <f>+IF('An Distinta Base'!$G33=0,0,+IF('An Distinta Base'!$G33=30,(Z51+Z76),+IF('An Distinta Base'!$G33=60,(SUM(Y51:Z51)+SUM(Y76:Z76)),(SUM(X51:Z51)+SUM(X76:Z76)))))</f>
        <v>63529.768609999999</v>
      </c>
      <c r="AA101" s="65">
        <f>+IF('An Distinta Base'!$G33=0,0,+IF('An Distinta Base'!$G33=30,(AA51+AA76),+IF('An Distinta Base'!$G33=60,(SUM(Z51:AA51)+SUM(Z76:AA76)),(SUM(Y51:AA51)+SUM(Y76:AA76)))))</f>
        <v>63529.768609999999</v>
      </c>
      <c r="AB101" s="65">
        <f>+IF('An Distinta Base'!$G33=0,0,+IF('An Distinta Base'!$G33=30,(AB51+AB76),+IF('An Distinta Base'!$G33=60,(SUM(AA51:AB51)+SUM(AA76:AB76)),(SUM(Z51:AB51)+SUM(Z76:AB76)))))</f>
        <v>63529.768609999999</v>
      </c>
      <c r="AC101" s="65">
        <f>+IF('An Distinta Base'!$G33=0,0,+IF('An Distinta Base'!$G33=30,(AC51+AC76),+IF('An Distinta Base'!$G33=60,(SUM(AB51:AC51)+SUM(AB76:AC76)),(SUM(AA51:AC51)+SUM(AA76:AC76)))))</f>
        <v>63529.768609999999</v>
      </c>
      <c r="AD101" s="65">
        <f>+IF('An Distinta Base'!$G33=0,0,+IF('An Distinta Base'!$G33=30,(AD51+AD76),+IF('An Distinta Base'!$G33=60,(SUM(AC51:AD51)+SUM(AC76:AD76)),(SUM(AB51:AD51)+SUM(AB76:AD76)))))</f>
        <v>63529.768609999999</v>
      </c>
      <c r="AE101" s="65">
        <f>+IF('An Distinta Base'!$G33=0,0,+IF('An Distinta Base'!$G33=30,(AE51+AE76),+IF('An Distinta Base'!$G33=60,(SUM(AD51:AE51)+SUM(AD76:AE76)),(SUM(AC51:AE51)+SUM(AC76:AE76)))))</f>
        <v>63529.768609999999</v>
      </c>
      <c r="AF101" s="65">
        <f>+IF('An Distinta Base'!$G33=0,0,+IF('An Distinta Base'!$G33=30,(AF51+AF76),+IF('An Distinta Base'!$G33=60,(SUM(AE51:AF51)+SUM(AE76:AF76)),(SUM(AD51:AF51)+SUM(AD76:AF76)))))</f>
        <v>63529.768609999999</v>
      </c>
      <c r="AG101" s="65">
        <f>+IF('An Distinta Base'!$G33=0,0,+IF('An Distinta Base'!$G33=30,(AG51+AG76),+IF('An Distinta Base'!$G33=60,(SUM(AF51:AG51)+SUM(AF76:AG76)),(SUM(AE51:AG51)+SUM(AE76:AG76)))))</f>
        <v>63529.768609999999</v>
      </c>
      <c r="AH101" s="65">
        <f>+IF('An Distinta Base'!$G33=0,0,+IF('An Distinta Base'!$G33=30,(AH51+AH76),+IF('An Distinta Base'!$G33=60,(SUM(AG51:AH51)+SUM(AG76:AH76)),(SUM(AF51:AH51)+SUM(AF76:AH76)))))</f>
        <v>63529.768609999999</v>
      </c>
      <c r="AI101" s="65">
        <f>+IF('An Distinta Base'!$G33=0,0,+IF('An Distinta Base'!$G33=30,(AI51+AI76),+IF('An Distinta Base'!$G33=60,(SUM(AH51:AI51)+SUM(AH76:AI76)),(SUM(AG51:AI51)+SUM(AG76:AI76)))))</f>
        <v>63529.768609999999</v>
      </c>
      <c r="AJ101" s="65">
        <f>+IF('An Distinta Base'!$G33=0,0,+IF('An Distinta Base'!$G33=30,(AJ51+AJ76),+IF('An Distinta Base'!$G33=60,(SUM(AI51:AJ51)+SUM(AI76:AJ76)),(SUM(AH51:AJ51)+SUM(AH76:AJ76)))))</f>
        <v>63529.768609999999</v>
      </c>
      <c r="AK101" s="65">
        <f>+IF('An Distinta Base'!$G33=0,0,+IF('An Distinta Base'!$G33=30,(AK51+AK76),+IF('An Distinta Base'!$G33=60,(SUM(AJ51:AK51)+SUM(AJ76:AK76)),(SUM(AI51:AK51)+SUM(AI76:AK76)))))</f>
        <v>63529.768609999999</v>
      </c>
      <c r="AL101" s="65">
        <f>+IF('An Distinta Base'!$G33=0,0,+IF('An Distinta Base'!$G33=30,(AL51+AL76),+IF('An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Base'!$G34=30,(D52+D77),(SUM(C52:D52)+SUM(C77:D77))))</f>
        <v>30855</v>
      </c>
      <c r="E102" s="65">
        <f>+IF('An Distinta Base'!$G34=0,0,+IF('An Distinta Base'!$G34=30,(E52+E77),+IF('An Distinta Base'!$G34=60,(SUM(D52:E52)+SUM(D77:E77)),(SUM(C52:E52)+SUM(C77:E77)))))</f>
        <v>30855</v>
      </c>
      <c r="F102" s="65">
        <f>+IF('An Distinta Base'!$G34=0,0,+IF('An Distinta Base'!$G34=30,(F52+F77),+IF('An Distinta Base'!$G34=60,(SUM(E52:F52)+SUM(E77:F77)),(SUM(D52:F52)+SUM(D77:F77)))))</f>
        <v>31163.55</v>
      </c>
      <c r="G102" s="65">
        <f>+IF('An Distinta Base'!$G34=0,0,+IF('An Distinta Base'!$G34=30,(G52+G77),+IF('An Distinta Base'!$G34=60,(SUM(F52:G52)+SUM(F77:G77)),(SUM(E52:G52)+SUM(E77:G77)))))</f>
        <v>31472.1</v>
      </c>
      <c r="H102" s="65">
        <f>+IF('An Distinta Base'!$G34=0,0,+IF('An Distinta Base'!$G34=30,(H52+H77),+IF('An Distinta Base'!$G34=60,(SUM(G52:H52)+SUM(G77:H77)),(SUM(F52:H52)+SUM(F77:H77)))))</f>
        <v>31780.65</v>
      </c>
      <c r="I102" s="65">
        <f>+IF('An Distinta Base'!$G34=0,0,+IF('An Distinta Base'!$G34=30,(I52+I77),+IF('An Distinta Base'!$G34=60,(SUM(H52:I52)+SUM(H77:I77)),(SUM(G52:I52)+SUM(G77:I77)))))</f>
        <v>32089.200000000001</v>
      </c>
      <c r="J102" s="65">
        <f>+IF('An Distinta Base'!$G34=0,0,+IF('An Distinta Base'!$G34=30,(J52+J77),+IF('An Distinta Base'!$G34=60,(SUM(I52:J52)+SUM(I77:J77)),(SUM(H52:J52)+SUM(H77:J77)))))</f>
        <v>32089.200000000001</v>
      </c>
      <c r="K102" s="65">
        <f>+IF('An Distinta Base'!$G34=0,0,+IF('An Distinta Base'!$G34=30,(K52+K77),+IF('An Distinta Base'!$G34=60,(SUM(J52:K52)+SUM(J77:K77)),(SUM(I52:K52)+SUM(I77:K77)))))</f>
        <v>32410.092000000001</v>
      </c>
      <c r="L102" s="65">
        <f>+IF('An Distinta Base'!$G34=0,0,+IF('An Distinta Base'!$G34=30,(L52+L77),+IF('An Distinta Base'!$G34=60,(SUM(K52:L52)+SUM(K77:L77)),(SUM(J52:L52)+SUM(J77:L77)))))</f>
        <v>32730.984</v>
      </c>
      <c r="M102" s="65">
        <f>+IF('An Distinta Base'!$G34=0,0,+IF('An Distinta Base'!$G34=30,(M52+M77),+IF('An Distinta Base'!$G34=60,(SUM(L52:M52)+SUM(L77:M77)),(SUM(K52:M52)+SUM(K77:M77)))))</f>
        <v>32730.984</v>
      </c>
      <c r="N102" s="65">
        <f>+IF('An Distinta Base'!$G34=0,0,+IF('An Distinta Base'!$G34=30,(N52+N77),+IF('An Distinta Base'!$G34=60,(SUM(M52:N52)+SUM(M77:N77)),(SUM(L52:N52)+SUM(L77:N77)))))</f>
        <v>32730.984</v>
      </c>
      <c r="O102" s="65">
        <f>+IF('An Distinta Base'!$G34=0,0,+IF('An Distinta Base'!$G34=30,(O52+O77),+IF('An Distinta Base'!$G34=60,(SUM(N52:O52)+SUM(N77:O77)),(SUM(M52:O52)+SUM(M77:O77)))))</f>
        <v>32730.984</v>
      </c>
      <c r="P102" s="65">
        <f>+IF('An Distinta Base'!$G34=0,0,+IF('An Distinta Base'!$G34=30,(P52+P77),+IF('An Distinta Base'!$G34=60,(SUM(O52:P52)+SUM(O77:P77)),(SUM(N52:P52)+SUM(N77:P77)))))</f>
        <v>32730.984</v>
      </c>
      <c r="Q102" s="65">
        <f>+IF('An Distinta Base'!$G34=0,0,+IF('An Distinta Base'!$G34=30,(Q52+Q77),+IF('An Distinta Base'!$G34=60,(SUM(P52:Q52)+SUM(P77:Q77)),(SUM(O52:Q52)+SUM(O77:Q77)))))</f>
        <v>32730.984</v>
      </c>
      <c r="R102" s="65">
        <f>+IF('An Distinta Base'!$G34=0,0,+IF('An Distinta Base'!$G34=30,(R52+R77),+IF('An Distinta Base'!$G34=60,(SUM(Q52:R52)+SUM(Q77:R77)),(SUM(P52:R52)+SUM(P77:R77)))))</f>
        <v>32730.984</v>
      </c>
      <c r="S102" s="65">
        <f>+IF('An Distinta Base'!$G34=0,0,+IF('An Distinta Base'!$G34=30,(S52+S77),+IF('An Distinta Base'!$G34=60,(SUM(R52:S52)+SUM(R77:S77)),(SUM(Q52:S52)+SUM(Q77:S77)))))</f>
        <v>32730.984</v>
      </c>
      <c r="T102" s="65">
        <f>+IF('An Distinta Base'!$G34=0,0,+IF('An Distinta Base'!$G34=30,(T52+T77),+IF('An Distinta Base'!$G34=60,(SUM(S52:T52)+SUM(S77:T77)),(SUM(R52:T52)+SUM(R77:T77)))))</f>
        <v>32730.984</v>
      </c>
      <c r="U102" s="65">
        <f>+IF('An Distinta Base'!$G34=0,0,+IF('An Distinta Base'!$G34=30,(U52+U77),+IF('An Distinta Base'!$G34=60,(SUM(T52:U52)+SUM(T77:U77)),(SUM(S52:U52)+SUM(S77:U77)))))</f>
        <v>32730.984</v>
      </c>
      <c r="V102" s="65">
        <f>+IF('An Distinta Base'!$G34=0,0,+IF('An Distinta Base'!$G34=30,(V52+V77),+IF('An Distinta Base'!$G34=60,(SUM(U52:V52)+SUM(U77:V77)),(SUM(T52:V52)+SUM(T77:V77)))))</f>
        <v>32730.984</v>
      </c>
      <c r="W102" s="65">
        <f>+IF('An Distinta Base'!$G34=0,0,+IF('An Distinta Base'!$G34=30,(W52+W77),+IF('An Distinta Base'!$G34=60,(SUM(V52:W52)+SUM(V77:W77)),(SUM(U52:W52)+SUM(U77:W77)))))</f>
        <v>32730.984</v>
      </c>
      <c r="X102" s="65">
        <f>+IF('An Distinta Base'!$G34=0,0,+IF('An Distinta Base'!$G34=30,(X52+X77),+IF('An Distinta Base'!$G34=60,(SUM(W52:X52)+SUM(W77:X77)),(SUM(V52:X52)+SUM(V77:X77)))))</f>
        <v>32730.984</v>
      </c>
      <c r="Y102" s="65">
        <f>+IF('An Distinta Base'!$G34=0,0,+IF('An Distinta Base'!$G34=30,(Y52+Y77),+IF('An Distinta Base'!$G34=60,(SUM(X52:Y52)+SUM(X77:Y77)),(SUM(W52:Y52)+SUM(W77:Y77)))))</f>
        <v>32730.984</v>
      </c>
      <c r="Z102" s="65">
        <f>+IF('An Distinta Base'!$G34=0,0,+IF('An Distinta Base'!$G34=30,(Z52+Z77),+IF('An Distinta Base'!$G34=60,(SUM(Y52:Z52)+SUM(Y77:Z77)),(SUM(X52:Z52)+SUM(X77:Z77)))))</f>
        <v>32730.984</v>
      </c>
      <c r="AA102" s="65">
        <f>+IF('An Distinta Base'!$G34=0,0,+IF('An Distinta Base'!$G34=30,(AA52+AA77),+IF('An Distinta Base'!$G34=60,(SUM(Z52:AA52)+SUM(Z77:AA77)),(SUM(Y52:AA52)+SUM(Y77:AA77)))))</f>
        <v>32730.984</v>
      </c>
      <c r="AB102" s="65">
        <f>+IF('An Distinta Base'!$G34=0,0,+IF('An Distinta Base'!$G34=30,(AB52+AB77),+IF('An Distinta Base'!$G34=60,(SUM(AA52:AB52)+SUM(AA77:AB77)),(SUM(Z52:AB52)+SUM(Z77:AB77)))))</f>
        <v>32730.984</v>
      </c>
      <c r="AC102" s="65">
        <f>+IF('An Distinta Base'!$G34=0,0,+IF('An Distinta Base'!$G34=30,(AC52+AC77),+IF('An Distinta Base'!$G34=60,(SUM(AB52:AC52)+SUM(AB77:AC77)),(SUM(AA52:AC52)+SUM(AA77:AC77)))))</f>
        <v>32730.984</v>
      </c>
      <c r="AD102" s="65">
        <f>+IF('An Distinta Base'!$G34=0,0,+IF('An Distinta Base'!$G34=30,(AD52+AD77),+IF('An Distinta Base'!$G34=60,(SUM(AC52:AD52)+SUM(AC77:AD77)),(SUM(AB52:AD52)+SUM(AB77:AD77)))))</f>
        <v>32730.984</v>
      </c>
      <c r="AE102" s="65">
        <f>+IF('An Distinta Base'!$G34=0,0,+IF('An Distinta Base'!$G34=30,(AE52+AE77),+IF('An Distinta Base'!$G34=60,(SUM(AD52:AE52)+SUM(AD77:AE77)),(SUM(AC52:AE52)+SUM(AC77:AE77)))))</f>
        <v>32730.984</v>
      </c>
      <c r="AF102" s="65">
        <f>+IF('An Distinta Base'!$G34=0,0,+IF('An Distinta Base'!$G34=30,(AF52+AF77),+IF('An Distinta Base'!$G34=60,(SUM(AE52:AF52)+SUM(AE77:AF77)),(SUM(AD52:AF52)+SUM(AD77:AF77)))))</f>
        <v>32730.984</v>
      </c>
      <c r="AG102" s="65">
        <f>+IF('An Distinta Base'!$G34=0,0,+IF('An Distinta Base'!$G34=30,(AG52+AG77),+IF('An Distinta Base'!$G34=60,(SUM(AF52:AG52)+SUM(AF77:AG77)),(SUM(AE52:AG52)+SUM(AE77:AG77)))))</f>
        <v>32730.984</v>
      </c>
      <c r="AH102" s="65">
        <f>+IF('An Distinta Base'!$G34=0,0,+IF('An Distinta Base'!$G34=30,(AH52+AH77),+IF('An Distinta Base'!$G34=60,(SUM(AG52:AH52)+SUM(AG77:AH77)),(SUM(AF52:AH52)+SUM(AF77:AH77)))))</f>
        <v>32730.984</v>
      </c>
      <c r="AI102" s="65">
        <f>+IF('An Distinta Base'!$G34=0,0,+IF('An Distinta Base'!$G34=30,(AI52+AI77),+IF('An Distinta Base'!$G34=60,(SUM(AH52:AI52)+SUM(AH77:AI77)),(SUM(AG52:AI52)+SUM(AG77:AI77)))))</f>
        <v>32730.984</v>
      </c>
      <c r="AJ102" s="65">
        <f>+IF('An Distinta Base'!$G34=0,0,+IF('An Distinta Base'!$G34=30,(AJ52+AJ77),+IF('An Distinta Base'!$G34=60,(SUM(AI52:AJ52)+SUM(AI77:AJ77)),(SUM(AH52:AJ52)+SUM(AH77:AJ77)))))</f>
        <v>32730.984</v>
      </c>
      <c r="AK102" s="65">
        <f>+IF('An Distinta Base'!$G34=0,0,+IF('An Distinta Base'!$G34=30,(AK52+AK77),+IF('An Distinta Base'!$G34=60,(SUM(AJ52:AK52)+SUM(AJ77:AK77)),(SUM(AI52:AK52)+SUM(AI77:AK77)))))</f>
        <v>32730.984</v>
      </c>
      <c r="AL102" s="65">
        <f>+IF('An Distinta Base'!$G34=0,0,+IF('An Distinta Base'!$G34=30,(AL52+AL77),+IF('An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Base'!$G35=30,(D53+D78),(SUM(C53:D53)+SUM(C78:D78))))</f>
        <v>215985</v>
      </c>
      <c r="E103" s="65">
        <f>+IF('An Distinta Base'!$G35=0,0,+IF('An Distinta Base'!$G35=30,(E53+E78),+IF('An Distinta Base'!$G35=60,(SUM(D53:E53)+SUM(D78:E78)),(SUM(C53:E53)+SUM(C78:E78)))))</f>
        <v>215985</v>
      </c>
      <c r="F103" s="65">
        <f>+IF('An Distinta Base'!$G35=0,0,+IF('An Distinta Base'!$G35=30,(F53+F78),+IF('An Distinta Base'!$G35=60,(SUM(E53:F53)+SUM(E78:F78)),(SUM(D53:F53)+SUM(D78:F78)))))</f>
        <v>227092.8</v>
      </c>
      <c r="G103" s="65">
        <f>+IF('An Distinta Base'!$G35=0,0,+IF('An Distinta Base'!$G35=30,(G53+G78),+IF('An Distinta Base'!$G35=60,(SUM(F53:G53)+SUM(F78:G78)),(SUM(E53:G53)+SUM(E78:G78)))))</f>
        <v>238200.6</v>
      </c>
      <c r="H103" s="65">
        <f>+IF('An Distinta Base'!$G35=0,0,+IF('An Distinta Base'!$G35=30,(H53+H78),+IF('An Distinta Base'!$G35=60,(SUM(G53:H53)+SUM(G78:H78)),(SUM(F53:H53)+SUM(F78:H78)))))</f>
        <v>242828.85</v>
      </c>
      <c r="I103" s="65">
        <f>+IF('An Distinta Base'!$G35=0,0,+IF('An Distinta Base'!$G35=30,(I53+I78),+IF('An Distinta Base'!$G35=60,(SUM(H53:I53)+SUM(H78:I78)),(SUM(G53:I53)+SUM(G78:I78)))))</f>
        <v>247457.1</v>
      </c>
      <c r="J103" s="65">
        <f>+IF('An Distinta Base'!$G35=0,0,+IF('An Distinta Base'!$G35=30,(J53+J78),+IF('An Distinta Base'!$G35=60,(SUM(I53:J53)+SUM(I78:J78)),(SUM(H53:J53)+SUM(H78:J78)))))</f>
        <v>251168.95650000003</v>
      </c>
      <c r="K103" s="65">
        <f>+IF('An Distinta Base'!$G35=0,0,+IF('An Distinta Base'!$G35=30,(K53+K78),+IF('An Distinta Base'!$G35=60,(SUM(J53:K53)+SUM(J78:K78)),(SUM(I53:K53)+SUM(I78:K78)))))</f>
        <v>254880.81300000002</v>
      </c>
      <c r="L103" s="65">
        <f>+IF('An Distinta Base'!$G35=0,0,+IF('An Distinta Base'!$G35=30,(L53+L78),+IF('An Distinta Base'!$G35=60,(SUM(K53:L53)+SUM(K78:L78)),(SUM(J53:L53)+SUM(J78:L78)))))</f>
        <v>254880.81300000002</v>
      </c>
      <c r="M103" s="65">
        <f>+IF('An Distinta Base'!$G35=0,0,+IF('An Distinta Base'!$G35=30,(M53+M78),+IF('An Distinta Base'!$G35=60,(SUM(L53:M53)+SUM(L78:M78)),(SUM(K53:M53)+SUM(K78:M78)))))</f>
        <v>254880.81300000002</v>
      </c>
      <c r="N103" s="65">
        <f>+IF('An Distinta Base'!$G35=0,0,+IF('An Distinta Base'!$G35=30,(N53+N78),+IF('An Distinta Base'!$G35=60,(SUM(M53:N53)+SUM(M78:N78)),(SUM(L53:N53)+SUM(L78:N78)))))</f>
        <v>254880.81300000002</v>
      </c>
      <c r="O103" s="65">
        <f>+IF('An Distinta Base'!$G35=0,0,+IF('An Distinta Base'!$G35=30,(O53+O78),+IF('An Distinta Base'!$G35=60,(SUM(N53:O53)+SUM(N78:O78)),(SUM(M53:O53)+SUM(M78:O78)))))</f>
        <v>254880.81300000002</v>
      </c>
      <c r="P103" s="65">
        <f>+IF('An Distinta Base'!$G35=0,0,+IF('An Distinta Base'!$G35=30,(P53+P78),+IF('An Distinta Base'!$G35=60,(SUM(O53:P53)+SUM(O78:P78)),(SUM(N53:P53)+SUM(N78:P78)))))</f>
        <v>254880.81300000002</v>
      </c>
      <c r="Q103" s="65">
        <f>+IF('An Distinta Base'!$G35=0,0,+IF('An Distinta Base'!$G35=30,(Q53+Q78),+IF('An Distinta Base'!$G35=60,(SUM(P53:Q53)+SUM(P78:Q78)),(SUM(O53:Q53)+SUM(O78:Q78)))))</f>
        <v>254880.81300000002</v>
      </c>
      <c r="R103" s="65">
        <f>+IF('An Distinta Base'!$G35=0,0,+IF('An Distinta Base'!$G35=30,(R53+R78),+IF('An Distinta Base'!$G35=60,(SUM(Q53:R53)+SUM(Q78:R78)),(SUM(P53:R53)+SUM(P78:R78)))))</f>
        <v>254880.81300000002</v>
      </c>
      <c r="S103" s="65">
        <f>+IF('An Distinta Base'!$G35=0,0,+IF('An Distinta Base'!$G35=30,(S53+S78),+IF('An Distinta Base'!$G35=60,(SUM(R53:S53)+SUM(R78:S78)),(SUM(Q53:S53)+SUM(Q78:S78)))))</f>
        <v>254880.81300000002</v>
      </c>
      <c r="T103" s="65">
        <f>+IF('An Distinta Base'!$G35=0,0,+IF('An Distinta Base'!$G35=30,(T53+T78),+IF('An Distinta Base'!$G35=60,(SUM(S53:T53)+SUM(S78:T78)),(SUM(R53:T53)+SUM(R78:T78)))))</f>
        <v>254880.81300000002</v>
      </c>
      <c r="U103" s="65">
        <f>+IF('An Distinta Base'!$G35=0,0,+IF('An Distinta Base'!$G35=30,(U53+U78),+IF('An Distinta Base'!$G35=60,(SUM(T53:U53)+SUM(T78:U78)),(SUM(S53:U53)+SUM(S78:U78)))))</f>
        <v>254880.81300000002</v>
      </c>
      <c r="V103" s="65">
        <f>+IF('An Distinta Base'!$G35=0,0,+IF('An Distinta Base'!$G35=30,(V53+V78),+IF('An Distinta Base'!$G35=60,(SUM(U53:V53)+SUM(U78:V78)),(SUM(T53:V53)+SUM(T78:V78)))))</f>
        <v>254880.81300000002</v>
      </c>
      <c r="W103" s="65">
        <f>+IF('An Distinta Base'!$G35=0,0,+IF('An Distinta Base'!$G35=30,(W53+W78),+IF('An Distinta Base'!$G35=60,(SUM(V53:W53)+SUM(V78:W78)),(SUM(U53:W53)+SUM(U78:W78)))))</f>
        <v>254880.81300000002</v>
      </c>
      <c r="X103" s="65">
        <f>+IF('An Distinta Base'!$G35=0,0,+IF('An Distinta Base'!$G35=30,(X53+X78),+IF('An Distinta Base'!$G35=60,(SUM(W53:X53)+SUM(W78:X78)),(SUM(V53:X53)+SUM(V78:X78)))))</f>
        <v>254880.81300000002</v>
      </c>
      <c r="Y103" s="65">
        <f>+IF('An Distinta Base'!$G35=0,0,+IF('An Distinta Base'!$G35=30,(Y53+Y78),+IF('An Distinta Base'!$G35=60,(SUM(X53:Y53)+SUM(X78:Y78)),(SUM(W53:Y53)+SUM(W78:Y78)))))</f>
        <v>254880.81300000002</v>
      </c>
      <c r="Z103" s="65">
        <f>+IF('An Distinta Base'!$G35=0,0,+IF('An Distinta Base'!$G35=30,(Z53+Z78),+IF('An Distinta Base'!$G35=60,(SUM(Y53:Z53)+SUM(Y78:Z78)),(SUM(X53:Z53)+SUM(X78:Z78)))))</f>
        <v>254880.81300000002</v>
      </c>
      <c r="AA103" s="65">
        <f>+IF('An Distinta Base'!$G35=0,0,+IF('An Distinta Base'!$G35=30,(AA53+AA78),+IF('An Distinta Base'!$G35=60,(SUM(Z53:AA53)+SUM(Z78:AA78)),(SUM(Y53:AA53)+SUM(Y78:AA78)))))</f>
        <v>254880.81300000002</v>
      </c>
      <c r="AB103" s="65">
        <f>+IF('An Distinta Base'!$G35=0,0,+IF('An Distinta Base'!$G35=30,(AB53+AB78),+IF('An Distinta Base'!$G35=60,(SUM(AA53:AB53)+SUM(AA78:AB78)),(SUM(Z53:AB53)+SUM(Z78:AB78)))))</f>
        <v>254880.81300000002</v>
      </c>
      <c r="AC103" s="65">
        <f>+IF('An Distinta Base'!$G35=0,0,+IF('An Distinta Base'!$G35=30,(AC53+AC78),+IF('An Distinta Base'!$G35=60,(SUM(AB53:AC53)+SUM(AB78:AC78)),(SUM(AA53:AC53)+SUM(AA78:AC78)))))</f>
        <v>254880.81300000002</v>
      </c>
      <c r="AD103" s="65">
        <f>+IF('An Distinta Base'!$G35=0,0,+IF('An Distinta Base'!$G35=30,(AD53+AD78),+IF('An Distinta Base'!$G35=60,(SUM(AC53:AD53)+SUM(AC78:AD78)),(SUM(AB53:AD53)+SUM(AB78:AD78)))))</f>
        <v>254880.81300000002</v>
      </c>
      <c r="AE103" s="65">
        <f>+IF('An Distinta Base'!$G35=0,0,+IF('An Distinta Base'!$G35=30,(AE53+AE78),+IF('An Distinta Base'!$G35=60,(SUM(AD53:AE53)+SUM(AD78:AE78)),(SUM(AC53:AE53)+SUM(AC78:AE78)))))</f>
        <v>254880.81300000002</v>
      </c>
      <c r="AF103" s="65">
        <f>+IF('An Distinta Base'!$G35=0,0,+IF('An Distinta Base'!$G35=30,(AF53+AF78),+IF('An Distinta Base'!$G35=60,(SUM(AE53:AF53)+SUM(AE78:AF78)),(SUM(AD53:AF53)+SUM(AD78:AF78)))))</f>
        <v>254880.81300000002</v>
      </c>
      <c r="AG103" s="65">
        <f>+IF('An Distinta Base'!$G35=0,0,+IF('An Distinta Base'!$G35=30,(AG53+AG78),+IF('An Distinta Base'!$G35=60,(SUM(AF53:AG53)+SUM(AF78:AG78)),(SUM(AE53:AG53)+SUM(AE78:AG78)))))</f>
        <v>254880.81300000002</v>
      </c>
      <c r="AH103" s="65">
        <f>+IF('An Distinta Base'!$G35=0,0,+IF('An Distinta Base'!$G35=30,(AH53+AH78),+IF('An Distinta Base'!$G35=60,(SUM(AG53:AH53)+SUM(AG78:AH78)),(SUM(AF53:AH53)+SUM(AF78:AH78)))))</f>
        <v>254880.81300000002</v>
      </c>
      <c r="AI103" s="65">
        <f>+IF('An Distinta Base'!$G35=0,0,+IF('An Distinta Base'!$G35=30,(AI53+AI78),+IF('An Distinta Base'!$G35=60,(SUM(AH53:AI53)+SUM(AH78:AI78)),(SUM(AG53:AI53)+SUM(AG78:AI78)))))</f>
        <v>254880.81300000002</v>
      </c>
      <c r="AJ103" s="65">
        <f>+IF('An Distinta Base'!$G35=0,0,+IF('An Distinta Base'!$G35=30,(AJ53+AJ78),+IF('An Distinta Base'!$G35=60,(SUM(AI53:AJ53)+SUM(AI78:AJ78)),(SUM(AH53:AJ53)+SUM(AH78:AJ78)))))</f>
        <v>254880.81300000002</v>
      </c>
      <c r="AK103" s="65">
        <f>+IF('An Distinta Base'!$G35=0,0,+IF('An Distinta Base'!$G35=30,(AK53+AK78),+IF('An Distinta Base'!$G35=60,(SUM(AJ53:AK53)+SUM(AJ78:AK78)),(SUM(AI53:AK53)+SUM(AI78:AK78)))))</f>
        <v>254880.81300000002</v>
      </c>
      <c r="AL103" s="65">
        <f>+IF('An Distinta Base'!$G35=0,0,+IF('An Distinta Base'!$G35=30,(AL53+AL78),+IF('An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Base'!$G36=30,(D54+D79),(SUM(C54:D54)+SUM(C79:D79))))</f>
        <v>148225</v>
      </c>
      <c r="E104" s="65">
        <f>+IF('An Distinta Base'!$G36=0,0,+IF('An Distinta Base'!$G36=30,(E54+E79),+IF('An Distinta Base'!$G36=60,(SUM(D54:E54)+SUM(D79:E79)),(SUM(C54:E54)+SUM(C79:E79)))))</f>
        <v>148225</v>
      </c>
      <c r="F104" s="65">
        <f>+IF('An Distinta Base'!$G36=0,0,+IF('An Distinta Base'!$G36=30,(F54+F79),+IF('An Distinta Base'!$G36=60,(SUM(E54:F54)+SUM(E79:F79)),(SUM(D54:F54)+SUM(D79:F79)))))</f>
        <v>148225</v>
      </c>
      <c r="G104" s="65">
        <f>+IF('An Distinta Base'!$G36=0,0,+IF('An Distinta Base'!$G36=30,(G54+G79),+IF('An Distinta Base'!$G36=60,(SUM(F54:G54)+SUM(F79:G79)),(SUM(E54:G54)+SUM(E79:G79)))))</f>
        <v>148225</v>
      </c>
      <c r="H104" s="65">
        <f>+IF('An Distinta Base'!$G36=0,0,+IF('An Distinta Base'!$G36=30,(H54+H79),+IF('An Distinta Base'!$G36=60,(SUM(G54:H54)+SUM(G79:H79)),(SUM(F54:H54)+SUM(F79:H79)))))</f>
        <v>148225</v>
      </c>
      <c r="I104" s="65">
        <f>+IF('An Distinta Base'!$G36=0,0,+IF('An Distinta Base'!$G36=30,(I54+I79),+IF('An Distinta Base'!$G36=60,(SUM(H54:I54)+SUM(H79:I79)),(SUM(G54:I54)+SUM(G79:I79)))))</f>
        <v>148225</v>
      </c>
      <c r="J104" s="65">
        <f>+IF('An Distinta Base'!$G36=0,0,+IF('An Distinta Base'!$G36=30,(J54+J79),+IF('An Distinta Base'!$G36=60,(SUM(I54:J54)+SUM(I79:J79)),(SUM(H54:J54)+SUM(H79:J79)))))</f>
        <v>149707.25</v>
      </c>
      <c r="K104" s="65">
        <f>+IF('An Distinta Base'!$G36=0,0,+IF('An Distinta Base'!$G36=30,(K54+K79),+IF('An Distinta Base'!$G36=60,(SUM(J54:K54)+SUM(J79:K79)),(SUM(I54:K54)+SUM(I79:K79)))))</f>
        <v>151189.5</v>
      </c>
      <c r="L104" s="65">
        <f>+IF('An Distinta Base'!$G36=0,0,+IF('An Distinta Base'!$G36=30,(L54+L79),+IF('An Distinta Base'!$G36=60,(SUM(K54:L54)+SUM(K79:L79)),(SUM(J54:L54)+SUM(J79:L79)))))</f>
        <v>151189.5</v>
      </c>
      <c r="M104" s="65">
        <f>+IF('An Distinta Base'!$G36=0,0,+IF('An Distinta Base'!$G36=30,(M54+M79),+IF('An Distinta Base'!$G36=60,(SUM(L54:M54)+SUM(L79:M79)),(SUM(K54:M54)+SUM(K79:M79)))))</f>
        <v>151945.44750000001</v>
      </c>
      <c r="N104" s="65">
        <f>+IF('An Distinta Base'!$G36=0,0,+IF('An Distinta Base'!$G36=30,(N54+N79),+IF('An Distinta Base'!$G36=60,(SUM(M54:N54)+SUM(M79:N79)),(SUM(L54:N54)+SUM(L79:N79)))))</f>
        <v>152701.39499999999</v>
      </c>
      <c r="O104" s="65">
        <f>+IF('An Distinta Base'!$G36=0,0,+IF('An Distinta Base'!$G36=30,(O54+O79),+IF('An Distinta Base'!$G36=60,(SUM(N54:O54)+SUM(N79:O79)),(SUM(M54:O54)+SUM(M79:O79)))))</f>
        <v>152701.39499999999</v>
      </c>
      <c r="P104" s="65">
        <f>+IF('An Distinta Base'!$G36=0,0,+IF('An Distinta Base'!$G36=30,(P54+P79),+IF('An Distinta Base'!$G36=60,(SUM(O54:P54)+SUM(O79:P79)),(SUM(N54:P54)+SUM(N79:P79)))))</f>
        <v>152701.39499999999</v>
      </c>
      <c r="Q104" s="65">
        <f>+IF('An Distinta Base'!$G36=0,0,+IF('An Distinta Base'!$G36=30,(Q54+Q79),+IF('An Distinta Base'!$G36=60,(SUM(P54:Q54)+SUM(P79:Q79)),(SUM(O54:Q54)+SUM(O79:Q79)))))</f>
        <v>152701.39499999999</v>
      </c>
      <c r="R104" s="65">
        <f>+IF('An Distinta Base'!$G36=0,0,+IF('An Distinta Base'!$G36=30,(R54+R79),+IF('An Distinta Base'!$G36=60,(SUM(Q54:R54)+SUM(Q79:R79)),(SUM(P54:R54)+SUM(P79:R79)))))</f>
        <v>152701.39499999999</v>
      </c>
      <c r="S104" s="65">
        <f>+IF('An Distinta Base'!$G36=0,0,+IF('An Distinta Base'!$G36=30,(S54+S79),+IF('An Distinta Base'!$G36=60,(SUM(R54:S54)+SUM(R79:S79)),(SUM(Q54:S54)+SUM(Q79:S79)))))</f>
        <v>152701.39499999999</v>
      </c>
      <c r="T104" s="65">
        <f>+IF('An Distinta Base'!$G36=0,0,+IF('An Distinta Base'!$G36=30,(T54+T79),+IF('An Distinta Base'!$G36=60,(SUM(S54:T54)+SUM(S79:T79)),(SUM(R54:T54)+SUM(R79:T79)))))</f>
        <v>152701.39499999999</v>
      </c>
      <c r="U104" s="65">
        <f>+IF('An Distinta Base'!$G36=0,0,+IF('An Distinta Base'!$G36=30,(U54+U79),+IF('An Distinta Base'!$G36=60,(SUM(T54:U54)+SUM(T79:U79)),(SUM(S54:U54)+SUM(S79:U79)))))</f>
        <v>152701.39499999999</v>
      </c>
      <c r="V104" s="65">
        <f>+IF('An Distinta Base'!$G36=0,0,+IF('An Distinta Base'!$G36=30,(V54+V79),+IF('An Distinta Base'!$G36=60,(SUM(U54:V54)+SUM(U79:V79)),(SUM(T54:V54)+SUM(T79:V79)))))</f>
        <v>152701.39499999999</v>
      </c>
      <c r="W104" s="65">
        <f>+IF('An Distinta Base'!$G36=0,0,+IF('An Distinta Base'!$G36=30,(W54+W79),+IF('An Distinta Base'!$G36=60,(SUM(V54:W54)+SUM(V79:W79)),(SUM(U54:W54)+SUM(U79:W79)))))</f>
        <v>152701.39499999999</v>
      </c>
      <c r="X104" s="65">
        <f>+IF('An Distinta Base'!$G36=0,0,+IF('An Distinta Base'!$G36=30,(X54+X79),+IF('An Distinta Base'!$G36=60,(SUM(W54:X54)+SUM(W79:X79)),(SUM(V54:X54)+SUM(V79:X79)))))</f>
        <v>152701.39499999999</v>
      </c>
      <c r="Y104" s="65">
        <f>+IF('An Distinta Base'!$G36=0,0,+IF('An Distinta Base'!$G36=30,(Y54+Y79),+IF('An Distinta Base'!$G36=60,(SUM(X54:Y54)+SUM(X79:Y79)),(SUM(W54:Y54)+SUM(W79:Y79)))))</f>
        <v>152701.39499999999</v>
      </c>
      <c r="Z104" s="65">
        <f>+IF('An Distinta Base'!$G36=0,0,+IF('An Distinta Base'!$G36=30,(Z54+Z79),+IF('An Distinta Base'!$G36=60,(SUM(Y54:Z54)+SUM(Y79:Z79)),(SUM(X54:Z54)+SUM(X79:Z79)))))</f>
        <v>152701.39499999999</v>
      </c>
      <c r="AA104" s="65">
        <f>+IF('An Distinta Base'!$G36=0,0,+IF('An Distinta Base'!$G36=30,(AA54+AA79),+IF('An Distinta Base'!$G36=60,(SUM(Z54:AA54)+SUM(Z79:AA79)),(SUM(Y54:AA54)+SUM(Y79:AA79)))))</f>
        <v>152701.39499999999</v>
      </c>
      <c r="AB104" s="65">
        <f>+IF('An Distinta Base'!$G36=0,0,+IF('An Distinta Base'!$G36=30,(AB54+AB79),+IF('An Distinta Base'!$G36=60,(SUM(AA54:AB54)+SUM(AA79:AB79)),(SUM(Z54:AB54)+SUM(Z79:AB79)))))</f>
        <v>152701.39499999999</v>
      </c>
      <c r="AC104" s="65">
        <f>+IF('An Distinta Base'!$G36=0,0,+IF('An Distinta Base'!$G36=30,(AC54+AC79),+IF('An Distinta Base'!$G36=60,(SUM(AB54:AC54)+SUM(AB79:AC79)),(SUM(AA54:AC54)+SUM(AA79:AC79)))))</f>
        <v>152701.39499999999</v>
      </c>
      <c r="AD104" s="65">
        <f>+IF('An Distinta Base'!$G36=0,0,+IF('An Distinta Base'!$G36=30,(AD54+AD79),+IF('An Distinta Base'!$G36=60,(SUM(AC54:AD54)+SUM(AC79:AD79)),(SUM(AB54:AD54)+SUM(AB79:AD79)))))</f>
        <v>152701.39499999999</v>
      </c>
      <c r="AE104" s="65">
        <f>+IF('An Distinta Base'!$G36=0,0,+IF('An Distinta Base'!$G36=30,(AE54+AE79),+IF('An Distinta Base'!$G36=60,(SUM(AD54:AE54)+SUM(AD79:AE79)),(SUM(AC54:AE54)+SUM(AC79:AE79)))))</f>
        <v>152701.39499999999</v>
      </c>
      <c r="AF104" s="65">
        <f>+IF('An Distinta Base'!$G36=0,0,+IF('An Distinta Base'!$G36=30,(AF54+AF79),+IF('An Distinta Base'!$G36=60,(SUM(AE54:AF54)+SUM(AE79:AF79)),(SUM(AD54:AF54)+SUM(AD79:AF79)))))</f>
        <v>152701.39499999999</v>
      </c>
      <c r="AG104" s="65">
        <f>+IF('An Distinta Base'!$G36=0,0,+IF('An Distinta Base'!$G36=30,(AG54+AG79),+IF('An Distinta Base'!$G36=60,(SUM(AF54:AG54)+SUM(AF79:AG79)),(SUM(AE54:AG54)+SUM(AE79:AG79)))))</f>
        <v>152701.39499999999</v>
      </c>
      <c r="AH104" s="65">
        <f>+IF('An Distinta Base'!$G36=0,0,+IF('An Distinta Base'!$G36=30,(AH54+AH79),+IF('An Distinta Base'!$G36=60,(SUM(AG54:AH54)+SUM(AG79:AH79)),(SUM(AF54:AH54)+SUM(AF79:AH79)))))</f>
        <v>152701.39499999999</v>
      </c>
      <c r="AI104" s="65">
        <f>+IF('An Distinta Base'!$G36=0,0,+IF('An Distinta Base'!$G36=30,(AI54+AI79),+IF('An Distinta Base'!$G36=60,(SUM(AH54:AI54)+SUM(AH79:AI79)),(SUM(AG54:AI54)+SUM(AG79:AI79)))))</f>
        <v>152701.39499999999</v>
      </c>
      <c r="AJ104" s="65">
        <f>+IF('An Distinta Base'!$G36=0,0,+IF('An Distinta Base'!$G36=30,(AJ54+AJ79),+IF('An Distinta Base'!$G36=60,(SUM(AI54:AJ54)+SUM(AI79:AJ79)),(SUM(AH54:AJ54)+SUM(AH79:AJ79)))))</f>
        <v>152701.39499999999</v>
      </c>
      <c r="AK104" s="65">
        <f>+IF('An Distinta Base'!$G36=0,0,+IF('An Distinta Base'!$G36=30,(AK54+AK79),+IF('An Distinta Base'!$G36=60,(SUM(AJ54:AK54)+SUM(AJ79:AK79)),(SUM(AI54:AK54)+SUM(AI79:AK79)))))</f>
        <v>152701.39499999999</v>
      </c>
      <c r="AL104" s="65">
        <f>+IF('An Distinta Base'!$G36=0,0,+IF('An Distinta Base'!$G36=30,(AL54+AL79),+IF('An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358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7"/>
  <sheetViews>
    <sheetView showGridLines="0" topLeftCell="A69" zoomScaleNormal="100" workbookViewId="0">
      <selection activeCell="J86" sqref="J86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204</v>
      </c>
      <c r="B1" s="49" t="s">
        <v>228</v>
      </c>
    </row>
    <row r="2" spans="1:42" ht="15.75" thickTop="1" x14ac:dyDescent="0.25">
      <c r="A2" s="47" t="s">
        <v>380</v>
      </c>
      <c r="F2" t="s">
        <v>376</v>
      </c>
    </row>
    <row r="3" spans="1:42" ht="15.75" thickBot="1" x14ac:dyDescent="0.3">
      <c r="A3" s="47" t="s">
        <v>385</v>
      </c>
      <c r="B3" s="47" t="s">
        <v>366</v>
      </c>
      <c r="C3" s="47" t="s">
        <v>367</v>
      </c>
      <c r="D3" s="47" t="s">
        <v>368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383</v>
      </c>
      <c r="B4" s="49" t="s">
        <v>372</v>
      </c>
      <c r="C4" s="49">
        <v>0.21</v>
      </c>
      <c r="D4" s="54">
        <v>2</v>
      </c>
      <c r="E4" s="57"/>
      <c r="F4" s="88"/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1000</v>
      </c>
    </row>
    <row r="5" spans="1:42" ht="16.5" thickTop="1" thickBot="1" x14ac:dyDescent="0.3">
      <c r="A5" s="49" t="s">
        <v>387</v>
      </c>
      <c r="B5" s="49" t="s">
        <v>373</v>
      </c>
      <c r="C5" s="49">
        <v>0.21</v>
      </c>
      <c r="D5" s="54">
        <v>5</v>
      </c>
      <c r="E5" s="57"/>
      <c r="F5" s="88"/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5000</v>
      </c>
    </row>
    <row r="6" spans="1:42" ht="16.5" thickTop="1" thickBot="1" x14ac:dyDescent="0.3">
      <c r="A6" s="49" t="s">
        <v>388</v>
      </c>
      <c r="B6" s="49" t="s">
        <v>371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6000</v>
      </c>
    </row>
    <row r="7" spans="1:42" ht="16.5" thickTop="1" thickBot="1" x14ac:dyDescent="0.3">
      <c r="A7" s="49" t="s">
        <v>391</v>
      </c>
      <c r="B7" s="49" t="s">
        <v>369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389</v>
      </c>
      <c r="B8" s="49" t="s">
        <v>370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390</v>
      </c>
      <c r="B9" s="49" t="s">
        <v>374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375</v>
      </c>
      <c r="B10" s="49" t="s">
        <v>374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372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379</v>
      </c>
      <c r="F25" t="s">
        <v>378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314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381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314</v>
      </c>
      <c r="C71" s="57"/>
      <c r="D71" s="57"/>
      <c r="E71" s="57"/>
      <c r="F71" s="63">
        <f>SUM(F51:F69)</f>
        <v>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382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0</v>
      </c>
      <c r="J75" s="86">
        <f>+SUM($F4:J4)+SUM($F51:J51)-SUM($E27:J27)</f>
        <v>0</v>
      </c>
      <c r="K75" s="86">
        <f>+SUM($F4:K4)+SUM($F51:K51)-SUM($E27:K27)</f>
        <v>0</v>
      </c>
      <c r="L75" s="86">
        <f>+SUM($F4:L4)+SUM($F51:L51)-SUM($E27:L27)</f>
        <v>0</v>
      </c>
      <c r="M75" s="86">
        <f>+SUM($F4:M4)+SUM($F51:M51)-SUM($E27:M27)</f>
        <v>0</v>
      </c>
      <c r="N75" s="86">
        <f>+SUM($F4:N4)+SUM($F51:N51)-SUM($E27:N27)</f>
        <v>0</v>
      </c>
      <c r="O75" s="86">
        <f>+SUM($F4:O4)+SUM($F51:O51)-SUM($E27:O27)</f>
        <v>0</v>
      </c>
      <c r="P75" s="86">
        <f>+SUM($F4:P4)+SUM($F51:P51)-SUM($E27:P27)</f>
        <v>0</v>
      </c>
      <c r="Q75" s="86">
        <f>+SUM($F4:Q4)+SUM($F51:Q51)-SUM($E27:Q27)</f>
        <v>0</v>
      </c>
      <c r="R75" s="86">
        <f>+SUM($F4:R4)+SUM($F51:R51)-SUM($E27:R27)</f>
        <v>0</v>
      </c>
      <c r="S75" s="86">
        <f>+SUM($F4:S4)+SUM($F51:S51)-SUM($E27:S27)</f>
        <v>0</v>
      </c>
      <c r="T75" s="86">
        <f>+SUM($F4:T4)+SUM($F51:T51)-SUM($E27:T27)</f>
        <v>0</v>
      </c>
      <c r="U75" s="86">
        <f>+SUM($F4:U4)+SUM($F51:U51)-SUM($E27:U27)</f>
        <v>0</v>
      </c>
      <c r="V75" s="86">
        <f>+SUM($F4:V4)+SUM($F51:V51)-SUM($E27:V27)</f>
        <v>0</v>
      </c>
      <c r="W75" s="86">
        <f>+SUM($F4:W4)+SUM($F51:W51)-SUM($E27:W27)</f>
        <v>0</v>
      </c>
      <c r="X75" s="86">
        <f>+SUM($F4:X4)+SUM($F51:X51)-SUM($E27:X27)</f>
        <v>0</v>
      </c>
      <c r="Y75" s="86">
        <f>+SUM($F4:Y4)+SUM($F51:Y51)-SUM($E27:Y27)</f>
        <v>0</v>
      </c>
      <c r="Z75" s="86">
        <f>+SUM($F4:Z4)+SUM($F51:Z51)-SUM($E27:Z27)</f>
        <v>0</v>
      </c>
      <c r="AA75" s="86">
        <f>+SUM($F4:AA4)+SUM($F51:AA51)-SUM($E27:AA27)</f>
        <v>0</v>
      </c>
      <c r="AB75" s="86">
        <f>+SUM($F4:AB4)+SUM($F51:AB51)-SUM($E27:AB27)</f>
        <v>0</v>
      </c>
      <c r="AC75" s="86">
        <f>+SUM($F4:AC4)+SUM($F51:AC51)-SUM($E27:AC27)</f>
        <v>0</v>
      </c>
      <c r="AD75" s="86">
        <f>+SUM($F4:AD4)+SUM($F51:AD51)-SUM($E27:AD27)</f>
        <v>0</v>
      </c>
      <c r="AE75" s="86">
        <f>+SUM($F4:AE4)+SUM($F51:AE51)-SUM($E27:AE27)</f>
        <v>0</v>
      </c>
      <c r="AF75" s="86">
        <f>+SUM($F4:AF4)+SUM($F51:AF51)-SUM($E27:AF27)</f>
        <v>0</v>
      </c>
      <c r="AG75" s="86">
        <f>+SUM($F4:AG4)+SUM($F51:AG51)-SUM($E27:AG27)</f>
        <v>0</v>
      </c>
      <c r="AH75" s="86">
        <f>+SUM($F4:AH4)+SUM($F51:AH51)-SUM($E27:AH27)</f>
        <v>0</v>
      </c>
      <c r="AI75" s="86">
        <f>+SUM($F4:AI4)+SUM($F51:AI51)-SUM($E27:AI27)</f>
        <v>0</v>
      </c>
      <c r="AJ75" s="86">
        <f>+SUM($F4:AJ4)+SUM($F51:AJ51)-SUM($E27:AJ27)</f>
        <v>0</v>
      </c>
      <c r="AK75" s="86">
        <f>+SUM($F4:AK4)+SUM($F51:AK51)-SUM($E27:AK27)</f>
        <v>0</v>
      </c>
      <c r="AL75" s="86">
        <f>+SUM($F4:AL4)+SUM($F51:AL51)-SUM($E27:AL27)</f>
        <v>0</v>
      </c>
      <c r="AM75" s="86">
        <f>+SUM($F4:AM4)+SUM($F51:AM51)-SUM($E27:AM27)</f>
        <v>0</v>
      </c>
      <c r="AN75" s="86">
        <f>+SUM($F4:AN4)+SUM($F51:AN51)-SUM($E27:AN27)</f>
        <v>0</v>
      </c>
      <c r="AO75" s="86">
        <f>+SUM($F4:AO4)+SUM($F51:AO51)-SUM($E27:AO27)</f>
        <v>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3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3025</v>
      </c>
      <c r="L76" s="86">
        <f>+SUM($F5:L5)+SUM($F52:L52)-SUM($E28:L28)</f>
        <v>3025</v>
      </c>
      <c r="M76" s="86">
        <f>+SUM($F5:M5)+SUM($F52:M52)-SUM($E28:M28)</f>
        <v>3025</v>
      </c>
      <c r="N76" s="86">
        <f>+SUM($F5:N5)+SUM($F52:N52)-SUM($E28:N28)</f>
        <v>3025</v>
      </c>
      <c r="O76" s="86">
        <f>+SUM($F5:O5)+SUM($F52:O52)-SUM($E28:O28)</f>
        <v>3025</v>
      </c>
      <c r="P76" s="86">
        <f>+SUM($F5:P5)+SUM($F52:P52)-SUM($E28:P28)</f>
        <v>0</v>
      </c>
      <c r="Q76" s="86">
        <f>+SUM($F5:Q5)+SUM($F52:Q52)-SUM($E28:Q28)</f>
        <v>0</v>
      </c>
      <c r="R76" s="86">
        <f>+SUM($F5:R5)+SUM($F52:R52)-SUM($E28:R28)</f>
        <v>0</v>
      </c>
      <c r="S76" s="86">
        <f>+SUM($F5:S5)+SUM($F52:S52)-SUM($E28:S28)</f>
        <v>0</v>
      </c>
      <c r="T76" s="86">
        <f>+SUM($F5:T5)+SUM($F52:T52)-SUM($E28:T28)</f>
        <v>0</v>
      </c>
      <c r="U76" s="86">
        <f>+SUM($F5:U5)+SUM($F52:U52)-SUM($E28:U28)</f>
        <v>0</v>
      </c>
      <c r="V76" s="86">
        <f>+SUM($F5:V5)+SUM($F52:V52)-SUM($E28:V28)</f>
        <v>0</v>
      </c>
      <c r="W76" s="86">
        <f>+SUM($F5:W5)+SUM($F52:W52)-SUM($E28:W28)</f>
        <v>0</v>
      </c>
      <c r="X76" s="86">
        <f>+SUM($F5:X5)+SUM($F52:X52)-SUM($E28:X28)</f>
        <v>0</v>
      </c>
      <c r="Y76" s="86">
        <f>+SUM($F5:Y5)+SUM($F52:Y52)-SUM($E28:Y28)</f>
        <v>0</v>
      </c>
      <c r="Z76" s="86">
        <f>+SUM($F5:Z5)+SUM($F52:Z52)-SUM($E28:Z28)</f>
        <v>0</v>
      </c>
      <c r="AA76" s="86">
        <f>+SUM($F5:AA5)+SUM($F52:AA52)-SUM($E28:AA28)</f>
        <v>0</v>
      </c>
      <c r="AB76" s="86">
        <f>+SUM($F5:AB5)+SUM($F52:AB52)-SUM($E28:AB28)</f>
        <v>0</v>
      </c>
      <c r="AC76" s="86">
        <f>+SUM($F5:AC5)+SUM($F52:AC52)-SUM($E28:AC28)</f>
        <v>0</v>
      </c>
      <c r="AD76" s="86">
        <f>+SUM($F5:AD5)+SUM($F52:AD52)-SUM($E28:AD28)</f>
        <v>0</v>
      </c>
      <c r="AE76" s="86">
        <f>+SUM($F5:AE5)+SUM($F52:AE52)-SUM($E28:AE28)</f>
        <v>0</v>
      </c>
      <c r="AF76" s="86">
        <f>+SUM($F5:AF5)+SUM($F52:AF52)-SUM($E28:AF28)</f>
        <v>0</v>
      </c>
      <c r="AG76" s="86">
        <f>+SUM($F5:AG5)+SUM($F52:AG52)-SUM($E28:AG28)</f>
        <v>0</v>
      </c>
      <c r="AH76" s="86">
        <f>+SUM($F5:AH5)+SUM($F52:AH52)-SUM($E28:AH28)</f>
        <v>0</v>
      </c>
      <c r="AI76" s="86">
        <f>+SUM($F5:AI5)+SUM($F52:AI52)-SUM($E28:AI28)</f>
        <v>0</v>
      </c>
      <c r="AJ76" s="86">
        <f>+SUM($F5:AJ5)+SUM($F52:AJ52)-SUM($E28:AJ28)</f>
        <v>0</v>
      </c>
      <c r="AK76" s="86">
        <f>+SUM($F5:AK5)+SUM($F52:AK52)-SUM($E28:AK28)</f>
        <v>0</v>
      </c>
      <c r="AL76" s="86">
        <f>+SUM($F5:AL5)+SUM($F52:AL52)-SUM($E28:AL28)</f>
        <v>0</v>
      </c>
      <c r="AM76" s="86">
        <f>+SUM($F5:AM5)+SUM($F52:AM52)-SUM($E28:AM28)</f>
        <v>0</v>
      </c>
      <c r="AN76" s="86">
        <f>+SUM($F5:AN5)+SUM($F52:AN52)-SUM($E28:AN28)</f>
        <v>0</v>
      </c>
      <c r="AO76" s="86">
        <f>+SUM($F5:AO5)+SUM($F52:AO52)-SUM($E28:AO28)</f>
        <v>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1210</v>
      </c>
      <c r="O77" s="86">
        <f>+SUM($F6:O6)+SUM($F53:O53)-SUM($E29:O29)</f>
        <v>1210</v>
      </c>
      <c r="P77" s="86">
        <f>+SUM($F6:P6)+SUM($F53:P53)-SUM($E29:P29)</f>
        <v>0</v>
      </c>
      <c r="Q77" s="86">
        <f>+SUM($F6:Q6)+SUM($F53:Q53)-SUM($E29:Q29)</f>
        <v>0</v>
      </c>
      <c r="R77" s="86">
        <f>+SUM($F6:R6)+SUM($F53:R53)-SUM($E29:R29)</f>
        <v>0</v>
      </c>
      <c r="S77" s="86">
        <f>+SUM($F6:S6)+SUM($F53:S53)-SUM($E29:S29)</f>
        <v>0</v>
      </c>
      <c r="T77" s="86">
        <f>+SUM($F6:T6)+SUM($F53:T53)-SUM($E29:T29)</f>
        <v>0</v>
      </c>
      <c r="U77" s="86">
        <f>+SUM($F6:U6)+SUM($F53:U53)-SUM($E29:U29)</f>
        <v>0</v>
      </c>
      <c r="V77" s="86">
        <f>+SUM($F6:V6)+SUM($F53:V53)-SUM($E29:V29)</f>
        <v>0</v>
      </c>
      <c r="W77" s="86">
        <f>+SUM($F6:W6)+SUM($F53:W53)-SUM($E29:W29)</f>
        <v>0</v>
      </c>
      <c r="X77" s="86">
        <f>+SUM($F6:X6)+SUM($F53:X53)-SUM($E29:X29)</f>
        <v>0</v>
      </c>
      <c r="Y77" s="86">
        <f>+SUM($F6:Y6)+SUM($F53:Y53)-SUM($E29:Y29)</f>
        <v>0</v>
      </c>
      <c r="Z77" s="86">
        <f>+SUM($F6:Z6)+SUM($F53:Z53)-SUM($E29:Z29)</f>
        <v>0</v>
      </c>
      <c r="AA77" s="86">
        <f>+SUM($F6:AA6)+SUM($F53:AA53)-SUM($E29:AA29)</f>
        <v>0</v>
      </c>
      <c r="AB77" s="86">
        <f>+SUM($F6:AB6)+SUM($F53:AB53)-SUM($E29:AB29)</f>
        <v>0</v>
      </c>
      <c r="AC77" s="86">
        <f>+SUM($F6:AC6)+SUM($F53:AC53)-SUM($E29:AC29)</f>
        <v>0</v>
      </c>
      <c r="AD77" s="86">
        <f>+SUM($F6:AD6)+SUM($F53:AD53)-SUM($E29:AD29)</f>
        <v>0</v>
      </c>
      <c r="AE77" s="86">
        <f>+SUM($F6:AE6)+SUM($F53:AE53)-SUM($E29:AE29)</f>
        <v>0</v>
      </c>
      <c r="AF77" s="86">
        <f>+SUM($F6:AF6)+SUM($F53:AF53)-SUM($E29:AF29)</f>
        <v>0</v>
      </c>
      <c r="AG77" s="86">
        <f>+SUM($F6:AG6)+SUM($F53:AG53)-SUM($E29:AG29)</f>
        <v>0</v>
      </c>
      <c r="AH77" s="86">
        <f>+SUM($F6:AH6)+SUM($F53:AH53)-SUM($E29:AH29)</f>
        <v>0</v>
      </c>
      <c r="AI77" s="86">
        <f>+SUM($F6:AI6)+SUM($F53:AI53)-SUM($E29:AI29)</f>
        <v>0</v>
      </c>
      <c r="AJ77" s="86">
        <f>+SUM($F6:AJ6)+SUM($F53:AJ53)-SUM($E29:AJ29)</f>
        <v>0</v>
      </c>
      <c r="AK77" s="86">
        <f>+SUM($F6:AK6)+SUM($F53:AK53)-SUM($E29:AK29)</f>
        <v>0</v>
      </c>
      <c r="AL77" s="86">
        <f>+SUM($F6:AL6)+SUM($F53:AL53)-SUM($E29:AL29)</f>
        <v>0</v>
      </c>
      <c r="AM77" s="86">
        <f>+SUM($F6:AM6)+SUM($F53:AM53)-SUM($E29:AM29)</f>
        <v>0</v>
      </c>
      <c r="AN77" s="86">
        <f>+SUM($F6:AN6)+SUM($F53:AN53)-SUM($E29:AN29)</f>
        <v>0</v>
      </c>
      <c r="AO77" s="86">
        <f>+SUM($F6:AO6)+SUM($F53:AO53)-SUM($E29:AO29)</f>
        <v>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 t="shared" si="41"/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 t="str">
        <f t="shared" ref="A94:B94" si="59">+IF(A70=0,"",A70)</f>
        <v/>
      </c>
      <c r="B94" s="57" t="str">
        <f t="shared" si="59"/>
        <v/>
      </c>
      <c r="C94" s="57"/>
      <c r="D94" s="57"/>
      <c r="E94" s="57"/>
      <c r="F94" s="86">
        <f>+F23+F71-F47</f>
        <v>0</v>
      </c>
      <c r="G94" s="86">
        <f>+SUM($F23:G23)+SUM($F70:G70)-SUM($E46:G46)</f>
        <v>0</v>
      </c>
      <c r="H94" s="86">
        <f>+SUM($F23:H23)+SUM($F70:H70)-SUM($E46:H46)</f>
        <v>0</v>
      </c>
      <c r="I94" s="86">
        <f>+SUM($F23:I23)+SUM($F70:I70)-SUM($E46:I46)</f>
        <v>0</v>
      </c>
      <c r="J94" s="86">
        <f>+SUM($F23:J23)+SUM($F70:J70)-SUM($E46:J46)</f>
        <v>0</v>
      </c>
      <c r="K94" s="86">
        <f>+SUM($F23:K23)+SUM($F70:K70)-SUM($E46:K46)</f>
        <v>0</v>
      </c>
      <c r="L94" s="86">
        <f>+SUM($F23:L23)+SUM($F70:L70)-SUM($E46:L46)</f>
        <v>0</v>
      </c>
      <c r="M94" s="86">
        <f>+SUM($F23:M23)+SUM($F70:M70)-SUM($E46:M46)</f>
        <v>0</v>
      </c>
      <c r="N94" s="86">
        <f>+SUM($F23:N23)+SUM($F70:N70)-SUM($E46:N46)</f>
        <v>0</v>
      </c>
      <c r="O94" s="86">
        <f>+SUM($F23:O23)+SUM($F70:O70)-SUM($E46:O46)</f>
        <v>0</v>
      </c>
      <c r="P94" s="86">
        <f>+SUM($F23:P23)+SUM($F70:P70)-SUM($E46:P46)</f>
        <v>0</v>
      </c>
      <c r="Q94" s="86">
        <f>+SUM($F23:Q23)+SUM($F70:Q70)-SUM($E46:Q46)</f>
        <v>0</v>
      </c>
      <c r="R94" s="86">
        <f>+SUM($F23:R23)+SUM($F70:R70)-SUM($E46:R46)</f>
        <v>0</v>
      </c>
      <c r="S94" s="86">
        <f>+SUM($F23:S23)+SUM($F70:S70)-SUM($E46:S46)</f>
        <v>0</v>
      </c>
      <c r="T94" s="86">
        <f>+SUM($F23:T23)+SUM($F70:T70)-SUM($E46:T46)</f>
        <v>0</v>
      </c>
      <c r="U94" s="86">
        <f>+SUM($F23:U23)+SUM($F70:U70)-SUM($E46:U46)</f>
        <v>0</v>
      </c>
      <c r="V94" s="86">
        <f>+SUM($F23:V23)+SUM($F70:V70)-SUM($E46:V46)</f>
        <v>0</v>
      </c>
      <c r="W94" s="86">
        <f>+SUM($F23:W23)+SUM($F70:W70)-SUM($E46:W46)</f>
        <v>0</v>
      </c>
      <c r="X94" s="86">
        <f>+SUM($F23:X23)+SUM($F70:X70)-SUM($E46:X46)</f>
        <v>0</v>
      </c>
      <c r="Y94" s="86">
        <f>+SUM($F23:Y23)+SUM($F70:Y70)-SUM($E46:Y46)</f>
        <v>0</v>
      </c>
      <c r="Z94" s="86">
        <f>+SUM($F23:Z23)+SUM($F70:Z70)-SUM($E46:Z46)</f>
        <v>0</v>
      </c>
      <c r="AA94" s="86">
        <f>+SUM($F23:AA23)+SUM($F70:AA70)-SUM($E46:AA46)</f>
        <v>0</v>
      </c>
      <c r="AB94" s="86">
        <f>+SUM($F23:AB23)+SUM($F70:AB70)-SUM($E46:AB46)</f>
        <v>0</v>
      </c>
      <c r="AC94" s="86">
        <f>+SUM($F23:AC23)+SUM($F70:AC70)-SUM($E46:AC46)</f>
        <v>0</v>
      </c>
      <c r="AD94" s="86">
        <f>+SUM($F23:AD23)+SUM($F70:AD70)-SUM($E46:AD46)</f>
        <v>0</v>
      </c>
      <c r="AE94" s="86">
        <f>+SUM($F23:AE23)+SUM($F70:AE70)-SUM($E46:AE46)</f>
        <v>0</v>
      </c>
      <c r="AF94" s="86">
        <f>+SUM($F23:AF23)+SUM($F70:AF70)-SUM($E46:AF46)</f>
        <v>0</v>
      </c>
      <c r="AG94" s="86">
        <f>+SUM($F23:AG23)+SUM($F70:AG70)-SUM($E46:AG46)</f>
        <v>0</v>
      </c>
      <c r="AH94" s="86">
        <f>+SUM($F23:AH23)+SUM($F70:AH70)-SUM($E46:AH46)</f>
        <v>0</v>
      </c>
      <c r="AI94" s="86">
        <f>+SUM($F23:AI23)+SUM($F70:AI70)-SUM($E46:AI46)</f>
        <v>0</v>
      </c>
      <c r="AJ94" s="86">
        <f>+SUM($F23:AJ23)+SUM($F70:AJ70)-SUM($E46:AJ46)</f>
        <v>0</v>
      </c>
      <c r="AK94" s="86">
        <f>+SUM($F23:AK23)+SUM($F70:AK70)-SUM($E46:AK46)</f>
        <v>0</v>
      </c>
      <c r="AL94" s="86">
        <f>+SUM($F23:AL23)+SUM($F70:AL70)-SUM($E46:AL46)</f>
        <v>0</v>
      </c>
      <c r="AM94" s="86">
        <f>+SUM($F23:AM23)+SUM($F70:AM70)-SUM($E46:AM46)</f>
        <v>0</v>
      </c>
      <c r="AN94" s="86">
        <f>+SUM($F23:AN23)+SUM($F70:AN70)-SUM($E46:AN46)</f>
        <v>0</v>
      </c>
      <c r="AO94" s="86">
        <f>+SUM($F23:AO23)+SUM($F70:AO70)-SUM($E46:AO46)</f>
        <v>0</v>
      </c>
    </row>
    <row r="95" spans="1:41" ht="16.5" thickTop="1" thickBot="1" x14ac:dyDescent="0.3">
      <c r="A95" s="57"/>
      <c r="B95" s="57"/>
      <c r="C95" s="57"/>
      <c r="D95" s="57"/>
      <c r="E95" s="5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ht="16.5" thickTop="1" thickBot="1" x14ac:dyDescent="0.3">
      <c r="A96" s="57"/>
      <c r="B96" s="57" t="s">
        <v>314</v>
      </c>
      <c r="C96" s="57"/>
      <c r="D96" s="57"/>
      <c r="E96" s="57"/>
      <c r="F96" s="63">
        <f t="shared" ref="F96:J96" si="60">SUM(F75:F94)</f>
        <v>0</v>
      </c>
      <c r="G96" s="63">
        <f t="shared" si="60"/>
        <v>1210</v>
      </c>
      <c r="H96" s="63">
        <f t="shared" si="60"/>
        <v>1210</v>
      </c>
      <c r="I96" s="63">
        <f t="shared" si="60"/>
        <v>1210</v>
      </c>
      <c r="J96" s="63">
        <f t="shared" si="60"/>
        <v>2000</v>
      </c>
      <c r="K96" s="63">
        <f>SUM(K75:K94)</f>
        <v>5025</v>
      </c>
      <c r="L96" s="63">
        <f t="shared" ref="L96:AO96" si="61">SUM(L75:L94)</f>
        <v>5025</v>
      </c>
      <c r="M96" s="63">
        <f t="shared" si="61"/>
        <v>5025</v>
      </c>
      <c r="N96" s="63">
        <f t="shared" si="61"/>
        <v>6235</v>
      </c>
      <c r="O96" s="63">
        <f t="shared" si="61"/>
        <v>6235</v>
      </c>
      <c r="P96" s="63">
        <f t="shared" si="61"/>
        <v>2000</v>
      </c>
      <c r="Q96" s="63">
        <f t="shared" si="61"/>
        <v>2000</v>
      </c>
      <c r="R96" s="63">
        <f t="shared" si="61"/>
        <v>2000</v>
      </c>
      <c r="S96" s="63">
        <f t="shared" si="61"/>
        <v>2000</v>
      </c>
      <c r="T96" s="63">
        <f t="shared" si="61"/>
        <v>2000</v>
      </c>
      <c r="U96" s="63">
        <f t="shared" si="61"/>
        <v>2000</v>
      </c>
      <c r="V96" s="63">
        <f t="shared" si="61"/>
        <v>2000</v>
      </c>
      <c r="W96" s="63">
        <f t="shared" si="61"/>
        <v>2000</v>
      </c>
      <c r="X96" s="63">
        <f t="shared" si="61"/>
        <v>2000</v>
      </c>
      <c r="Y96" s="63">
        <f t="shared" si="61"/>
        <v>2000</v>
      </c>
      <c r="Z96" s="63">
        <f t="shared" si="61"/>
        <v>2000</v>
      </c>
      <c r="AA96" s="63">
        <f t="shared" si="61"/>
        <v>2000</v>
      </c>
      <c r="AB96" s="63">
        <f t="shared" si="61"/>
        <v>2000</v>
      </c>
      <c r="AC96" s="63">
        <f t="shared" si="61"/>
        <v>2000</v>
      </c>
      <c r="AD96" s="63">
        <f t="shared" si="61"/>
        <v>2000</v>
      </c>
      <c r="AE96" s="63">
        <f t="shared" si="61"/>
        <v>2000</v>
      </c>
      <c r="AF96" s="63">
        <f t="shared" si="61"/>
        <v>2000</v>
      </c>
      <c r="AG96" s="63">
        <f t="shared" si="61"/>
        <v>2000</v>
      </c>
      <c r="AH96" s="63">
        <f t="shared" si="61"/>
        <v>2000</v>
      </c>
      <c r="AI96" s="63">
        <f t="shared" si="61"/>
        <v>2000</v>
      </c>
      <c r="AJ96" s="63">
        <f t="shared" si="61"/>
        <v>2000</v>
      </c>
      <c r="AK96" s="63">
        <f t="shared" si="61"/>
        <v>2000</v>
      </c>
      <c r="AL96" s="63">
        <f t="shared" si="61"/>
        <v>2000</v>
      </c>
      <c r="AM96" s="63">
        <f t="shared" si="61"/>
        <v>2000</v>
      </c>
      <c r="AN96" s="63">
        <f t="shared" si="61"/>
        <v>2000</v>
      </c>
      <c r="AO96" s="63">
        <f t="shared" si="61"/>
        <v>2000</v>
      </c>
    </row>
    <row r="9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workbookViewId="0">
      <selection activeCell="F24" sqref="F24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204</v>
      </c>
      <c r="B1" s="49" t="s">
        <v>228</v>
      </c>
    </row>
    <row r="2" spans="1:87" ht="15.75" thickTop="1" x14ac:dyDescent="0.25"/>
    <row r="3" spans="1:87" x14ac:dyDescent="0.25">
      <c r="A3" s="47" t="s">
        <v>365</v>
      </c>
      <c r="AY3" t="s">
        <v>386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41.666666666666664</v>
      </c>
      <c r="J5" s="65">
        <f>+IFERROR((SUM(E_Investimenti!$F4:J4)/(E_Investimenti!$D4*12)),0)*BB5</f>
        <v>41.666666666666664</v>
      </c>
      <c r="K5" s="65">
        <f>+IFERROR((SUM(E_Investimenti!$F4:K4)/(E_Investimenti!$D4*12)),0)*BC5</f>
        <v>41.666666666666664</v>
      </c>
      <c r="L5" s="65">
        <f>+IFERROR((SUM(E_Investimenti!$F4:L4)/(E_Investimenti!$D4*12)),0)*BD5</f>
        <v>41.666666666666664</v>
      </c>
      <c r="M5" s="65">
        <f>+IFERROR((SUM(E_Investimenti!$F4:M4)/(E_Investimenti!$D4*12)),0)*BE5</f>
        <v>41.666666666666664</v>
      </c>
      <c r="N5" s="65">
        <f>+IFERROR((SUM(E_Investimenti!$F4:N4)/(E_Investimenti!$D4*12)),0)*BF5</f>
        <v>41.666666666666664</v>
      </c>
      <c r="O5" s="65">
        <f>+IFERROR((SUM(E_Investimenti!$F4:O4)/(E_Investimenti!$D4*12)),0)*BG5</f>
        <v>41.666666666666664</v>
      </c>
      <c r="P5" s="65">
        <f>+IFERROR((SUM(E_Investimenti!$F4:P4)/(E_Investimenti!$D4*12)),0)*BH5</f>
        <v>41.666666666666664</v>
      </c>
      <c r="Q5" s="65">
        <f>+IFERROR((SUM(E_Investimenti!$F4:Q4)/(E_Investimenti!$D4*12)),0)*BI5</f>
        <v>41.666666666666664</v>
      </c>
      <c r="R5" s="65">
        <f>+IFERROR((SUM(E_Investimenti!$F4:R4)/(E_Investimenti!$D4*12)),0)*BJ5</f>
        <v>41.666666666666664</v>
      </c>
      <c r="S5" s="65">
        <f>+IFERROR((SUM(E_Investimenti!$F4:S4)/(E_Investimenti!$D4*12)),0)*BK5</f>
        <v>41.666666666666664</v>
      </c>
      <c r="T5" s="65">
        <f>+IFERROR((SUM(E_Investimenti!$F4:T4)/(E_Investimenti!$D4*12)),0)*BL5</f>
        <v>41.666666666666664</v>
      </c>
      <c r="U5" s="65">
        <f>+IFERROR((SUM(E_Investimenti!$F4:U4)/(E_Investimenti!$D4*12)),0)*BM5</f>
        <v>41.666666666666664</v>
      </c>
      <c r="V5" s="65">
        <f>+IFERROR((SUM(E_Investimenti!$F4:V4)/(E_Investimenti!$D4*12)),0)*BN5</f>
        <v>41.666666666666664</v>
      </c>
      <c r="W5" s="65">
        <f>+IFERROR((SUM(E_Investimenti!$F4:W4)/(E_Investimenti!$D4*12)),0)*BO5</f>
        <v>41.666666666666664</v>
      </c>
      <c r="X5" s="65">
        <f>+IFERROR((SUM(E_Investimenti!$F4:X4)/(E_Investimenti!$D4*12)),0)*BP5</f>
        <v>41.666666666666664</v>
      </c>
      <c r="Y5" s="65">
        <f>+IFERROR((SUM(E_Investimenti!$F4:Y4)/(E_Investimenti!$D4*12)),0)*BQ5</f>
        <v>41.666666666666664</v>
      </c>
      <c r="Z5" s="65">
        <f>+IFERROR((SUM(E_Investimenti!$F4:Z4)/(E_Investimenti!$D4*12)),0)*BR5</f>
        <v>41.666666666666664</v>
      </c>
      <c r="AA5" s="65">
        <f>+IFERROR((SUM(E_Investimenti!$F4:AA4)/(E_Investimenti!$D4*12)),0)*BS5</f>
        <v>41.666666666666664</v>
      </c>
      <c r="AB5" s="65">
        <f>+IFERROR((SUM(E_Investimenti!$F4:AB4)/(E_Investimenti!$D4*12)),0)*BT5</f>
        <v>41.666666666666664</v>
      </c>
      <c r="AC5" s="65">
        <f>+IFERROR((SUM(E_Investimenti!$F4:AC4)/(E_Investimenti!$D4*12)),0)*BU5</f>
        <v>41.666666666666664</v>
      </c>
      <c r="AD5" s="65">
        <f>+IFERROR((SUM(E_Investimenti!$F4:AD4)/(E_Investimenti!$D4*12)),0)*BV5</f>
        <v>41.666666666666664</v>
      </c>
      <c r="AE5" s="65">
        <f>+IFERROR((SUM(E_Investimenti!$F4:AE4)/(E_Investimenti!$D4*12)),0)*BW5</f>
        <v>41.666666666666664</v>
      </c>
      <c r="AF5" s="65">
        <f>+IFERROR((SUM(E_Investimenti!$F4:AF4)/(E_Investimenti!$D4*12)),0)*BX5</f>
        <v>41.666666666666664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0</v>
      </c>
      <c r="BZ5" s="87">
        <f>+IF(AG29=0,1,IF(AG29=E_Investimenti!$AP4,0,1))</f>
        <v>0</v>
      </c>
      <c r="CA5" s="87">
        <f>+IF(AH29=0,1,IF(AH29=E_Investimenti!$AP4,0,1))</f>
        <v>0</v>
      </c>
      <c r="CB5" s="87">
        <f>+IF(AI29=0,1,IF(AI29=E_Investimenti!$AP4,0,1))</f>
        <v>0</v>
      </c>
      <c r="CC5" s="87">
        <f>+IF(AJ29=0,1,IF(AJ29=E_Investimenti!$AP4,0,1))</f>
        <v>0</v>
      </c>
      <c r="CD5" s="87">
        <f>+IF(AK29=0,1,IF(AK29=E_Investimenti!$AP4,0,1))</f>
        <v>0</v>
      </c>
      <c r="CE5" s="87">
        <f>+IF(AL29=0,1,IF(AL29=E_Investimenti!$AP4,0,1))</f>
        <v>0</v>
      </c>
      <c r="CF5" s="87">
        <f>+IF(AM29=0,1,IF(AM29=E_Investimenti!$AP4,0,1))</f>
        <v>0</v>
      </c>
      <c r="CG5" s="87">
        <f>+IF(AN29=0,1,IF(AN29=E_Investimenti!$AP4,0,1))</f>
        <v>0</v>
      </c>
      <c r="CH5" s="87">
        <f>+IF(AO29=0,1,IF(AO29=E_Investimenti!$AP4,0,1))</f>
        <v>0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83.333333333333329</v>
      </c>
      <c r="L6" s="65">
        <f>+IFERROR((SUM(E_Investimenti!$F5:L5)/(E_Investimenti!$D5*12)),0)*BD6</f>
        <v>83.333333333333329</v>
      </c>
      <c r="M6" s="65">
        <f>+IFERROR((SUM(E_Investimenti!$F5:M5)/(E_Investimenti!$D5*12)),0)*BE6</f>
        <v>83.333333333333329</v>
      </c>
      <c r="N6" s="65">
        <f>+IFERROR((SUM(E_Investimenti!$F5:N5)/(E_Investimenti!$D5*12)),0)*BF6</f>
        <v>83.333333333333329</v>
      </c>
      <c r="O6" s="65">
        <f>+IFERROR((SUM(E_Investimenti!$F5:O5)/(E_Investimenti!$D5*12)),0)*BG6</f>
        <v>83.333333333333329</v>
      </c>
      <c r="P6" s="65">
        <f>+IFERROR((SUM(E_Investimenti!$F5:P5)/(E_Investimenti!$D5*12)),0)*BH6</f>
        <v>83.333333333333329</v>
      </c>
      <c r="Q6" s="65">
        <f>+IFERROR((SUM(E_Investimenti!$F5:Q5)/(E_Investimenti!$D5*12)),0)*BI6</f>
        <v>83.333333333333329</v>
      </c>
      <c r="R6" s="65">
        <f>+IFERROR((SUM(E_Investimenti!$F5:R5)/(E_Investimenti!$D5*12)),0)*BJ6</f>
        <v>83.333333333333329</v>
      </c>
      <c r="S6" s="65">
        <f>+IFERROR((SUM(E_Investimenti!$F5:S5)/(E_Investimenti!$D5*12)),0)*BK6</f>
        <v>83.333333333333329</v>
      </c>
      <c r="T6" s="65">
        <f>+IFERROR((SUM(E_Investimenti!$F5:T5)/(E_Investimenti!$D5*12)),0)*BL6</f>
        <v>83.333333333333329</v>
      </c>
      <c r="U6" s="65">
        <f>+IFERROR((SUM(E_Investimenti!$F5:U5)/(E_Investimenti!$D5*12)),0)*BM6</f>
        <v>83.333333333333329</v>
      </c>
      <c r="V6" s="65">
        <f>+IFERROR((SUM(E_Investimenti!$F5:V5)/(E_Investimenti!$D5*12)),0)*BN6</f>
        <v>83.333333333333329</v>
      </c>
      <c r="W6" s="65">
        <f>+IFERROR((SUM(E_Investimenti!$F5:W5)/(E_Investimenti!$D5*12)),0)*BO6</f>
        <v>83.333333333333329</v>
      </c>
      <c r="X6" s="65">
        <f>+IFERROR((SUM(E_Investimenti!$F5:X5)/(E_Investimenti!$D5*12)),0)*BP6</f>
        <v>83.333333333333329</v>
      </c>
      <c r="Y6" s="65">
        <f>+IFERROR((SUM(E_Investimenti!$F5:Y5)/(E_Investimenti!$D5*12)),0)*BQ6</f>
        <v>83.333333333333329</v>
      </c>
      <c r="Z6" s="65">
        <f>+IFERROR((SUM(E_Investimenti!$F5:Z5)/(E_Investimenti!$D5*12)),0)*BR6</f>
        <v>83.333333333333329</v>
      </c>
      <c r="AA6" s="65">
        <f>+IFERROR((SUM(E_Investimenti!$F5:AA5)/(E_Investimenti!$D5*12)),0)*BS6</f>
        <v>83.333333333333329</v>
      </c>
      <c r="AB6" s="65">
        <f>+IFERROR((SUM(E_Investimenti!$F5:AB5)/(E_Investimenti!$D5*12)),0)*BT6</f>
        <v>83.333333333333329</v>
      </c>
      <c r="AC6" s="65">
        <f>+IFERROR((SUM(E_Investimenti!$F5:AC5)/(E_Investimenti!$D5*12)),0)*BU6</f>
        <v>83.333333333333329</v>
      </c>
      <c r="AD6" s="65">
        <f>+IFERROR((SUM(E_Investimenti!$F5:AD5)/(E_Investimenti!$D5*12)),0)*BV6</f>
        <v>83.333333333333329</v>
      </c>
      <c r="AE6" s="65">
        <f>+IFERROR((SUM(E_Investimenti!$F5:AE5)/(E_Investimenti!$D5*12)),0)*BW6</f>
        <v>83.333333333333329</v>
      </c>
      <c r="AF6" s="65">
        <f>+IFERROR((SUM(E_Investimenti!$F5:AF5)/(E_Investimenti!$D5*12)),0)*BX6</f>
        <v>83.333333333333329</v>
      </c>
      <c r="AG6" s="65">
        <f>+IFERROR((SUM(E_Investimenti!$F5:AG5)/(E_Investimenti!$D5*12)),0)*BY6</f>
        <v>83.333333333333329</v>
      </c>
      <c r="AH6" s="65">
        <f>+IFERROR((SUM(E_Investimenti!$F5:AH5)/(E_Investimenti!$D5*12)),0)*BZ6</f>
        <v>83.333333333333329</v>
      </c>
      <c r="AI6" s="65">
        <f>+IFERROR((SUM(E_Investimenti!$F5:AI5)/(E_Investimenti!$D5*12)),0)*CA6</f>
        <v>83.333333333333329</v>
      </c>
      <c r="AJ6" s="65">
        <f>+IFERROR((SUM(E_Investimenti!$F5:AJ5)/(E_Investimenti!$D5*12)),0)*CB6</f>
        <v>83.333333333333329</v>
      </c>
      <c r="AK6" s="65">
        <f>+IFERROR((SUM(E_Investimenti!$F5:AK5)/(E_Investimenti!$D5*12)),0)*CC6</f>
        <v>83.333333333333329</v>
      </c>
      <c r="AL6" s="65">
        <f>+IFERROR((SUM(E_Investimenti!$F5:AL5)/(E_Investimenti!$D5*12)),0)*CD6</f>
        <v>83.333333333333329</v>
      </c>
      <c r="AM6" s="65">
        <f>+IFERROR((SUM(E_Investimenti!$F5:AM5)/(E_Investimenti!$D5*12)),0)*CE6</f>
        <v>83.333333333333329</v>
      </c>
      <c r="AN6" s="65">
        <f>+IFERROR((SUM(E_Investimenti!$F5:AN5)/(E_Investimenti!$D5*12)),0)*CF6</f>
        <v>83.333333333333329</v>
      </c>
      <c r="AO6" s="65">
        <f>+IFERROR((SUM(E_Investimenti!$F5:AO5)/(E_Investimenti!$D5*12)),0)*CG6</f>
        <v>83.333333333333329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50</v>
      </c>
      <c r="O7" s="65">
        <f>+IFERROR((SUM(E_Investimenti!$F6:O6)/(E_Investimenti!$D6*12)),0)*BG7</f>
        <v>50</v>
      </c>
      <c r="P7" s="65">
        <f>+IFERROR((SUM(E_Investimenti!$F6:P6)/(E_Investimenti!$D6*12)),0)*BH7</f>
        <v>50</v>
      </c>
      <c r="Q7" s="65">
        <f>+IFERROR((SUM(E_Investimenti!$F6:Q6)/(E_Investimenti!$D6*12)),0)*BI7</f>
        <v>50</v>
      </c>
      <c r="R7" s="65">
        <f>+IFERROR((SUM(E_Investimenti!$F6:R6)/(E_Investimenti!$D6*12)),0)*BJ7</f>
        <v>50</v>
      </c>
      <c r="S7" s="65">
        <f>+IFERROR((SUM(E_Investimenti!$F6:S6)/(E_Investimenti!$D6*12)),0)*BK7</f>
        <v>50</v>
      </c>
      <c r="T7" s="65">
        <f>+IFERROR((SUM(E_Investimenti!$F6:T6)/(E_Investimenti!$D6*12)),0)*BL7</f>
        <v>50</v>
      </c>
      <c r="U7" s="65">
        <f>+IFERROR((SUM(E_Investimenti!$F6:U6)/(E_Investimenti!$D6*12)),0)*BM7</f>
        <v>50</v>
      </c>
      <c r="V7" s="65">
        <f>+IFERROR((SUM(E_Investimenti!$F6:V6)/(E_Investimenti!$D6*12)),0)*BN7</f>
        <v>50</v>
      </c>
      <c r="W7" s="65">
        <f>+IFERROR((SUM(E_Investimenti!$F6:W6)/(E_Investimenti!$D6*12)),0)*BO7</f>
        <v>50</v>
      </c>
      <c r="X7" s="65">
        <f>+IFERROR((SUM(E_Investimenti!$F6:X6)/(E_Investimenti!$D6*12)),0)*BP7</f>
        <v>50</v>
      </c>
      <c r="Y7" s="65">
        <f>+IFERROR((SUM(E_Investimenti!$F6:Y6)/(E_Investimenti!$D6*12)),0)*BQ7</f>
        <v>50</v>
      </c>
      <c r="Z7" s="65">
        <f>+IFERROR((SUM(E_Investimenti!$F6:Z6)/(E_Investimenti!$D6*12)),0)*BR7</f>
        <v>50</v>
      </c>
      <c r="AA7" s="65">
        <f>+IFERROR((SUM(E_Investimenti!$F6:AA6)/(E_Investimenti!$D6*12)),0)*BS7</f>
        <v>50</v>
      </c>
      <c r="AB7" s="65">
        <f>+IFERROR((SUM(E_Investimenti!$F6:AB6)/(E_Investimenti!$D6*12)),0)*BT7</f>
        <v>50</v>
      </c>
      <c r="AC7" s="65">
        <f>+IFERROR((SUM(E_Investimenti!$F6:AC6)/(E_Investimenti!$D6*12)),0)*BU7</f>
        <v>50</v>
      </c>
      <c r="AD7" s="65">
        <f>+IFERROR((SUM(E_Investimenti!$F6:AD6)/(E_Investimenti!$D6*12)),0)*BV7</f>
        <v>50</v>
      </c>
      <c r="AE7" s="65">
        <f>+IFERROR((SUM(E_Investimenti!$F6:AE6)/(E_Investimenti!$D6*12)),0)*BW7</f>
        <v>50</v>
      </c>
      <c r="AF7" s="65">
        <f>+IFERROR((SUM(E_Investimenti!$F6:AF6)/(E_Investimenti!$D6*12)),0)*BX7</f>
        <v>50</v>
      </c>
      <c r="AG7" s="65">
        <f>+IFERROR((SUM(E_Investimenti!$F6:AG6)/(E_Investimenti!$D6*12)),0)*BY7</f>
        <v>50</v>
      </c>
      <c r="AH7" s="65">
        <f>+IFERROR((SUM(E_Investimenti!$F6:AH6)/(E_Investimenti!$D6*12)),0)*BZ7</f>
        <v>50</v>
      </c>
      <c r="AI7" s="65">
        <f>+IFERROR((SUM(E_Investimenti!$F6:AI6)/(E_Investimenti!$D6*12)),0)*CA7</f>
        <v>50</v>
      </c>
      <c r="AJ7" s="65">
        <f>+IFERROR((SUM(E_Investimenti!$F6:AJ6)/(E_Investimenti!$D6*12)),0)*CB7</f>
        <v>50</v>
      </c>
      <c r="AK7" s="65">
        <f>+IFERROR((SUM(E_Investimenti!$F6:AK6)/(E_Investimenti!$D6*12)),0)*CC7</f>
        <v>50</v>
      </c>
      <c r="AL7" s="65">
        <f>+IFERROR((SUM(E_Investimenti!$F6:AL6)/(E_Investimenti!$D6*12)),0)*CD7</f>
        <v>50</v>
      </c>
      <c r="AM7" s="65">
        <f>+IFERROR((SUM(E_Investimenti!$F6:AM6)/(E_Investimenti!$D6*12)),0)*CE7</f>
        <v>50</v>
      </c>
      <c r="AN7" s="65">
        <f>+IFERROR((SUM(E_Investimenti!$F6:AN6)/(E_Investimenti!$D6*12)),0)*CF7</f>
        <v>50</v>
      </c>
      <c r="AO7" s="65">
        <f>+IFERROR((SUM(E_Investimenti!$F6:AO6)/(E_Investimenti!$D6*12)),0)*CG7</f>
        <v>50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314</v>
      </c>
      <c r="C24" s="57"/>
      <c r="D24" s="57"/>
      <c r="E24" s="57"/>
      <c r="F24" s="63">
        <f>SUM(F4:F22)</f>
        <v>0</v>
      </c>
      <c r="G24" s="63">
        <f t="shared" ref="G24:AO24" si="1">SUM(G4:G22)</f>
        <v>138.88888888888889</v>
      </c>
      <c r="H24" s="63">
        <f t="shared" si="1"/>
        <v>172.22222222222223</v>
      </c>
      <c r="I24" s="63">
        <f t="shared" si="1"/>
        <v>213.88888888888889</v>
      </c>
      <c r="J24" s="63">
        <f t="shared" si="1"/>
        <v>263.88888888888886</v>
      </c>
      <c r="K24" s="63">
        <f t="shared" si="1"/>
        <v>347.22222222222217</v>
      </c>
      <c r="L24" s="63">
        <f t="shared" si="1"/>
        <v>347.22222222222217</v>
      </c>
      <c r="M24" s="63">
        <f t="shared" si="1"/>
        <v>347.22222222222217</v>
      </c>
      <c r="N24" s="63">
        <f t="shared" si="1"/>
        <v>397.22222222222217</v>
      </c>
      <c r="O24" s="63">
        <f t="shared" si="1"/>
        <v>397.22222222222217</v>
      </c>
      <c r="P24" s="63">
        <f t="shared" si="1"/>
        <v>397.22222222222217</v>
      </c>
      <c r="Q24" s="63">
        <f t="shared" si="1"/>
        <v>397.22222222222217</v>
      </c>
      <c r="R24" s="63">
        <f t="shared" si="1"/>
        <v>397.22222222222217</v>
      </c>
      <c r="S24" s="63">
        <f t="shared" si="1"/>
        <v>397.22222222222217</v>
      </c>
      <c r="T24" s="63">
        <f t="shared" si="1"/>
        <v>397.22222222222217</v>
      </c>
      <c r="U24" s="63">
        <f t="shared" si="1"/>
        <v>397.22222222222217</v>
      </c>
      <c r="V24" s="63">
        <f t="shared" si="1"/>
        <v>397.22222222222217</v>
      </c>
      <c r="W24" s="63">
        <f t="shared" si="1"/>
        <v>397.22222222222217</v>
      </c>
      <c r="X24" s="63">
        <f t="shared" si="1"/>
        <v>397.22222222222217</v>
      </c>
      <c r="Y24" s="63">
        <f t="shared" si="1"/>
        <v>397.22222222222217</v>
      </c>
      <c r="Z24" s="63">
        <f t="shared" si="1"/>
        <v>397.22222222222217</v>
      </c>
      <c r="AA24" s="63">
        <f t="shared" si="1"/>
        <v>397.22222222222217</v>
      </c>
      <c r="AB24" s="63">
        <f t="shared" si="1"/>
        <v>397.22222222222217</v>
      </c>
      <c r="AC24" s="63">
        <f t="shared" si="1"/>
        <v>397.22222222222217</v>
      </c>
      <c r="AD24" s="63">
        <f t="shared" si="1"/>
        <v>397.22222222222217</v>
      </c>
      <c r="AE24" s="63">
        <f t="shared" si="1"/>
        <v>397.22222222222217</v>
      </c>
      <c r="AF24" s="63">
        <f t="shared" si="1"/>
        <v>397.22222222222217</v>
      </c>
      <c r="AG24" s="63">
        <f t="shared" si="1"/>
        <v>355.55555555555549</v>
      </c>
      <c r="AH24" s="63">
        <f t="shared" si="1"/>
        <v>355.55555555555549</v>
      </c>
      <c r="AI24" s="63">
        <f t="shared" si="1"/>
        <v>355.55555555555549</v>
      </c>
      <c r="AJ24" s="63">
        <f t="shared" si="1"/>
        <v>355.55555555555549</v>
      </c>
      <c r="AK24" s="63">
        <f t="shared" si="1"/>
        <v>355.55555555555549</v>
      </c>
      <c r="AL24" s="63">
        <f t="shared" si="1"/>
        <v>355.55555555555549</v>
      </c>
      <c r="AM24" s="63">
        <f t="shared" si="1"/>
        <v>355.55555555555549</v>
      </c>
      <c r="AN24" s="63">
        <f t="shared" si="1"/>
        <v>355.55555555555549</v>
      </c>
      <c r="AO24" s="63">
        <f t="shared" si="1"/>
        <v>355.55555555555549</v>
      </c>
    </row>
    <row r="25" spans="1:86" ht="15.75" thickTop="1" x14ac:dyDescent="0.25"/>
    <row r="27" spans="1:86" x14ac:dyDescent="0.25">
      <c r="A27" s="47" t="s">
        <v>384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41.666666666666664</v>
      </c>
      <c r="J29" s="65">
        <f t="shared" si="2"/>
        <v>83.333333333333329</v>
      </c>
      <c r="K29" s="65">
        <f t="shared" si="2"/>
        <v>125</v>
      </c>
      <c r="L29" s="65">
        <f t="shared" si="2"/>
        <v>166.66666666666666</v>
      </c>
      <c r="M29" s="65">
        <f t="shared" si="2"/>
        <v>208.33333333333331</v>
      </c>
      <c r="N29" s="65">
        <f t="shared" si="2"/>
        <v>249.99999999999997</v>
      </c>
      <c r="O29" s="65">
        <f t="shared" si="2"/>
        <v>291.66666666666663</v>
      </c>
      <c r="P29" s="65">
        <f t="shared" si="2"/>
        <v>333.33333333333331</v>
      </c>
      <c r="Q29" s="65">
        <f t="shared" si="2"/>
        <v>375</v>
      </c>
      <c r="R29" s="65">
        <f t="shared" si="2"/>
        <v>416.66666666666669</v>
      </c>
      <c r="S29" s="65">
        <f t="shared" si="2"/>
        <v>458.33333333333337</v>
      </c>
      <c r="T29" s="65">
        <f t="shared" si="2"/>
        <v>500.00000000000006</v>
      </c>
      <c r="U29" s="65">
        <f t="shared" si="2"/>
        <v>541.66666666666674</v>
      </c>
      <c r="V29" s="65">
        <f t="shared" si="2"/>
        <v>583.33333333333337</v>
      </c>
      <c r="W29" s="65">
        <f t="shared" si="2"/>
        <v>625</v>
      </c>
      <c r="X29" s="65">
        <f t="shared" si="2"/>
        <v>666.66666666666663</v>
      </c>
      <c r="Y29" s="65">
        <f t="shared" si="2"/>
        <v>708.33333333333326</v>
      </c>
      <c r="Z29" s="65">
        <f t="shared" si="2"/>
        <v>749.99999999999989</v>
      </c>
      <c r="AA29" s="65">
        <f t="shared" si="2"/>
        <v>791.66666666666652</v>
      </c>
      <c r="AB29" s="65">
        <f t="shared" si="2"/>
        <v>833.33333333333314</v>
      </c>
      <c r="AC29" s="65">
        <f t="shared" si="2"/>
        <v>874.99999999999977</v>
      </c>
      <c r="AD29" s="65">
        <f t="shared" si="2"/>
        <v>916.6666666666664</v>
      </c>
      <c r="AE29" s="65">
        <f t="shared" si="2"/>
        <v>958.33333333333303</v>
      </c>
      <c r="AF29" s="65">
        <f t="shared" si="2"/>
        <v>999.99999999999966</v>
      </c>
      <c r="AG29" s="65">
        <f t="shared" si="2"/>
        <v>999.99999999999966</v>
      </c>
      <c r="AH29" s="65">
        <f t="shared" si="2"/>
        <v>999.99999999999966</v>
      </c>
      <c r="AI29" s="65">
        <f t="shared" si="2"/>
        <v>999.99999999999966</v>
      </c>
      <c r="AJ29" s="65">
        <f t="shared" si="2"/>
        <v>999.99999999999966</v>
      </c>
      <c r="AK29" s="65">
        <f t="shared" si="2"/>
        <v>999.99999999999966</v>
      </c>
      <c r="AL29" s="65">
        <f t="shared" si="2"/>
        <v>999.99999999999966</v>
      </c>
      <c r="AM29" s="65">
        <f t="shared" si="2"/>
        <v>999.99999999999966</v>
      </c>
      <c r="AN29" s="65">
        <f t="shared" si="2"/>
        <v>999.99999999999966</v>
      </c>
      <c r="AO29" s="65">
        <f t="shared" si="2"/>
        <v>999.99999999999966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83.333333333333329</v>
      </c>
      <c r="L30" s="65">
        <f t="shared" si="6"/>
        <v>166.66666666666666</v>
      </c>
      <c r="M30" s="65">
        <f t="shared" si="6"/>
        <v>250</v>
      </c>
      <c r="N30" s="65">
        <f t="shared" si="6"/>
        <v>333.33333333333331</v>
      </c>
      <c r="O30" s="65">
        <f t="shared" si="6"/>
        <v>416.66666666666663</v>
      </c>
      <c r="P30" s="65">
        <f t="shared" si="6"/>
        <v>499.99999999999994</v>
      </c>
      <c r="Q30" s="65">
        <f t="shared" si="6"/>
        <v>583.33333333333326</v>
      </c>
      <c r="R30" s="65">
        <f t="shared" si="6"/>
        <v>666.66666666666663</v>
      </c>
      <c r="S30" s="65">
        <f t="shared" si="6"/>
        <v>750</v>
      </c>
      <c r="T30" s="65">
        <f t="shared" si="6"/>
        <v>833.33333333333337</v>
      </c>
      <c r="U30" s="65">
        <f t="shared" si="6"/>
        <v>916.66666666666674</v>
      </c>
      <c r="V30" s="65">
        <f t="shared" si="6"/>
        <v>1000.0000000000001</v>
      </c>
      <c r="W30" s="65">
        <f t="shared" si="6"/>
        <v>1083.3333333333335</v>
      </c>
      <c r="X30" s="65">
        <f t="shared" si="6"/>
        <v>1166.6666666666667</v>
      </c>
      <c r="Y30" s="65">
        <f t="shared" si="6"/>
        <v>1250</v>
      </c>
      <c r="Z30" s="65">
        <f t="shared" si="6"/>
        <v>1333.3333333333333</v>
      </c>
      <c r="AA30" s="65">
        <f t="shared" si="6"/>
        <v>1416.6666666666665</v>
      </c>
      <c r="AB30" s="65">
        <f t="shared" si="6"/>
        <v>1499.9999999999998</v>
      </c>
      <c r="AC30" s="65">
        <f t="shared" si="6"/>
        <v>1583.333333333333</v>
      </c>
      <c r="AD30" s="65">
        <f t="shared" si="6"/>
        <v>1666.6666666666663</v>
      </c>
      <c r="AE30" s="65">
        <f t="shared" si="6"/>
        <v>1749.9999999999995</v>
      </c>
      <c r="AF30" s="65">
        <f t="shared" si="6"/>
        <v>1833.3333333333328</v>
      </c>
      <c r="AG30" s="65">
        <f t="shared" si="6"/>
        <v>1916.6666666666661</v>
      </c>
      <c r="AH30" s="65">
        <f t="shared" si="6"/>
        <v>1999.9999999999993</v>
      </c>
      <c r="AI30" s="65">
        <f t="shared" si="6"/>
        <v>2083.3333333333326</v>
      </c>
      <c r="AJ30" s="65">
        <f t="shared" si="6"/>
        <v>2166.6666666666661</v>
      </c>
      <c r="AK30" s="65">
        <f t="shared" si="6"/>
        <v>2249.9999999999995</v>
      </c>
      <c r="AL30" s="65">
        <f t="shared" si="6"/>
        <v>2333.333333333333</v>
      </c>
      <c r="AM30" s="65">
        <f t="shared" si="6"/>
        <v>2416.6666666666665</v>
      </c>
      <c r="AN30" s="65">
        <f t="shared" si="6"/>
        <v>2500</v>
      </c>
      <c r="AO30" s="65">
        <f t="shared" si="6"/>
        <v>2583.3333333333335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50</v>
      </c>
      <c r="O31" s="65">
        <f t="shared" si="7"/>
        <v>100</v>
      </c>
      <c r="P31" s="65">
        <f t="shared" si="7"/>
        <v>150</v>
      </c>
      <c r="Q31" s="65">
        <f t="shared" si="7"/>
        <v>200</v>
      </c>
      <c r="R31" s="65">
        <f t="shared" si="7"/>
        <v>250</v>
      </c>
      <c r="S31" s="65">
        <f t="shared" si="7"/>
        <v>300</v>
      </c>
      <c r="T31" s="65">
        <f t="shared" si="7"/>
        <v>350</v>
      </c>
      <c r="U31" s="65">
        <f t="shared" si="7"/>
        <v>400</v>
      </c>
      <c r="V31" s="65">
        <f t="shared" si="7"/>
        <v>450</v>
      </c>
      <c r="W31" s="65">
        <f t="shared" si="7"/>
        <v>500</v>
      </c>
      <c r="X31" s="65">
        <f t="shared" si="7"/>
        <v>550</v>
      </c>
      <c r="Y31" s="65">
        <f t="shared" si="7"/>
        <v>600</v>
      </c>
      <c r="Z31" s="65">
        <f t="shared" si="7"/>
        <v>650</v>
      </c>
      <c r="AA31" s="65">
        <f t="shared" si="7"/>
        <v>700</v>
      </c>
      <c r="AB31" s="65">
        <f t="shared" si="7"/>
        <v>750</v>
      </c>
      <c r="AC31" s="65">
        <f t="shared" si="7"/>
        <v>800</v>
      </c>
      <c r="AD31" s="65">
        <f t="shared" si="7"/>
        <v>850</v>
      </c>
      <c r="AE31" s="65">
        <f t="shared" si="7"/>
        <v>900</v>
      </c>
      <c r="AF31" s="65">
        <f t="shared" si="7"/>
        <v>950</v>
      </c>
      <c r="AG31" s="65">
        <f t="shared" si="7"/>
        <v>1000</v>
      </c>
      <c r="AH31" s="65">
        <f t="shared" si="7"/>
        <v>1050</v>
      </c>
      <c r="AI31" s="65">
        <f t="shared" si="7"/>
        <v>1100</v>
      </c>
      <c r="AJ31" s="65">
        <f t="shared" si="7"/>
        <v>1150</v>
      </c>
      <c r="AK31" s="65">
        <f t="shared" si="7"/>
        <v>1200</v>
      </c>
      <c r="AL31" s="65">
        <f t="shared" si="7"/>
        <v>1250</v>
      </c>
      <c r="AM31" s="65">
        <f t="shared" si="7"/>
        <v>1300</v>
      </c>
      <c r="AN31" s="65">
        <f t="shared" si="7"/>
        <v>1350</v>
      </c>
      <c r="AO31" s="65">
        <f t="shared" si="7"/>
        <v>1400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314</v>
      </c>
      <c r="C48" s="57"/>
      <c r="D48" s="57"/>
      <c r="E48" s="57"/>
      <c r="F48" s="63">
        <f>SUM(F28:F46)</f>
        <v>0</v>
      </c>
      <c r="G48" s="63">
        <f t="shared" ref="G48:AO48" si="23">SUM(G28:G46)</f>
        <v>138.88888888888889</v>
      </c>
      <c r="H48" s="63">
        <f t="shared" si="23"/>
        <v>311.11111111111109</v>
      </c>
      <c r="I48" s="63">
        <f t="shared" si="23"/>
        <v>525</v>
      </c>
      <c r="J48" s="63">
        <f t="shared" si="23"/>
        <v>788.88888888888891</v>
      </c>
      <c r="K48" s="63">
        <f t="shared" si="23"/>
        <v>1136.1111111111111</v>
      </c>
      <c r="L48" s="63">
        <f t="shared" si="23"/>
        <v>1483.3333333333333</v>
      </c>
      <c r="M48" s="63">
        <f t="shared" si="23"/>
        <v>1830.5555555555554</v>
      </c>
      <c r="N48" s="63">
        <f t="shared" si="23"/>
        <v>2227.7777777777778</v>
      </c>
      <c r="O48" s="63">
        <f t="shared" si="23"/>
        <v>2624.9999999999995</v>
      </c>
      <c r="P48" s="63">
        <f t="shared" si="23"/>
        <v>3022.2222222222222</v>
      </c>
      <c r="Q48" s="63">
        <f t="shared" si="23"/>
        <v>3419.4444444444448</v>
      </c>
      <c r="R48" s="63">
        <f t="shared" si="23"/>
        <v>3816.6666666666665</v>
      </c>
      <c r="S48" s="63">
        <f t="shared" si="23"/>
        <v>4213.8888888888887</v>
      </c>
      <c r="T48" s="63">
        <f t="shared" si="23"/>
        <v>4611.1111111111104</v>
      </c>
      <c r="U48" s="63">
        <f t="shared" si="23"/>
        <v>5008.3333333333339</v>
      </c>
      <c r="V48" s="63">
        <f t="shared" si="23"/>
        <v>5405.5555555555557</v>
      </c>
      <c r="W48" s="63">
        <f t="shared" si="23"/>
        <v>5802.7777777777774</v>
      </c>
      <c r="X48" s="63">
        <f t="shared" si="23"/>
        <v>6200</v>
      </c>
      <c r="Y48" s="63">
        <f t="shared" si="23"/>
        <v>6597.2222222222217</v>
      </c>
      <c r="Z48" s="63">
        <f t="shared" si="23"/>
        <v>6994.4444444444434</v>
      </c>
      <c r="AA48" s="63">
        <f t="shared" si="23"/>
        <v>7391.6666666666661</v>
      </c>
      <c r="AB48" s="63">
        <f t="shared" si="23"/>
        <v>7788.8888888888887</v>
      </c>
      <c r="AC48" s="63">
        <f t="shared" si="23"/>
        <v>8186.1111111111113</v>
      </c>
      <c r="AD48" s="63">
        <f t="shared" si="23"/>
        <v>8583.3333333333321</v>
      </c>
      <c r="AE48" s="63">
        <f t="shared" si="23"/>
        <v>8980.5555555555547</v>
      </c>
      <c r="AF48" s="63">
        <f t="shared" si="23"/>
        <v>9377.7777777777774</v>
      </c>
      <c r="AG48" s="63">
        <f t="shared" si="23"/>
        <v>9733.3333333333321</v>
      </c>
      <c r="AH48" s="63">
        <f t="shared" si="23"/>
        <v>10088.888888888889</v>
      </c>
      <c r="AI48" s="63">
        <f t="shared" si="23"/>
        <v>10444.444444444443</v>
      </c>
      <c r="AJ48" s="63">
        <f t="shared" si="23"/>
        <v>10800.000000000002</v>
      </c>
      <c r="AK48" s="63">
        <f t="shared" si="23"/>
        <v>11155.555555555555</v>
      </c>
      <c r="AL48" s="63">
        <f t="shared" si="23"/>
        <v>11511.111111111113</v>
      </c>
      <c r="AM48" s="63">
        <f t="shared" si="23"/>
        <v>11866.666666666668</v>
      </c>
      <c r="AN48" s="63">
        <f t="shared" si="23"/>
        <v>12222.222222222224</v>
      </c>
      <c r="AO48" s="63">
        <f t="shared" si="23"/>
        <v>12577.777777777779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83"/>
  <sheetViews>
    <sheetView showGridLines="0" workbookViewId="0">
      <selection activeCell="C17" sqref="C17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204</v>
      </c>
      <c r="B1" s="49" t="s">
        <v>228</v>
      </c>
    </row>
    <row r="2" spans="1:38" ht="15.75" thickTop="1" x14ac:dyDescent="0.25"/>
    <row r="3" spans="1:38" ht="15.75" thickBot="1" x14ac:dyDescent="0.3">
      <c r="A3" s="113" t="s">
        <v>450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395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396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397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398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403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406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407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.75" thickBot="1" x14ac:dyDescent="0.3">
      <c r="A17" s="96" t="s">
        <v>426</v>
      </c>
      <c r="B17" s="89"/>
      <c r="C17" s="101" t="str">
        <f>+SPm!B2</f>
        <v>A1 M1</v>
      </c>
      <c r="D17" s="101" t="str">
        <f>+SPm!C2</f>
        <v>A1 M2</v>
      </c>
      <c r="E17" s="101" t="str">
        <f>+SPm!D2</f>
        <v>A1 M3</v>
      </c>
      <c r="F17" s="101" t="str">
        <f>+SPm!E2</f>
        <v>A1 M4</v>
      </c>
      <c r="G17" s="101" t="str">
        <f>+SPm!F2</f>
        <v>A1 M5</v>
      </c>
      <c r="H17" s="101" t="str">
        <f>+SPm!G2</f>
        <v>A1 M6</v>
      </c>
      <c r="I17" s="101" t="str">
        <f>+SPm!H2</f>
        <v>A1 M7</v>
      </c>
      <c r="J17" s="101" t="str">
        <f>+SPm!I2</f>
        <v>A1 M8</v>
      </c>
      <c r="K17" s="101" t="str">
        <f>+SPm!J2</f>
        <v>A1 M9</v>
      </c>
      <c r="L17" s="101" t="str">
        <f>+SPm!K2</f>
        <v>A1 M10</v>
      </c>
      <c r="M17" s="101" t="str">
        <f>+SPm!L2</f>
        <v>A1 M11</v>
      </c>
      <c r="N17" s="101" t="str">
        <f>+SPm!M2</f>
        <v>A1 M12</v>
      </c>
      <c r="O17" s="101" t="str">
        <f>+SPm!N2</f>
        <v>A2 M1</v>
      </c>
      <c r="P17" s="101" t="str">
        <f>+SPm!O2</f>
        <v>A2 M2</v>
      </c>
      <c r="Q17" s="101" t="str">
        <f>+SPm!P2</f>
        <v>A2 M3</v>
      </c>
      <c r="R17" s="101" t="str">
        <f>+SPm!Q2</f>
        <v>A2 M4</v>
      </c>
      <c r="S17" s="101" t="str">
        <f>+SPm!R2</f>
        <v>A2 M5</v>
      </c>
      <c r="T17" s="101" t="str">
        <f>+SPm!S2</f>
        <v>A2 M6</v>
      </c>
      <c r="U17" s="101" t="str">
        <f>+SPm!T2</f>
        <v>A2 M7</v>
      </c>
      <c r="V17" s="101" t="str">
        <f>+SPm!U2</f>
        <v>A2 M8</v>
      </c>
      <c r="W17" s="101" t="str">
        <f>+SPm!V2</f>
        <v>A2 M9</v>
      </c>
      <c r="X17" s="101" t="str">
        <f>+SPm!W2</f>
        <v>A2 M10</v>
      </c>
      <c r="Y17" s="101" t="str">
        <f>+SPm!X2</f>
        <v>A2 M11</v>
      </c>
      <c r="Z17" s="101" t="str">
        <f>+SPm!Y2</f>
        <v>A2 M12</v>
      </c>
      <c r="AA17" s="101" t="str">
        <f>+SPm!Z2</f>
        <v>A3 M1</v>
      </c>
      <c r="AB17" s="101" t="str">
        <f>+SPm!AA2</f>
        <v>A3 M2</v>
      </c>
      <c r="AC17" s="101" t="str">
        <f>+SPm!AB2</f>
        <v>A3 M3</v>
      </c>
      <c r="AD17" s="101" t="str">
        <f>+SPm!AC2</f>
        <v>A3 M4</v>
      </c>
      <c r="AE17" s="101" t="str">
        <f>+SPm!AD2</f>
        <v>A3 M5</v>
      </c>
      <c r="AF17" s="101" t="str">
        <f>+SPm!AE2</f>
        <v>A3 M6</v>
      </c>
      <c r="AG17" s="101" t="str">
        <f>+SPm!AF2</f>
        <v>A3 M7</v>
      </c>
      <c r="AH17" s="101" t="str">
        <f>+SPm!AG2</f>
        <v>A3 M8</v>
      </c>
      <c r="AI17" s="101" t="str">
        <f>+SPm!AH2</f>
        <v>A3 M9</v>
      </c>
      <c r="AJ17" s="101" t="str">
        <f>+SPm!AI2</f>
        <v>A3 M10</v>
      </c>
      <c r="AK17" s="101" t="str">
        <f>+SPm!AJ2</f>
        <v>A3 M11</v>
      </c>
      <c r="AL17" s="101" t="str">
        <f>+SPm!AK2</f>
        <v>A3 M12</v>
      </c>
    </row>
    <row r="18" spans="1:38" ht="15.75" thickTop="1" x14ac:dyDescent="0.25">
      <c r="A18" s="97" t="s">
        <v>427</v>
      </c>
      <c r="B18" s="89"/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1</v>
      </c>
      <c r="N18" s="92">
        <v>1</v>
      </c>
      <c r="O18" s="92">
        <v>1</v>
      </c>
      <c r="P18" s="92">
        <v>1</v>
      </c>
      <c r="Q18" s="92">
        <v>1</v>
      </c>
      <c r="R18" s="92">
        <v>1</v>
      </c>
      <c r="S18" s="92">
        <v>1</v>
      </c>
      <c r="T18" s="92">
        <v>1</v>
      </c>
      <c r="U18" s="92">
        <v>1</v>
      </c>
      <c r="V18" s="92">
        <v>1</v>
      </c>
      <c r="W18" s="92">
        <v>1</v>
      </c>
      <c r="X18" s="92">
        <v>1</v>
      </c>
      <c r="Y18" s="92">
        <v>1</v>
      </c>
      <c r="Z18" s="92">
        <v>1</v>
      </c>
      <c r="AA18" s="92">
        <v>1</v>
      </c>
      <c r="AB18" s="92">
        <v>1</v>
      </c>
      <c r="AC18" s="92">
        <v>1</v>
      </c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>
        <v>1</v>
      </c>
      <c r="AK18" s="92">
        <v>1</v>
      </c>
      <c r="AL18" s="92">
        <v>1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428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ht="15.75" thickBot="1" x14ac:dyDescent="0.3">
      <c r="A24" s="57" t="s">
        <v>429</v>
      </c>
      <c r="B24" s="89"/>
      <c r="C24" s="101" t="str">
        <f>+SPm!B2</f>
        <v>A1 M1</v>
      </c>
      <c r="D24" s="101" t="str">
        <f>+SPm!C2</f>
        <v>A1 M2</v>
      </c>
      <c r="E24" s="101" t="str">
        <f>+SPm!D2</f>
        <v>A1 M3</v>
      </c>
      <c r="F24" s="101" t="str">
        <f>+SPm!E2</f>
        <v>A1 M4</v>
      </c>
      <c r="G24" s="101" t="str">
        <f>+SPm!F2</f>
        <v>A1 M5</v>
      </c>
      <c r="H24" s="101" t="str">
        <f>+SPm!G2</f>
        <v>A1 M6</v>
      </c>
      <c r="I24" s="101" t="str">
        <f>+SPm!H2</f>
        <v>A1 M7</v>
      </c>
      <c r="J24" s="101" t="str">
        <f>+SPm!I2</f>
        <v>A1 M8</v>
      </c>
      <c r="K24" s="101" t="str">
        <f>+SPm!J2</f>
        <v>A1 M9</v>
      </c>
      <c r="L24" s="101" t="str">
        <f>+SPm!K2</f>
        <v>A1 M10</v>
      </c>
      <c r="M24" s="101" t="str">
        <f>+SPm!L2</f>
        <v>A1 M11</v>
      </c>
      <c r="N24" s="101" t="str">
        <f>+SPm!M2</f>
        <v>A1 M12</v>
      </c>
      <c r="O24" s="101" t="str">
        <f>+SPm!N2</f>
        <v>A2 M1</v>
      </c>
      <c r="P24" s="101" t="str">
        <f>+SPm!O2</f>
        <v>A2 M2</v>
      </c>
      <c r="Q24" s="101" t="str">
        <f>+SPm!P2</f>
        <v>A2 M3</v>
      </c>
      <c r="R24" s="101" t="str">
        <f>+SPm!Q2</f>
        <v>A2 M4</v>
      </c>
      <c r="S24" s="101" t="str">
        <f>+SPm!R2</f>
        <v>A2 M5</v>
      </c>
      <c r="T24" s="101" t="str">
        <f>+SPm!S2</f>
        <v>A2 M6</v>
      </c>
      <c r="U24" s="101" t="str">
        <f>+SPm!T2</f>
        <v>A2 M7</v>
      </c>
      <c r="V24" s="101" t="str">
        <f>+SPm!U2</f>
        <v>A2 M8</v>
      </c>
      <c r="W24" s="101" t="str">
        <f>+SPm!V2</f>
        <v>A2 M9</v>
      </c>
      <c r="X24" s="101" t="str">
        <f>+SPm!W2</f>
        <v>A2 M10</v>
      </c>
      <c r="Y24" s="101" t="str">
        <f>+SPm!X2</f>
        <v>A2 M11</v>
      </c>
      <c r="Z24" s="101" t="str">
        <f>+SPm!Y2</f>
        <v>A2 M12</v>
      </c>
      <c r="AA24" s="101" t="str">
        <f>+SPm!Z2</f>
        <v>A3 M1</v>
      </c>
      <c r="AB24" s="101" t="str">
        <f>+SPm!AA2</f>
        <v>A3 M2</v>
      </c>
      <c r="AC24" s="101" t="str">
        <f>+SPm!AB2</f>
        <v>A3 M3</v>
      </c>
      <c r="AD24" s="101" t="str">
        <f>+SPm!AC2</f>
        <v>A3 M4</v>
      </c>
      <c r="AE24" s="101" t="str">
        <f>+SPm!AD2</f>
        <v>A3 M5</v>
      </c>
      <c r="AF24" s="101" t="str">
        <f>+SPm!AE2</f>
        <v>A3 M6</v>
      </c>
      <c r="AG24" s="101" t="str">
        <f>+SPm!AF2</f>
        <v>A3 M7</v>
      </c>
      <c r="AH24" s="101" t="str">
        <f>+SPm!AG2</f>
        <v>A3 M8</v>
      </c>
      <c r="AI24" s="101" t="str">
        <f>+SPm!AH2</f>
        <v>A3 M9</v>
      </c>
      <c r="AJ24" s="101" t="str">
        <f>+SPm!AI2</f>
        <v>A3 M10</v>
      </c>
      <c r="AK24" s="101" t="str">
        <f>+SPm!AJ2</f>
        <v>A3 M11</v>
      </c>
      <c r="AL24" s="101" t="str">
        <f>+SPm!AK2</f>
        <v>A3 M12</v>
      </c>
    </row>
    <row r="25" spans="1:38" ht="16.5" thickTop="1" thickBot="1" x14ac:dyDescent="0.3">
      <c r="A25" s="113" t="s">
        <v>430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1950</v>
      </c>
      <c r="N25" s="107">
        <f t="shared" si="0"/>
        <v>1950</v>
      </c>
      <c r="O25" s="107">
        <f t="shared" si="0"/>
        <v>1989</v>
      </c>
      <c r="P25" s="107">
        <f t="shared" si="0"/>
        <v>1989</v>
      </c>
      <c r="Q25" s="107">
        <f t="shared" si="0"/>
        <v>1989</v>
      </c>
      <c r="R25" s="107">
        <f t="shared" si="0"/>
        <v>1989</v>
      </c>
      <c r="S25" s="107">
        <f t="shared" si="0"/>
        <v>1989</v>
      </c>
      <c r="T25" s="107">
        <f t="shared" si="0"/>
        <v>1989</v>
      </c>
      <c r="U25" s="107">
        <f t="shared" si="0"/>
        <v>1989</v>
      </c>
      <c r="V25" s="107">
        <f t="shared" si="0"/>
        <v>1989</v>
      </c>
      <c r="W25" s="107">
        <f t="shared" si="0"/>
        <v>1989</v>
      </c>
      <c r="X25" s="107">
        <f t="shared" si="0"/>
        <v>1989</v>
      </c>
      <c r="Y25" s="107">
        <f t="shared" si="0"/>
        <v>1989</v>
      </c>
      <c r="Z25" s="107">
        <f t="shared" si="0"/>
        <v>1989</v>
      </c>
      <c r="AA25" s="107">
        <f t="shared" si="0"/>
        <v>2028.78</v>
      </c>
      <c r="AB25" s="107">
        <f t="shared" si="0"/>
        <v>2028.78</v>
      </c>
      <c r="AC25" s="107">
        <f t="shared" si="0"/>
        <v>2028.78</v>
      </c>
      <c r="AD25" s="107">
        <f t="shared" si="0"/>
        <v>2028.78</v>
      </c>
      <c r="AE25" s="107">
        <f t="shared" si="0"/>
        <v>2028.78</v>
      </c>
      <c r="AF25" s="107">
        <f t="shared" si="0"/>
        <v>2028.78</v>
      </c>
      <c r="AG25" s="107">
        <f t="shared" si="0"/>
        <v>2028.78</v>
      </c>
      <c r="AH25" s="107">
        <f t="shared" si="0"/>
        <v>2028.78</v>
      </c>
      <c r="AI25" s="107">
        <f t="shared" si="0"/>
        <v>2028.78</v>
      </c>
      <c r="AJ25" s="107">
        <f t="shared" si="0"/>
        <v>2028.78</v>
      </c>
      <c r="AK25" s="107">
        <f t="shared" si="0"/>
        <v>2028.78</v>
      </c>
      <c r="AL25" s="107">
        <f t="shared" si="0"/>
        <v>2028.78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431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487.5</v>
      </c>
      <c r="N27" s="107">
        <f t="shared" si="1"/>
        <v>487.5</v>
      </c>
      <c r="O27" s="107">
        <f t="shared" si="1"/>
        <v>497.25</v>
      </c>
      <c r="P27" s="107">
        <f t="shared" si="1"/>
        <v>497.25</v>
      </c>
      <c r="Q27" s="107">
        <f t="shared" si="1"/>
        <v>497.25</v>
      </c>
      <c r="R27" s="107">
        <f t="shared" si="1"/>
        <v>497.25</v>
      </c>
      <c r="S27" s="107">
        <f t="shared" si="1"/>
        <v>497.25</v>
      </c>
      <c r="T27" s="107">
        <f t="shared" si="1"/>
        <v>497.25</v>
      </c>
      <c r="U27" s="107">
        <f t="shared" si="1"/>
        <v>497.25</v>
      </c>
      <c r="V27" s="107">
        <f t="shared" si="1"/>
        <v>497.25</v>
      </c>
      <c r="W27" s="107">
        <f t="shared" si="1"/>
        <v>497.25</v>
      </c>
      <c r="X27" s="107">
        <f t="shared" si="1"/>
        <v>497.25</v>
      </c>
      <c r="Y27" s="107">
        <f t="shared" si="1"/>
        <v>497.25</v>
      </c>
      <c r="Z27" s="107">
        <f t="shared" si="1"/>
        <v>497.25</v>
      </c>
      <c r="AA27" s="107">
        <f t="shared" si="1"/>
        <v>507.19499999999999</v>
      </c>
      <c r="AB27" s="107">
        <f t="shared" si="1"/>
        <v>507.19499999999999</v>
      </c>
      <c r="AC27" s="107">
        <f t="shared" si="1"/>
        <v>507.19499999999999</v>
      </c>
      <c r="AD27" s="107">
        <f t="shared" si="1"/>
        <v>507.19499999999999</v>
      </c>
      <c r="AE27" s="107">
        <f t="shared" si="1"/>
        <v>507.19499999999999</v>
      </c>
      <c r="AF27" s="107">
        <f t="shared" si="1"/>
        <v>507.19499999999999</v>
      </c>
      <c r="AG27" s="107">
        <f t="shared" si="1"/>
        <v>507.19499999999999</v>
      </c>
      <c r="AH27" s="107">
        <f t="shared" si="1"/>
        <v>507.19499999999999</v>
      </c>
      <c r="AI27" s="107">
        <f t="shared" si="1"/>
        <v>507.19499999999999</v>
      </c>
      <c r="AJ27" s="107">
        <f t="shared" si="1"/>
        <v>507.19499999999999</v>
      </c>
      <c r="AK27" s="107">
        <f t="shared" si="1"/>
        <v>507.19499999999999</v>
      </c>
      <c r="AL27" s="107">
        <f t="shared" si="1"/>
        <v>507.19499999999999</v>
      </c>
    </row>
    <row r="28" spans="1:38" ht="16.5" thickTop="1" thickBot="1" x14ac:dyDescent="0.3">
      <c r="A28" s="113" t="s">
        <v>432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19.5</v>
      </c>
      <c r="N28" s="107">
        <f t="shared" si="2"/>
        <v>19.5</v>
      </c>
      <c r="O28" s="107">
        <f t="shared" si="2"/>
        <v>19.89</v>
      </c>
      <c r="P28" s="107">
        <f t="shared" si="2"/>
        <v>19.89</v>
      </c>
      <c r="Q28" s="107">
        <f t="shared" si="2"/>
        <v>19.89</v>
      </c>
      <c r="R28" s="107">
        <f t="shared" si="2"/>
        <v>19.89</v>
      </c>
      <c r="S28" s="107">
        <f t="shared" si="2"/>
        <v>19.89</v>
      </c>
      <c r="T28" s="107">
        <f t="shared" si="2"/>
        <v>19.89</v>
      </c>
      <c r="U28" s="107">
        <f t="shared" si="2"/>
        <v>19.89</v>
      </c>
      <c r="V28" s="107">
        <f t="shared" si="2"/>
        <v>19.89</v>
      </c>
      <c r="W28" s="107">
        <f t="shared" si="2"/>
        <v>19.89</v>
      </c>
      <c r="X28" s="107">
        <f t="shared" si="2"/>
        <v>19.89</v>
      </c>
      <c r="Y28" s="107">
        <f t="shared" si="2"/>
        <v>19.89</v>
      </c>
      <c r="Z28" s="107">
        <f t="shared" si="2"/>
        <v>19.89</v>
      </c>
      <c r="AA28" s="107">
        <f t="shared" si="2"/>
        <v>20.287800000000001</v>
      </c>
      <c r="AB28" s="107">
        <f t="shared" si="2"/>
        <v>20.287800000000001</v>
      </c>
      <c r="AC28" s="107">
        <f t="shared" si="2"/>
        <v>20.287800000000001</v>
      </c>
      <c r="AD28" s="107">
        <f t="shared" si="2"/>
        <v>20.287800000000001</v>
      </c>
      <c r="AE28" s="107">
        <f t="shared" si="2"/>
        <v>20.287800000000001</v>
      </c>
      <c r="AF28" s="107">
        <f t="shared" si="2"/>
        <v>20.287800000000001</v>
      </c>
      <c r="AG28" s="107">
        <f t="shared" si="2"/>
        <v>20.287800000000001</v>
      </c>
      <c r="AH28" s="107">
        <f t="shared" si="2"/>
        <v>20.287800000000001</v>
      </c>
      <c r="AI28" s="107">
        <f t="shared" si="2"/>
        <v>20.287800000000001</v>
      </c>
      <c r="AJ28" s="107">
        <f t="shared" si="2"/>
        <v>20.287800000000001</v>
      </c>
      <c r="AK28" s="107">
        <f t="shared" si="2"/>
        <v>20.287800000000001</v>
      </c>
      <c r="AL28" s="107">
        <f t="shared" si="2"/>
        <v>20.287800000000001</v>
      </c>
    </row>
    <row r="29" spans="1:38" ht="16.5" thickTop="1" thickBot="1" x14ac:dyDescent="0.3">
      <c r="A29" s="113" t="s">
        <v>433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156</v>
      </c>
      <c r="N29" s="107">
        <f t="shared" si="3"/>
        <v>156</v>
      </c>
      <c r="O29" s="107">
        <f t="shared" si="3"/>
        <v>159.12</v>
      </c>
      <c r="P29" s="107">
        <f t="shared" si="3"/>
        <v>159.12</v>
      </c>
      <c r="Q29" s="107">
        <f t="shared" si="3"/>
        <v>159.12</v>
      </c>
      <c r="R29" s="107">
        <f t="shared" si="3"/>
        <v>159.12</v>
      </c>
      <c r="S29" s="107">
        <f t="shared" si="3"/>
        <v>159.12</v>
      </c>
      <c r="T29" s="107">
        <f t="shared" si="3"/>
        <v>159.12</v>
      </c>
      <c r="U29" s="107">
        <f t="shared" si="3"/>
        <v>159.12</v>
      </c>
      <c r="V29" s="107">
        <f t="shared" si="3"/>
        <v>159.12</v>
      </c>
      <c r="W29" s="107">
        <f t="shared" si="3"/>
        <v>159.12</v>
      </c>
      <c r="X29" s="107">
        <f t="shared" si="3"/>
        <v>159.12</v>
      </c>
      <c r="Y29" s="107">
        <f t="shared" si="3"/>
        <v>159.12</v>
      </c>
      <c r="Z29" s="107">
        <f t="shared" si="3"/>
        <v>159.12</v>
      </c>
      <c r="AA29" s="107">
        <f t="shared" si="3"/>
        <v>162.30240000000001</v>
      </c>
      <c r="AB29" s="107">
        <f t="shared" si="3"/>
        <v>162.30240000000001</v>
      </c>
      <c r="AC29" s="107">
        <f t="shared" si="3"/>
        <v>162.30240000000001</v>
      </c>
      <c r="AD29" s="107">
        <f t="shared" si="3"/>
        <v>162.30240000000001</v>
      </c>
      <c r="AE29" s="107">
        <f t="shared" si="3"/>
        <v>162.30240000000001</v>
      </c>
      <c r="AF29" s="107">
        <f t="shared" si="3"/>
        <v>162.30240000000001</v>
      </c>
      <c r="AG29" s="107">
        <f t="shared" si="3"/>
        <v>162.30240000000001</v>
      </c>
      <c r="AH29" s="107">
        <f t="shared" si="3"/>
        <v>162.30240000000001</v>
      </c>
      <c r="AI29" s="107">
        <f t="shared" si="3"/>
        <v>162.30240000000001</v>
      </c>
      <c r="AJ29" s="107">
        <f t="shared" si="3"/>
        <v>162.30240000000001</v>
      </c>
      <c r="AK29" s="107">
        <f t="shared" si="3"/>
        <v>162.30240000000001</v>
      </c>
      <c r="AL29" s="107">
        <f t="shared" si="3"/>
        <v>162.30240000000001</v>
      </c>
    </row>
    <row r="30" spans="1:38" ht="16.5" thickTop="1" thickBot="1" x14ac:dyDescent="0.3">
      <c r="A30" s="57" t="s">
        <v>434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2613</v>
      </c>
      <c r="N30" s="89">
        <f t="shared" si="4"/>
        <v>2613</v>
      </c>
      <c r="O30" s="89">
        <f t="shared" si="4"/>
        <v>2665.2599999999998</v>
      </c>
      <c r="P30" s="89">
        <f t="shared" si="4"/>
        <v>2665.2599999999998</v>
      </c>
      <c r="Q30" s="89">
        <f t="shared" si="4"/>
        <v>2665.2599999999998</v>
      </c>
      <c r="R30" s="89">
        <f t="shared" si="4"/>
        <v>2665.2599999999998</v>
      </c>
      <c r="S30" s="89">
        <f t="shared" si="4"/>
        <v>2665.2599999999998</v>
      </c>
      <c r="T30" s="89">
        <f t="shared" si="4"/>
        <v>2665.2599999999998</v>
      </c>
      <c r="U30" s="89">
        <f t="shared" si="4"/>
        <v>2665.2599999999998</v>
      </c>
      <c r="V30" s="89">
        <f t="shared" si="4"/>
        <v>2665.2599999999998</v>
      </c>
      <c r="W30" s="89">
        <f t="shared" si="4"/>
        <v>2665.2599999999998</v>
      </c>
      <c r="X30" s="89">
        <f t="shared" si="4"/>
        <v>2665.2599999999998</v>
      </c>
      <c r="Y30" s="89">
        <f t="shared" si="4"/>
        <v>2665.2599999999998</v>
      </c>
      <c r="Z30" s="89">
        <f t="shared" si="4"/>
        <v>2665.2599999999998</v>
      </c>
      <c r="AA30" s="89">
        <f t="shared" si="4"/>
        <v>2718.5652</v>
      </c>
      <c r="AB30" s="89">
        <f t="shared" si="4"/>
        <v>2718.5652</v>
      </c>
      <c r="AC30" s="89">
        <f t="shared" si="4"/>
        <v>2718.5652</v>
      </c>
      <c r="AD30" s="89">
        <f t="shared" si="4"/>
        <v>2718.5652</v>
      </c>
      <c r="AE30" s="89">
        <f t="shared" si="4"/>
        <v>2718.5652</v>
      </c>
      <c r="AF30" s="89">
        <f t="shared" si="4"/>
        <v>2718.5652</v>
      </c>
      <c r="AG30" s="89">
        <f t="shared" si="4"/>
        <v>2718.5652</v>
      </c>
      <c r="AH30" s="89">
        <f t="shared" si="4"/>
        <v>2718.5652</v>
      </c>
      <c r="AI30" s="89">
        <f t="shared" si="4"/>
        <v>2718.5652</v>
      </c>
      <c r="AJ30" s="89">
        <f t="shared" si="4"/>
        <v>2718.5652</v>
      </c>
      <c r="AK30" s="89">
        <f t="shared" si="4"/>
        <v>2718.5652</v>
      </c>
      <c r="AL30" s="89">
        <f t="shared" si="4"/>
        <v>2718.5652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435</v>
      </c>
      <c r="D32" s="110" t="s">
        <v>436</v>
      </c>
      <c r="E32" s="110" t="s">
        <v>437</v>
      </c>
      <c r="F32" s="110" t="s">
        <v>438</v>
      </c>
      <c r="G32" s="110" t="s">
        <v>404</v>
      </c>
      <c r="H32" s="110" t="s">
        <v>405</v>
      </c>
      <c r="I32" s="110" t="s">
        <v>423</v>
      </c>
      <c r="J32" s="110" t="s">
        <v>424</v>
      </c>
      <c r="K32" s="110" t="s">
        <v>439</v>
      </c>
      <c r="L32" s="110" t="s">
        <v>440</v>
      </c>
      <c r="M32" s="110" t="s">
        <v>441</v>
      </c>
      <c r="N32" s="111" t="s">
        <v>442</v>
      </c>
      <c r="O32" s="111" t="s">
        <v>435</v>
      </c>
      <c r="P32" s="111" t="s">
        <v>436</v>
      </c>
      <c r="Q32" s="111" t="s">
        <v>437</v>
      </c>
      <c r="R32" s="111" t="s">
        <v>438</v>
      </c>
      <c r="S32" s="111" t="s">
        <v>404</v>
      </c>
      <c r="T32" s="111" t="s">
        <v>405</v>
      </c>
      <c r="U32" s="111" t="s">
        <v>423</v>
      </c>
      <c r="V32" s="111" t="s">
        <v>424</v>
      </c>
      <c r="W32" s="111" t="s">
        <v>439</v>
      </c>
      <c r="X32" s="111" t="s">
        <v>440</v>
      </c>
      <c r="Y32" s="111" t="s">
        <v>441</v>
      </c>
      <c r="Z32" s="111" t="s">
        <v>442</v>
      </c>
      <c r="AA32" s="111" t="s">
        <v>435</v>
      </c>
      <c r="AB32" s="111" t="s">
        <v>436</v>
      </c>
      <c r="AC32" s="111" t="s">
        <v>437</v>
      </c>
      <c r="AD32" s="111" t="s">
        <v>438</v>
      </c>
      <c r="AE32" s="111" t="s">
        <v>404</v>
      </c>
      <c r="AF32" s="111" t="s">
        <v>405</v>
      </c>
      <c r="AG32" s="111" t="s">
        <v>423</v>
      </c>
      <c r="AH32" s="111" t="s">
        <v>424</v>
      </c>
      <c r="AI32" s="111" t="s">
        <v>439</v>
      </c>
      <c r="AJ32" s="111" t="s">
        <v>440</v>
      </c>
      <c r="AK32" s="111" t="s">
        <v>441</v>
      </c>
      <c r="AL32" s="111" t="s">
        <v>442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ht="15.75" thickBot="1" x14ac:dyDescent="0.3">
      <c r="A34" s="57" t="s">
        <v>443</v>
      </c>
      <c r="B34" s="89"/>
      <c r="C34" s="101" t="str">
        <f>+SPm!B2</f>
        <v>A1 M1</v>
      </c>
      <c r="D34" s="101" t="str">
        <f>+SPm!C2</f>
        <v>A1 M2</v>
      </c>
      <c r="E34" s="101" t="str">
        <f>+SPm!D2</f>
        <v>A1 M3</v>
      </c>
      <c r="F34" s="101" t="str">
        <f>+SPm!E2</f>
        <v>A1 M4</v>
      </c>
      <c r="G34" s="101" t="str">
        <f>+SPm!F2</f>
        <v>A1 M5</v>
      </c>
      <c r="H34" s="101" t="str">
        <f>+SPm!G2</f>
        <v>A1 M6</v>
      </c>
      <c r="I34" s="101" t="str">
        <f>+SPm!H2</f>
        <v>A1 M7</v>
      </c>
      <c r="J34" s="101" t="str">
        <f>+SPm!I2</f>
        <v>A1 M8</v>
      </c>
      <c r="K34" s="101" t="str">
        <f>+SPm!J2</f>
        <v>A1 M9</v>
      </c>
      <c r="L34" s="101" t="str">
        <f>+SPm!K2</f>
        <v>A1 M10</v>
      </c>
      <c r="M34" s="101" t="str">
        <f>+SPm!L2</f>
        <v>A1 M11</v>
      </c>
      <c r="N34" s="101" t="str">
        <f>+SPm!M2</f>
        <v>A1 M12</v>
      </c>
      <c r="O34" s="101" t="str">
        <f>+SPm!N2</f>
        <v>A2 M1</v>
      </c>
      <c r="P34" s="101" t="str">
        <f>+SPm!O2</f>
        <v>A2 M2</v>
      </c>
      <c r="Q34" s="101" t="str">
        <f>+SPm!P2</f>
        <v>A2 M3</v>
      </c>
      <c r="R34" s="101" t="str">
        <f>+SPm!Q2</f>
        <v>A2 M4</v>
      </c>
      <c r="S34" s="101" t="str">
        <f>+SPm!R2</f>
        <v>A2 M5</v>
      </c>
      <c r="T34" s="101" t="str">
        <f>+SPm!S2</f>
        <v>A2 M6</v>
      </c>
      <c r="U34" s="101" t="str">
        <f>+SPm!T2</f>
        <v>A2 M7</v>
      </c>
      <c r="V34" s="101" t="str">
        <f>+SPm!U2</f>
        <v>A2 M8</v>
      </c>
      <c r="W34" s="101" t="str">
        <f>+SPm!V2</f>
        <v>A2 M9</v>
      </c>
      <c r="X34" s="101" t="str">
        <f>+SPm!W2</f>
        <v>A2 M10</v>
      </c>
      <c r="Y34" s="101" t="str">
        <f>+SPm!X2</f>
        <v>A2 M11</v>
      </c>
      <c r="Z34" s="101" t="str">
        <f>+SPm!Y2</f>
        <v>A2 M12</v>
      </c>
      <c r="AA34" s="101" t="str">
        <f>+SPm!Z2</f>
        <v>A3 M1</v>
      </c>
      <c r="AB34" s="101" t="str">
        <f>+SPm!AA2</f>
        <v>A3 M2</v>
      </c>
      <c r="AC34" s="101" t="str">
        <f>+SPm!AB2</f>
        <v>A3 M3</v>
      </c>
      <c r="AD34" s="101" t="str">
        <f>+SPm!AC2</f>
        <v>A3 M4</v>
      </c>
      <c r="AE34" s="101" t="str">
        <f>+SPm!AD2</f>
        <v>A3 M5</v>
      </c>
      <c r="AF34" s="101" t="str">
        <f>+SPm!AE2</f>
        <v>A3 M6</v>
      </c>
      <c r="AG34" s="101" t="str">
        <f>+SPm!AF2</f>
        <v>A3 M7</v>
      </c>
      <c r="AH34" s="101" t="str">
        <f>+SPm!AG2</f>
        <v>A3 M8</v>
      </c>
      <c r="AI34" s="101" t="str">
        <f>+SPm!AH2</f>
        <v>A3 M9</v>
      </c>
      <c r="AJ34" s="101" t="str">
        <f>+SPm!AI2</f>
        <v>A3 M10</v>
      </c>
      <c r="AK34" s="101" t="str">
        <f>+SPm!AJ2</f>
        <v>A3 M11</v>
      </c>
      <c r="AL34" s="101" t="str">
        <f>+SPm!AK2</f>
        <v>A3 M12</v>
      </c>
    </row>
    <row r="35" spans="1:38" ht="16.5" thickTop="1" thickBot="1" x14ac:dyDescent="0.3">
      <c r="A35" s="113" t="s">
        <v>430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1800</v>
      </c>
      <c r="N35" s="107">
        <f t="shared" si="6"/>
        <v>1800</v>
      </c>
      <c r="O35" s="107">
        <f>+(O18*$B$4)*(1+$B$12^O23)</f>
        <v>1836</v>
      </c>
      <c r="P35" s="107">
        <f t="shared" ref="P35:Z35" si="7">+(P18*$B$4)*(1+$B$12^P23)</f>
        <v>1836</v>
      </c>
      <c r="Q35" s="107">
        <f t="shared" si="7"/>
        <v>1836</v>
      </c>
      <c r="R35" s="107">
        <f t="shared" si="7"/>
        <v>1836</v>
      </c>
      <c r="S35" s="107">
        <f t="shared" si="7"/>
        <v>1836</v>
      </c>
      <c r="T35" s="107">
        <f t="shared" si="7"/>
        <v>1836</v>
      </c>
      <c r="U35" s="107">
        <f t="shared" si="7"/>
        <v>1836</v>
      </c>
      <c r="V35" s="107">
        <f t="shared" si="7"/>
        <v>1836</v>
      </c>
      <c r="W35" s="107">
        <f t="shared" si="7"/>
        <v>1836</v>
      </c>
      <c r="X35" s="107">
        <f t="shared" si="7"/>
        <v>1836</v>
      </c>
      <c r="Y35" s="107">
        <f t="shared" si="7"/>
        <v>1836</v>
      </c>
      <c r="Z35" s="107">
        <f t="shared" si="7"/>
        <v>1836</v>
      </c>
      <c r="AA35" s="107">
        <f>+(AA18*$B$4)*((1+$B$12)^AA23)</f>
        <v>1872.72</v>
      </c>
      <c r="AB35" s="107">
        <f t="shared" ref="AB35:AL35" si="8">+(AB18*$B$4)*((1+$B$12)^AB23)</f>
        <v>1872.72</v>
      </c>
      <c r="AC35" s="107">
        <f t="shared" si="8"/>
        <v>1872.72</v>
      </c>
      <c r="AD35" s="107">
        <f t="shared" si="8"/>
        <v>1872.72</v>
      </c>
      <c r="AE35" s="107">
        <f t="shared" si="8"/>
        <v>1872.72</v>
      </c>
      <c r="AF35" s="107">
        <f t="shared" si="8"/>
        <v>1872.72</v>
      </c>
      <c r="AG35" s="107">
        <f t="shared" si="8"/>
        <v>1872.72</v>
      </c>
      <c r="AH35" s="107">
        <f t="shared" si="8"/>
        <v>1872.72</v>
      </c>
      <c r="AI35" s="107">
        <f t="shared" si="8"/>
        <v>1872.72</v>
      </c>
      <c r="AJ35" s="107">
        <f t="shared" si="8"/>
        <v>1872.72</v>
      </c>
      <c r="AK35" s="107">
        <f t="shared" si="8"/>
        <v>1872.72</v>
      </c>
      <c r="AL35" s="107">
        <f t="shared" si="8"/>
        <v>1872.72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444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1800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1872.72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1948.377888</v>
      </c>
    </row>
    <row r="38" spans="1:38" ht="16.5" thickTop="1" thickBot="1" x14ac:dyDescent="0.3">
      <c r="A38" s="113" t="s">
        <v>431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243.75</v>
      </c>
      <c r="N38" s="107">
        <f t="shared" si="10"/>
        <v>487.5</v>
      </c>
      <c r="O38" s="107">
        <f t="shared" si="10"/>
        <v>492.375</v>
      </c>
      <c r="P38" s="107">
        <f t="shared" si="10"/>
        <v>497.25</v>
      </c>
      <c r="Q38" s="107">
        <f t="shared" si="10"/>
        <v>497.25</v>
      </c>
      <c r="R38" s="107">
        <f t="shared" si="10"/>
        <v>497.25</v>
      </c>
      <c r="S38" s="107">
        <f t="shared" si="10"/>
        <v>497.25</v>
      </c>
      <c r="T38" s="107">
        <f t="shared" si="10"/>
        <v>497.25</v>
      </c>
      <c r="U38" s="107">
        <f t="shared" si="10"/>
        <v>497.25</v>
      </c>
      <c r="V38" s="107">
        <f t="shared" si="10"/>
        <v>497.25</v>
      </c>
      <c r="W38" s="107">
        <f t="shared" si="10"/>
        <v>497.25</v>
      </c>
      <c r="X38" s="107">
        <f t="shared" si="10"/>
        <v>497.25</v>
      </c>
      <c r="Y38" s="107">
        <f t="shared" si="10"/>
        <v>497.25</v>
      </c>
      <c r="Z38" s="107">
        <f t="shared" si="10"/>
        <v>497.25</v>
      </c>
      <c r="AA38" s="107">
        <f t="shared" si="10"/>
        <v>502.22249999999997</v>
      </c>
      <c r="AB38" s="107">
        <f t="shared" si="10"/>
        <v>507.19499999999999</v>
      </c>
      <c r="AC38" s="107">
        <f t="shared" si="10"/>
        <v>507.19499999999999</v>
      </c>
      <c r="AD38" s="107">
        <f t="shared" si="10"/>
        <v>507.19499999999999</v>
      </c>
      <c r="AE38" s="107">
        <f t="shared" si="10"/>
        <v>507.19499999999999</v>
      </c>
      <c r="AF38" s="107">
        <f t="shared" si="10"/>
        <v>507.19499999999999</v>
      </c>
      <c r="AG38" s="107">
        <f t="shared" si="10"/>
        <v>507.19499999999999</v>
      </c>
      <c r="AH38" s="107">
        <f t="shared" si="10"/>
        <v>507.19499999999999</v>
      </c>
      <c r="AI38" s="107">
        <f t="shared" si="10"/>
        <v>507.19499999999999</v>
      </c>
      <c r="AJ38" s="107">
        <f t="shared" si="10"/>
        <v>507.19499999999999</v>
      </c>
      <c r="AK38" s="107">
        <f t="shared" si="10"/>
        <v>507.19499999999999</v>
      </c>
      <c r="AL38" s="107">
        <f t="shared" si="10"/>
        <v>507.19499999999999</v>
      </c>
    </row>
    <row r="39" spans="1:38" ht="16.5" thickTop="1" thickBot="1" x14ac:dyDescent="0.3">
      <c r="A39" s="113" t="s">
        <v>432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9.75</v>
      </c>
      <c r="N39" s="107">
        <f t="shared" si="11"/>
        <v>19.5</v>
      </c>
      <c r="O39" s="107">
        <f t="shared" si="11"/>
        <v>19.695</v>
      </c>
      <c r="P39" s="107">
        <f t="shared" si="11"/>
        <v>19.89</v>
      </c>
      <c r="Q39" s="107">
        <f t="shared" si="11"/>
        <v>19.89</v>
      </c>
      <c r="R39" s="107">
        <f t="shared" si="11"/>
        <v>19.89</v>
      </c>
      <c r="S39" s="107">
        <f t="shared" si="11"/>
        <v>19.89</v>
      </c>
      <c r="T39" s="107">
        <f t="shared" si="11"/>
        <v>19.89</v>
      </c>
      <c r="U39" s="107">
        <f t="shared" si="11"/>
        <v>19.89</v>
      </c>
      <c r="V39" s="107">
        <f t="shared" si="11"/>
        <v>19.89</v>
      </c>
      <c r="W39" s="107">
        <f t="shared" si="11"/>
        <v>19.89</v>
      </c>
      <c r="X39" s="107">
        <f t="shared" si="11"/>
        <v>19.89</v>
      </c>
      <c r="Y39" s="107">
        <f t="shared" si="11"/>
        <v>19.89</v>
      </c>
      <c r="Z39" s="107">
        <f t="shared" si="11"/>
        <v>19.89</v>
      </c>
      <c r="AA39" s="107">
        <f t="shared" si="11"/>
        <v>20.088900000000002</v>
      </c>
      <c r="AB39" s="107">
        <f t="shared" si="11"/>
        <v>20.287800000000001</v>
      </c>
      <c r="AC39" s="107">
        <f t="shared" si="11"/>
        <v>20.287800000000001</v>
      </c>
      <c r="AD39" s="107">
        <f t="shared" si="11"/>
        <v>20.287800000000001</v>
      </c>
      <c r="AE39" s="107">
        <f t="shared" si="11"/>
        <v>20.287800000000001</v>
      </c>
      <c r="AF39" s="107">
        <f t="shared" si="11"/>
        <v>20.287800000000001</v>
      </c>
      <c r="AG39" s="107">
        <f t="shared" si="11"/>
        <v>20.287800000000001</v>
      </c>
      <c r="AH39" s="107">
        <f t="shared" si="11"/>
        <v>20.287800000000001</v>
      </c>
      <c r="AI39" s="107">
        <f t="shared" si="11"/>
        <v>20.287800000000001</v>
      </c>
      <c r="AJ39" s="107">
        <f t="shared" si="11"/>
        <v>20.287800000000001</v>
      </c>
      <c r="AK39" s="107">
        <f t="shared" si="11"/>
        <v>20.287800000000001</v>
      </c>
      <c r="AL39" s="107">
        <f t="shared" si="11"/>
        <v>20.287800000000001</v>
      </c>
    </row>
    <row r="40" spans="1:38" ht="16.5" thickTop="1" thickBot="1" x14ac:dyDescent="0.3">
      <c r="A40" s="113" t="s">
        <v>445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434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2053.5</v>
      </c>
      <c r="N41" s="89">
        <f t="shared" si="13"/>
        <v>4107</v>
      </c>
      <c r="O41" s="89">
        <f t="shared" si="13"/>
        <v>2348.0700000000002</v>
      </c>
      <c r="P41" s="89">
        <f t="shared" si="13"/>
        <v>2353.14</v>
      </c>
      <c r="Q41" s="89">
        <f t="shared" si="13"/>
        <v>2353.14</v>
      </c>
      <c r="R41" s="89">
        <f t="shared" si="13"/>
        <v>2353.14</v>
      </c>
      <c r="S41" s="89">
        <f t="shared" si="13"/>
        <v>2353.14</v>
      </c>
      <c r="T41" s="89">
        <f t="shared" si="13"/>
        <v>2353.14</v>
      </c>
      <c r="U41" s="89">
        <f t="shared" si="13"/>
        <v>2353.14</v>
      </c>
      <c r="V41" s="89">
        <f t="shared" si="13"/>
        <v>2353.14</v>
      </c>
      <c r="W41" s="89">
        <f t="shared" si="13"/>
        <v>2353.14</v>
      </c>
      <c r="X41" s="89">
        <f t="shared" si="13"/>
        <v>2353.14</v>
      </c>
      <c r="Y41" s="89">
        <f t="shared" si="13"/>
        <v>2353.14</v>
      </c>
      <c r="Z41" s="89">
        <f t="shared" si="13"/>
        <v>4225.8600000000006</v>
      </c>
      <c r="AA41" s="89">
        <f t="shared" si="13"/>
        <v>2395.0314000000003</v>
      </c>
      <c r="AB41" s="89">
        <f t="shared" si="13"/>
        <v>2400.2028</v>
      </c>
      <c r="AC41" s="89">
        <f t="shared" si="13"/>
        <v>2400.2028</v>
      </c>
      <c r="AD41" s="89">
        <f t="shared" si="13"/>
        <v>2400.2028</v>
      </c>
      <c r="AE41" s="89">
        <f t="shared" si="13"/>
        <v>2400.2028</v>
      </c>
      <c r="AF41" s="89">
        <f t="shared" si="13"/>
        <v>2400.2028</v>
      </c>
      <c r="AG41" s="89">
        <f t="shared" si="13"/>
        <v>2400.2028</v>
      </c>
      <c r="AH41" s="89">
        <f t="shared" si="13"/>
        <v>2400.2028</v>
      </c>
      <c r="AI41" s="89">
        <f t="shared" si="13"/>
        <v>2400.2028</v>
      </c>
      <c r="AJ41" s="89">
        <f t="shared" si="13"/>
        <v>2400.2028</v>
      </c>
      <c r="AK41" s="89">
        <f t="shared" si="13"/>
        <v>2400.2028</v>
      </c>
      <c r="AL41" s="89">
        <f t="shared" si="13"/>
        <v>4348.580688</v>
      </c>
    </row>
    <row r="42" spans="1:38" ht="15.75" thickTop="1" x14ac:dyDescent="0.25">
      <c r="A42" s="112" t="s">
        <v>335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ht="15.75" thickBot="1" x14ac:dyDescent="0.3">
      <c r="A43" s="57" t="s">
        <v>446</v>
      </c>
      <c r="B43" s="89"/>
      <c r="C43" s="101" t="str">
        <f>+SPm!B2</f>
        <v>A1 M1</v>
      </c>
      <c r="D43" s="101" t="str">
        <f>+SPm!C2</f>
        <v>A1 M2</v>
      </c>
      <c r="E43" s="101" t="str">
        <f>+SPm!D2</f>
        <v>A1 M3</v>
      </c>
      <c r="F43" s="101" t="str">
        <f>+SPm!E2</f>
        <v>A1 M4</v>
      </c>
      <c r="G43" s="101" t="str">
        <f>+SPm!F2</f>
        <v>A1 M5</v>
      </c>
      <c r="H43" s="101" t="str">
        <f>+SPm!G2</f>
        <v>A1 M6</v>
      </c>
      <c r="I43" s="101" t="str">
        <f>+SPm!H2</f>
        <v>A1 M7</v>
      </c>
      <c r="J43" s="101" t="str">
        <f>+SPm!I2</f>
        <v>A1 M8</v>
      </c>
      <c r="K43" s="101" t="str">
        <f>+SPm!J2</f>
        <v>A1 M9</v>
      </c>
      <c r="L43" s="101" t="str">
        <f>+SPm!K2</f>
        <v>A1 M10</v>
      </c>
      <c r="M43" s="101" t="str">
        <f>+SPm!L2</f>
        <v>A1 M11</v>
      </c>
      <c r="N43" s="101" t="str">
        <f>+SPm!M2</f>
        <v>A1 M12</v>
      </c>
      <c r="O43" s="101" t="str">
        <f>+SPm!N2</f>
        <v>A2 M1</v>
      </c>
      <c r="P43" s="101" t="str">
        <f>+SPm!O2</f>
        <v>A2 M2</v>
      </c>
      <c r="Q43" s="101" t="str">
        <f>+SPm!P2</f>
        <v>A2 M3</v>
      </c>
      <c r="R43" s="101" t="str">
        <f>+SPm!Q2</f>
        <v>A2 M4</v>
      </c>
      <c r="S43" s="101" t="str">
        <f>+SPm!R2</f>
        <v>A2 M5</v>
      </c>
      <c r="T43" s="101" t="str">
        <f>+SPm!S2</f>
        <v>A2 M6</v>
      </c>
      <c r="U43" s="101" t="str">
        <f>+SPm!T2</f>
        <v>A2 M7</v>
      </c>
      <c r="V43" s="101" t="str">
        <f>+SPm!U2</f>
        <v>A2 M8</v>
      </c>
      <c r="W43" s="101" t="str">
        <f>+SPm!V2</f>
        <v>A2 M9</v>
      </c>
      <c r="X43" s="101" t="str">
        <f>+SPm!W2</f>
        <v>A2 M10</v>
      </c>
      <c r="Y43" s="101" t="str">
        <f>+SPm!X2</f>
        <v>A2 M11</v>
      </c>
      <c r="Z43" s="101" t="str">
        <f>+SPm!Y2</f>
        <v>A2 M12</v>
      </c>
      <c r="AA43" s="101" t="str">
        <f>+SPm!Z2</f>
        <v>A3 M1</v>
      </c>
      <c r="AB43" s="101" t="str">
        <f>+SPm!AA2</f>
        <v>A3 M2</v>
      </c>
      <c r="AC43" s="101" t="str">
        <f>+SPm!AB2</f>
        <v>A3 M3</v>
      </c>
      <c r="AD43" s="101" t="str">
        <f>+SPm!AC2</f>
        <v>A3 M4</v>
      </c>
      <c r="AE43" s="101" t="str">
        <f>+SPm!AD2</f>
        <v>A3 M5</v>
      </c>
      <c r="AF43" s="101" t="str">
        <f>+SPm!AE2</f>
        <v>A3 M6</v>
      </c>
      <c r="AG43" s="101" t="str">
        <f>+SPm!AF2</f>
        <v>A3 M7</v>
      </c>
      <c r="AH43" s="101" t="str">
        <f>+SPm!AG2</f>
        <v>A3 M8</v>
      </c>
      <c r="AI43" s="101" t="str">
        <f>+SPm!AH2</f>
        <v>A3 M9</v>
      </c>
      <c r="AJ43" s="101" t="str">
        <f>+SPm!AI2</f>
        <v>A3 M10</v>
      </c>
      <c r="AK43" s="101" t="str">
        <f>+SPm!AJ2</f>
        <v>A3 M11</v>
      </c>
      <c r="AL43" s="101" t="str">
        <f>+SPm!AK2</f>
        <v>A3 M12</v>
      </c>
    </row>
    <row r="44" spans="1:38" ht="15.75" thickTop="1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156</v>
      </c>
      <c r="N44" s="107">
        <f t="shared" si="14"/>
        <v>312</v>
      </c>
      <c r="O44" s="107">
        <f>N44+O29-O40</f>
        <v>471.12</v>
      </c>
      <c r="P44" s="107">
        <f t="shared" si="14"/>
        <v>630.24</v>
      </c>
      <c r="Q44" s="107">
        <f t="shared" si="14"/>
        <v>789.36</v>
      </c>
      <c r="R44" s="107">
        <f t="shared" si="14"/>
        <v>948.48</v>
      </c>
      <c r="S44" s="107">
        <f t="shared" si="14"/>
        <v>1107.5999999999999</v>
      </c>
      <c r="T44" s="107">
        <f t="shared" si="14"/>
        <v>1266.7199999999998</v>
      </c>
      <c r="U44" s="107">
        <f t="shared" si="14"/>
        <v>1425.8399999999997</v>
      </c>
      <c r="V44" s="107">
        <f t="shared" si="14"/>
        <v>1584.9599999999996</v>
      </c>
      <c r="W44" s="107">
        <f t="shared" si="14"/>
        <v>1744.0799999999995</v>
      </c>
      <c r="X44" s="107">
        <f t="shared" si="14"/>
        <v>1903.1999999999994</v>
      </c>
      <c r="Y44" s="107">
        <f t="shared" si="14"/>
        <v>2062.3199999999993</v>
      </c>
      <c r="Z44" s="107">
        <f t="shared" si="14"/>
        <v>2221.4399999999991</v>
      </c>
      <c r="AA44" s="107">
        <f>Z44+AA29-AA40</f>
        <v>2383.7423999999992</v>
      </c>
      <c r="AB44" s="107">
        <f t="shared" si="14"/>
        <v>2546.0447999999992</v>
      </c>
      <c r="AC44" s="107">
        <f t="shared" si="14"/>
        <v>2708.3471999999992</v>
      </c>
      <c r="AD44" s="107">
        <f t="shared" si="14"/>
        <v>2870.6495999999993</v>
      </c>
      <c r="AE44" s="107">
        <f t="shared" si="14"/>
        <v>3032.9519999999993</v>
      </c>
      <c r="AF44" s="107">
        <f t="shared" si="14"/>
        <v>3195.2543999999994</v>
      </c>
      <c r="AG44" s="107">
        <f t="shared" si="14"/>
        <v>3357.5567999999994</v>
      </c>
      <c r="AH44" s="107">
        <f t="shared" si="14"/>
        <v>3519.8591999999994</v>
      </c>
      <c r="AI44" s="107">
        <f t="shared" si="14"/>
        <v>3682.1615999999995</v>
      </c>
      <c r="AJ44" s="107">
        <f t="shared" si="14"/>
        <v>3844.4639999999995</v>
      </c>
      <c r="AK44" s="107">
        <f t="shared" si="14"/>
        <v>4006.7663999999995</v>
      </c>
      <c r="AL44" s="107">
        <f t="shared" si="14"/>
        <v>4169.0687999999991</v>
      </c>
    </row>
    <row r="45" spans="1:38" x14ac:dyDescent="0.25">
      <c r="A45" s="112" t="s">
        <v>335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ht="15.75" thickBot="1" x14ac:dyDescent="0.3">
      <c r="A46" s="57" t="s">
        <v>447</v>
      </c>
      <c r="B46" s="89"/>
      <c r="C46" s="101" t="str">
        <f>+SPm!B2</f>
        <v>A1 M1</v>
      </c>
      <c r="D46" s="101" t="str">
        <f>+SPm!C2</f>
        <v>A1 M2</v>
      </c>
      <c r="E46" s="101" t="str">
        <f>+SPm!D2</f>
        <v>A1 M3</v>
      </c>
      <c r="F46" s="101" t="str">
        <f>+SPm!E2</f>
        <v>A1 M4</v>
      </c>
      <c r="G46" s="101" t="str">
        <f>+SPm!F2</f>
        <v>A1 M5</v>
      </c>
      <c r="H46" s="101" t="str">
        <f>+SPm!G2</f>
        <v>A1 M6</v>
      </c>
      <c r="I46" s="101" t="str">
        <f>+SPm!H2</f>
        <v>A1 M7</v>
      </c>
      <c r="J46" s="101" t="str">
        <f>+SPm!I2</f>
        <v>A1 M8</v>
      </c>
      <c r="K46" s="101" t="str">
        <f>+SPm!J2</f>
        <v>A1 M9</v>
      </c>
      <c r="L46" s="101" t="str">
        <f>+SPm!K2</f>
        <v>A1 M10</v>
      </c>
      <c r="M46" s="101" t="str">
        <f>+SPm!L2</f>
        <v>A1 M11</v>
      </c>
      <c r="N46" s="101" t="str">
        <f>+SPm!M2</f>
        <v>A1 M12</v>
      </c>
      <c r="O46" s="101" t="str">
        <f>+SPm!N2</f>
        <v>A2 M1</v>
      </c>
      <c r="P46" s="101" t="str">
        <f>+SPm!O2</f>
        <v>A2 M2</v>
      </c>
      <c r="Q46" s="101" t="str">
        <f>+SPm!P2</f>
        <v>A2 M3</v>
      </c>
      <c r="R46" s="101" t="str">
        <f>+SPm!Q2</f>
        <v>A2 M4</v>
      </c>
      <c r="S46" s="101" t="str">
        <f>+SPm!R2</f>
        <v>A2 M5</v>
      </c>
      <c r="T46" s="101" t="str">
        <f>+SPm!S2</f>
        <v>A2 M6</v>
      </c>
      <c r="U46" s="101" t="str">
        <f>+SPm!T2</f>
        <v>A2 M7</v>
      </c>
      <c r="V46" s="101" t="str">
        <f>+SPm!U2</f>
        <v>A2 M8</v>
      </c>
      <c r="W46" s="101" t="str">
        <f>+SPm!V2</f>
        <v>A2 M9</v>
      </c>
      <c r="X46" s="101" t="str">
        <f>+SPm!W2</f>
        <v>A2 M10</v>
      </c>
      <c r="Y46" s="101" t="str">
        <f>+SPm!X2</f>
        <v>A2 M11</v>
      </c>
      <c r="Z46" s="101" t="str">
        <f>+SPm!Y2</f>
        <v>A2 M12</v>
      </c>
      <c r="AA46" s="101" t="str">
        <f>+SPm!Z2</f>
        <v>A3 M1</v>
      </c>
      <c r="AB46" s="101" t="str">
        <f>+SPm!AA2</f>
        <v>A3 M2</v>
      </c>
      <c r="AC46" s="101" t="str">
        <f>+SPm!AB2</f>
        <v>A3 M3</v>
      </c>
      <c r="AD46" s="101" t="str">
        <f>+SPm!AC2</f>
        <v>A3 M4</v>
      </c>
      <c r="AE46" s="101" t="str">
        <f>+SPm!AD2</f>
        <v>A3 M5</v>
      </c>
      <c r="AF46" s="101" t="str">
        <f>+SPm!AE2</f>
        <v>A3 M6</v>
      </c>
      <c r="AG46" s="101" t="str">
        <f>+SPm!AF2</f>
        <v>A3 M7</v>
      </c>
      <c r="AH46" s="101" t="str">
        <f>+SPm!AG2</f>
        <v>A3 M8</v>
      </c>
      <c r="AI46" s="101" t="str">
        <f>+SPm!AH2</f>
        <v>A3 M9</v>
      </c>
      <c r="AJ46" s="101" t="str">
        <f>+SPm!AI2</f>
        <v>A3 M10</v>
      </c>
      <c r="AK46" s="101" t="str">
        <f>+SPm!AJ2</f>
        <v>A3 M11</v>
      </c>
      <c r="AL46" s="101" t="str">
        <f>+SPm!AK2</f>
        <v>A3 M12</v>
      </c>
    </row>
    <row r="47" spans="1:38" ht="15.75" thickTop="1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150</v>
      </c>
      <c r="N47" s="107">
        <f t="shared" si="15"/>
        <v>-1500</v>
      </c>
      <c r="O47" s="107">
        <f>+O25-O35-O37+N47</f>
        <v>-1347</v>
      </c>
      <c r="P47" s="107">
        <f t="shared" si="15"/>
        <v>-1194</v>
      </c>
      <c r="Q47" s="107">
        <f t="shared" si="15"/>
        <v>-1041</v>
      </c>
      <c r="R47" s="107">
        <f t="shared" si="15"/>
        <v>-888</v>
      </c>
      <c r="S47" s="107">
        <f t="shared" si="15"/>
        <v>-735</v>
      </c>
      <c r="T47" s="107">
        <f t="shared" si="15"/>
        <v>-582</v>
      </c>
      <c r="U47" s="107">
        <f t="shared" si="15"/>
        <v>-429</v>
      </c>
      <c r="V47" s="107">
        <f t="shared" si="15"/>
        <v>-276</v>
      </c>
      <c r="W47" s="107">
        <f t="shared" si="15"/>
        <v>-123</v>
      </c>
      <c r="X47" s="107">
        <f t="shared" si="15"/>
        <v>30</v>
      </c>
      <c r="Y47" s="107">
        <f t="shared" si="15"/>
        <v>183</v>
      </c>
      <c r="Z47" s="107">
        <f t="shared" si="15"/>
        <v>-1536.72</v>
      </c>
      <c r="AA47" s="107">
        <f>+AA25-AA35-AA37+Z47</f>
        <v>-1380.66</v>
      </c>
      <c r="AB47" s="107">
        <f t="shared" si="15"/>
        <v>-1224.6000000000001</v>
      </c>
      <c r="AC47" s="107">
        <f t="shared" si="15"/>
        <v>-1068.5400000000002</v>
      </c>
      <c r="AD47" s="107">
        <f t="shared" si="15"/>
        <v>-912.48000000000025</v>
      </c>
      <c r="AE47" s="107">
        <f t="shared" si="15"/>
        <v>-756.4200000000003</v>
      </c>
      <c r="AF47" s="107">
        <f t="shared" si="15"/>
        <v>-600.36000000000035</v>
      </c>
      <c r="AG47" s="107">
        <f t="shared" si="15"/>
        <v>-444.30000000000041</v>
      </c>
      <c r="AH47" s="107">
        <f t="shared" si="15"/>
        <v>-288.24000000000046</v>
      </c>
      <c r="AI47" s="107">
        <f t="shared" si="15"/>
        <v>-132.18000000000052</v>
      </c>
      <c r="AJ47" s="107">
        <f t="shared" si="15"/>
        <v>23.879999999999427</v>
      </c>
      <c r="AK47" s="107">
        <f t="shared" si="15"/>
        <v>179.93999999999937</v>
      </c>
      <c r="AL47" s="107">
        <f t="shared" si="15"/>
        <v>-1612.3778880000007</v>
      </c>
    </row>
    <row r="48" spans="1:38" x14ac:dyDescent="0.25">
      <c r="A48" s="112" t="s">
        <v>335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15.75" thickBot="1" x14ac:dyDescent="0.3">
      <c r="A49" s="57" t="s">
        <v>448</v>
      </c>
      <c r="B49" s="89"/>
      <c r="C49" s="101" t="str">
        <f>+SPm!B2</f>
        <v>A1 M1</v>
      </c>
      <c r="D49" s="101" t="str">
        <f>+SPm!C2</f>
        <v>A1 M2</v>
      </c>
      <c r="E49" s="101" t="str">
        <f>+SPm!D2</f>
        <v>A1 M3</v>
      </c>
      <c r="F49" s="101" t="str">
        <f>+SPm!E2</f>
        <v>A1 M4</v>
      </c>
      <c r="G49" s="101" t="str">
        <f>+SPm!F2</f>
        <v>A1 M5</v>
      </c>
      <c r="H49" s="101" t="str">
        <f>+SPm!G2</f>
        <v>A1 M6</v>
      </c>
      <c r="I49" s="101" t="str">
        <f>+SPm!H2</f>
        <v>A1 M7</v>
      </c>
      <c r="J49" s="101" t="str">
        <f>+SPm!I2</f>
        <v>A1 M8</v>
      </c>
      <c r="K49" s="101" t="str">
        <f>+SPm!J2</f>
        <v>A1 M9</v>
      </c>
      <c r="L49" s="101" t="str">
        <f>+SPm!K2</f>
        <v>A1 M10</v>
      </c>
      <c r="M49" s="101" t="str">
        <f>+SPm!L2</f>
        <v>A1 M11</v>
      </c>
      <c r="N49" s="101" t="str">
        <f>+SPm!M2</f>
        <v>A1 M12</v>
      </c>
      <c r="O49" s="101" t="str">
        <f>+SPm!N2</f>
        <v>A2 M1</v>
      </c>
      <c r="P49" s="101" t="str">
        <f>+SPm!O2</f>
        <v>A2 M2</v>
      </c>
      <c r="Q49" s="101" t="str">
        <f>+SPm!P2</f>
        <v>A2 M3</v>
      </c>
      <c r="R49" s="101" t="str">
        <f>+SPm!Q2</f>
        <v>A2 M4</v>
      </c>
      <c r="S49" s="101" t="str">
        <f>+SPm!R2</f>
        <v>A2 M5</v>
      </c>
      <c r="T49" s="101" t="str">
        <f>+SPm!S2</f>
        <v>A2 M6</v>
      </c>
      <c r="U49" s="101" t="str">
        <f>+SPm!T2</f>
        <v>A2 M7</v>
      </c>
      <c r="V49" s="101" t="str">
        <f>+SPm!U2</f>
        <v>A2 M8</v>
      </c>
      <c r="W49" s="101" t="str">
        <f>+SPm!V2</f>
        <v>A2 M9</v>
      </c>
      <c r="X49" s="101" t="str">
        <f>+SPm!W2</f>
        <v>A2 M10</v>
      </c>
      <c r="Y49" s="101" t="str">
        <f>+SPm!X2</f>
        <v>A2 M11</v>
      </c>
      <c r="Z49" s="101" t="str">
        <f>+SPm!Y2</f>
        <v>A2 M12</v>
      </c>
      <c r="AA49" s="101" t="str">
        <f>+SPm!Z2</f>
        <v>A3 M1</v>
      </c>
      <c r="AB49" s="101" t="str">
        <f>+SPm!AA2</f>
        <v>A3 M2</v>
      </c>
      <c r="AC49" s="101" t="str">
        <f>+SPm!AB2</f>
        <v>A3 M3</v>
      </c>
      <c r="AD49" s="101" t="str">
        <f>+SPm!AC2</f>
        <v>A3 M4</v>
      </c>
      <c r="AE49" s="101" t="str">
        <f>+SPm!AD2</f>
        <v>A3 M5</v>
      </c>
      <c r="AF49" s="101" t="str">
        <f>+SPm!AE2</f>
        <v>A3 M6</v>
      </c>
      <c r="AG49" s="101" t="str">
        <f>+SPm!AF2</f>
        <v>A3 M7</v>
      </c>
      <c r="AH49" s="101" t="str">
        <f>+SPm!AG2</f>
        <v>A3 M8</v>
      </c>
      <c r="AI49" s="101" t="str">
        <f>+SPm!AH2</f>
        <v>A3 M9</v>
      </c>
      <c r="AJ49" s="101" t="str">
        <f>+SPm!AI2</f>
        <v>A3 M10</v>
      </c>
      <c r="AK49" s="101" t="str">
        <f>+SPm!AJ2</f>
        <v>A3 M11</v>
      </c>
      <c r="AL49" s="101" t="str">
        <f>+SPm!AK2</f>
        <v>A3 M12</v>
      </c>
    </row>
    <row r="50" spans="1:38" ht="15.75" thickTop="1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253.5</v>
      </c>
      <c r="N50" s="107">
        <f t="shared" si="16"/>
        <v>253.5</v>
      </c>
      <c r="O50" s="107">
        <f>+N50+O27+O28-O38-O39</f>
        <v>258.57</v>
      </c>
      <c r="P50" s="107">
        <f t="shared" si="16"/>
        <v>258.56999999999994</v>
      </c>
      <c r="Q50" s="107">
        <f t="shared" si="16"/>
        <v>258.56999999999994</v>
      </c>
      <c r="R50" s="107">
        <f t="shared" si="16"/>
        <v>258.56999999999994</v>
      </c>
      <c r="S50" s="107">
        <f t="shared" si="16"/>
        <v>258.56999999999994</v>
      </c>
      <c r="T50" s="107">
        <f t="shared" si="16"/>
        <v>258.56999999999994</v>
      </c>
      <c r="U50" s="107">
        <f t="shared" si="16"/>
        <v>258.56999999999994</v>
      </c>
      <c r="V50" s="107">
        <f t="shared" si="16"/>
        <v>258.56999999999994</v>
      </c>
      <c r="W50" s="107">
        <f t="shared" si="16"/>
        <v>258.56999999999994</v>
      </c>
      <c r="X50" s="107">
        <f t="shared" si="16"/>
        <v>258.56999999999994</v>
      </c>
      <c r="Y50" s="107">
        <f t="shared" si="16"/>
        <v>258.56999999999994</v>
      </c>
      <c r="Z50" s="107">
        <f t="shared" si="16"/>
        <v>258.56999999999994</v>
      </c>
      <c r="AA50" s="107">
        <f>+Z50+AA27+AA28-AA38-AA39</f>
        <v>263.74139999999983</v>
      </c>
      <c r="AB50" s="107">
        <f t="shared" si="16"/>
        <v>263.74139999999977</v>
      </c>
      <c r="AC50" s="107">
        <f t="shared" si="16"/>
        <v>263.74139999999977</v>
      </c>
      <c r="AD50" s="107">
        <f t="shared" si="16"/>
        <v>263.74139999999977</v>
      </c>
      <c r="AE50" s="107">
        <f t="shared" si="16"/>
        <v>263.74139999999977</v>
      </c>
      <c r="AF50" s="107">
        <f t="shared" si="16"/>
        <v>263.74139999999977</v>
      </c>
      <c r="AG50" s="107">
        <f t="shared" si="16"/>
        <v>263.74139999999977</v>
      </c>
      <c r="AH50" s="107">
        <f t="shared" si="16"/>
        <v>263.74139999999977</v>
      </c>
      <c r="AI50" s="107">
        <f t="shared" si="16"/>
        <v>263.74139999999977</v>
      </c>
      <c r="AJ50" s="107">
        <f t="shared" si="16"/>
        <v>263.74139999999977</v>
      </c>
      <c r="AK50" s="107">
        <f t="shared" si="16"/>
        <v>263.74139999999977</v>
      </c>
      <c r="AL50" s="107">
        <f t="shared" si="16"/>
        <v>263.74139999999977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335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ht="15.75" thickBot="1" x14ac:dyDescent="0.3">
      <c r="A53" s="57" t="s">
        <v>449</v>
      </c>
      <c r="B53" s="89"/>
      <c r="C53" s="101" t="str">
        <f>+SPm!B2</f>
        <v>A1 M1</v>
      </c>
      <c r="D53" s="101" t="str">
        <f>+SPm!C2</f>
        <v>A1 M2</v>
      </c>
      <c r="E53" s="101" t="str">
        <f>+SPm!D2</f>
        <v>A1 M3</v>
      </c>
      <c r="F53" s="101" t="str">
        <f>+SPm!E2</f>
        <v>A1 M4</v>
      </c>
      <c r="G53" s="101" t="str">
        <f>+SPm!F2</f>
        <v>A1 M5</v>
      </c>
      <c r="H53" s="101" t="str">
        <f>+SPm!G2</f>
        <v>A1 M6</v>
      </c>
      <c r="I53" s="101" t="str">
        <f>+SPm!H2</f>
        <v>A1 M7</v>
      </c>
      <c r="J53" s="101" t="str">
        <f>+SPm!I2</f>
        <v>A1 M8</v>
      </c>
      <c r="K53" s="101" t="str">
        <f>+SPm!J2</f>
        <v>A1 M9</v>
      </c>
      <c r="L53" s="101" t="str">
        <f>+SPm!K2</f>
        <v>A1 M10</v>
      </c>
      <c r="M53" s="101" t="str">
        <f>+SPm!L2</f>
        <v>A1 M11</v>
      </c>
      <c r="N53" s="101" t="str">
        <f>+SPm!M2</f>
        <v>A1 M12</v>
      </c>
      <c r="O53" s="101" t="str">
        <f>+SPm!N2</f>
        <v>A2 M1</v>
      </c>
      <c r="P53" s="101" t="str">
        <f>+SPm!O2</f>
        <v>A2 M2</v>
      </c>
      <c r="Q53" s="101" t="str">
        <f>+SPm!P2</f>
        <v>A2 M3</v>
      </c>
      <c r="R53" s="101" t="str">
        <f>+SPm!Q2</f>
        <v>A2 M4</v>
      </c>
      <c r="S53" s="101" t="str">
        <f>+SPm!R2</f>
        <v>A2 M5</v>
      </c>
      <c r="T53" s="101" t="str">
        <f>+SPm!S2</f>
        <v>A2 M6</v>
      </c>
      <c r="U53" s="101" t="str">
        <f>+SPm!T2</f>
        <v>A2 M7</v>
      </c>
      <c r="V53" s="101" t="str">
        <f>+SPm!U2</f>
        <v>A2 M8</v>
      </c>
      <c r="W53" s="101" t="str">
        <f>+SPm!V2</f>
        <v>A2 M9</v>
      </c>
      <c r="X53" s="101" t="str">
        <f>+SPm!W2</f>
        <v>A2 M10</v>
      </c>
      <c r="Y53" s="101" t="str">
        <f>+SPm!X2</f>
        <v>A2 M11</v>
      </c>
      <c r="Z53" s="101" t="str">
        <f>+SPm!Y2</f>
        <v>A2 M12</v>
      </c>
      <c r="AA53" s="101" t="str">
        <f>+SPm!Z2</f>
        <v>A3 M1</v>
      </c>
      <c r="AB53" s="101" t="str">
        <f>+SPm!AA2</f>
        <v>A3 M2</v>
      </c>
      <c r="AC53" s="101" t="str">
        <f>+SPm!AB2</f>
        <v>A3 M3</v>
      </c>
      <c r="AD53" s="101" t="str">
        <f>+SPm!AC2</f>
        <v>A3 M4</v>
      </c>
      <c r="AE53" s="101" t="str">
        <f>+SPm!AD2</f>
        <v>A3 M5</v>
      </c>
      <c r="AF53" s="101" t="str">
        <f>+SPm!AE2</f>
        <v>A3 M6</v>
      </c>
      <c r="AG53" s="101" t="str">
        <f>+SPm!AF2</f>
        <v>A3 M7</v>
      </c>
      <c r="AH53" s="101" t="str">
        <f>+SPm!AG2</f>
        <v>A3 M8</v>
      </c>
      <c r="AI53" s="101" t="str">
        <f>+SPm!AH2</f>
        <v>A3 M9</v>
      </c>
      <c r="AJ53" s="101" t="str">
        <f>+SPm!AI2</f>
        <v>A3 M10</v>
      </c>
      <c r="AK53" s="101" t="str">
        <f>+SPm!AJ2</f>
        <v>A3 M11</v>
      </c>
      <c r="AL53" s="101" t="str">
        <f>+SPm!AK2</f>
        <v>A3 M12</v>
      </c>
    </row>
    <row r="54" spans="1:38" ht="15.75" thickTop="1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2053.5</v>
      </c>
      <c r="N54" s="107">
        <f t="shared" si="17"/>
        <v>6160.5</v>
      </c>
      <c r="O54" s="107">
        <f>+N54+O41</f>
        <v>8508.57</v>
      </c>
      <c r="P54" s="107">
        <f t="shared" si="17"/>
        <v>10861.71</v>
      </c>
      <c r="Q54" s="107">
        <f t="shared" si="17"/>
        <v>13214.849999999999</v>
      </c>
      <c r="R54" s="107">
        <f t="shared" si="17"/>
        <v>15567.989999999998</v>
      </c>
      <c r="S54" s="107">
        <f t="shared" si="17"/>
        <v>17921.129999999997</v>
      </c>
      <c r="T54" s="107">
        <f t="shared" si="17"/>
        <v>20274.269999999997</v>
      </c>
      <c r="U54" s="107">
        <f t="shared" si="17"/>
        <v>22627.409999999996</v>
      </c>
      <c r="V54" s="107">
        <f t="shared" si="17"/>
        <v>24980.549999999996</v>
      </c>
      <c r="W54" s="107">
        <f t="shared" si="17"/>
        <v>27333.689999999995</v>
      </c>
      <c r="X54" s="107">
        <f t="shared" si="17"/>
        <v>29686.829999999994</v>
      </c>
      <c r="Y54" s="107">
        <f t="shared" si="17"/>
        <v>32039.969999999994</v>
      </c>
      <c r="Z54" s="107">
        <f t="shared" si="17"/>
        <v>36265.829999999994</v>
      </c>
      <c r="AA54" s="107">
        <f>+Z54+AA41</f>
        <v>38660.861399999994</v>
      </c>
      <c r="AB54" s="107">
        <f t="shared" si="17"/>
        <v>41061.064199999993</v>
      </c>
      <c r="AC54" s="107">
        <f t="shared" si="17"/>
        <v>43461.266999999993</v>
      </c>
      <c r="AD54" s="107">
        <f t="shared" si="17"/>
        <v>45861.469799999992</v>
      </c>
      <c r="AE54" s="107">
        <f t="shared" si="17"/>
        <v>48261.672599999991</v>
      </c>
      <c r="AF54" s="107">
        <f t="shared" si="17"/>
        <v>50661.87539999999</v>
      </c>
      <c r="AG54" s="107">
        <f t="shared" si="17"/>
        <v>53062.078199999989</v>
      </c>
      <c r="AH54" s="107">
        <f t="shared" si="17"/>
        <v>55462.280999999988</v>
      </c>
      <c r="AI54" s="107">
        <f t="shared" si="17"/>
        <v>57862.483799999987</v>
      </c>
      <c r="AJ54" s="107">
        <f t="shared" si="17"/>
        <v>60262.686599999986</v>
      </c>
      <c r="AK54" s="107">
        <f t="shared" si="17"/>
        <v>62662.889399999985</v>
      </c>
      <c r="AL54" s="107">
        <f t="shared" si="17"/>
        <v>67011.470087999987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450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395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396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397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398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403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406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407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ht="15.75" thickBot="1" x14ac:dyDescent="0.3">
      <c r="A72" s="96" t="s">
        <v>426</v>
      </c>
      <c r="B72" s="89"/>
      <c r="C72" s="101" t="str">
        <f>+SPm!B2</f>
        <v>A1 M1</v>
      </c>
      <c r="D72" s="101" t="str">
        <f>+SPm!C2</f>
        <v>A1 M2</v>
      </c>
      <c r="E72" s="101" t="str">
        <f>+SPm!D2</f>
        <v>A1 M3</v>
      </c>
      <c r="F72" s="101" t="str">
        <f>+SPm!E2</f>
        <v>A1 M4</v>
      </c>
      <c r="G72" s="101" t="str">
        <f>+SPm!F2</f>
        <v>A1 M5</v>
      </c>
      <c r="H72" s="101" t="str">
        <f>+SPm!G2</f>
        <v>A1 M6</v>
      </c>
      <c r="I72" s="101" t="str">
        <f>+SPm!H2</f>
        <v>A1 M7</v>
      </c>
      <c r="J72" s="101" t="str">
        <f>+SPm!I2</f>
        <v>A1 M8</v>
      </c>
      <c r="K72" s="101" t="str">
        <f>+SPm!J2</f>
        <v>A1 M9</v>
      </c>
      <c r="L72" s="101" t="str">
        <f>+SPm!K2</f>
        <v>A1 M10</v>
      </c>
      <c r="M72" s="101" t="str">
        <f>+SPm!L2</f>
        <v>A1 M11</v>
      </c>
      <c r="N72" s="101" t="str">
        <f>+SPm!M2</f>
        <v>A1 M12</v>
      </c>
      <c r="O72" s="101" t="str">
        <f>+SPm!N2</f>
        <v>A2 M1</v>
      </c>
      <c r="P72" s="101" t="str">
        <f>+SPm!O2</f>
        <v>A2 M2</v>
      </c>
      <c r="Q72" s="101" t="str">
        <f>+SPm!P2</f>
        <v>A2 M3</v>
      </c>
      <c r="R72" s="101" t="str">
        <f>+SPm!Q2</f>
        <v>A2 M4</v>
      </c>
      <c r="S72" s="101" t="str">
        <f>+SPm!R2</f>
        <v>A2 M5</v>
      </c>
      <c r="T72" s="101" t="str">
        <f>+SPm!S2</f>
        <v>A2 M6</v>
      </c>
      <c r="U72" s="101" t="str">
        <f>+SPm!T2</f>
        <v>A2 M7</v>
      </c>
      <c r="V72" s="101" t="str">
        <f>+SPm!U2</f>
        <v>A2 M8</v>
      </c>
      <c r="W72" s="101" t="str">
        <f>+SPm!V2</f>
        <v>A2 M9</v>
      </c>
      <c r="X72" s="101" t="str">
        <f>+SPm!W2</f>
        <v>A2 M10</v>
      </c>
      <c r="Y72" s="101" t="str">
        <f>+SPm!X2</f>
        <v>A2 M11</v>
      </c>
      <c r="Z72" s="101" t="str">
        <f>+SPm!Y2</f>
        <v>A2 M12</v>
      </c>
      <c r="AA72" s="101" t="str">
        <f>+SPm!Z2</f>
        <v>A3 M1</v>
      </c>
      <c r="AB72" s="101" t="str">
        <f>+SPm!AA2</f>
        <v>A3 M2</v>
      </c>
      <c r="AC72" s="101" t="str">
        <f>+SPm!AB2</f>
        <v>A3 M3</v>
      </c>
      <c r="AD72" s="101" t="str">
        <f>+SPm!AC2</f>
        <v>A3 M4</v>
      </c>
      <c r="AE72" s="101" t="str">
        <f>+SPm!AD2</f>
        <v>A3 M5</v>
      </c>
      <c r="AF72" s="101" t="str">
        <f>+SPm!AE2</f>
        <v>A3 M6</v>
      </c>
      <c r="AG72" s="101" t="str">
        <f>+SPm!AF2</f>
        <v>A3 M7</v>
      </c>
      <c r="AH72" s="101" t="str">
        <f>+SPm!AG2</f>
        <v>A3 M8</v>
      </c>
      <c r="AI72" s="101" t="str">
        <f>+SPm!AH2</f>
        <v>A3 M9</v>
      </c>
      <c r="AJ72" s="101" t="str">
        <f>+SPm!AI2</f>
        <v>A3 M10</v>
      </c>
      <c r="AK72" s="101" t="str">
        <f>+SPm!AJ2</f>
        <v>A3 M11</v>
      </c>
      <c r="AL72" s="101" t="str">
        <f>+SPm!AK2</f>
        <v>A3 M12</v>
      </c>
    </row>
    <row r="73" spans="1:38" ht="15.75" thickTop="1" x14ac:dyDescent="0.25">
      <c r="A73" s="97" t="s">
        <v>427</v>
      </c>
      <c r="B73" s="89"/>
      <c r="C73" s="92">
        <f>+Personale!B33</f>
        <v>0</v>
      </c>
      <c r="D73" s="92">
        <f>+Personale!C33</f>
        <v>0</v>
      </c>
      <c r="E73" s="92">
        <f>+Personale!D33</f>
        <v>0</v>
      </c>
      <c r="F73" s="92">
        <f>+Personale!E33</f>
        <v>0</v>
      </c>
      <c r="G73" s="92">
        <f>+Personale!F33</f>
        <v>0</v>
      </c>
      <c r="H73" s="92">
        <f>+Personale!G33</f>
        <v>0</v>
      </c>
      <c r="I73" s="92">
        <f>+Personale!H33</f>
        <v>0</v>
      </c>
      <c r="J73" s="92">
        <f>+Personale!I33</f>
        <v>0</v>
      </c>
      <c r="K73" s="92">
        <f>+Personale!J33</f>
        <v>0</v>
      </c>
      <c r="L73" s="92">
        <f>+Personale!K33</f>
        <v>0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428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ht="15.75" thickBot="1" x14ac:dyDescent="0.3">
      <c r="A79" s="57" t="s">
        <v>429</v>
      </c>
      <c r="B79" s="89"/>
      <c r="C79" s="101" t="str">
        <f>+SPm!B2</f>
        <v>A1 M1</v>
      </c>
      <c r="D79" s="101" t="str">
        <f>+SPm!C2</f>
        <v>A1 M2</v>
      </c>
      <c r="E79" s="101" t="str">
        <f>+SPm!D2</f>
        <v>A1 M3</v>
      </c>
      <c r="F79" s="101" t="str">
        <f>+SPm!E2</f>
        <v>A1 M4</v>
      </c>
      <c r="G79" s="101" t="str">
        <f>+SPm!F2</f>
        <v>A1 M5</v>
      </c>
      <c r="H79" s="101" t="str">
        <f>+SPm!G2</f>
        <v>A1 M6</v>
      </c>
      <c r="I79" s="101" t="str">
        <f>+SPm!H2</f>
        <v>A1 M7</v>
      </c>
      <c r="J79" s="101" t="str">
        <f>+SPm!I2</f>
        <v>A1 M8</v>
      </c>
      <c r="K79" s="101" t="str">
        <f>+SPm!J2</f>
        <v>A1 M9</v>
      </c>
      <c r="L79" s="101" t="str">
        <f>+SPm!K2</f>
        <v>A1 M10</v>
      </c>
      <c r="M79" s="101" t="str">
        <f>+SPm!L2</f>
        <v>A1 M11</v>
      </c>
      <c r="N79" s="101" t="str">
        <f>+SPm!M2</f>
        <v>A1 M12</v>
      </c>
      <c r="O79" s="101" t="str">
        <f>+SPm!N2</f>
        <v>A2 M1</v>
      </c>
      <c r="P79" s="101" t="str">
        <f>+SPm!O2</f>
        <v>A2 M2</v>
      </c>
      <c r="Q79" s="101" t="str">
        <f>+SPm!P2</f>
        <v>A2 M3</v>
      </c>
      <c r="R79" s="101" t="str">
        <f>+SPm!Q2</f>
        <v>A2 M4</v>
      </c>
      <c r="S79" s="101" t="str">
        <f>+SPm!R2</f>
        <v>A2 M5</v>
      </c>
      <c r="T79" s="101" t="str">
        <f>+SPm!S2</f>
        <v>A2 M6</v>
      </c>
      <c r="U79" s="101" t="str">
        <f>+SPm!T2</f>
        <v>A2 M7</v>
      </c>
      <c r="V79" s="101" t="str">
        <f>+SPm!U2</f>
        <v>A2 M8</v>
      </c>
      <c r="W79" s="101" t="str">
        <f>+SPm!V2</f>
        <v>A2 M9</v>
      </c>
      <c r="X79" s="101" t="str">
        <f>+SPm!W2</f>
        <v>A2 M10</v>
      </c>
      <c r="Y79" s="101" t="str">
        <f>+SPm!X2</f>
        <v>A2 M11</v>
      </c>
      <c r="Z79" s="101" t="str">
        <f>+SPm!Y2</f>
        <v>A2 M12</v>
      </c>
      <c r="AA79" s="101" t="str">
        <f>+SPm!Z2</f>
        <v>A3 M1</v>
      </c>
      <c r="AB79" s="101" t="str">
        <f>+SPm!AA2</f>
        <v>A3 M2</v>
      </c>
      <c r="AC79" s="101" t="str">
        <f>+SPm!AB2</f>
        <v>A3 M3</v>
      </c>
      <c r="AD79" s="101" t="str">
        <f>+SPm!AC2</f>
        <v>A3 M4</v>
      </c>
      <c r="AE79" s="101" t="str">
        <f>+SPm!AD2</f>
        <v>A3 M5</v>
      </c>
      <c r="AF79" s="101" t="str">
        <f>+SPm!AE2</f>
        <v>A3 M6</v>
      </c>
      <c r="AG79" s="101" t="str">
        <f>+SPm!AF2</f>
        <v>A3 M7</v>
      </c>
      <c r="AH79" s="101" t="str">
        <f>+SPm!AG2</f>
        <v>A3 M8</v>
      </c>
      <c r="AI79" s="101" t="str">
        <f>+SPm!AH2</f>
        <v>A3 M9</v>
      </c>
      <c r="AJ79" s="101" t="str">
        <f>+SPm!AI2</f>
        <v>A3 M10</v>
      </c>
      <c r="AK79" s="101" t="str">
        <f>+SPm!AJ2</f>
        <v>A3 M11</v>
      </c>
      <c r="AL79" s="101" t="str">
        <f>+SPm!AK2</f>
        <v>A3 M12</v>
      </c>
    </row>
    <row r="80" spans="1:38" ht="16.5" thickTop="1" thickBot="1" x14ac:dyDescent="0.3">
      <c r="A80" s="113" t="s">
        <v>430</v>
      </c>
      <c r="B80" s="107"/>
      <c r="C80" s="107">
        <f>+(($B59+((($B65-12)*$B59)/12))*C73)*((1+$B67)^C78)</f>
        <v>0</v>
      </c>
      <c r="D80" s="107">
        <f>+(($B59+((($B65-12)*$B59)/12))*D73)*((1+$B67)^D78)</f>
        <v>0</v>
      </c>
      <c r="E80" s="107">
        <f t="shared" ref="E80:AL80" si="18">+(($B$4+((($B$10-12)*$B$4)/12))*E73)*((1+$B$12)^E78)</f>
        <v>0</v>
      </c>
      <c r="F80" s="107">
        <f t="shared" si="18"/>
        <v>0</v>
      </c>
      <c r="G80" s="107">
        <f t="shared" si="18"/>
        <v>0</v>
      </c>
      <c r="H80" s="107">
        <f t="shared" si="18"/>
        <v>0</v>
      </c>
      <c r="I80" s="107">
        <f t="shared" si="18"/>
        <v>0</v>
      </c>
      <c r="J80" s="107">
        <f t="shared" si="18"/>
        <v>0</v>
      </c>
      <c r="K80" s="107">
        <f t="shared" si="18"/>
        <v>0</v>
      </c>
      <c r="L80" s="107">
        <f t="shared" si="18"/>
        <v>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431</v>
      </c>
      <c r="B82" s="107"/>
      <c r="C82" s="107">
        <f>+SUM(C80:C81)*$B60</f>
        <v>0</v>
      </c>
      <c r="D82" s="107">
        <f>+SUM(D80:D81)*$B60</f>
        <v>0</v>
      </c>
      <c r="E82" s="107">
        <f t="shared" ref="E82:AL82" si="19">+SUM(E80:E81)*$B$5</f>
        <v>0</v>
      </c>
      <c r="F82" s="107">
        <f t="shared" si="19"/>
        <v>0</v>
      </c>
      <c r="G82" s="107">
        <f t="shared" si="19"/>
        <v>0</v>
      </c>
      <c r="H82" s="107">
        <f t="shared" si="19"/>
        <v>0</v>
      </c>
      <c r="I82" s="107">
        <f t="shared" si="19"/>
        <v>0</v>
      </c>
      <c r="J82" s="107">
        <f t="shared" si="19"/>
        <v>0</v>
      </c>
      <c r="K82" s="107">
        <f t="shared" si="19"/>
        <v>0</v>
      </c>
      <c r="L82" s="107">
        <f t="shared" si="19"/>
        <v>0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432</v>
      </c>
      <c r="B83" s="107"/>
      <c r="C83" s="107">
        <f>+SUM(C80:C81)*$B61</f>
        <v>0</v>
      </c>
      <c r="D83" s="107">
        <f>+SUM(D80:D81)*$B61</f>
        <v>0</v>
      </c>
      <c r="E83" s="107">
        <f t="shared" ref="E83:AL83" si="20">+SUM(E80:E81)*$B$6</f>
        <v>0</v>
      </c>
      <c r="F83" s="107">
        <f t="shared" si="20"/>
        <v>0</v>
      </c>
      <c r="G83" s="107">
        <f t="shared" si="20"/>
        <v>0</v>
      </c>
      <c r="H83" s="107">
        <f t="shared" si="20"/>
        <v>0</v>
      </c>
      <c r="I83" s="107">
        <f t="shared" si="20"/>
        <v>0</v>
      </c>
      <c r="J83" s="107">
        <f t="shared" si="20"/>
        <v>0</v>
      </c>
      <c r="K83" s="107">
        <f t="shared" si="20"/>
        <v>0</v>
      </c>
      <c r="L83" s="107">
        <f t="shared" si="20"/>
        <v>0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433</v>
      </c>
      <c r="B84" s="107"/>
      <c r="C84" s="107">
        <f>+SUM(C80:C81)*$B62</f>
        <v>0</v>
      </c>
      <c r="D84" s="107">
        <f>+SUM(D80:D81)*$B62</f>
        <v>0</v>
      </c>
      <c r="E84" s="107">
        <f t="shared" ref="E84:AL84" si="21">+SUM(E80:E81)*$B$7</f>
        <v>0</v>
      </c>
      <c r="F84" s="107">
        <f t="shared" si="21"/>
        <v>0</v>
      </c>
      <c r="G84" s="107">
        <f t="shared" si="21"/>
        <v>0</v>
      </c>
      <c r="H84" s="107">
        <f t="shared" si="21"/>
        <v>0</v>
      </c>
      <c r="I84" s="107">
        <f t="shared" si="21"/>
        <v>0</v>
      </c>
      <c r="J84" s="107">
        <f t="shared" si="21"/>
        <v>0</v>
      </c>
      <c r="K84" s="107">
        <f t="shared" si="21"/>
        <v>0</v>
      </c>
      <c r="L84" s="107">
        <f t="shared" si="21"/>
        <v>0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434</v>
      </c>
      <c r="B85" s="89"/>
      <c r="C85" s="89">
        <f>SUM(C80:C84)</f>
        <v>0</v>
      </c>
      <c r="D85" s="89">
        <f t="shared" ref="D85:AL85" si="22">SUM(D80:D84)</f>
        <v>0</v>
      </c>
      <c r="E85" s="89">
        <f t="shared" si="22"/>
        <v>0</v>
      </c>
      <c r="F85" s="89">
        <f t="shared" si="22"/>
        <v>0</v>
      </c>
      <c r="G85" s="89">
        <f t="shared" si="22"/>
        <v>0</v>
      </c>
      <c r="H85" s="89">
        <f t="shared" si="22"/>
        <v>0</v>
      </c>
      <c r="I85" s="89">
        <f t="shared" si="22"/>
        <v>0</v>
      </c>
      <c r="J85" s="89">
        <f t="shared" si="22"/>
        <v>0</v>
      </c>
      <c r="K85" s="89">
        <f t="shared" si="22"/>
        <v>0</v>
      </c>
      <c r="L85" s="89">
        <f t="shared" si="22"/>
        <v>0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435</v>
      </c>
      <c r="D87" s="110" t="s">
        <v>436</v>
      </c>
      <c r="E87" s="110" t="s">
        <v>437</v>
      </c>
      <c r="F87" s="110" t="s">
        <v>438</v>
      </c>
      <c r="G87" s="110" t="s">
        <v>404</v>
      </c>
      <c r="H87" s="110" t="s">
        <v>405</v>
      </c>
      <c r="I87" s="110" t="s">
        <v>423</v>
      </c>
      <c r="J87" s="110" t="s">
        <v>424</v>
      </c>
      <c r="K87" s="110" t="s">
        <v>439</v>
      </c>
      <c r="L87" s="110" t="s">
        <v>440</v>
      </c>
      <c r="M87" s="110" t="s">
        <v>441</v>
      </c>
      <c r="N87" s="111" t="s">
        <v>442</v>
      </c>
      <c r="O87" s="111" t="s">
        <v>435</v>
      </c>
      <c r="P87" s="111" t="s">
        <v>436</v>
      </c>
      <c r="Q87" s="111" t="s">
        <v>437</v>
      </c>
      <c r="R87" s="111" t="s">
        <v>438</v>
      </c>
      <c r="S87" s="111" t="s">
        <v>404</v>
      </c>
      <c r="T87" s="111" t="s">
        <v>405</v>
      </c>
      <c r="U87" s="111" t="s">
        <v>423</v>
      </c>
      <c r="V87" s="111" t="s">
        <v>424</v>
      </c>
      <c r="W87" s="111" t="s">
        <v>439</v>
      </c>
      <c r="X87" s="111" t="s">
        <v>440</v>
      </c>
      <c r="Y87" s="111" t="s">
        <v>441</v>
      </c>
      <c r="Z87" s="111" t="s">
        <v>442</v>
      </c>
      <c r="AA87" s="111" t="s">
        <v>435</v>
      </c>
      <c r="AB87" s="111" t="s">
        <v>436</v>
      </c>
      <c r="AC87" s="111" t="s">
        <v>437</v>
      </c>
      <c r="AD87" s="111" t="s">
        <v>438</v>
      </c>
      <c r="AE87" s="111" t="s">
        <v>404</v>
      </c>
      <c r="AF87" s="111" t="s">
        <v>405</v>
      </c>
      <c r="AG87" s="111" t="s">
        <v>423</v>
      </c>
      <c r="AH87" s="111" t="s">
        <v>424</v>
      </c>
      <c r="AI87" s="111" t="s">
        <v>439</v>
      </c>
      <c r="AJ87" s="111" t="s">
        <v>440</v>
      </c>
      <c r="AK87" s="111" t="s">
        <v>441</v>
      </c>
      <c r="AL87" s="111" t="s">
        <v>442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ht="15.75" thickBot="1" x14ac:dyDescent="0.3">
      <c r="A89" s="57" t="s">
        <v>443</v>
      </c>
      <c r="B89" s="89"/>
      <c r="C89" s="101" t="str">
        <f>+SPm!B2</f>
        <v>A1 M1</v>
      </c>
      <c r="D89" s="101" t="str">
        <f>+SPm!C2</f>
        <v>A1 M2</v>
      </c>
      <c r="E89" s="101" t="str">
        <f>+SPm!D2</f>
        <v>A1 M3</v>
      </c>
      <c r="F89" s="101" t="str">
        <f>+SPm!E2</f>
        <v>A1 M4</v>
      </c>
      <c r="G89" s="101" t="str">
        <f>+SPm!F2</f>
        <v>A1 M5</v>
      </c>
      <c r="H89" s="101" t="str">
        <f>+SPm!G2</f>
        <v>A1 M6</v>
      </c>
      <c r="I89" s="101" t="str">
        <f>+SPm!H2</f>
        <v>A1 M7</v>
      </c>
      <c r="J89" s="101" t="str">
        <f>+SPm!I2</f>
        <v>A1 M8</v>
      </c>
      <c r="K89" s="101" t="str">
        <f>+SPm!J2</f>
        <v>A1 M9</v>
      </c>
      <c r="L89" s="101" t="str">
        <f>+SPm!K2</f>
        <v>A1 M10</v>
      </c>
      <c r="M89" s="101" t="str">
        <f>+SPm!L2</f>
        <v>A1 M11</v>
      </c>
      <c r="N89" s="101" t="str">
        <f>+SPm!M2</f>
        <v>A1 M12</v>
      </c>
      <c r="O89" s="101" t="str">
        <f>+SPm!N2</f>
        <v>A2 M1</v>
      </c>
      <c r="P89" s="101" t="str">
        <f>+SPm!O2</f>
        <v>A2 M2</v>
      </c>
      <c r="Q89" s="101" t="str">
        <f>+SPm!P2</f>
        <v>A2 M3</v>
      </c>
      <c r="R89" s="101" t="str">
        <f>+SPm!Q2</f>
        <v>A2 M4</v>
      </c>
      <c r="S89" s="101" t="str">
        <f>+SPm!R2</f>
        <v>A2 M5</v>
      </c>
      <c r="T89" s="101" t="str">
        <f>+SPm!S2</f>
        <v>A2 M6</v>
      </c>
      <c r="U89" s="101" t="str">
        <f>+SPm!T2</f>
        <v>A2 M7</v>
      </c>
      <c r="V89" s="101" t="str">
        <f>+SPm!U2</f>
        <v>A2 M8</v>
      </c>
      <c r="W89" s="101" t="str">
        <f>+SPm!V2</f>
        <v>A2 M9</v>
      </c>
      <c r="X89" s="101" t="str">
        <f>+SPm!W2</f>
        <v>A2 M10</v>
      </c>
      <c r="Y89" s="101" t="str">
        <f>+SPm!X2</f>
        <v>A2 M11</v>
      </c>
      <c r="Z89" s="101" t="str">
        <f>+SPm!Y2</f>
        <v>A2 M12</v>
      </c>
      <c r="AA89" s="101" t="str">
        <f>+SPm!Z2</f>
        <v>A3 M1</v>
      </c>
      <c r="AB89" s="101" t="str">
        <f>+SPm!AA2</f>
        <v>A3 M2</v>
      </c>
      <c r="AC89" s="101" t="str">
        <f>+SPm!AB2</f>
        <v>A3 M3</v>
      </c>
      <c r="AD89" s="101" t="str">
        <f>+SPm!AC2</f>
        <v>A3 M4</v>
      </c>
      <c r="AE89" s="101" t="str">
        <f>+SPm!AD2</f>
        <v>A3 M5</v>
      </c>
      <c r="AF89" s="101" t="str">
        <f>+SPm!AE2</f>
        <v>A3 M6</v>
      </c>
      <c r="AG89" s="101" t="str">
        <f>+SPm!AF2</f>
        <v>A3 M7</v>
      </c>
      <c r="AH89" s="101" t="str">
        <f>+SPm!AG2</f>
        <v>A3 M8</v>
      </c>
      <c r="AI89" s="101" t="str">
        <f>+SPm!AH2</f>
        <v>A3 M9</v>
      </c>
      <c r="AJ89" s="101" t="str">
        <f>+SPm!AI2</f>
        <v>A3 M10</v>
      </c>
      <c r="AK89" s="101" t="str">
        <f>+SPm!AJ2</f>
        <v>A3 M11</v>
      </c>
      <c r="AL89" s="101" t="str">
        <f>+SPm!AK2</f>
        <v>A3 M12</v>
      </c>
    </row>
    <row r="90" spans="1:38" ht="16.5" thickTop="1" thickBot="1" x14ac:dyDescent="0.3">
      <c r="A90" s="113" t="s">
        <v>430</v>
      </c>
      <c r="B90" s="107"/>
      <c r="C90" s="107">
        <f>+C73*$B59</f>
        <v>0</v>
      </c>
      <c r="D90" s="107">
        <f t="shared" ref="D90:N90" si="24">+D73*$B$4</f>
        <v>0</v>
      </c>
      <c r="E90" s="107">
        <f t="shared" si="24"/>
        <v>0</v>
      </c>
      <c r="F90" s="107">
        <f t="shared" si="24"/>
        <v>0</v>
      </c>
      <c r="G90" s="107">
        <f t="shared" si="24"/>
        <v>0</v>
      </c>
      <c r="H90" s="107">
        <f t="shared" si="24"/>
        <v>0</v>
      </c>
      <c r="I90" s="107">
        <f t="shared" si="24"/>
        <v>0</v>
      </c>
      <c r="J90" s="107">
        <f t="shared" si="24"/>
        <v>0</v>
      </c>
      <c r="K90" s="107">
        <f t="shared" si="24"/>
        <v>0</v>
      </c>
      <c r="L90" s="107">
        <f t="shared" si="24"/>
        <v>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444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431</v>
      </c>
      <c r="B93" s="107"/>
      <c r="C93" s="107">
        <f>IF($B68=0,C82,IF($B68=15,(C82/2),0))</f>
        <v>0</v>
      </c>
      <c r="D93" s="107">
        <f>IF($B68=0,D82,IF($B68=15,(D82/2)+(C82/2),IF($B68=30,C82,IF($B68=45,C82/2,0))))</f>
        <v>0</v>
      </c>
      <c r="E93" s="107">
        <f>IF($B68=0,E82,IF($B68=15,(E82/2)+(D82/2),IF($B68=30,D82,IF($B68=45,(D82/2)+(C84/2),IF($B68=60,C82,IF($B68=75,C82/2,0))))))</f>
        <v>0</v>
      </c>
      <c r="F93" s="107">
        <f t="shared" ref="F93" si="28">IF($B68=0,F82,IF($B68=15,(F82/2)+(E82/2),IF($B68=30,E82,IF($B68=45,(E82/2)+(D82/2),IF($B68=60,D82,IF($B68=75,D82/2,0))))))</f>
        <v>0</v>
      </c>
      <c r="G93" s="107">
        <f t="shared" ref="G93" si="29">IF($B68=0,G82,IF($B68=15,(G82/2)+(F82/2),IF($B68=30,F82,IF($B68=45,(F82/2)+(E82/2),IF($B68=60,E82,IF($B68=75,E82/2,0))))))</f>
        <v>0</v>
      </c>
      <c r="H93" s="107">
        <f t="shared" ref="H93" si="30">IF($B68=0,H82,IF($B68=15,(H82/2)+(G82/2),IF($B68=30,G82,IF($B68=45,(G82/2)+(F82/2),IF($B68=60,F82,IF($B68=75,F82/2,0))))))</f>
        <v>0</v>
      </c>
      <c r="I93" s="107">
        <f t="shared" ref="I93" si="31">IF($B68=0,I82,IF($B68=15,(I82/2)+(H82/2),IF($B68=30,H82,IF($B68=45,(H82/2)+(G82/2),IF($B68=60,G82,IF($B68=75,G82/2,0))))))</f>
        <v>0</v>
      </c>
      <c r="J93" s="107">
        <f t="shared" ref="J93" si="32">IF($B68=0,J82,IF($B68=15,(J82/2)+(I82/2),IF($B68=30,I82,IF($B68=45,(I82/2)+(H82/2),IF($B68=60,H82,IF($B68=75,H82/2,0))))))</f>
        <v>0</v>
      </c>
      <c r="K93" s="107">
        <f t="shared" ref="K93" si="33">IF($B68=0,K82,IF($B68=15,(K82/2)+(J82/2),IF($B68=30,J82,IF($B68=45,(J82/2)+(I82/2),IF($B68=60,I82,IF($B68=75,I82/2,0))))))</f>
        <v>0</v>
      </c>
      <c r="L93" s="107">
        <f t="shared" ref="L93" si="34">IF($B68=0,L82,IF($B68=15,(L82/2)+(K82/2),IF($B68=30,K82,IF($B68=45,(K82/2)+(J82/2),IF($B68=60,J82,IF($B68=75,J82/2,0))))))</f>
        <v>0</v>
      </c>
      <c r="M93" s="107">
        <f t="shared" ref="M93" si="35">IF($B68=0,M82,IF($B68=15,(M82/2)+(L82/2),IF($B68=30,L82,IF($B68=45,(L82/2)+(K82/2),IF($B68=60,K82,IF($B68=75,K82/2,0))))))</f>
        <v>243.75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432</v>
      </c>
      <c r="B94" s="107"/>
      <c r="C94" s="107">
        <f>IF($B68=0,C83,IF($B68=15,(C83/2),0))</f>
        <v>0</v>
      </c>
      <c r="D94" s="107">
        <f>IF($B68=0,D83,IF($B68=15,(D83/2)+(C83/2),IF($B68=30,C83,IF($B68=45,C83/2,0))))</f>
        <v>0</v>
      </c>
      <c r="E94" s="107">
        <f>IF($B68=0,E83,IF($B68=15,(E83/2)+(D83/2),IF($B68=30,D83,IF($B68=45,(D83/2)+(C85/2),IF($B68=60,C83,IF($B68=75,C83/2,0))))))</f>
        <v>0</v>
      </c>
      <c r="F94" s="107">
        <f t="shared" ref="F94" si="61">IF($B68=0,F83,IF($B68=15,(F83/2)+(E83/2),IF($B68=30,E83,IF($B68=45,(E83/2)+(D83/2),IF($B68=60,D83,IF($B68=75,D83/2,0))))))</f>
        <v>0</v>
      </c>
      <c r="G94" s="107">
        <f t="shared" ref="G94" si="62">IF($B68=0,G83,IF($B68=15,(G83/2)+(F83/2),IF($B68=30,F83,IF($B68=45,(F83/2)+(E83/2),IF($B68=60,E83,IF($B68=75,E83/2,0))))))</f>
        <v>0</v>
      </c>
      <c r="H94" s="107">
        <f t="shared" ref="H94" si="63">IF($B68=0,H83,IF($B68=15,(H83/2)+(G83/2),IF($B68=30,G83,IF($B68=45,(G83/2)+(F83/2),IF($B68=60,F83,IF($B68=75,F83/2,0))))))</f>
        <v>0</v>
      </c>
      <c r="I94" s="107">
        <f t="shared" ref="I94" si="64">IF($B68=0,I83,IF($B68=15,(I83/2)+(H83/2),IF($B68=30,H83,IF($B68=45,(H83/2)+(G83/2),IF($B68=60,G83,IF($B68=75,G83/2,0))))))</f>
        <v>0</v>
      </c>
      <c r="J94" s="107">
        <f t="shared" ref="J94" si="65">IF($B68=0,J83,IF($B68=15,(J83/2)+(I83/2),IF($B68=30,I83,IF($B68=45,(I83/2)+(H83/2),IF($B68=60,H83,IF($B68=75,H83/2,0))))))</f>
        <v>0</v>
      </c>
      <c r="K94" s="107">
        <f t="shared" ref="K94" si="66">IF($B68=0,K83,IF($B68=15,(K83/2)+(J83/2),IF($B68=30,J83,IF($B68=45,(J83/2)+(I83/2),IF($B68=60,I83,IF($B68=75,I83/2,0))))))</f>
        <v>0</v>
      </c>
      <c r="L94" s="107">
        <f t="shared" ref="L94" si="67">IF($B68=0,L83,IF($B68=15,(L83/2)+(K83/2),IF($B68=30,K83,IF($B68=45,(K83/2)+(J83/2),IF($B68=60,J83,IF($B68=75,J83/2,0))))))</f>
        <v>0</v>
      </c>
      <c r="M94" s="107">
        <f t="shared" ref="M94" si="68">IF($B68=0,M83,IF($B68=15,(M83/2)+(L83/2),IF($B68=30,L83,IF($B68=45,(L83/2)+(K83/2),IF($B68=60,K83,IF($B68=75,K83/2,0))))))</f>
        <v>9.75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445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434</v>
      </c>
      <c r="B96" s="89"/>
      <c r="C96" s="89">
        <f>SUM(C90:C95)</f>
        <v>0</v>
      </c>
      <c r="D96" s="89">
        <f t="shared" ref="D96:AL96" si="127">SUM(D90:D95)</f>
        <v>0</v>
      </c>
      <c r="E96" s="89">
        <f t="shared" si="127"/>
        <v>0</v>
      </c>
      <c r="F96" s="89">
        <f t="shared" si="127"/>
        <v>0</v>
      </c>
      <c r="G96" s="89">
        <f t="shared" si="127"/>
        <v>0</v>
      </c>
      <c r="H96" s="89">
        <f t="shared" si="127"/>
        <v>0</v>
      </c>
      <c r="I96" s="89">
        <f t="shared" si="127"/>
        <v>0</v>
      </c>
      <c r="J96" s="89">
        <f t="shared" si="127"/>
        <v>0</v>
      </c>
      <c r="K96" s="89">
        <f t="shared" si="127"/>
        <v>0</v>
      </c>
      <c r="L96" s="89">
        <f t="shared" si="127"/>
        <v>0</v>
      </c>
      <c r="M96" s="89">
        <f t="shared" si="127"/>
        <v>2053.5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335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ht="15.75" thickBot="1" x14ac:dyDescent="0.3">
      <c r="A98" s="57" t="s">
        <v>446</v>
      </c>
      <c r="B98" s="89"/>
      <c r="C98" s="101" t="str">
        <f>+SPm!B2</f>
        <v>A1 M1</v>
      </c>
      <c r="D98" s="101" t="str">
        <f>+SPm!C2</f>
        <v>A1 M2</v>
      </c>
      <c r="E98" s="101" t="str">
        <f>+SPm!D2</f>
        <v>A1 M3</v>
      </c>
      <c r="F98" s="101" t="str">
        <f>+SPm!E2</f>
        <v>A1 M4</v>
      </c>
      <c r="G98" s="101" t="str">
        <f>+SPm!F2</f>
        <v>A1 M5</v>
      </c>
      <c r="H98" s="101" t="str">
        <f>+SPm!G2</f>
        <v>A1 M6</v>
      </c>
      <c r="I98" s="101" t="str">
        <f>+SPm!H2</f>
        <v>A1 M7</v>
      </c>
      <c r="J98" s="101" t="str">
        <f>+SPm!I2</f>
        <v>A1 M8</v>
      </c>
      <c r="K98" s="101" t="str">
        <f>+SPm!J2</f>
        <v>A1 M9</v>
      </c>
      <c r="L98" s="101" t="str">
        <f>+SPm!K2</f>
        <v>A1 M10</v>
      </c>
      <c r="M98" s="101" t="str">
        <f>+SPm!L2</f>
        <v>A1 M11</v>
      </c>
      <c r="N98" s="101" t="str">
        <f>+SPm!M2</f>
        <v>A1 M12</v>
      </c>
      <c r="O98" s="101" t="str">
        <f>+SPm!N2</f>
        <v>A2 M1</v>
      </c>
      <c r="P98" s="101" t="str">
        <f>+SPm!O2</f>
        <v>A2 M2</v>
      </c>
      <c r="Q98" s="101" t="str">
        <f>+SPm!P2</f>
        <v>A2 M3</v>
      </c>
      <c r="R98" s="101" t="str">
        <f>+SPm!Q2</f>
        <v>A2 M4</v>
      </c>
      <c r="S98" s="101" t="str">
        <f>+SPm!R2</f>
        <v>A2 M5</v>
      </c>
      <c r="T98" s="101" t="str">
        <f>+SPm!S2</f>
        <v>A2 M6</v>
      </c>
      <c r="U98" s="101" t="str">
        <f>+SPm!T2</f>
        <v>A2 M7</v>
      </c>
      <c r="V98" s="101" t="str">
        <f>+SPm!U2</f>
        <v>A2 M8</v>
      </c>
      <c r="W98" s="101" t="str">
        <f>+SPm!V2</f>
        <v>A2 M9</v>
      </c>
      <c r="X98" s="101" t="str">
        <f>+SPm!W2</f>
        <v>A2 M10</v>
      </c>
      <c r="Y98" s="101" t="str">
        <f>+SPm!X2</f>
        <v>A2 M11</v>
      </c>
      <c r="Z98" s="101" t="str">
        <f>+SPm!Y2</f>
        <v>A2 M12</v>
      </c>
      <c r="AA98" s="101" t="str">
        <f>+SPm!Z2</f>
        <v>A3 M1</v>
      </c>
      <c r="AB98" s="101" t="str">
        <f>+SPm!AA2</f>
        <v>A3 M2</v>
      </c>
      <c r="AC98" s="101" t="str">
        <f>+SPm!AB2</f>
        <v>A3 M3</v>
      </c>
      <c r="AD98" s="101" t="str">
        <f>+SPm!AC2</f>
        <v>A3 M4</v>
      </c>
      <c r="AE98" s="101" t="str">
        <f>+SPm!AD2</f>
        <v>A3 M5</v>
      </c>
      <c r="AF98" s="101" t="str">
        <f>+SPm!AE2</f>
        <v>A3 M6</v>
      </c>
      <c r="AG98" s="101" t="str">
        <f>+SPm!AF2</f>
        <v>A3 M7</v>
      </c>
      <c r="AH98" s="101" t="str">
        <f>+SPm!AG2</f>
        <v>A3 M8</v>
      </c>
      <c r="AI98" s="101" t="str">
        <f>+SPm!AH2</f>
        <v>A3 M9</v>
      </c>
      <c r="AJ98" s="101" t="str">
        <f>+SPm!AI2</f>
        <v>A3 M10</v>
      </c>
      <c r="AK98" s="101" t="str">
        <f>+SPm!AJ2</f>
        <v>A3 M11</v>
      </c>
      <c r="AL98" s="101" t="str">
        <f>+SPm!AK2</f>
        <v>A3 M12</v>
      </c>
    </row>
    <row r="99" spans="1:38" ht="15.75" thickTop="1" x14ac:dyDescent="0.25">
      <c r="A99" s="106"/>
      <c r="B99" s="107">
        <v>0</v>
      </c>
      <c r="C99" s="107">
        <f>B99+C84-C95</f>
        <v>0</v>
      </c>
      <c r="D99" s="107">
        <f t="shared" ref="D99" si="128">C99+D84-D95</f>
        <v>0</v>
      </c>
      <c r="E99" s="107">
        <f t="shared" ref="E99" si="129">D99+E84-E95</f>
        <v>0</v>
      </c>
      <c r="F99" s="107">
        <f t="shared" ref="F99" si="130">E99+F84-F95</f>
        <v>0</v>
      </c>
      <c r="G99" s="107">
        <f t="shared" ref="G99" si="131">F99+G84-G95</f>
        <v>0</v>
      </c>
      <c r="H99" s="107">
        <f t="shared" ref="H99" si="132">G99+H84-H95</f>
        <v>0</v>
      </c>
      <c r="I99" s="107">
        <f t="shared" ref="I99" si="133">H99+I84-I95</f>
        <v>0</v>
      </c>
      <c r="J99" s="107">
        <f t="shared" ref="J99" si="134">I99+J84-J95</f>
        <v>0</v>
      </c>
      <c r="K99" s="107">
        <f t="shared" ref="K99" si="135">J99+K84-K95</f>
        <v>0</v>
      </c>
      <c r="L99" s="107">
        <f t="shared" ref="L99" si="136">K99+L84-L95</f>
        <v>0</v>
      </c>
      <c r="M99" s="107">
        <f t="shared" ref="M99" si="137">L99+M84-M95</f>
        <v>156</v>
      </c>
      <c r="N99" s="107">
        <f t="shared" ref="N99" si="138">M99+N84-N95</f>
        <v>312</v>
      </c>
      <c r="O99" s="107">
        <f>N99+O84-O95</f>
        <v>471.12</v>
      </c>
      <c r="P99" s="107">
        <f t="shared" ref="P99" si="139">O99+P84-P95</f>
        <v>630.24</v>
      </c>
      <c r="Q99" s="107">
        <f t="shared" ref="Q99" si="140">P99+Q84-Q95</f>
        <v>789.36</v>
      </c>
      <c r="R99" s="107">
        <f t="shared" ref="R99" si="141">Q99+R84-R95</f>
        <v>948.48</v>
      </c>
      <c r="S99" s="107">
        <f t="shared" ref="S99" si="142">R99+S84-S95</f>
        <v>1107.5999999999999</v>
      </c>
      <c r="T99" s="107">
        <f t="shared" ref="T99" si="143">S99+T84-T95</f>
        <v>1266.7199999999998</v>
      </c>
      <c r="U99" s="107">
        <f t="shared" ref="U99" si="144">T99+U84-U95</f>
        <v>1425.8399999999997</v>
      </c>
      <c r="V99" s="107">
        <f t="shared" ref="V99" si="145">U99+V84-V95</f>
        <v>1584.9599999999996</v>
      </c>
      <c r="W99" s="107">
        <f t="shared" ref="W99" si="146">V99+W84-W95</f>
        <v>1744.0799999999995</v>
      </c>
      <c r="X99" s="107">
        <f t="shared" ref="X99" si="147">W99+X84-X95</f>
        <v>1903.1999999999994</v>
      </c>
      <c r="Y99" s="107">
        <f t="shared" ref="Y99" si="148">X99+Y84-Y95</f>
        <v>2062.3199999999993</v>
      </c>
      <c r="Z99" s="107">
        <f t="shared" ref="Z99" si="149">Y99+Z84-Z95</f>
        <v>2221.4399999999991</v>
      </c>
      <c r="AA99" s="107">
        <f>Z99+AA84-AA95</f>
        <v>2383.7423999999992</v>
      </c>
      <c r="AB99" s="107">
        <f t="shared" ref="AB99" si="150">AA99+AB84-AB95</f>
        <v>2546.0447999999992</v>
      </c>
      <c r="AC99" s="107">
        <f t="shared" ref="AC99" si="151">AB99+AC84-AC95</f>
        <v>2708.3471999999992</v>
      </c>
      <c r="AD99" s="107">
        <f t="shared" ref="AD99" si="152">AC99+AD84-AD95</f>
        <v>2870.6495999999993</v>
      </c>
      <c r="AE99" s="107">
        <f t="shared" ref="AE99" si="153">AD99+AE84-AE95</f>
        <v>3032.9519999999993</v>
      </c>
      <c r="AF99" s="107">
        <f t="shared" ref="AF99" si="154">AE99+AF84-AF95</f>
        <v>3195.2543999999994</v>
      </c>
      <c r="AG99" s="107">
        <f t="shared" ref="AG99" si="155">AF99+AG84-AG95</f>
        <v>3357.5567999999994</v>
      </c>
      <c r="AH99" s="107">
        <f t="shared" ref="AH99" si="156">AG99+AH84-AH95</f>
        <v>3519.8591999999994</v>
      </c>
      <c r="AI99" s="107">
        <f t="shared" ref="AI99" si="157">AH99+AI84-AI95</f>
        <v>3682.1615999999995</v>
      </c>
      <c r="AJ99" s="107">
        <f t="shared" ref="AJ99" si="158">AI99+AJ84-AJ95</f>
        <v>3844.4639999999995</v>
      </c>
      <c r="AK99" s="107">
        <f t="shared" ref="AK99" si="159">AJ99+AK84-AK95</f>
        <v>4006.7663999999995</v>
      </c>
      <c r="AL99" s="107">
        <f t="shared" ref="AL99" si="160">AK99+AL84-AL95</f>
        <v>4169.0687999999991</v>
      </c>
    </row>
    <row r="100" spans="1:38" x14ac:dyDescent="0.25">
      <c r="A100" s="112" t="s">
        <v>335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ht="15.75" thickBot="1" x14ac:dyDescent="0.3">
      <c r="A101" s="57" t="s">
        <v>447</v>
      </c>
      <c r="B101" s="89"/>
      <c r="C101" s="101" t="str">
        <f>+SPm!B2</f>
        <v>A1 M1</v>
      </c>
      <c r="D101" s="101" t="str">
        <f>+SPm!C2</f>
        <v>A1 M2</v>
      </c>
      <c r="E101" s="101" t="str">
        <f>+SPm!D2</f>
        <v>A1 M3</v>
      </c>
      <c r="F101" s="101" t="str">
        <f>+SPm!E2</f>
        <v>A1 M4</v>
      </c>
      <c r="G101" s="101" t="str">
        <f>+SPm!F2</f>
        <v>A1 M5</v>
      </c>
      <c r="H101" s="101" t="str">
        <f>+SPm!G2</f>
        <v>A1 M6</v>
      </c>
      <c r="I101" s="101" t="str">
        <f>+SPm!H2</f>
        <v>A1 M7</v>
      </c>
      <c r="J101" s="101" t="str">
        <f>+SPm!I2</f>
        <v>A1 M8</v>
      </c>
      <c r="K101" s="101" t="str">
        <f>+SPm!J2</f>
        <v>A1 M9</v>
      </c>
      <c r="L101" s="101" t="str">
        <f>+SPm!K2</f>
        <v>A1 M10</v>
      </c>
      <c r="M101" s="101" t="str">
        <f>+SPm!L2</f>
        <v>A1 M11</v>
      </c>
      <c r="N101" s="101" t="str">
        <f>+SPm!M2</f>
        <v>A1 M12</v>
      </c>
      <c r="O101" s="101" t="str">
        <f>+SPm!N2</f>
        <v>A2 M1</v>
      </c>
      <c r="P101" s="101" t="str">
        <f>+SPm!O2</f>
        <v>A2 M2</v>
      </c>
      <c r="Q101" s="101" t="str">
        <f>+SPm!P2</f>
        <v>A2 M3</v>
      </c>
      <c r="R101" s="101" t="str">
        <f>+SPm!Q2</f>
        <v>A2 M4</v>
      </c>
      <c r="S101" s="101" t="str">
        <f>+SPm!R2</f>
        <v>A2 M5</v>
      </c>
      <c r="T101" s="101" t="str">
        <f>+SPm!S2</f>
        <v>A2 M6</v>
      </c>
      <c r="U101" s="101" t="str">
        <f>+SPm!T2</f>
        <v>A2 M7</v>
      </c>
      <c r="V101" s="101" t="str">
        <f>+SPm!U2</f>
        <v>A2 M8</v>
      </c>
      <c r="W101" s="101" t="str">
        <f>+SPm!V2</f>
        <v>A2 M9</v>
      </c>
      <c r="X101" s="101" t="str">
        <f>+SPm!W2</f>
        <v>A2 M10</v>
      </c>
      <c r="Y101" s="101" t="str">
        <f>+SPm!X2</f>
        <v>A2 M11</v>
      </c>
      <c r="Z101" s="101" t="str">
        <f>+SPm!Y2</f>
        <v>A2 M12</v>
      </c>
      <c r="AA101" s="101" t="str">
        <f>+SPm!Z2</f>
        <v>A3 M1</v>
      </c>
      <c r="AB101" s="101" t="str">
        <f>+SPm!AA2</f>
        <v>A3 M2</v>
      </c>
      <c r="AC101" s="101" t="str">
        <f>+SPm!AB2</f>
        <v>A3 M3</v>
      </c>
      <c r="AD101" s="101" t="str">
        <f>+SPm!AC2</f>
        <v>A3 M4</v>
      </c>
      <c r="AE101" s="101" t="str">
        <f>+SPm!AD2</f>
        <v>A3 M5</v>
      </c>
      <c r="AF101" s="101" t="str">
        <f>+SPm!AE2</f>
        <v>A3 M6</v>
      </c>
      <c r="AG101" s="101" t="str">
        <f>+SPm!AF2</f>
        <v>A3 M7</v>
      </c>
      <c r="AH101" s="101" t="str">
        <f>+SPm!AG2</f>
        <v>A3 M8</v>
      </c>
      <c r="AI101" s="101" t="str">
        <f>+SPm!AH2</f>
        <v>A3 M9</v>
      </c>
      <c r="AJ101" s="101" t="str">
        <f>+SPm!AI2</f>
        <v>A3 M10</v>
      </c>
      <c r="AK101" s="101" t="str">
        <f>+SPm!AJ2</f>
        <v>A3 M11</v>
      </c>
      <c r="AL101" s="101" t="str">
        <f>+SPm!AK2</f>
        <v>A3 M12</v>
      </c>
    </row>
    <row r="102" spans="1:38" ht="15.75" thickTop="1" x14ac:dyDescent="0.25">
      <c r="A102" s="106"/>
      <c r="B102" s="107"/>
      <c r="C102" s="107">
        <f>+C80-C90-C92</f>
        <v>0</v>
      </c>
      <c r="D102" s="107">
        <f>+D80-D90-D92+C102</f>
        <v>0</v>
      </c>
      <c r="E102" s="107">
        <f>+E80-E90-E92+D102</f>
        <v>0</v>
      </c>
      <c r="F102" s="107">
        <f t="shared" ref="F102" si="161">+F80-F90-F92+E102</f>
        <v>0</v>
      </c>
      <c r="G102" s="107">
        <f t="shared" ref="G102" si="162">+G80-G90-G92+F102</f>
        <v>0</v>
      </c>
      <c r="H102" s="107">
        <f t="shared" ref="H102" si="163">+H80-H90-H92+G102</f>
        <v>0</v>
      </c>
      <c r="I102" s="107">
        <f t="shared" ref="I102" si="164">+I80-I90-I92+H102</f>
        <v>0</v>
      </c>
      <c r="J102" s="107">
        <f t="shared" ref="J102" si="165">+J80-J90-J92+I102</f>
        <v>0</v>
      </c>
      <c r="K102" s="107">
        <f t="shared" ref="K102" si="166">+K80-K90-K92+J102</f>
        <v>0</v>
      </c>
      <c r="L102" s="107">
        <f t="shared" ref="L102" si="167">+L80-L90-L92+K102</f>
        <v>0</v>
      </c>
      <c r="M102" s="107">
        <f t="shared" ref="M102" si="168">+M80-M90-M92+L102</f>
        <v>150</v>
      </c>
      <c r="N102" s="107">
        <f t="shared" ref="N102" si="169">+N80-N90-N92+M102</f>
        <v>300</v>
      </c>
      <c r="O102" s="107">
        <f>+O80-O90-O92+N102</f>
        <v>453</v>
      </c>
      <c r="P102" s="107">
        <f t="shared" ref="P102" si="170">+P80-P90-P92+O102</f>
        <v>606</v>
      </c>
      <c r="Q102" s="107">
        <f t="shared" ref="Q102" si="171">+Q80-Q90-Q92+P102</f>
        <v>759</v>
      </c>
      <c r="R102" s="107">
        <f t="shared" ref="R102" si="172">+R80-R90-R92+Q102</f>
        <v>912</v>
      </c>
      <c r="S102" s="107">
        <f t="shared" ref="S102" si="173">+S80-S90-S92+R102</f>
        <v>-807.72</v>
      </c>
      <c r="T102" s="107">
        <f t="shared" ref="T102" si="174">+T80-T90-T92+S102</f>
        <v>-654.72</v>
      </c>
      <c r="U102" s="107">
        <f t="shared" ref="U102" si="175">+U80-U90-U92+T102</f>
        <v>-501.72</v>
      </c>
      <c r="V102" s="107">
        <f t="shared" ref="V102" si="176">+V80-V90-V92+U102</f>
        <v>-348.72</v>
      </c>
      <c r="W102" s="107">
        <f t="shared" ref="W102" si="177">+W80-W90-W92+V102</f>
        <v>-195.72000000000003</v>
      </c>
      <c r="X102" s="107">
        <f t="shared" ref="X102" si="178">+X80-X90-X92+W102</f>
        <v>-42.720000000000027</v>
      </c>
      <c r="Y102" s="107">
        <f t="shared" ref="Y102" si="179">+Y80-Y90-Y92+X102</f>
        <v>110.27999999999997</v>
      </c>
      <c r="Z102" s="107">
        <f t="shared" ref="Z102" si="180">+Z80-Z90-Z92+Y102</f>
        <v>263.27999999999997</v>
      </c>
      <c r="AA102" s="107">
        <f>+AA80-AA90-AA92+Z102</f>
        <v>419.33999999999992</v>
      </c>
      <c r="AB102" s="107">
        <f t="shared" ref="AB102" si="181">+AB80-AB90-AB92+AA102</f>
        <v>575.39999999999986</v>
      </c>
      <c r="AC102" s="107">
        <f t="shared" ref="AC102" si="182">+AC80-AC90-AC92+AB102</f>
        <v>731.45999999999981</v>
      </c>
      <c r="AD102" s="107">
        <f t="shared" ref="AD102" si="183">+AD80-AD90-AD92+AC102</f>
        <v>887.51999999999975</v>
      </c>
      <c r="AE102" s="107">
        <f t="shared" ref="AE102" si="184">+AE80-AE90-AE92+AD102</f>
        <v>-904.79788800000028</v>
      </c>
      <c r="AF102" s="107">
        <f t="shared" ref="AF102" si="185">+AF80-AF90-AF92+AE102</f>
        <v>-748.73788800000034</v>
      </c>
      <c r="AG102" s="107">
        <f t="shared" ref="AG102" si="186">+AG80-AG90-AG92+AF102</f>
        <v>-592.67788800000039</v>
      </c>
      <c r="AH102" s="107">
        <f t="shared" ref="AH102" si="187">+AH80-AH90-AH92+AG102</f>
        <v>-436.61788800000045</v>
      </c>
      <c r="AI102" s="107">
        <f t="shared" ref="AI102" si="188">+AI80-AI90-AI92+AH102</f>
        <v>-280.5578880000005</v>
      </c>
      <c r="AJ102" s="107">
        <f t="shared" ref="AJ102" si="189">+AJ80-AJ90-AJ92+AI102</f>
        <v>-124.49788800000056</v>
      </c>
      <c r="AK102" s="107">
        <f t="shared" ref="AK102" si="190">+AK80-AK90-AK92+AJ102</f>
        <v>31.562111999999388</v>
      </c>
      <c r="AL102" s="107">
        <f t="shared" ref="AL102" si="191">+AL80-AL90-AL92+AK102</f>
        <v>187.62211199999933</v>
      </c>
    </row>
    <row r="103" spans="1:38" x14ac:dyDescent="0.25">
      <c r="A103" s="112" t="s">
        <v>335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15.75" thickBot="1" x14ac:dyDescent="0.3">
      <c r="A104" s="57" t="s">
        <v>448</v>
      </c>
      <c r="B104" s="89"/>
      <c r="C104" s="101" t="str">
        <f>+SPm!B2</f>
        <v>A1 M1</v>
      </c>
      <c r="D104" s="101" t="str">
        <f>+SPm!C2</f>
        <v>A1 M2</v>
      </c>
      <c r="E104" s="101" t="str">
        <f>+SPm!D2</f>
        <v>A1 M3</v>
      </c>
      <c r="F104" s="101" t="str">
        <f>+SPm!E2</f>
        <v>A1 M4</v>
      </c>
      <c r="G104" s="101" t="str">
        <f>+SPm!F2</f>
        <v>A1 M5</v>
      </c>
      <c r="H104" s="101" t="str">
        <f>+SPm!G2</f>
        <v>A1 M6</v>
      </c>
      <c r="I104" s="101" t="str">
        <f>+SPm!H2</f>
        <v>A1 M7</v>
      </c>
      <c r="J104" s="101" t="str">
        <f>+SPm!I2</f>
        <v>A1 M8</v>
      </c>
      <c r="K104" s="101" t="str">
        <f>+SPm!J2</f>
        <v>A1 M9</v>
      </c>
      <c r="L104" s="101" t="str">
        <f>+SPm!K2</f>
        <v>A1 M10</v>
      </c>
      <c r="M104" s="101" t="str">
        <f>+SPm!L2</f>
        <v>A1 M11</v>
      </c>
      <c r="N104" s="101" t="str">
        <f>+SPm!M2</f>
        <v>A1 M12</v>
      </c>
      <c r="O104" s="101" t="str">
        <f>+SPm!N2</f>
        <v>A2 M1</v>
      </c>
      <c r="P104" s="101" t="str">
        <f>+SPm!O2</f>
        <v>A2 M2</v>
      </c>
      <c r="Q104" s="101" t="str">
        <f>+SPm!P2</f>
        <v>A2 M3</v>
      </c>
      <c r="R104" s="101" t="str">
        <f>+SPm!Q2</f>
        <v>A2 M4</v>
      </c>
      <c r="S104" s="101" t="str">
        <f>+SPm!R2</f>
        <v>A2 M5</v>
      </c>
      <c r="T104" s="101" t="str">
        <f>+SPm!S2</f>
        <v>A2 M6</v>
      </c>
      <c r="U104" s="101" t="str">
        <f>+SPm!T2</f>
        <v>A2 M7</v>
      </c>
      <c r="V104" s="101" t="str">
        <f>+SPm!U2</f>
        <v>A2 M8</v>
      </c>
      <c r="W104" s="101" t="str">
        <f>+SPm!V2</f>
        <v>A2 M9</v>
      </c>
      <c r="X104" s="101" t="str">
        <f>+SPm!W2</f>
        <v>A2 M10</v>
      </c>
      <c r="Y104" s="101" t="str">
        <f>+SPm!X2</f>
        <v>A2 M11</v>
      </c>
      <c r="Z104" s="101" t="str">
        <f>+SPm!Y2</f>
        <v>A2 M12</v>
      </c>
      <c r="AA104" s="101" t="str">
        <f>+SPm!Z2</f>
        <v>A3 M1</v>
      </c>
      <c r="AB104" s="101" t="str">
        <f>+SPm!AA2</f>
        <v>A3 M2</v>
      </c>
      <c r="AC104" s="101" t="str">
        <f>+SPm!AB2</f>
        <v>A3 M3</v>
      </c>
      <c r="AD104" s="101" t="str">
        <f>+SPm!AC2</f>
        <v>A3 M4</v>
      </c>
      <c r="AE104" s="101" t="str">
        <f>+SPm!AD2</f>
        <v>A3 M5</v>
      </c>
      <c r="AF104" s="101" t="str">
        <f>+SPm!AE2</f>
        <v>A3 M6</v>
      </c>
      <c r="AG104" s="101" t="str">
        <f>+SPm!AF2</f>
        <v>A3 M7</v>
      </c>
      <c r="AH104" s="101" t="str">
        <f>+SPm!AG2</f>
        <v>A3 M8</v>
      </c>
      <c r="AI104" s="101" t="str">
        <f>+SPm!AH2</f>
        <v>A3 M9</v>
      </c>
      <c r="AJ104" s="101" t="str">
        <f>+SPm!AI2</f>
        <v>A3 M10</v>
      </c>
      <c r="AK104" s="101" t="str">
        <f>+SPm!AJ2</f>
        <v>A3 M11</v>
      </c>
      <c r="AL104" s="101" t="str">
        <f>+SPm!AK2</f>
        <v>A3 M12</v>
      </c>
    </row>
    <row r="105" spans="1:38" ht="15.75" thickTop="1" x14ac:dyDescent="0.25">
      <c r="A105" s="106"/>
      <c r="B105" s="107"/>
      <c r="C105" s="107">
        <f>+C82+C83-C93-C94</f>
        <v>0</v>
      </c>
      <c r="D105" s="107">
        <f>+C105+D82+D83-D93-D94</f>
        <v>0</v>
      </c>
      <c r="E105" s="107">
        <f>+D105+E82+E83-E93-E94</f>
        <v>0</v>
      </c>
      <c r="F105" s="107">
        <f t="shared" ref="F105" si="192">+E105+F82+F83-F93-F94</f>
        <v>0</v>
      </c>
      <c r="G105" s="107">
        <f t="shared" ref="G105" si="193">+F105+G82+G83-G93-G94</f>
        <v>0</v>
      </c>
      <c r="H105" s="107">
        <f t="shared" ref="H105" si="194">+G105+H82+H83-H93-H94</f>
        <v>0</v>
      </c>
      <c r="I105" s="107">
        <f t="shared" ref="I105" si="195">+H105+I82+I83-I93-I94</f>
        <v>0</v>
      </c>
      <c r="J105" s="107">
        <f t="shared" ref="J105" si="196">+I105+J82+J83-J93-J94</f>
        <v>0</v>
      </c>
      <c r="K105" s="107">
        <f t="shared" ref="K105" si="197">+J105+K82+K83-K93-K94</f>
        <v>0</v>
      </c>
      <c r="L105" s="107">
        <f t="shared" ref="L105" si="198">+K105+L82+L83-L93-L94</f>
        <v>0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335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ht="15.75" thickBot="1" x14ac:dyDescent="0.3">
      <c r="A108" s="57" t="s">
        <v>449</v>
      </c>
      <c r="B108" s="89"/>
      <c r="C108" s="101" t="str">
        <f>+SPm!B2</f>
        <v>A1 M1</v>
      </c>
      <c r="D108" s="101" t="str">
        <f>+SPm!C2</f>
        <v>A1 M2</v>
      </c>
      <c r="E108" s="101" t="str">
        <f>+SPm!D2</f>
        <v>A1 M3</v>
      </c>
      <c r="F108" s="101" t="str">
        <f>+SPm!E2</f>
        <v>A1 M4</v>
      </c>
      <c r="G108" s="101" t="str">
        <f>+SPm!F2</f>
        <v>A1 M5</v>
      </c>
      <c r="H108" s="101" t="str">
        <f>+SPm!G2</f>
        <v>A1 M6</v>
      </c>
      <c r="I108" s="101" t="str">
        <f>+SPm!H2</f>
        <v>A1 M7</v>
      </c>
      <c r="J108" s="101" t="str">
        <f>+SPm!I2</f>
        <v>A1 M8</v>
      </c>
      <c r="K108" s="101" t="str">
        <f>+SPm!J2</f>
        <v>A1 M9</v>
      </c>
      <c r="L108" s="101" t="str">
        <f>+SPm!K2</f>
        <v>A1 M10</v>
      </c>
      <c r="M108" s="101" t="str">
        <f>+SPm!L2</f>
        <v>A1 M11</v>
      </c>
      <c r="N108" s="101" t="str">
        <f>+SPm!M2</f>
        <v>A1 M12</v>
      </c>
      <c r="O108" s="101" t="str">
        <f>+SPm!N2</f>
        <v>A2 M1</v>
      </c>
      <c r="P108" s="101" t="str">
        <f>+SPm!O2</f>
        <v>A2 M2</v>
      </c>
      <c r="Q108" s="101" t="str">
        <f>+SPm!P2</f>
        <v>A2 M3</v>
      </c>
      <c r="R108" s="101" t="str">
        <f>+SPm!Q2</f>
        <v>A2 M4</v>
      </c>
      <c r="S108" s="101" t="str">
        <f>+SPm!R2</f>
        <v>A2 M5</v>
      </c>
      <c r="T108" s="101" t="str">
        <f>+SPm!S2</f>
        <v>A2 M6</v>
      </c>
      <c r="U108" s="101" t="str">
        <f>+SPm!T2</f>
        <v>A2 M7</v>
      </c>
      <c r="V108" s="101" t="str">
        <f>+SPm!U2</f>
        <v>A2 M8</v>
      </c>
      <c r="W108" s="101" t="str">
        <f>+SPm!V2</f>
        <v>A2 M9</v>
      </c>
      <c r="X108" s="101" t="str">
        <f>+SPm!W2</f>
        <v>A2 M10</v>
      </c>
      <c r="Y108" s="101" t="str">
        <f>+SPm!X2</f>
        <v>A2 M11</v>
      </c>
      <c r="Z108" s="101" t="str">
        <f>+SPm!Y2</f>
        <v>A2 M12</v>
      </c>
      <c r="AA108" s="101" t="str">
        <f>+SPm!Z2</f>
        <v>A3 M1</v>
      </c>
      <c r="AB108" s="101" t="str">
        <f>+SPm!AA2</f>
        <v>A3 M2</v>
      </c>
      <c r="AC108" s="101" t="str">
        <f>+SPm!AB2</f>
        <v>A3 M3</v>
      </c>
      <c r="AD108" s="101" t="str">
        <f>+SPm!AC2</f>
        <v>A3 M4</v>
      </c>
      <c r="AE108" s="101" t="str">
        <f>+SPm!AD2</f>
        <v>A3 M5</v>
      </c>
      <c r="AF108" s="101" t="str">
        <f>+SPm!AE2</f>
        <v>A3 M6</v>
      </c>
      <c r="AG108" s="101" t="str">
        <f>+SPm!AF2</f>
        <v>A3 M7</v>
      </c>
      <c r="AH108" s="101" t="str">
        <f>+SPm!AG2</f>
        <v>A3 M8</v>
      </c>
      <c r="AI108" s="101" t="str">
        <f>+SPm!AH2</f>
        <v>A3 M9</v>
      </c>
      <c r="AJ108" s="101" t="str">
        <f>+SPm!AI2</f>
        <v>A3 M10</v>
      </c>
      <c r="AK108" s="101" t="str">
        <f>+SPm!AJ2</f>
        <v>A3 M11</v>
      </c>
      <c r="AL108" s="101" t="str">
        <f>+SPm!AK2</f>
        <v>A3 M12</v>
      </c>
    </row>
    <row r="109" spans="1:38" ht="15.75" thickTop="1" x14ac:dyDescent="0.25">
      <c r="A109" s="106"/>
      <c r="B109" s="107"/>
      <c r="C109" s="107">
        <f>+C96</f>
        <v>0</v>
      </c>
      <c r="D109" s="107">
        <f>+C109+D96</f>
        <v>0</v>
      </c>
      <c r="E109" s="107">
        <f t="shared" ref="E109" si="223">+D109+E96</f>
        <v>0</v>
      </c>
      <c r="F109" s="107">
        <f t="shared" ref="F109" si="224">+E109+F96</f>
        <v>0</v>
      </c>
      <c r="G109" s="107">
        <f t="shared" ref="G109" si="225">+F109+G96</f>
        <v>0</v>
      </c>
      <c r="H109" s="107">
        <f t="shared" ref="H109" si="226">+G109+H96</f>
        <v>0</v>
      </c>
      <c r="I109" s="107">
        <f t="shared" ref="I109" si="227">+H109+I96</f>
        <v>0</v>
      </c>
      <c r="J109" s="107">
        <f t="shared" ref="J109" si="228">+I109+J96</f>
        <v>0</v>
      </c>
      <c r="K109" s="107">
        <f t="shared" ref="K109" si="229">+J109+K96</f>
        <v>0</v>
      </c>
      <c r="L109" s="107">
        <f t="shared" ref="L109" si="230">+K109+L96</f>
        <v>0</v>
      </c>
      <c r="M109" s="107">
        <f t="shared" ref="M109" si="231">+L109+M96</f>
        <v>2053.5</v>
      </c>
      <c r="N109" s="107">
        <f t="shared" ref="N109" si="232">+M109+N96</f>
        <v>4360.5</v>
      </c>
      <c r="O109" s="107">
        <f>+N109+O96</f>
        <v>6708.57</v>
      </c>
      <c r="P109" s="107">
        <f t="shared" ref="P109" si="233">+O109+P96</f>
        <v>9061.7099999999991</v>
      </c>
      <c r="Q109" s="107">
        <f t="shared" ref="Q109" si="234">+P109+Q96</f>
        <v>11414.849999999999</v>
      </c>
      <c r="R109" s="107">
        <f t="shared" ref="R109" si="235">+Q109+R96</f>
        <v>13767.989999999998</v>
      </c>
      <c r="S109" s="107">
        <f t="shared" ref="S109" si="236">+R109+S96</f>
        <v>17993.849999999999</v>
      </c>
      <c r="T109" s="107">
        <f t="shared" ref="T109" si="237">+S109+T96</f>
        <v>20346.989999999998</v>
      </c>
      <c r="U109" s="107">
        <f t="shared" ref="U109" si="238">+T109+U96</f>
        <v>22700.129999999997</v>
      </c>
      <c r="V109" s="107">
        <f t="shared" ref="V109" si="239">+U109+V96</f>
        <v>25053.269999999997</v>
      </c>
      <c r="W109" s="107">
        <f t="shared" ref="W109" si="240">+V109+W96</f>
        <v>27406.409999999996</v>
      </c>
      <c r="X109" s="107">
        <f t="shared" ref="X109" si="241">+W109+X96</f>
        <v>29759.549999999996</v>
      </c>
      <c r="Y109" s="107">
        <f t="shared" ref="Y109" si="242">+X109+Y96</f>
        <v>32112.689999999995</v>
      </c>
      <c r="Z109" s="107">
        <f t="shared" ref="Z109" si="243">+Y109+Z96</f>
        <v>34465.829999999994</v>
      </c>
      <c r="AA109" s="107">
        <f>+Z109+AA96</f>
        <v>36860.861399999994</v>
      </c>
      <c r="AB109" s="107">
        <f t="shared" ref="AB109" si="244">+AA109+AB96</f>
        <v>39261.064199999993</v>
      </c>
      <c r="AC109" s="107">
        <f t="shared" ref="AC109" si="245">+AB109+AC96</f>
        <v>41661.266999999993</v>
      </c>
      <c r="AD109" s="107">
        <f t="shared" ref="AD109" si="246">+AC109+AD96</f>
        <v>44061.469799999992</v>
      </c>
      <c r="AE109" s="107">
        <f t="shared" ref="AE109" si="247">+AD109+AE96</f>
        <v>48410.050487999993</v>
      </c>
      <c r="AF109" s="107">
        <f t="shared" ref="AF109" si="248">+AE109+AF96</f>
        <v>50810.253287999993</v>
      </c>
      <c r="AG109" s="107">
        <f t="shared" ref="AG109" si="249">+AF109+AG96</f>
        <v>53210.456087999992</v>
      </c>
      <c r="AH109" s="107">
        <f t="shared" ref="AH109" si="250">+AG109+AH96</f>
        <v>55610.658887999991</v>
      </c>
      <c r="AI109" s="107">
        <f t="shared" ref="AI109" si="251">+AH109+AI96</f>
        <v>58010.86168799999</v>
      </c>
      <c r="AJ109" s="107">
        <f t="shared" ref="AJ109" si="252">+AI109+AJ96</f>
        <v>60411.064487999989</v>
      </c>
      <c r="AK109" s="107">
        <f t="shared" ref="AK109" si="253">+AJ109+AK96</f>
        <v>62811.267287999988</v>
      </c>
      <c r="AL109" s="107">
        <f t="shared" ref="AL109" si="254">+AK109+AL96</f>
        <v>65211.470087999987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409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395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396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397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398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403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406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407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ht="15.75" thickBot="1" x14ac:dyDescent="0.3">
      <c r="A127" s="96" t="s">
        <v>426</v>
      </c>
      <c r="B127" s="89"/>
      <c r="C127" s="101" t="str">
        <f>+SPm!B2</f>
        <v>A1 M1</v>
      </c>
      <c r="D127" s="101" t="str">
        <f>+SPm!C2</f>
        <v>A1 M2</v>
      </c>
      <c r="E127" s="101" t="str">
        <f>+SPm!D2</f>
        <v>A1 M3</v>
      </c>
      <c r="F127" s="101" t="str">
        <f>+SPm!E2</f>
        <v>A1 M4</v>
      </c>
      <c r="G127" s="101" t="str">
        <f>+SPm!F2</f>
        <v>A1 M5</v>
      </c>
      <c r="H127" s="101" t="str">
        <f>+SPm!G2</f>
        <v>A1 M6</v>
      </c>
      <c r="I127" s="101" t="str">
        <f>+SPm!H2</f>
        <v>A1 M7</v>
      </c>
      <c r="J127" s="101" t="str">
        <f>+SPm!I2</f>
        <v>A1 M8</v>
      </c>
      <c r="K127" s="101" t="str">
        <f>+SPm!J2</f>
        <v>A1 M9</v>
      </c>
      <c r="L127" s="101" t="str">
        <f>+SPm!K2</f>
        <v>A1 M10</v>
      </c>
      <c r="M127" s="101" t="str">
        <f>+SPm!L2</f>
        <v>A1 M11</v>
      </c>
      <c r="N127" s="101" t="str">
        <f>+SPm!M2</f>
        <v>A1 M12</v>
      </c>
      <c r="O127" s="101" t="str">
        <f>+SPm!N2</f>
        <v>A2 M1</v>
      </c>
      <c r="P127" s="101" t="str">
        <f>+SPm!O2</f>
        <v>A2 M2</v>
      </c>
      <c r="Q127" s="101" t="str">
        <f>+SPm!P2</f>
        <v>A2 M3</v>
      </c>
      <c r="R127" s="101" t="str">
        <f>+SPm!Q2</f>
        <v>A2 M4</v>
      </c>
      <c r="S127" s="101" t="str">
        <f>+SPm!R2</f>
        <v>A2 M5</v>
      </c>
      <c r="T127" s="101" t="str">
        <f>+SPm!S2</f>
        <v>A2 M6</v>
      </c>
      <c r="U127" s="101" t="str">
        <f>+SPm!T2</f>
        <v>A2 M7</v>
      </c>
      <c r="V127" s="101" t="str">
        <f>+SPm!U2</f>
        <v>A2 M8</v>
      </c>
      <c r="W127" s="101" t="str">
        <f>+SPm!V2</f>
        <v>A2 M9</v>
      </c>
      <c r="X127" s="101" t="str">
        <f>+SPm!W2</f>
        <v>A2 M10</v>
      </c>
      <c r="Y127" s="101" t="str">
        <f>+SPm!X2</f>
        <v>A2 M11</v>
      </c>
      <c r="Z127" s="101" t="str">
        <f>+SPm!Y2</f>
        <v>A2 M12</v>
      </c>
      <c r="AA127" s="101" t="str">
        <f>+SPm!Z2</f>
        <v>A3 M1</v>
      </c>
      <c r="AB127" s="101" t="str">
        <f>+SPm!AA2</f>
        <v>A3 M2</v>
      </c>
      <c r="AC127" s="101" t="str">
        <f>+SPm!AB2</f>
        <v>A3 M3</v>
      </c>
      <c r="AD127" s="101" t="str">
        <f>+SPm!AC2</f>
        <v>A3 M4</v>
      </c>
      <c r="AE127" s="101" t="str">
        <f>+SPm!AD2</f>
        <v>A3 M5</v>
      </c>
      <c r="AF127" s="101" t="str">
        <f>+SPm!AE2</f>
        <v>A3 M6</v>
      </c>
      <c r="AG127" s="101" t="str">
        <f>+SPm!AF2</f>
        <v>A3 M7</v>
      </c>
      <c r="AH127" s="101" t="str">
        <f>+SPm!AG2</f>
        <v>A3 M8</v>
      </c>
      <c r="AI127" s="101" t="str">
        <f>+SPm!AH2</f>
        <v>A3 M9</v>
      </c>
      <c r="AJ127" s="101" t="str">
        <f>+SPm!AI2</f>
        <v>A3 M10</v>
      </c>
      <c r="AK127" s="101" t="str">
        <f>+SPm!AJ2</f>
        <v>A3 M11</v>
      </c>
      <c r="AL127" s="101" t="str">
        <f>+SPm!AK2</f>
        <v>A3 M12</v>
      </c>
    </row>
    <row r="128" spans="1:38" ht="15.75" thickTop="1" x14ac:dyDescent="0.25">
      <c r="A128" s="97" t="s">
        <v>427</v>
      </c>
      <c r="B128" s="89"/>
      <c r="C128" s="92">
        <f>+Personale!B50</f>
        <v>0</v>
      </c>
      <c r="D128" s="92">
        <f>+Personale!C50</f>
        <v>0</v>
      </c>
      <c r="E128" s="92">
        <f>+Personale!D50</f>
        <v>0</v>
      </c>
      <c r="F128" s="92">
        <f>+Personale!E50</f>
        <v>0</v>
      </c>
      <c r="G128" s="92">
        <f>+Personale!F50</f>
        <v>0</v>
      </c>
      <c r="H128" s="92">
        <f>+Personale!G50</f>
        <v>0</v>
      </c>
      <c r="I128" s="92">
        <f>+Personale!H50</f>
        <v>0</v>
      </c>
      <c r="J128" s="92">
        <f>+Personale!I50</f>
        <v>0</v>
      </c>
      <c r="K128" s="92">
        <f>+Personale!J50</f>
        <v>0</v>
      </c>
      <c r="L128" s="92">
        <f>+Personale!K50</f>
        <v>0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428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ht="15.75" thickBot="1" x14ac:dyDescent="0.3">
      <c r="A134" s="57" t="s">
        <v>429</v>
      </c>
      <c r="B134" s="89"/>
      <c r="C134" s="101" t="str">
        <f>+SPm!B2</f>
        <v>A1 M1</v>
      </c>
      <c r="D134" s="101" t="str">
        <f>+SPm!C2</f>
        <v>A1 M2</v>
      </c>
      <c r="E134" s="101" t="str">
        <f>+SPm!D2</f>
        <v>A1 M3</v>
      </c>
      <c r="F134" s="101" t="str">
        <f>+SPm!E2</f>
        <v>A1 M4</v>
      </c>
      <c r="G134" s="101" t="str">
        <f>+SPm!F2</f>
        <v>A1 M5</v>
      </c>
      <c r="H134" s="101" t="str">
        <f>+SPm!G2</f>
        <v>A1 M6</v>
      </c>
      <c r="I134" s="101" t="str">
        <f>+SPm!H2</f>
        <v>A1 M7</v>
      </c>
      <c r="J134" s="101" t="str">
        <f>+SPm!I2</f>
        <v>A1 M8</v>
      </c>
      <c r="K134" s="101" t="str">
        <f>+SPm!J2</f>
        <v>A1 M9</v>
      </c>
      <c r="L134" s="101" t="str">
        <f>+SPm!K2</f>
        <v>A1 M10</v>
      </c>
      <c r="M134" s="101" t="str">
        <f>+SPm!L2</f>
        <v>A1 M11</v>
      </c>
      <c r="N134" s="101" t="str">
        <f>+SPm!M2</f>
        <v>A1 M12</v>
      </c>
      <c r="O134" s="101" t="str">
        <f>+SPm!N2</f>
        <v>A2 M1</v>
      </c>
      <c r="P134" s="101" t="str">
        <f>+SPm!O2</f>
        <v>A2 M2</v>
      </c>
      <c r="Q134" s="101" t="str">
        <f>+SPm!P2</f>
        <v>A2 M3</v>
      </c>
      <c r="R134" s="101" t="str">
        <f>+SPm!Q2</f>
        <v>A2 M4</v>
      </c>
      <c r="S134" s="101" t="str">
        <f>+SPm!R2</f>
        <v>A2 M5</v>
      </c>
      <c r="T134" s="101" t="str">
        <f>+SPm!S2</f>
        <v>A2 M6</v>
      </c>
      <c r="U134" s="101" t="str">
        <f>+SPm!T2</f>
        <v>A2 M7</v>
      </c>
      <c r="V134" s="101" t="str">
        <f>+SPm!U2</f>
        <v>A2 M8</v>
      </c>
      <c r="W134" s="101" t="str">
        <f>+SPm!V2</f>
        <v>A2 M9</v>
      </c>
      <c r="X134" s="101" t="str">
        <f>+SPm!W2</f>
        <v>A2 M10</v>
      </c>
      <c r="Y134" s="101" t="str">
        <f>+SPm!X2</f>
        <v>A2 M11</v>
      </c>
      <c r="Z134" s="101" t="str">
        <f>+SPm!Y2</f>
        <v>A2 M12</v>
      </c>
      <c r="AA134" s="101" t="str">
        <f>+SPm!Z2</f>
        <v>A3 M1</v>
      </c>
      <c r="AB134" s="101" t="str">
        <f>+SPm!AA2</f>
        <v>A3 M2</v>
      </c>
      <c r="AC134" s="101" t="str">
        <f>+SPm!AB2</f>
        <v>A3 M3</v>
      </c>
      <c r="AD134" s="101" t="str">
        <f>+SPm!AC2</f>
        <v>A3 M4</v>
      </c>
      <c r="AE134" s="101" t="str">
        <f>+SPm!AD2</f>
        <v>A3 M5</v>
      </c>
      <c r="AF134" s="101" t="str">
        <f>+SPm!AE2</f>
        <v>A3 M6</v>
      </c>
      <c r="AG134" s="101" t="str">
        <f>+SPm!AF2</f>
        <v>A3 M7</v>
      </c>
      <c r="AH134" s="101" t="str">
        <f>+SPm!AG2</f>
        <v>A3 M8</v>
      </c>
      <c r="AI134" s="101" t="str">
        <f>+SPm!AH2</f>
        <v>A3 M9</v>
      </c>
      <c r="AJ134" s="101" t="str">
        <f>+SPm!AI2</f>
        <v>A3 M10</v>
      </c>
      <c r="AK134" s="101" t="str">
        <f>+SPm!AJ2</f>
        <v>A3 M11</v>
      </c>
      <c r="AL134" s="101" t="str">
        <f>+SPm!AK2</f>
        <v>A3 M12</v>
      </c>
    </row>
    <row r="135" spans="1:38" ht="16.5" thickTop="1" thickBot="1" x14ac:dyDescent="0.3">
      <c r="A135" s="113" t="s">
        <v>430</v>
      </c>
      <c r="B135" s="107"/>
      <c r="C135" s="107">
        <f>+(($B114+((($B120-12)*$B114)/12))*C128)*((1+$B122)^C133)</f>
        <v>0</v>
      </c>
      <c r="D135" s="107">
        <f>+(($B114+((($B120-12)*$B114)/12))*D128)*((1+$B122)^D133)</f>
        <v>0</v>
      </c>
      <c r="E135" s="107">
        <f t="shared" ref="E135:AL135" si="255">+(($B$4+((($B$10-12)*$B$4)/12))*E128)*((1+$B$12)^E133)</f>
        <v>0</v>
      </c>
      <c r="F135" s="107">
        <f t="shared" si="255"/>
        <v>0</v>
      </c>
      <c r="G135" s="107">
        <f t="shared" si="255"/>
        <v>0</v>
      </c>
      <c r="H135" s="107">
        <f t="shared" si="255"/>
        <v>0</v>
      </c>
      <c r="I135" s="107">
        <f t="shared" si="255"/>
        <v>0</v>
      </c>
      <c r="J135" s="107">
        <f t="shared" si="255"/>
        <v>0</v>
      </c>
      <c r="K135" s="107">
        <f t="shared" si="255"/>
        <v>0</v>
      </c>
      <c r="L135" s="107">
        <f t="shared" si="255"/>
        <v>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431</v>
      </c>
      <c r="B137" s="107"/>
      <c r="C137" s="107">
        <f>+SUM(C135:C136)*$B115</f>
        <v>0</v>
      </c>
      <c r="D137" s="107">
        <f>+SUM(D135:D136)*$B115</f>
        <v>0</v>
      </c>
      <c r="E137" s="107">
        <f t="shared" ref="E137:AL137" si="256">+SUM(E135:E136)*$B$5</f>
        <v>0</v>
      </c>
      <c r="F137" s="107">
        <f t="shared" si="256"/>
        <v>0</v>
      </c>
      <c r="G137" s="107">
        <f t="shared" si="256"/>
        <v>0</v>
      </c>
      <c r="H137" s="107">
        <f t="shared" si="256"/>
        <v>0</v>
      </c>
      <c r="I137" s="107">
        <f t="shared" si="256"/>
        <v>0</v>
      </c>
      <c r="J137" s="107">
        <f t="shared" si="256"/>
        <v>0</v>
      </c>
      <c r="K137" s="107">
        <f t="shared" si="256"/>
        <v>0</v>
      </c>
      <c r="L137" s="107">
        <f t="shared" si="256"/>
        <v>0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432</v>
      </c>
      <c r="B138" s="107"/>
      <c r="C138" s="107">
        <f>+SUM(C135:C136)*$B116</f>
        <v>0</v>
      </c>
      <c r="D138" s="107">
        <f>+SUM(D135:D136)*$B116</f>
        <v>0</v>
      </c>
      <c r="E138" s="107">
        <f t="shared" ref="E138:AL138" si="257">+SUM(E135:E136)*$B$6</f>
        <v>0</v>
      </c>
      <c r="F138" s="107">
        <f t="shared" si="257"/>
        <v>0</v>
      </c>
      <c r="G138" s="107">
        <f t="shared" si="257"/>
        <v>0</v>
      </c>
      <c r="H138" s="107">
        <f t="shared" si="257"/>
        <v>0</v>
      </c>
      <c r="I138" s="107">
        <f t="shared" si="257"/>
        <v>0</v>
      </c>
      <c r="J138" s="107">
        <f t="shared" si="257"/>
        <v>0</v>
      </c>
      <c r="K138" s="107">
        <f t="shared" si="257"/>
        <v>0</v>
      </c>
      <c r="L138" s="107">
        <f t="shared" si="257"/>
        <v>0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433</v>
      </c>
      <c r="B139" s="107"/>
      <c r="C139" s="107">
        <f>+SUM(C135:C136)*$B117</f>
        <v>0</v>
      </c>
      <c r="D139" s="107">
        <f>+SUM(D135:D136)*$B117</f>
        <v>0</v>
      </c>
      <c r="E139" s="107">
        <f t="shared" ref="E139:AL139" si="258">+SUM(E135:E136)*$B$7</f>
        <v>0</v>
      </c>
      <c r="F139" s="107">
        <f t="shared" si="258"/>
        <v>0</v>
      </c>
      <c r="G139" s="107">
        <f t="shared" si="258"/>
        <v>0</v>
      </c>
      <c r="H139" s="107">
        <f t="shared" si="258"/>
        <v>0</v>
      </c>
      <c r="I139" s="107">
        <f t="shared" si="258"/>
        <v>0</v>
      </c>
      <c r="J139" s="107">
        <f t="shared" si="258"/>
        <v>0</v>
      </c>
      <c r="K139" s="107">
        <f t="shared" si="258"/>
        <v>0</v>
      </c>
      <c r="L139" s="107">
        <f t="shared" si="258"/>
        <v>0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434</v>
      </c>
      <c r="B140" s="89"/>
      <c r="C140" s="89">
        <f>SUM(C135:C139)</f>
        <v>0</v>
      </c>
      <c r="D140" s="89">
        <f t="shared" ref="D140:AL140" si="259">SUM(D135:D139)</f>
        <v>0</v>
      </c>
      <c r="E140" s="89">
        <f t="shared" si="259"/>
        <v>0</v>
      </c>
      <c r="F140" s="89">
        <f t="shared" si="259"/>
        <v>0</v>
      </c>
      <c r="G140" s="89">
        <f t="shared" si="259"/>
        <v>0</v>
      </c>
      <c r="H140" s="89">
        <f t="shared" si="259"/>
        <v>0</v>
      </c>
      <c r="I140" s="89">
        <f t="shared" si="259"/>
        <v>0</v>
      </c>
      <c r="J140" s="89">
        <f t="shared" si="259"/>
        <v>0</v>
      </c>
      <c r="K140" s="89">
        <f t="shared" si="259"/>
        <v>0</v>
      </c>
      <c r="L140" s="89">
        <f t="shared" si="259"/>
        <v>0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435</v>
      </c>
      <c r="D142" s="110" t="s">
        <v>436</v>
      </c>
      <c r="E142" s="110" t="s">
        <v>437</v>
      </c>
      <c r="F142" s="110" t="s">
        <v>438</v>
      </c>
      <c r="G142" s="110" t="s">
        <v>404</v>
      </c>
      <c r="H142" s="110" t="s">
        <v>405</v>
      </c>
      <c r="I142" s="110" t="s">
        <v>423</v>
      </c>
      <c r="J142" s="110" t="s">
        <v>424</v>
      </c>
      <c r="K142" s="110" t="s">
        <v>439</v>
      </c>
      <c r="L142" s="110" t="s">
        <v>440</v>
      </c>
      <c r="M142" s="110" t="s">
        <v>441</v>
      </c>
      <c r="N142" s="111" t="s">
        <v>442</v>
      </c>
      <c r="O142" s="111" t="s">
        <v>435</v>
      </c>
      <c r="P142" s="111" t="s">
        <v>436</v>
      </c>
      <c r="Q142" s="111" t="s">
        <v>437</v>
      </c>
      <c r="R142" s="111" t="s">
        <v>438</v>
      </c>
      <c r="S142" s="111" t="s">
        <v>404</v>
      </c>
      <c r="T142" s="111" t="s">
        <v>405</v>
      </c>
      <c r="U142" s="111" t="s">
        <v>423</v>
      </c>
      <c r="V142" s="111" t="s">
        <v>424</v>
      </c>
      <c r="W142" s="111" t="s">
        <v>439</v>
      </c>
      <c r="X142" s="111" t="s">
        <v>440</v>
      </c>
      <c r="Y142" s="111" t="s">
        <v>441</v>
      </c>
      <c r="Z142" s="111" t="s">
        <v>442</v>
      </c>
      <c r="AA142" s="111" t="s">
        <v>435</v>
      </c>
      <c r="AB142" s="111" t="s">
        <v>436</v>
      </c>
      <c r="AC142" s="111" t="s">
        <v>437</v>
      </c>
      <c r="AD142" s="111" t="s">
        <v>438</v>
      </c>
      <c r="AE142" s="111" t="s">
        <v>404</v>
      </c>
      <c r="AF142" s="111" t="s">
        <v>405</v>
      </c>
      <c r="AG142" s="111" t="s">
        <v>423</v>
      </c>
      <c r="AH142" s="111" t="s">
        <v>424</v>
      </c>
      <c r="AI142" s="111" t="s">
        <v>439</v>
      </c>
      <c r="AJ142" s="111" t="s">
        <v>440</v>
      </c>
      <c r="AK142" s="111" t="s">
        <v>441</v>
      </c>
      <c r="AL142" s="111" t="s">
        <v>442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ht="15.75" thickBot="1" x14ac:dyDescent="0.3">
      <c r="A144" s="57" t="s">
        <v>443</v>
      </c>
      <c r="B144" s="89"/>
      <c r="C144" s="101" t="str">
        <f>+SPm!B2</f>
        <v>A1 M1</v>
      </c>
      <c r="D144" s="101" t="str">
        <f>+SPm!C2</f>
        <v>A1 M2</v>
      </c>
      <c r="E144" s="101" t="str">
        <f>+SPm!D2</f>
        <v>A1 M3</v>
      </c>
      <c r="F144" s="101" t="str">
        <f>+SPm!E2</f>
        <v>A1 M4</v>
      </c>
      <c r="G144" s="101" t="str">
        <f>+SPm!F2</f>
        <v>A1 M5</v>
      </c>
      <c r="H144" s="101" t="str">
        <f>+SPm!G2</f>
        <v>A1 M6</v>
      </c>
      <c r="I144" s="101" t="str">
        <f>+SPm!H2</f>
        <v>A1 M7</v>
      </c>
      <c r="J144" s="101" t="str">
        <f>+SPm!I2</f>
        <v>A1 M8</v>
      </c>
      <c r="K144" s="101" t="str">
        <f>+SPm!J2</f>
        <v>A1 M9</v>
      </c>
      <c r="L144" s="101" t="str">
        <f>+SPm!K2</f>
        <v>A1 M10</v>
      </c>
      <c r="M144" s="101" t="str">
        <f>+SPm!L2</f>
        <v>A1 M11</v>
      </c>
      <c r="N144" s="101" t="str">
        <f>+SPm!M2</f>
        <v>A1 M12</v>
      </c>
      <c r="O144" s="101" t="str">
        <f>+SPm!N2</f>
        <v>A2 M1</v>
      </c>
      <c r="P144" s="101" t="str">
        <f>+SPm!O2</f>
        <v>A2 M2</v>
      </c>
      <c r="Q144" s="101" t="str">
        <f>+SPm!P2</f>
        <v>A2 M3</v>
      </c>
      <c r="R144" s="101" t="str">
        <f>+SPm!Q2</f>
        <v>A2 M4</v>
      </c>
      <c r="S144" s="101" t="str">
        <f>+SPm!R2</f>
        <v>A2 M5</v>
      </c>
      <c r="T144" s="101" t="str">
        <f>+SPm!S2</f>
        <v>A2 M6</v>
      </c>
      <c r="U144" s="101" t="str">
        <f>+SPm!T2</f>
        <v>A2 M7</v>
      </c>
      <c r="V144" s="101" t="str">
        <f>+SPm!U2</f>
        <v>A2 M8</v>
      </c>
      <c r="W144" s="101" t="str">
        <f>+SPm!V2</f>
        <v>A2 M9</v>
      </c>
      <c r="X144" s="101" t="str">
        <f>+SPm!W2</f>
        <v>A2 M10</v>
      </c>
      <c r="Y144" s="101" t="str">
        <f>+SPm!X2</f>
        <v>A2 M11</v>
      </c>
      <c r="Z144" s="101" t="str">
        <f>+SPm!Y2</f>
        <v>A2 M12</v>
      </c>
      <c r="AA144" s="101" t="str">
        <f>+SPm!Z2</f>
        <v>A3 M1</v>
      </c>
      <c r="AB144" s="101" t="str">
        <f>+SPm!AA2</f>
        <v>A3 M2</v>
      </c>
      <c r="AC144" s="101" t="str">
        <f>+SPm!AB2</f>
        <v>A3 M3</v>
      </c>
      <c r="AD144" s="101" t="str">
        <f>+SPm!AC2</f>
        <v>A3 M4</v>
      </c>
      <c r="AE144" s="101" t="str">
        <f>+SPm!AD2</f>
        <v>A3 M5</v>
      </c>
      <c r="AF144" s="101" t="str">
        <f>+SPm!AE2</f>
        <v>A3 M6</v>
      </c>
      <c r="AG144" s="101" t="str">
        <f>+SPm!AF2</f>
        <v>A3 M7</v>
      </c>
      <c r="AH144" s="101" t="str">
        <f>+SPm!AG2</f>
        <v>A3 M8</v>
      </c>
      <c r="AI144" s="101" t="str">
        <f>+SPm!AH2</f>
        <v>A3 M9</v>
      </c>
      <c r="AJ144" s="101" t="str">
        <f>+SPm!AI2</f>
        <v>A3 M10</v>
      </c>
      <c r="AK144" s="101" t="str">
        <f>+SPm!AJ2</f>
        <v>A3 M11</v>
      </c>
      <c r="AL144" s="101" t="str">
        <f>+SPm!AK2</f>
        <v>A3 M12</v>
      </c>
    </row>
    <row r="145" spans="1:38" ht="16.5" thickTop="1" thickBot="1" x14ac:dyDescent="0.3">
      <c r="A145" s="113" t="s">
        <v>430</v>
      </c>
      <c r="B145" s="107"/>
      <c r="C145" s="107">
        <f>+C128*$B114</f>
        <v>0</v>
      </c>
      <c r="D145" s="107">
        <f t="shared" ref="D145:N145" si="261">+D128*$B$4</f>
        <v>0</v>
      </c>
      <c r="E145" s="107">
        <f t="shared" si="261"/>
        <v>0</v>
      </c>
      <c r="F145" s="107">
        <f t="shared" si="261"/>
        <v>0</v>
      </c>
      <c r="G145" s="107">
        <f t="shared" si="261"/>
        <v>0</v>
      </c>
      <c r="H145" s="107">
        <f t="shared" si="261"/>
        <v>0</v>
      </c>
      <c r="I145" s="107">
        <f t="shared" si="261"/>
        <v>0</v>
      </c>
      <c r="J145" s="107">
        <f t="shared" si="261"/>
        <v>0</v>
      </c>
      <c r="K145" s="107">
        <f t="shared" si="261"/>
        <v>0</v>
      </c>
      <c r="L145" s="107">
        <f t="shared" si="261"/>
        <v>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444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431</v>
      </c>
      <c r="B148" s="107"/>
      <c r="C148" s="107">
        <f>IF($B123=0,C137,IF($B123=15,(C137/2),0))</f>
        <v>0</v>
      </c>
      <c r="D148" s="107">
        <f>IF($B123=0,D137,IF($B123=15,(D137/2)+(C137/2),IF($B123=30,C137,IF($B123=45,C137/2,0))))</f>
        <v>0</v>
      </c>
      <c r="E148" s="107">
        <f>IF($B123=0,E137,IF($B123=15,(E137/2)+(D137/2),IF($B123=30,D137,IF($B123=45,(D137/2)+(C139/2),IF($B123=60,C137,IF($B123=75,C137/2,0))))))</f>
        <v>0</v>
      </c>
      <c r="F148" s="107">
        <f t="shared" ref="F148" si="265">IF($B123=0,F137,IF($B123=15,(F137/2)+(E137/2),IF($B123=30,E137,IF($B123=45,(E137/2)+(D137/2),IF($B123=60,D137,IF($B123=75,D137/2,0))))))</f>
        <v>0</v>
      </c>
      <c r="G148" s="107">
        <f t="shared" ref="G148" si="266">IF($B123=0,G137,IF($B123=15,(G137/2)+(F137/2),IF($B123=30,F137,IF($B123=45,(F137/2)+(E137/2),IF($B123=60,E137,IF($B123=75,E137/2,0))))))</f>
        <v>0</v>
      </c>
      <c r="H148" s="107">
        <f t="shared" ref="H148" si="267">IF($B123=0,H137,IF($B123=15,(H137/2)+(G137/2),IF($B123=30,G137,IF($B123=45,(G137/2)+(F137/2),IF($B123=60,F137,IF($B123=75,F137/2,0))))))</f>
        <v>0</v>
      </c>
      <c r="I148" s="107">
        <f t="shared" ref="I148" si="268">IF($B123=0,I137,IF($B123=15,(I137/2)+(H137/2),IF($B123=30,H137,IF($B123=45,(H137/2)+(G137/2),IF($B123=60,G137,IF($B123=75,G137/2,0))))))</f>
        <v>0</v>
      </c>
      <c r="J148" s="107">
        <f t="shared" ref="J148" si="269">IF($B123=0,J137,IF($B123=15,(J137/2)+(I137/2),IF($B123=30,I137,IF($B123=45,(I137/2)+(H137/2),IF($B123=60,H137,IF($B123=75,H137/2,0))))))</f>
        <v>0</v>
      </c>
      <c r="K148" s="107">
        <f t="shared" ref="K148" si="270">IF($B123=0,K137,IF($B123=15,(K137/2)+(J137/2),IF($B123=30,J137,IF($B123=45,(J137/2)+(I137/2),IF($B123=60,I137,IF($B123=75,I137/2,0))))))</f>
        <v>0</v>
      </c>
      <c r="L148" s="107">
        <f t="shared" ref="L148" si="271">IF($B123=0,L137,IF($B123=15,(L137/2)+(K137/2),IF($B123=30,K137,IF($B123=45,(K137/2)+(J137/2),IF($B123=60,J137,IF($B123=75,J137/2,0))))))</f>
        <v>0</v>
      </c>
      <c r="M148" s="107">
        <f t="shared" ref="M148" si="272">IF($B123=0,M137,IF($B123=15,(M137/2)+(L137/2),IF($B123=30,L137,IF($B123=45,(L137/2)+(K137/2),IF($B123=60,K137,IF($B123=75,K137/2,0))))))</f>
        <v>243.75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432</v>
      </c>
      <c r="B149" s="107"/>
      <c r="C149" s="107">
        <f>IF($B123=0,C138,IF($B123=15,(C138/2),0))</f>
        <v>0</v>
      </c>
      <c r="D149" s="107">
        <f>IF($B123=0,D138,IF($B123=15,(D138/2)+(C138/2),IF($B123=30,C138,IF($B123=45,C138/2,0))))</f>
        <v>0</v>
      </c>
      <c r="E149" s="107">
        <f>IF($B123=0,E138,IF($B123=15,(E138/2)+(D138/2),IF($B123=30,D138,IF($B123=45,(D138/2)+(C140/2),IF($B123=60,C138,IF($B123=75,C138/2,0))))))</f>
        <v>0</v>
      </c>
      <c r="F149" s="107">
        <f t="shared" ref="F149" si="298">IF($B123=0,F138,IF($B123=15,(F138/2)+(E138/2),IF($B123=30,E138,IF($B123=45,(E138/2)+(D138/2),IF($B123=60,D138,IF($B123=75,D138/2,0))))))</f>
        <v>0</v>
      </c>
      <c r="G149" s="107">
        <f t="shared" ref="G149" si="299">IF($B123=0,G138,IF($B123=15,(G138/2)+(F138/2),IF($B123=30,F138,IF($B123=45,(F138/2)+(E138/2),IF($B123=60,E138,IF($B123=75,E138/2,0))))))</f>
        <v>0</v>
      </c>
      <c r="H149" s="107">
        <f t="shared" ref="H149" si="300">IF($B123=0,H138,IF($B123=15,(H138/2)+(G138/2),IF($B123=30,G138,IF($B123=45,(G138/2)+(F138/2),IF($B123=60,F138,IF($B123=75,F138/2,0))))))</f>
        <v>0</v>
      </c>
      <c r="I149" s="107">
        <f t="shared" ref="I149" si="301">IF($B123=0,I138,IF($B123=15,(I138/2)+(H138/2),IF($B123=30,H138,IF($B123=45,(H138/2)+(G138/2),IF($B123=60,G138,IF($B123=75,G138/2,0))))))</f>
        <v>0</v>
      </c>
      <c r="J149" s="107">
        <f t="shared" ref="J149" si="302">IF($B123=0,J138,IF($B123=15,(J138/2)+(I138/2),IF($B123=30,I138,IF($B123=45,(I138/2)+(H138/2),IF($B123=60,H138,IF($B123=75,H138/2,0))))))</f>
        <v>0</v>
      </c>
      <c r="K149" s="107">
        <f t="shared" ref="K149" si="303">IF($B123=0,K138,IF($B123=15,(K138/2)+(J138/2),IF($B123=30,J138,IF($B123=45,(J138/2)+(I138/2),IF($B123=60,I138,IF($B123=75,I138/2,0))))))</f>
        <v>0</v>
      </c>
      <c r="L149" s="107">
        <f t="shared" ref="L149" si="304">IF($B123=0,L138,IF($B123=15,(L138/2)+(K138/2),IF($B123=30,K138,IF($B123=45,(K138/2)+(J138/2),IF($B123=60,J138,IF($B123=75,J138/2,0))))))</f>
        <v>0</v>
      </c>
      <c r="M149" s="107">
        <f t="shared" ref="M149" si="305">IF($B123=0,M138,IF($B123=15,(M138/2)+(L138/2),IF($B123=30,L138,IF($B123=45,(L138/2)+(K138/2),IF($B123=60,K138,IF($B123=75,K138/2,0))))))</f>
        <v>9.75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445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434</v>
      </c>
      <c r="B151" s="89"/>
      <c r="C151" s="89">
        <f>SUM(C145:C150)</f>
        <v>0</v>
      </c>
      <c r="D151" s="89">
        <f t="shared" ref="D151:AL151" si="364">SUM(D145:D150)</f>
        <v>0</v>
      </c>
      <c r="E151" s="89">
        <f t="shared" si="364"/>
        <v>0</v>
      </c>
      <c r="F151" s="89">
        <f t="shared" si="364"/>
        <v>0</v>
      </c>
      <c r="G151" s="89">
        <f t="shared" si="364"/>
        <v>0</v>
      </c>
      <c r="H151" s="89">
        <f t="shared" si="364"/>
        <v>0</v>
      </c>
      <c r="I151" s="89">
        <f t="shared" si="364"/>
        <v>0</v>
      </c>
      <c r="J151" s="89">
        <f t="shared" si="364"/>
        <v>0</v>
      </c>
      <c r="K151" s="89">
        <f t="shared" si="364"/>
        <v>0</v>
      </c>
      <c r="L151" s="89">
        <f t="shared" si="364"/>
        <v>0</v>
      </c>
      <c r="M151" s="89">
        <f t="shared" si="364"/>
        <v>2053.5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335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ht="15.75" thickBot="1" x14ac:dyDescent="0.3">
      <c r="A153" s="57" t="s">
        <v>446</v>
      </c>
      <c r="B153" s="89"/>
      <c r="C153" s="101" t="str">
        <f>+SPm!B2</f>
        <v>A1 M1</v>
      </c>
      <c r="D153" s="101" t="str">
        <f>+SPm!C2</f>
        <v>A1 M2</v>
      </c>
      <c r="E153" s="101" t="str">
        <f>+SPm!D2</f>
        <v>A1 M3</v>
      </c>
      <c r="F153" s="101" t="str">
        <f>+SPm!E2</f>
        <v>A1 M4</v>
      </c>
      <c r="G153" s="101" t="str">
        <f>+SPm!F2</f>
        <v>A1 M5</v>
      </c>
      <c r="H153" s="101" t="str">
        <f>+SPm!G2</f>
        <v>A1 M6</v>
      </c>
      <c r="I153" s="101" t="str">
        <f>+SPm!H2</f>
        <v>A1 M7</v>
      </c>
      <c r="J153" s="101" t="str">
        <f>+SPm!I2</f>
        <v>A1 M8</v>
      </c>
      <c r="K153" s="101" t="str">
        <f>+SPm!J2</f>
        <v>A1 M9</v>
      </c>
      <c r="L153" s="101" t="str">
        <f>+SPm!K2</f>
        <v>A1 M10</v>
      </c>
      <c r="M153" s="101" t="str">
        <f>+SPm!L2</f>
        <v>A1 M11</v>
      </c>
      <c r="N153" s="101" t="str">
        <f>+SPm!M2</f>
        <v>A1 M12</v>
      </c>
      <c r="O153" s="101" t="str">
        <f>+SPm!N2</f>
        <v>A2 M1</v>
      </c>
      <c r="P153" s="101" t="str">
        <f>+SPm!O2</f>
        <v>A2 M2</v>
      </c>
      <c r="Q153" s="101" t="str">
        <f>+SPm!P2</f>
        <v>A2 M3</v>
      </c>
      <c r="R153" s="101" t="str">
        <f>+SPm!Q2</f>
        <v>A2 M4</v>
      </c>
      <c r="S153" s="101" t="str">
        <f>+SPm!R2</f>
        <v>A2 M5</v>
      </c>
      <c r="T153" s="101" t="str">
        <f>+SPm!S2</f>
        <v>A2 M6</v>
      </c>
      <c r="U153" s="101" t="str">
        <f>+SPm!T2</f>
        <v>A2 M7</v>
      </c>
      <c r="V153" s="101" t="str">
        <f>+SPm!U2</f>
        <v>A2 M8</v>
      </c>
      <c r="W153" s="101" t="str">
        <f>+SPm!V2</f>
        <v>A2 M9</v>
      </c>
      <c r="X153" s="101" t="str">
        <f>+SPm!W2</f>
        <v>A2 M10</v>
      </c>
      <c r="Y153" s="101" t="str">
        <f>+SPm!X2</f>
        <v>A2 M11</v>
      </c>
      <c r="Z153" s="101" t="str">
        <f>+SPm!Y2</f>
        <v>A2 M12</v>
      </c>
      <c r="AA153" s="101" t="str">
        <f>+SPm!Z2</f>
        <v>A3 M1</v>
      </c>
      <c r="AB153" s="101" t="str">
        <f>+SPm!AA2</f>
        <v>A3 M2</v>
      </c>
      <c r="AC153" s="101" t="str">
        <f>+SPm!AB2</f>
        <v>A3 M3</v>
      </c>
      <c r="AD153" s="101" t="str">
        <f>+SPm!AC2</f>
        <v>A3 M4</v>
      </c>
      <c r="AE153" s="101" t="str">
        <f>+SPm!AD2</f>
        <v>A3 M5</v>
      </c>
      <c r="AF153" s="101" t="str">
        <f>+SPm!AE2</f>
        <v>A3 M6</v>
      </c>
      <c r="AG153" s="101" t="str">
        <f>+SPm!AF2</f>
        <v>A3 M7</v>
      </c>
      <c r="AH153" s="101" t="str">
        <f>+SPm!AG2</f>
        <v>A3 M8</v>
      </c>
      <c r="AI153" s="101" t="str">
        <f>+SPm!AH2</f>
        <v>A3 M9</v>
      </c>
      <c r="AJ153" s="101" t="str">
        <f>+SPm!AI2</f>
        <v>A3 M10</v>
      </c>
      <c r="AK153" s="101" t="str">
        <f>+SPm!AJ2</f>
        <v>A3 M11</v>
      </c>
      <c r="AL153" s="101" t="str">
        <f>+SPm!AK2</f>
        <v>A3 M12</v>
      </c>
    </row>
    <row r="154" spans="1:38" ht="15.75" thickTop="1" x14ac:dyDescent="0.25">
      <c r="A154" s="106"/>
      <c r="B154" s="107">
        <v>0</v>
      </c>
      <c r="C154" s="107">
        <f>B154+C139-C150</f>
        <v>0</v>
      </c>
      <c r="D154" s="107">
        <f t="shared" ref="D154" si="365">C154+D139-D150</f>
        <v>0</v>
      </c>
      <c r="E154" s="107">
        <f t="shared" ref="E154" si="366">D154+E139-E150</f>
        <v>0</v>
      </c>
      <c r="F154" s="107">
        <f t="shared" ref="F154" si="367">E154+F139-F150</f>
        <v>0</v>
      </c>
      <c r="G154" s="107">
        <f t="shared" ref="G154" si="368">F154+G139-G150</f>
        <v>0</v>
      </c>
      <c r="H154" s="107">
        <f t="shared" ref="H154" si="369">G154+H139-H150</f>
        <v>0</v>
      </c>
      <c r="I154" s="107">
        <f t="shared" ref="I154" si="370">H154+I139-I150</f>
        <v>0</v>
      </c>
      <c r="J154" s="107">
        <f t="shared" ref="J154" si="371">I154+J139-J150</f>
        <v>0</v>
      </c>
      <c r="K154" s="107">
        <f t="shared" ref="K154" si="372">J154+K139-K150</f>
        <v>0</v>
      </c>
      <c r="L154" s="107">
        <f t="shared" ref="L154" si="373">K154+L139-L150</f>
        <v>0</v>
      </c>
      <c r="M154" s="107">
        <f t="shared" ref="M154" si="374">L154+M139-M150</f>
        <v>156</v>
      </c>
      <c r="N154" s="107">
        <f t="shared" ref="N154" si="375">M154+N139-N150</f>
        <v>312</v>
      </c>
      <c r="O154" s="107">
        <f>N154+O139-O150</f>
        <v>471.12</v>
      </c>
      <c r="P154" s="107">
        <f t="shared" ref="P154" si="376">O154+P139-P150</f>
        <v>630.24</v>
      </c>
      <c r="Q154" s="107">
        <f t="shared" ref="Q154" si="377">P154+Q139-Q150</f>
        <v>789.36</v>
      </c>
      <c r="R154" s="107">
        <f t="shared" ref="R154" si="378">Q154+R139-R150</f>
        <v>948.48</v>
      </c>
      <c r="S154" s="107">
        <f t="shared" ref="S154" si="379">R154+S139-S150</f>
        <v>1107.5999999999999</v>
      </c>
      <c r="T154" s="107">
        <f t="shared" ref="T154" si="380">S154+T139-T150</f>
        <v>1266.7199999999998</v>
      </c>
      <c r="U154" s="107">
        <f t="shared" ref="U154" si="381">T154+U139-U150</f>
        <v>1425.8399999999997</v>
      </c>
      <c r="V154" s="107">
        <f t="shared" ref="V154" si="382">U154+V139-V150</f>
        <v>1584.9599999999996</v>
      </c>
      <c r="W154" s="107">
        <f t="shared" ref="W154" si="383">V154+W139-W150</f>
        <v>1744.0799999999995</v>
      </c>
      <c r="X154" s="107">
        <f t="shared" ref="X154" si="384">W154+X139-X150</f>
        <v>1903.1999999999994</v>
      </c>
      <c r="Y154" s="107">
        <f t="shared" ref="Y154" si="385">X154+Y139-Y150</f>
        <v>2062.3199999999993</v>
      </c>
      <c r="Z154" s="107">
        <f t="shared" ref="Z154" si="386">Y154+Z139-Z150</f>
        <v>2221.4399999999991</v>
      </c>
      <c r="AA154" s="107">
        <f>Z154+AA139-AA150</f>
        <v>2383.7423999999992</v>
      </c>
      <c r="AB154" s="107">
        <f t="shared" ref="AB154" si="387">AA154+AB139-AB150</f>
        <v>2546.0447999999992</v>
      </c>
      <c r="AC154" s="107">
        <f t="shared" ref="AC154" si="388">AB154+AC139-AC150</f>
        <v>2708.3471999999992</v>
      </c>
      <c r="AD154" s="107">
        <f t="shared" ref="AD154" si="389">AC154+AD139-AD150</f>
        <v>2870.6495999999993</v>
      </c>
      <c r="AE154" s="107">
        <f t="shared" ref="AE154" si="390">AD154+AE139-AE150</f>
        <v>3032.9519999999993</v>
      </c>
      <c r="AF154" s="107">
        <f t="shared" ref="AF154" si="391">AE154+AF139-AF150</f>
        <v>3195.2543999999994</v>
      </c>
      <c r="AG154" s="107">
        <f t="shared" ref="AG154" si="392">AF154+AG139-AG150</f>
        <v>3357.5567999999994</v>
      </c>
      <c r="AH154" s="107">
        <f t="shared" ref="AH154" si="393">AG154+AH139-AH150</f>
        <v>3519.8591999999994</v>
      </c>
      <c r="AI154" s="107">
        <f t="shared" ref="AI154" si="394">AH154+AI139-AI150</f>
        <v>3682.1615999999995</v>
      </c>
      <c r="AJ154" s="107">
        <f t="shared" ref="AJ154" si="395">AI154+AJ139-AJ150</f>
        <v>3844.4639999999995</v>
      </c>
      <c r="AK154" s="107">
        <f t="shared" ref="AK154" si="396">AJ154+AK139-AK150</f>
        <v>4006.7663999999995</v>
      </c>
      <c r="AL154" s="107">
        <f t="shared" ref="AL154" si="397">AK154+AL139-AL150</f>
        <v>4169.0687999999991</v>
      </c>
    </row>
    <row r="155" spans="1:38" x14ac:dyDescent="0.25">
      <c r="A155" s="112" t="s">
        <v>335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ht="15.75" thickBot="1" x14ac:dyDescent="0.3">
      <c r="A156" s="57" t="s">
        <v>447</v>
      </c>
      <c r="B156" s="89"/>
      <c r="C156" s="101" t="str">
        <f>+SPm!B2</f>
        <v>A1 M1</v>
      </c>
      <c r="D156" s="101" t="str">
        <f>+SPm!C2</f>
        <v>A1 M2</v>
      </c>
      <c r="E156" s="101" t="str">
        <f>+SPm!D2</f>
        <v>A1 M3</v>
      </c>
      <c r="F156" s="101" t="str">
        <f>+SPm!E2</f>
        <v>A1 M4</v>
      </c>
      <c r="G156" s="101" t="str">
        <f>+SPm!F2</f>
        <v>A1 M5</v>
      </c>
      <c r="H156" s="101" t="str">
        <f>+SPm!G2</f>
        <v>A1 M6</v>
      </c>
      <c r="I156" s="101" t="str">
        <f>+SPm!H2</f>
        <v>A1 M7</v>
      </c>
      <c r="J156" s="101" t="str">
        <f>+SPm!I2</f>
        <v>A1 M8</v>
      </c>
      <c r="K156" s="101" t="str">
        <f>+SPm!J2</f>
        <v>A1 M9</v>
      </c>
      <c r="L156" s="101" t="str">
        <f>+SPm!K2</f>
        <v>A1 M10</v>
      </c>
      <c r="M156" s="101" t="str">
        <f>+SPm!L2</f>
        <v>A1 M11</v>
      </c>
      <c r="N156" s="101" t="str">
        <f>+SPm!M2</f>
        <v>A1 M12</v>
      </c>
      <c r="O156" s="101" t="str">
        <f>+SPm!N2</f>
        <v>A2 M1</v>
      </c>
      <c r="P156" s="101" t="str">
        <f>+SPm!O2</f>
        <v>A2 M2</v>
      </c>
      <c r="Q156" s="101" t="str">
        <f>+SPm!P2</f>
        <v>A2 M3</v>
      </c>
      <c r="R156" s="101" t="str">
        <f>+SPm!Q2</f>
        <v>A2 M4</v>
      </c>
      <c r="S156" s="101" t="str">
        <f>+SPm!R2</f>
        <v>A2 M5</v>
      </c>
      <c r="T156" s="101" t="str">
        <f>+SPm!S2</f>
        <v>A2 M6</v>
      </c>
      <c r="U156" s="101" t="str">
        <f>+SPm!T2</f>
        <v>A2 M7</v>
      </c>
      <c r="V156" s="101" t="str">
        <f>+SPm!U2</f>
        <v>A2 M8</v>
      </c>
      <c r="W156" s="101" t="str">
        <f>+SPm!V2</f>
        <v>A2 M9</v>
      </c>
      <c r="X156" s="101" t="str">
        <f>+SPm!W2</f>
        <v>A2 M10</v>
      </c>
      <c r="Y156" s="101" t="str">
        <f>+SPm!X2</f>
        <v>A2 M11</v>
      </c>
      <c r="Z156" s="101" t="str">
        <f>+SPm!Y2</f>
        <v>A2 M12</v>
      </c>
      <c r="AA156" s="101" t="str">
        <f>+SPm!Z2</f>
        <v>A3 M1</v>
      </c>
      <c r="AB156" s="101" t="str">
        <f>+SPm!AA2</f>
        <v>A3 M2</v>
      </c>
      <c r="AC156" s="101" t="str">
        <f>+SPm!AB2</f>
        <v>A3 M3</v>
      </c>
      <c r="AD156" s="101" t="str">
        <f>+SPm!AC2</f>
        <v>A3 M4</v>
      </c>
      <c r="AE156" s="101" t="str">
        <f>+SPm!AD2</f>
        <v>A3 M5</v>
      </c>
      <c r="AF156" s="101" t="str">
        <f>+SPm!AE2</f>
        <v>A3 M6</v>
      </c>
      <c r="AG156" s="101" t="str">
        <f>+SPm!AF2</f>
        <v>A3 M7</v>
      </c>
      <c r="AH156" s="101" t="str">
        <f>+SPm!AG2</f>
        <v>A3 M8</v>
      </c>
      <c r="AI156" s="101" t="str">
        <f>+SPm!AH2</f>
        <v>A3 M9</v>
      </c>
      <c r="AJ156" s="101" t="str">
        <f>+SPm!AI2</f>
        <v>A3 M10</v>
      </c>
      <c r="AK156" s="101" t="str">
        <f>+SPm!AJ2</f>
        <v>A3 M11</v>
      </c>
      <c r="AL156" s="101" t="str">
        <f>+SPm!AK2</f>
        <v>A3 M12</v>
      </c>
    </row>
    <row r="157" spans="1:38" ht="15.75" thickTop="1" x14ac:dyDescent="0.25">
      <c r="A157" s="106"/>
      <c r="B157" s="107"/>
      <c r="C157" s="107">
        <f>+C135-C145-C147</f>
        <v>0</v>
      </c>
      <c r="D157" s="107">
        <f>+D135-D145-D147+C157</f>
        <v>0</v>
      </c>
      <c r="E157" s="107">
        <f>+E135-E145-E147+D157</f>
        <v>0</v>
      </c>
      <c r="F157" s="107">
        <f t="shared" ref="F157" si="398">+F135-F145-F147+E157</f>
        <v>0</v>
      </c>
      <c r="G157" s="107">
        <f t="shared" ref="G157" si="399">+G135-G145-G147+F157</f>
        <v>0</v>
      </c>
      <c r="H157" s="107">
        <f t="shared" ref="H157" si="400">+H135-H145-H147+G157</f>
        <v>0</v>
      </c>
      <c r="I157" s="107">
        <f t="shared" ref="I157" si="401">+I135-I145-I147+H157</f>
        <v>0</v>
      </c>
      <c r="J157" s="107">
        <f t="shared" ref="J157" si="402">+J135-J145-J147+I157</f>
        <v>0</v>
      </c>
      <c r="K157" s="107">
        <f t="shared" ref="K157" si="403">+K135-K145-K147+J157</f>
        <v>0</v>
      </c>
      <c r="L157" s="107">
        <f t="shared" ref="L157" si="404">+L135-L145-L147+K157</f>
        <v>0</v>
      </c>
      <c r="M157" s="107">
        <f t="shared" ref="M157" si="405">+M135-M145-M147+L157</f>
        <v>150</v>
      </c>
      <c r="N157" s="107">
        <f t="shared" ref="N157" si="406">+N135-N145-N147+M157</f>
        <v>300</v>
      </c>
      <c r="O157" s="107">
        <f>+O135-O145-O147+N157</f>
        <v>453</v>
      </c>
      <c r="P157" s="107">
        <f t="shared" ref="P157" si="407">+P135-P145-P147+O157</f>
        <v>606</v>
      </c>
      <c r="Q157" s="107">
        <f t="shared" ref="Q157" si="408">+Q135-Q145-Q147+P157</f>
        <v>759</v>
      </c>
      <c r="R157" s="107">
        <f t="shared" ref="R157" si="409">+R135-R145-R147+Q157</f>
        <v>912</v>
      </c>
      <c r="S157" s="107">
        <f t="shared" ref="S157" si="410">+S135-S145-S147+R157</f>
        <v>-807.72</v>
      </c>
      <c r="T157" s="107">
        <f t="shared" ref="T157" si="411">+T135-T145-T147+S157</f>
        <v>-654.72</v>
      </c>
      <c r="U157" s="107">
        <f t="shared" ref="U157" si="412">+U135-U145-U147+T157</f>
        <v>-501.72</v>
      </c>
      <c r="V157" s="107">
        <f t="shared" ref="V157" si="413">+V135-V145-V147+U157</f>
        <v>-348.72</v>
      </c>
      <c r="W157" s="107">
        <f t="shared" ref="W157" si="414">+W135-W145-W147+V157</f>
        <v>-195.72000000000003</v>
      </c>
      <c r="X157" s="107">
        <f t="shared" ref="X157" si="415">+X135-X145-X147+W157</f>
        <v>-42.720000000000027</v>
      </c>
      <c r="Y157" s="107">
        <f t="shared" ref="Y157" si="416">+Y135-Y145-Y147+X157</f>
        <v>110.27999999999997</v>
      </c>
      <c r="Z157" s="107">
        <f t="shared" ref="Z157" si="417">+Z135-Z145-Z147+Y157</f>
        <v>263.27999999999997</v>
      </c>
      <c r="AA157" s="107">
        <f>+AA135-AA145-AA147+Z157</f>
        <v>419.33999999999992</v>
      </c>
      <c r="AB157" s="107">
        <f t="shared" ref="AB157" si="418">+AB135-AB145-AB147+AA157</f>
        <v>575.39999999999986</v>
      </c>
      <c r="AC157" s="107">
        <f t="shared" ref="AC157" si="419">+AC135-AC145-AC147+AB157</f>
        <v>731.45999999999981</v>
      </c>
      <c r="AD157" s="107">
        <f t="shared" ref="AD157" si="420">+AD135-AD145-AD147+AC157</f>
        <v>887.51999999999975</v>
      </c>
      <c r="AE157" s="107">
        <f t="shared" ref="AE157" si="421">+AE135-AE145-AE147+AD157</f>
        <v>-904.79788800000028</v>
      </c>
      <c r="AF157" s="107">
        <f t="shared" ref="AF157" si="422">+AF135-AF145-AF147+AE157</f>
        <v>-748.73788800000034</v>
      </c>
      <c r="AG157" s="107">
        <f t="shared" ref="AG157" si="423">+AG135-AG145-AG147+AF157</f>
        <v>-592.67788800000039</v>
      </c>
      <c r="AH157" s="107">
        <f t="shared" ref="AH157" si="424">+AH135-AH145-AH147+AG157</f>
        <v>-436.61788800000045</v>
      </c>
      <c r="AI157" s="107">
        <f t="shared" ref="AI157" si="425">+AI135-AI145-AI147+AH157</f>
        <v>-280.5578880000005</v>
      </c>
      <c r="AJ157" s="107">
        <f t="shared" ref="AJ157" si="426">+AJ135-AJ145-AJ147+AI157</f>
        <v>-124.49788800000056</v>
      </c>
      <c r="AK157" s="107">
        <f t="shared" ref="AK157" si="427">+AK135-AK145-AK147+AJ157</f>
        <v>31.562111999999388</v>
      </c>
      <c r="AL157" s="107">
        <f t="shared" ref="AL157" si="428">+AL135-AL145-AL147+AK157</f>
        <v>187.62211199999933</v>
      </c>
    </row>
    <row r="158" spans="1:38" x14ac:dyDescent="0.25">
      <c r="A158" s="112" t="s">
        <v>335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15.75" thickBot="1" x14ac:dyDescent="0.3">
      <c r="A159" s="57" t="s">
        <v>448</v>
      </c>
      <c r="B159" s="89"/>
      <c r="C159" s="101" t="str">
        <f>+SPm!B2</f>
        <v>A1 M1</v>
      </c>
      <c r="D159" s="101" t="str">
        <f>+SPm!C2</f>
        <v>A1 M2</v>
      </c>
      <c r="E159" s="101" t="str">
        <f>+SPm!D2</f>
        <v>A1 M3</v>
      </c>
      <c r="F159" s="101" t="str">
        <f>+SPm!E2</f>
        <v>A1 M4</v>
      </c>
      <c r="G159" s="101" t="str">
        <f>+SPm!F2</f>
        <v>A1 M5</v>
      </c>
      <c r="H159" s="101" t="str">
        <f>+SPm!G2</f>
        <v>A1 M6</v>
      </c>
      <c r="I159" s="101" t="str">
        <f>+SPm!H2</f>
        <v>A1 M7</v>
      </c>
      <c r="J159" s="101" t="str">
        <f>+SPm!I2</f>
        <v>A1 M8</v>
      </c>
      <c r="K159" s="101" t="str">
        <f>+SPm!J2</f>
        <v>A1 M9</v>
      </c>
      <c r="L159" s="101" t="str">
        <f>+SPm!K2</f>
        <v>A1 M10</v>
      </c>
      <c r="M159" s="101" t="str">
        <f>+SPm!L2</f>
        <v>A1 M11</v>
      </c>
      <c r="N159" s="101" t="str">
        <f>+SPm!M2</f>
        <v>A1 M12</v>
      </c>
      <c r="O159" s="101" t="str">
        <f>+SPm!N2</f>
        <v>A2 M1</v>
      </c>
      <c r="P159" s="101" t="str">
        <f>+SPm!O2</f>
        <v>A2 M2</v>
      </c>
      <c r="Q159" s="101" t="str">
        <f>+SPm!P2</f>
        <v>A2 M3</v>
      </c>
      <c r="R159" s="101" t="str">
        <f>+SPm!Q2</f>
        <v>A2 M4</v>
      </c>
      <c r="S159" s="101" t="str">
        <f>+SPm!R2</f>
        <v>A2 M5</v>
      </c>
      <c r="T159" s="101" t="str">
        <f>+SPm!S2</f>
        <v>A2 M6</v>
      </c>
      <c r="U159" s="101" t="str">
        <f>+SPm!T2</f>
        <v>A2 M7</v>
      </c>
      <c r="V159" s="101" t="str">
        <f>+SPm!U2</f>
        <v>A2 M8</v>
      </c>
      <c r="W159" s="101" t="str">
        <f>+SPm!V2</f>
        <v>A2 M9</v>
      </c>
      <c r="X159" s="101" t="str">
        <f>+SPm!W2</f>
        <v>A2 M10</v>
      </c>
      <c r="Y159" s="101" t="str">
        <f>+SPm!X2</f>
        <v>A2 M11</v>
      </c>
      <c r="Z159" s="101" t="str">
        <f>+SPm!Y2</f>
        <v>A2 M12</v>
      </c>
      <c r="AA159" s="101" t="str">
        <f>+SPm!Z2</f>
        <v>A3 M1</v>
      </c>
      <c r="AB159" s="101" t="str">
        <f>+SPm!AA2</f>
        <v>A3 M2</v>
      </c>
      <c r="AC159" s="101" t="str">
        <f>+SPm!AB2</f>
        <v>A3 M3</v>
      </c>
      <c r="AD159" s="101" t="str">
        <f>+SPm!AC2</f>
        <v>A3 M4</v>
      </c>
      <c r="AE159" s="101" t="str">
        <f>+SPm!AD2</f>
        <v>A3 M5</v>
      </c>
      <c r="AF159" s="101" t="str">
        <f>+SPm!AE2</f>
        <v>A3 M6</v>
      </c>
      <c r="AG159" s="101" t="str">
        <f>+SPm!AF2</f>
        <v>A3 M7</v>
      </c>
      <c r="AH159" s="101" t="str">
        <f>+SPm!AG2</f>
        <v>A3 M8</v>
      </c>
      <c r="AI159" s="101" t="str">
        <f>+SPm!AH2</f>
        <v>A3 M9</v>
      </c>
      <c r="AJ159" s="101" t="str">
        <f>+SPm!AI2</f>
        <v>A3 M10</v>
      </c>
      <c r="AK159" s="101" t="str">
        <f>+SPm!AJ2</f>
        <v>A3 M11</v>
      </c>
      <c r="AL159" s="101" t="str">
        <f>+SPm!AK2</f>
        <v>A3 M12</v>
      </c>
    </row>
    <row r="160" spans="1:38" ht="15.75" thickTop="1" x14ac:dyDescent="0.25">
      <c r="A160" s="106"/>
      <c r="B160" s="107"/>
      <c r="C160" s="107">
        <f>+C137+C138-C148-C149</f>
        <v>0</v>
      </c>
      <c r="D160" s="107">
        <f>+C160+D137+D138-D148-D149</f>
        <v>0</v>
      </c>
      <c r="E160" s="107">
        <f>+D160+E137+E138-E148-E149</f>
        <v>0</v>
      </c>
      <c r="F160" s="107">
        <f t="shared" ref="F160" si="429">+E160+F137+F138-F148-F149</f>
        <v>0</v>
      </c>
      <c r="G160" s="107">
        <f t="shared" ref="G160" si="430">+F160+G137+G138-G148-G149</f>
        <v>0</v>
      </c>
      <c r="H160" s="107">
        <f t="shared" ref="H160" si="431">+G160+H137+H138-H148-H149</f>
        <v>0</v>
      </c>
      <c r="I160" s="107">
        <f t="shared" ref="I160" si="432">+H160+I137+I138-I148-I149</f>
        <v>0</v>
      </c>
      <c r="J160" s="107">
        <f t="shared" ref="J160" si="433">+I160+J137+J138-J148-J149</f>
        <v>0</v>
      </c>
      <c r="K160" s="107">
        <f t="shared" ref="K160" si="434">+J160+K137+K138-K148-K149</f>
        <v>0</v>
      </c>
      <c r="L160" s="107">
        <f t="shared" ref="L160" si="435">+K160+L137+L138-L148-L149</f>
        <v>0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335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ht="15.75" thickBot="1" x14ac:dyDescent="0.3">
      <c r="A163" s="57" t="s">
        <v>449</v>
      </c>
      <c r="B163" s="89"/>
      <c r="C163" s="101" t="str">
        <f>+SPm!B2</f>
        <v>A1 M1</v>
      </c>
      <c r="D163" s="101" t="str">
        <f>+SPm!C2</f>
        <v>A1 M2</v>
      </c>
      <c r="E163" s="101" t="str">
        <f>+SPm!D2</f>
        <v>A1 M3</v>
      </c>
      <c r="F163" s="101" t="str">
        <f>+SPm!E2</f>
        <v>A1 M4</v>
      </c>
      <c r="G163" s="101" t="str">
        <f>+SPm!F2</f>
        <v>A1 M5</v>
      </c>
      <c r="H163" s="101" t="str">
        <f>+SPm!G2</f>
        <v>A1 M6</v>
      </c>
      <c r="I163" s="101" t="str">
        <f>+SPm!H2</f>
        <v>A1 M7</v>
      </c>
      <c r="J163" s="101" t="str">
        <f>+SPm!I2</f>
        <v>A1 M8</v>
      </c>
      <c r="K163" s="101" t="str">
        <f>+SPm!J2</f>
        <v>A1 M9</v>
      </c>
      <c r="L163" s="101" t="str">
        <f>+SPm!K2</f>
        <v>A1 M10</v>
      </c>
      <c r="M163" s="101" t="str">
        <f>+SPm!L2</f>
        <v>A1 M11</v>
      </c>
      <c r="N163" s="101" t="str">
        <f>+SPm!M2</f>
        <v>A1 M12</v>
      </c>
      <c r="O163" s="101" t="str">
        <f>+SPm!N2</f>
        <v>A2 M1</v>
      </c>
      <c r="P163" s="101" t="str">
        <f>+SPm!O2</f>
        <v>A2 M2</v>
      </c>
      <c r="Q163" s="101" t="str">
        <f>+SPm!P2</f>
        <v>A2 M3</v>
      </c>
      <c r="R163" s="101" t="str">
        <f>+SPm!Q2</f>
        <v>A2 M4</v>
      </c>
      <c r="S163" s="101" t="str">
        <f>+SPm!R2</f>
        <v>A2 M5</v>
      </c>
      <c r="T163" s="101" t="str">
        <f>+SPm!S2</f>
        <v>A2 M6</v>
      </c>
      <c r="U163" s="101" t="str">
        <f>+SPm!T2</f>
        <v>A2 M7</v>
      </c>
      <c r="V163" s="101" t="str">
        <f>+SPm!U2</f>
        <v>A2 M8</v>
      </c>
      <c r="W163" s="101" t="str">
        <f>+SPm!V2</f>
        <v>A2 M9</v>
      </c>
      <c r="X163" s="101" t="str">
        <f>+SPm!W2</f>
        <v>A2 M10</v>
      </c>
      <c r="Y163" s="101" t="str">
        <f>+SPm!X2</f>
        <v>A2 M11</v>
      </c>
      <c r="Z163" s="101" t="str">
        <f>+SPm!Y2</f>
        <v>A2 M12</v>
      </c>
      <c r="AA163" s="101" t="str">
        <f>+SPm!Z2</f>
        <v>A3 M1</v>
      </c>
      <c r="AB163" s="101" t="str">
        <f>+SPm!AA2</f>
        <v>A3 M2</v>
      </c>
      <c r="AC163" s="101" t="str">
        <f>+SPm!AB2</f>
        <v>A3 M3</v>
      </c>
      <c r="AD163" s="101" t="str">
        <f>+SPm!AC2</f>
        <v>A3 M4</v>
      </c>
      <c r="AE163" s="101" t="str">
        <f>+SPm!AD2</f>
        <v>A3 M5</v>
      </c>
      <c r="AF163" s="101" t="str">
        <f>+SPm!AE2</f>
        <v>A3 M6</v>
      </c>
      <c r="AG163" s="101" t="str">
        <f>+SPm!AF2</f>
        <v>A3 M7</v>
      </c>
      <c r="AH163" s="101" t="str">
        <f>+SPm!AG2</f>
        <v>A3 M8</v>
      </c>
      <c r="AI163" s="101" t="str">
        <f>+SPm!AH2</f>
        <v>A3 M9</v>
      </c>
      <c r="AJ163" s="101" t="str">
        <f>+SPm!AI2</f>
        <v>A3 M10</v>
      </c>
      <c r="AK163" s="101" t="str">
        <f>+SPm!AJ2</f>
        <v>A3 M11</v>
      </c>
      <c r="AL163" s="101" t="str">
        <f>+SPm!AK2</f>
        <v>A3 M12</v>
      </c>
    </row>
    <row r="164" spans="1:38" ht="15.75" thickTop="1" x14ac:dyDescent="0.25">
      <c r="A164" s="106"/>
      <c r="B164" s="107"/>
      <c r="C164" s="107">
        <f>+C151</f>
        <v>0</v>
      </c>
      <c r="D164" s="107">
        <f>+C164+D151</f>
        <v>0</v>
      </c>
      <c r="E164" s="107">
        <f t="shared" ref="E164" si="460">+D164+E151</f>
        <v>0</v>
      </c>
      <c r="F164" s="107">
        <f t="shared" ref="F164" si="461">+E164+F151</f>
        <v>0</v>
      </c>
      <c r="G164" s="107">
        <f t="shared" ref="G164" si="462">+F164+G151</f>
        <v>0</v>
      </c>
      <c r="H164" s="107">
        <f t="shared" ref="H164" si="463">+G164+H151</f>
        <v>0</v>
      </c>
      <c r="I164" s="107">
        <f t="shared" ref="I164" si="464">+H164+I151</f>
        <v>0</v>
      </c>
      <c r="J164" s="107">
        <f t="shared" ref="J164" si="465">+I164+J151</f>
        <v>0</v>
      </c>
      <c r="K164" s="107">
        <f t="shared" ref="K164" si="466">+J164+K151</f>
        <v>0</v>
      </c>
      <c r="L164" s="107">
        <f t="shared" ref="L164" si="467">+K164+L151</f>
        <v>0</v>
      </c>
      <c r="M164" s="107">
        <f t="shared" ref="M164" si="468">+L164+M151</f>
        <v>2053.5</v>
      </c>
      <c r="N164" s="107">
        <f t="shared" ref="N164" si="469">+M164+N151</f>
        <v>4360.5</v>
      </c>
      <c r="O164" s="107">
        <f>+N164+O151</f>
        <v>6708.57</v>
      </c>
      <c r="P164" s="107">
        <f t="shared" ref="P164" si="470">+O164+P151</f>
        <v>9061.7099999999991</v>
      </c>
      <c r="Q164" s="107">
        <f t="shared" ref="Q164" si="471">+P164+Q151</f>
        <v>11414.849999999999</v>
      </c>
      <c r="R164" s="107">
        <f t="shared" ref="R164" si="472">+Q164+R151</f>
        <v>13767.989999999998</v>
      </c>
      <c r="S164" s="107">
        <f t="shared" ref="S164" si="473">+R164+S151</f>
        <v>17993.849999999999</v>
      </c>
      <c r="T164" s="107">
        <f t="shared" ref="T164" si="474">+S164+T151</f>
        <v>20346.989999999998</v>
      </c>
      <c r="U164" s="107">
        <f t="shared" ref="U164" si="475">+T164+U151</f>
        <v>22700.129999999997</v>
      </c>
      <c r="V164" s="107">
        <f t="shared" ref="V164" si="476">+U164+V151</f>
        <v>25053.269999999997</v>
      </c>
      <c r="W164" s="107">
        <f t="shared" ref="W164" si="477">+V164+W151</f>
        <v>27406.409999999996</v>
      </c>
      <c r="X164" s="107">
        <f t="shared" ref="X164" si="478">+W164+X151</f>
        <v>29759.549999999996</v>
      </c>
      <c r="Y164" s="107">
        <f t="shared" ref="Y164" si="479">+X164+Y151</f>
        <v>32112.689999999995</v>
      </c>
      <c r="Z164" s="107">
        <f t="shared" ref="Z164" si="480">+Y164+Z151</f>
        <v>34465.829999999994</v>
      </c>
      <c r="AA164" s="107">
        <f>+Z164+AA151</f>
        <v>36860.861399999994</v>
      </c>
      <c r="AB164" s="107">
        <f t="shared" ref="AB164" si="481">+AA164+AB151</f>
        <v>39261.064199999993</v>
      </c>
      <c r="AC164" s="107">
        <f t="shared" ref="AC164" si="482">+AB164+AC151</f>
        <v>41661.266999999993</v>
      </c>
      <c r="AD164" s="107">
        <f t="shared" ref="AD164" si="483">+AC164+AD151</f>
        <v>44061.469799999992</v>
      </c>
      <c r="AE164" s="107">
        <f t="shared" ref="AE164" si="484">+AD164+AE151</f>
        <v>48410.050487999993</v>
      </c>
      <c r="AF164" s="107">
        <f t="shared" ref="AF164" si="485">+AE164+AF151</f>
        <v>50810.253287999993</v>
      </c>
      <c r="AG164" s="107">
        <f t="shared" ref="AG164" si="486">+AF164+AG151</f>
        <v>53210.456087999992</v>
      </c>
      <c r="AH164" s="107">
        <f t="shared" ref="AH164" si="487">+AG164+AH151</f>
        <v>55610.658887999991</v>
      </c>
      <c r="AI164" s="107">
        <f t="shared" ref="AI164" si="488">+AH164+AI151</f>
        <v>58010.86168799999</v>
      </c>
      <c r="AJ164" s="107">
        <f t="shared" ref="AJ164" si="489">+AI164+AJ151</f>
        <v>60411.064487999989</v>
      </c>
      <c r="AK164" s="107">
        <f t="shared" ref="AK164" si="490">+AJ164+AK151</f>
        <v>62811.267287999988</v>
      </c>
      <c r="AL164" s="107">
        <f>+AK164+AL151</f>
        <v>65211.470087999987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452</v>
      </c>
      <c r="B168" s="107"/>
      <c r="C168" s="66" t="str">
        <f>+SPm!B2</f>
        <v>A1 M1</v>
      </c>
      <c r="D168" s="66" t="str">
        <f>+SPm!C2</f>
        <v>A1 M2</v>
      </c>
      <c r="E168" s="66" t="str">
        <f>+SPm!D2</f>
        <v>A1 M3</v>
      </c>
      <c r="F168" s="66" t="str">
        <f>+SPm!E2</f>
        <v>A1 M4</v>
      </c>
      <c r="G168" s="66" t="str">
        <f>+SPm!F2</f>
        <v>A1 M5</v>
      </c>
      <c r="H168" s="66" t="str">
        <f>+SPm!G2</f>
        <v>A1 M6</v>
      </c>
      <c r="I168" s="66" t="str">
        <f>+SPm!H2</f>
        <v>A1 M7</v>
      </c>
      <c r="J168" s="66" t="str">
        <f>+SPm!I2</f>
        <v>A1 M8</v>
      </c>
      <c r="K168" s="66" t="str">
        <f>+SPm!J2</f>
        <v>A1 M9</v>
      </c>
      <c r="L168" s="66" t="str">
        <f>+SPm!K2</f>
        <v>A1 M10</v>
      </c>
      <c r="M168" s="66" t="str">
        <f>+SPm!L2</f>
        <v>A1 M11</v>
      </c>
      <c r="N168" s="66" t="str">
        <f>+SPm!M2</f>
        <v>A1 M12</v>
      </c>
      <c r="O168" s="66" t="str">
        <f>+SPm!N2</f>
        <v>A2 M1</v>
      </c>
      <c r="P168" s="66" t="str">
        <f>+SPm!O2</f>
        <v>A2 M2</v>
      </c>
      <c r="Q168" s="66" t="str">
        <f>+SPm!P2</f>
        <v>A2 M3</v>
      </c>
      <c r="R168" s="66" t="str">
        <f>+SPm!Q2</f>
        <v>A2 M4</v>
      </c>
      <c r="S168" s="66" t="str">
        <f>+SPm!R2</f>
        <v>A2 M5</v>
      </c>
      <c r="T168" s="66" t="str">
        <f>+SPm!S2</f>
        <v>A2 M6</v>
      </c>
      <c r="U168" s="66" t="str">
        <f>+SPm!T2</f>
        <v>A2 M7</v>
      </c>
      <c r="V168" s="66" t="str">
        <f>+SPm!U2</f>
        <v>A2 M8</v>
      </c>
      <c r="W168" s="66" t="str">
        <f>+SPm!V2</f>
        <v>A2 M9</v>
      </c>
      <c r="X168" s="66" t="str">
        <f>+SPm!W2</f>
        <v>A2 M10</v>
      </c>
      <c r="Y168" s="66" t="str">
        <f>+SPm!X2</f>
        <v>A2 M11</v>
      </c>
      <c r="Z168" s="66" t="str">
        <f>+SPm!Y2</f>
        <v>A2 M12</v>
      </c>
      <c r="AA168" s="66" t="str">
        <f>+SPm!Z2</f>
        <v>A3 M1</v>
      </c>
      <c r="AB168" s="66" t="str">
        <f>+SPm!AA2</f>
        <v>A3 M2</v>
      </c>
      <c r="AC168" s="66" t="str">
        <f>+SPm!AB2</f>
        <v>A3 M3</v>
      </c>
      <c r="AD168" s="66" t="str">
        <f>+SPm!AC2</f>
        <v>A3 M4</v>
      </c>
      <c r="AE168" s="66" t="str">
        <f>+SPm!AD2</f>
        <v>A3 M5</v>
      </c>
      <c r="AF168" s="66" t="str">
        <f>+SPm!AE2</f>
        <v>A3 M6</v>
      </c>
      <c r="AG168" s="66" t="str">
        <f>+SPm!AF2</f>
        <v>A3 M7</v>
      </c>
      <c r="AH168" s="66" t="str">
        <f>+SPm!AG2</f>
        <v>A3 M8</v>
      </c>
      <c r="AI168" s="66" t="str">
        <f>+SPm!AH2</f>
        <v>A3 M9</v>
      </c>
      <c r="AJ168" s="66" t="str">
        <f>+SPm!AI2</f>
        <v>A3 M10</v>
      </c>
      <c r="AK168" s="66" t="str">
        <f>+SPm!AJ2</f>
        <v>A3 M11</v>
      </c>
      <c r="AL168" s="66" t="str">
        <f>+SPm!AK2</f>
        <v>A3 M12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453</v>
      </c>
      <c r="B170" s="107"/>
      <c r="C170" s="107">
        <f>+C30-C29+C85-C84+C140-C139</f>
        <v>0</v>
      </c>
      <c r="D170" s="107">
        <f t="shared" ref="D170:AL170" si="491">+D30-D29+D85-D84+D140-D139</f>
        <v>0</v>
      </c>
      <c r="E170" s="107">
        <f t="shared" si="491"/>
        <v>0</v>
      </c>
      <c r="F170" s="107">
        <f t="shared" si="491"/>
        <v>0</v>
      </c>
      <c r="G170" s="107">
        <f t="shared" si="491"/>
        <v>0</v>
      </c>
      <c r="H170" s="107">
        <f t="shared" si="491"/>
        <v>0</v>
      </c>
      <c r="I170" s="107">
        <f t="shared" si="491"/>
        <v>0</v>
      </c>
      <c r="J170" s="107">
        <f t="shared" si="491"/>
        <v>0</v>
      </c>
      <c r="K170" s="107">
        <f t="shared" si="491"/>
        <v>0</v>
      </c>
      <c r="L170" s="107">
        <f t="shared" si="491"/>
        <v>0</v>
      </c>
      <c r="M170" s="107">
        <f t="shared" si="491"/>
        <v>7371</v>
      </c>
      <c r="N170" s="107">
        <f t="shared" si="491"/>
        <v>7371</v>
      </c>
      <c r="O170" s="107">
        <f t="shared" si="491"/>
        <v>7518.4199999999992</v>
      </c>
      <c r="P170" s="107">
        <f t="shared" si="491"/>
        <v>7518.4199999999992</v>
      </c>
      <c r="Q170" s="107">
        <f t="shared" si="491"/>
        <v>7518.4199999999992</v>
      </c>
      <c r="R170" s="107">
        <f t="shared" si="491"/>
        <v>7518.4199999999992</v>
      </c>
      <c r="S170" s="107">
        <f t="shared" si="491"/>
        <v>7518.4199999999992</v>
      </c>
      <c r="T170" s="107">
        <f t="shared" si="491"/>
        <v>7518.4199999999992</v>
      </c>
      <c r="U170" s="107">
        <f t="shared" si="491"/>
        <v>7518.4199999999992</v>
      </c>
      <c r="V170" s="107">
        <f t="shared" si="491"/>
        <v>7518.4199999999992</v>
      </c>
      <c r="W170" s="107">
        <f t="shared" si="491"/>
        <v>7518.4199999999992</v>
      </c>
      <c r="X170" s="107">
        <f t="shared" si="491"/>
        <v>7518.4199999999992</v>
      </c>
      <c r="Y170" s="107">
        <f t="shared" si="491"/>
        <v>7518.4199999999992</v>
      </c>
      <c r="Z170" s="107">
        <f t="shared" si="491"/>
        <v>7518.4199999999992</v>
      </c>
      <c r="AA170" s="107">
        <f t="shared" si="491"/>
        <v>7668.7884000000004</v>
      </c>
      <c r="AB170" s="107">
        <f t="shared" si="491"/>
        <v>7668.7884000000004</v>
      </c>
      <c r="AC170" s="107">
        <f t="shared" si="491"/>
        <v>7668.7884000000004</v>
      </c>
      <c r="AD170" s="107">
        <f t="shared" si="491"/>
        <v>7668.7884000000004</v>
      </c>
      <c r="AE170" s="107">
        <f t="shared" si="491"/>
        <v>7668.7884000000004</v>
      </c>
      <c r="AF170" s="107">
        <f t="shared" si="491"/>
        <v>7668.7884000000004</v>
      </c>
      <c r="AG170" s="107">
        <f t="shared" si="491"/>
        <v>7668.7884000000004</v>
      </c>
      <c r="AH170" s="107">
        <f t="shared" si="491"/>
        <v>7668.7884000000004</v>
      </c>
      <c r="AI170" s="107">
        <f t="shared" si="491"/>
        <v>7668.7884000000004</v>
      </c>
      <c r="AJ170" s="107">
        <f t="shared" si="491"/>
        <v>7668.7884000000004</v>
      </c>
      <c r="AK170" s="107">
        <f t="shared" si="491"/>
        <v>7668.7884000000004</v>
      </c>
      <c r="AL170" s="107">
        <f t="shared" si="491"/>
        <v>7668.7884000000004</v>
      </c>
    </row>
    <row r="171" spans="1:38" ht="16.5" thickTop="1" thickBot="1" x14ac:dyDescent="0.3">
      <c r="A171" s="57" t="s">
        <v>433</v>
      </c>
      <c r="B171" s="107"/>
      <c r="C171" s="107">
        <f>+C139+C84+C29</f>
        <v>0</v>
      </c>
      <c r="D171" s="107">
        <f t="shared" ref="D171:AL171" si="492">+D139+D84+D29</f>
        <v>0</v>
      </c>
      <c r="E171" s="107">
        <f t="shared" si="492"/>
        <v>0</v>
      </c>
      <c r="F171" s="107">
        <f t="shared" si="492"/>
        <v>0</v>
      </c>
      <c r="G171" s="107">
        <f t="shared" si="492"/>
        <v>0</v>
      </c>
      <c r="H171" s="107">
        <f t="shared" si="492"/>
        <v>0</v>
      </c>
      <c r="I171" s="107">
        <f t="shared" si="492"/>
        <v>0</v>
      </c>
      <c r="J171" s="107">
        <f t="shared" si="492"/>
        <v>0</v>
      </c>
      <c r="K171" s="107">
        <f t="shared" si="492"/>
        <v>0</v>
      </c>
      <c r="L171" s="107">
        <f t="shared" si="492"/>
        <v>0</v>
      </c>
      <c r="M171" s="107">
        <f t="shared" si="492"/>
        <v>468</v>
      </c>
      <c r="N171" s="107">
        <f t="shared" si="492"/>
        <v>468</v>
      </c>
      <c r="O171" s="107">
        <f t="shared" si="492"/>
        <v>477.36</v>
      </c>
      <c r="P171" s="107">
        <f t="shared" si="492"/>
        <v>477.36</v>
      </c>
      <c r="Q171" s="107">
        <f t="shared" si="492"/>
        <v>477.36</v>
      </c>
      <c r="R171" s="107">
        <f t="shared" si="492"/>
        <v>477.36</v>
      </c>
      <c r="S171" s="107">
        <f t="shared" si="492"/>
        <v>477.36</v>
      </c>
      <c r="T171" s="107">
        <f t="shared" si="492"/>
        <v>477.36</v>
      </c>
      <c r="U171" s="107">
        <f t="shared" si="492"/>
        <v>477.36</v>
      </c>
      <c r="V171" s="107">
        <f t="shared" si="492"/>
        <v>477.36</v>
      </c>
      <c r="W171" s="107">
        <f t="shared" si="492"/>
        <v>477.36</v>
      </c>
      <c r="X171" s="107">
        <f t="shared" si="492"/>
        <v>477.36</v>
      </c>
      <c r="Y171" s="107">
        <f t="shared" si="492"/>
        <v>477.36</v>
      </c>
      <c r="Z171" s="107">
        <f t="shared" si="492"/>
        <v>477.36</v>
      </c>
      <c r="AA171" s="107">
        <f t="shared" si="492"/>
        <v>486.90719999999999</v>
      </c>
      <c r="AB171" s="107">
        <f t="shared" si="492"/>
        <v>486.90719999999999</v>
      </c>
      <c r="AC171" s="107">
        <f t="shared" si="492"/>
        <v>486.90719999999999</v>
      </c>
      <c r="AD171" s="107">
        <f t="shared" si="492"/>
        <v>486.90719999999999</v>
      </c>
      <c r="AE171" s="107">
        <f t="shared" si="492"/>
        <v>486.90719999999999</v>
      </c>
      <c r="AF171" s="107">
        <f t="shared" si="492"/>
        <v>486.90719999999999</v>
      </c>
      <c r="AG171" s="107">
        <f t="shared" si="492"/>
        <v>486.90719999999999</v>
      </c>
      <c r="AH171" s="107">
        <f t="shared" si="492"/>
        <v>486.90719999999999</v>
      </c>
      <c r="AI171" s="107">
        <f t="shared" si="492"/>
        <v>486.90719999999999</v>
      </c>
      <c r="AJ171" s="107">
        <f t="shared" si="492"/>
        <v>486.90719999999999</v>
      </c>
      <c r="AK171" s="107">
        <f t="shared" si="492"/>
        <v>486.90719999999999</v>
      </c>
      <c r="AL171" s="107">
        <f t="shared" si="492"/>
        <v>486.90719999999999</v>
      </c>
    </row>
    <row r="172" spans="1:38" ht="16.5" thickTop="1" thickBot="1" x14ac:dyDescent="0.3">
      <c r="A172" s="57" t="s">
        <v>446</v>
      </c>
      <c r="B172" s="107"/>
      <c r="C172" s="107">
        <f>+C154+C99+C44</f>
        <v>0</v>
      </c>
      <c r="D172" s="107">
        <f t="shared" ref="D172:AL172" si="493">+D154+D99+D44</f>
        <v>0</v>
      </c>
      <c r="E172" s="107">
        <f t="shared" si="493"/>
        <v>0</v>
      </c>
      <c r="F172" s="107">
        <f t="shared" si="493"/>
        <v>0</v>
      </c>
      <c r="G172" s="107">
        <f t="shared" si="493"/>
        <v>0</v>
      </c>
      <c r="H172" s="107">
        <f t="shared" si="493"/>
        <v>0</v>
      </c>
      <c r="I172" s="107">
        <f t="shared" si="493"/>
        <v>0</v>
      </c>
      <c r="J172" s="107">
        <f t="shared" si="493"/>
        <v>0</v>
      </c>
      <c r="K172" s="107">
        <f t="shared" si="493"/>
        <v>0</v>
      </c>
      <c r="L172" s="107">
        <f t="shared" si="493"/>
        <v>0</v>
      </c>
      <c r="M172" s="107">
        <f t="shared" si="493"/>
        <v>468</v>
      </c>
      <c r="N172" s="107">
        <f t="shared" si="493"/>
        <v>936</v>
      </c>
      <c r="O172" s="107">
        <f t="shared" si="493"/>
        <v>1413.3600000000001</v>
      </c>
      <c r="P172" s="107">
        <f t="shared" si="493"/>
        <v>1890.72</v>
      </c>
      <c r="Q172" s="107">
        <f t="shared" si="493"/>
        <v>2368.08</v>
      </c>
      <c r="R172" s="107">
        <f t="shared" si="493"/>
        <v>2845.44</v>
      </c>
      <c r="S172" s="107">
        <f t="shared" si="493"/>
        <v>3322.7999999999997</v>
      </c>
      <c r="T172" s="107">
        <f t="shared" si="493"/>
        <v>3800.1599999999994</v>
      </c>
      <c r="U172" s="107">
        <f t="shared" si="493"/>
        <v>4277.5199999999986</v>
      </c>
      <c r="V172" s="107">
        <f t="shared" si="493"/>
        <v>4754.8799999999992</v>
      </c>
      <c r="W172" s="107">
        <f t="shared" si="493"/>
        <v>5232.239999999998</v>
      </c>
      <c r="X172" s="107">
        <f t="shared" si="493"/>
        <v>5709.5999999999985</v>
      </c>
      <c r="Y172" s="107">
        <f t="shared" si="493"/>
        <v>6186.9599999999973</v>
      </c>
      <c r="Z172" s="107">
        <f t="shared" si="493"/>
        <v>6664.3199999999979</v>
      </c>
      <c r="AA172" s="107">
        <f t="shared" si="493"/>
        <v>7151.2271999999975</v>
      </c>
      <c r="AB172" s="107">
        <f t="shared" si="493"/>
        <v>7638.1343999999972</v>
      </c>
      <c r="AC172" s="107">
        <f t="shared" si="493"/>
        <v>8125.0415999999977</v>
      </c>
      <c r="AD172" s="107">
        <f t="shared" si="493"/>
        <v>8611.9487999999983</v>
      </c>
      <c r="AE172" s="107">
        <f t="shared" si="493"/>
        <v>9098.8559999999979</v>
      </c>
      <c r="AF172" s="107">
        <f t="shared" si="493"/>
        <v>9585.7631999999976</v>
      </c>
      <c r="AG172" s="107">
        <f t="shared" si="493"/>
        <v>10072.670399999999</v>
      </c>
      <c r="AH172" s="107">
        <f t="shared" si="493"/>
        <v>10559.577599999999</v>
      </c>
      <c r="AI172" s="107">
        <f t="shared" si="493"/>
        <v>11046.484799999998</v>
      </c>
      <c r="AJ172" s="107">
        <f t="shared" si="493"/>
        <v>11533.391999999998</v>
      </c>
      <c r="AK172" s="107">
        <f t="shared" si="493"/>
        <v>12020.299199999998</v>
      </c>
      <c r="AL172" s="107">
        <f t="shared" si="493"/>
        <v>12507.206399999997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335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447</v>
      </c>
      <c r="B175" s="107"/>
      <c r="C175" s="107">
        <f>+C157+C102+C47</f>
        <v>0</v>
      </c>
      <c r="D175" s="107">
        <f t="shared" ref="D175:AK175" si="494">+D157+D102+D47</f>
        <v>0</v>
      </c>
      <c r="E175" s="107">
        <f t="shared" si="494"/>
        <v>0</v>
      </c>
      <c r="F175" s="107">
        <f t="shared" si="494"/>
        <v>0</v>
      </c>
      <c r="G175" s="107">
        <f t="shared" si="494"/>
        <v>0</v>
      </c>
      <c r="H175" s="107">
        <f t="shared" si="494"/>
        <v>0</v>
      </c>
      <c r="I175" s="107">
        <f t="shared" si="494"/>
        <v>0</v>
      </c>
      <c r="J175" s="107">
        <f t="shared" si="494"/>
        <v>0</v>
      </c>
      <c r="K175" s="107">
        <f t="shared" si="494"/>
        <v>0</v>
      </c>
      <c r="L175" s="107">
        <f t="shared" si="494"/>
        <v>0</v>
      </c>
      <c r="M175" s="107">
        <f t="shared" si="494"/>
        <v>450</v>
      </c>
      <c r="N175" s="107">
        <f t="shared" si="494"/>
        <v>-900</v>
      </c>
      <c r="O175" s="107">
        <f t="shared" si="494"/>
        <v>-441</v>
      </c>
      <c r="P175" s="107">
        <f t="shared" si="494"/>
        <v>18</v>
      </c>
      <c r="Q175" s="107">
        <f t="shared" si="494"/>
        <v>477</v>
      </c>
      <c r="R175" s="107">
        <f t="shared" si="494"/>
        <v>936</v>
      </c>
      <c r="S175" s="107">
        <f>+S157+S102+S47</f>
        <v>-2350.44</v>
      </c>
      <c r="T175" s="107">
        <f t="shared" si="494"/>
        <v>-1891.44</v>
      </c>
      <c r="U175" s="107">
        <f t="shared" si="494"/>
        <v>-1432.44</v>
      </c>
      <c r="V175" s="107">
        <f t="shared" si="494"/>
        <v>-973.44</v>
      </c>
      <c r="W175" s="107">
        <f t="shared" si="494"/>
        <v>-514.44000000000005</v>
      </c>
      <c r="X175" s="107">
        <f t="shared" si="494"/>
        <v>-55.440000000000055</v>
      </c>
      <c r="Y175" s="107">
        <f t="shared" si="494"/>
        <v>403.55999999999995</v>
      </c>
      <c r="Z175" s="107">
        <f t="shared" si="494"/>
        <v>-1010.1600000000001</v>
      </c>
      <c r="AA175" s="107">
        <f t="shared" si="494"/>
        <v>-541.98000000000025</v>
      </c>
      <c r="AB175" s="107">
        <f t="shared" si="494"/>
        <v>-73.800000000000409</v>
      </c>
      <c r="AC175" s="107">
        <f t="shared" si="494"/>
        <v>394.37999999999943</v>
      </c>
      <c r="AD175" s="107">
        <f t="shared" si="494"/>
        <v>862.55999999999926</v>
      </c>
      <c r="AE175" s="107">
        <f t="shared" si="494"/>
        <v>-2566.0157760000011</v>
      </c>
      <c r="AF175" s="107">
        <f t="shared" si="494"/>
        <v>-2097.8357760000008</v>
      </c>
      <c r="AG175" s="107">
        <f t="shared" si="494"/>
        <v>-1629.6557760000012</v>
      </c>
      <c r="AH175" s="107">
        <f t="shared" si="494"/>
        <v>-1161.4757760000014</v>
      </c>
      <c r="AI175" s="107">
        <f t="shared" si="494"/>
        <v>-693.29577600000152</v>
      </c>
      <c r="AJ175" s="107">
        <f t="shared" si="494"/>
        <v>-225.11577600000169</v>
      </c>
      <c r="AK175" s="107">
        <f t="shared" si="494"/>
        <v>243.06422399999815</v>
      </c>
      <c r="AL175" s="107">
        <f>+AL157+AL102+AL47</f>
        <v>-1237.133664000002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335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448</v>
      </c>
      <c r="B178" s="107"/>
      <c r="C178" s="107">
        <f>+C160+C105+C50</f>
        <v>0</v>
      </c>
      <c r="D178" s="107">
        <f t="shared" ref="D178:AL178" si="495">+D160+D105+D50</f>
        <v>0</v>
      </c>
      <c r="E178" s="107">
        <f t="shared" si="495"/>
        <v>0</v>
      </c>
      <c r="F178" s="107">
        <f t="shared" si="495"/>
        <v>0</v>
      </c>
      <c r="G178" s="107">
        <f t="shared" si="495"/>
        <v>0</v>
      </c>
      <c r="H178" s="107">
        <f t="shared" si="495"/>
        <v>0</v>
      </c>
      <c r="I178" s="107">
        <f t="shared" si="495"/>
        <v>0</v>
      </c>
      <c r="J178" s="107">
        <f t="shared" si="495"/>
        <v>0</v>
      </c>
      <c r="K178" s="107">
        <f t="shared" si="495"/>
        <v>0</v>
      </c>
      <c r="L178" s="107">
        <f t="shared" si="495"/>
        <v>0</v>
      </c>
      <c r="M178" s="107">
        <f t="shared" si="495"/>
        <v>760.5</v>
      </c>
      <c r="N178" s="107">
        <f t="shared" si="495"/>
        <v>760.5</v>
      </c>
      <c r="O178" s="107">
        <f t="shared" si="495"/>
        <v>775.71</v>
      </c>
      <c r="P178" s="107">
        <f t="shared" si="495"/>
        <v>775.70999999999981</v>
      </c>
      <c r="Q178" s="107">
        <f t="shared" si="495"/>
        <v>775.70999999999981</v>
      </c>
      <c r="R178" s="107">
        <f t="shared" si="495"/>
        <v>775.70999999999981</v>
      </c>
      <c r="S178" s="107">
        <f t="shared" si="495"/>
        <v>775.70999999999981</v>
      </c>
      <c r="T178" s="107">
        <f t="shared" si="495"/>
        <v>775.70999999999981</v>
      </c>
      <c r="U178" s="107">
        <f t="shared" si="495"/>
        <v>775.70999999999981</v>
      </c>
      <c r="V178" s="107">
        <f t="shared" si="495"/>
        <v>775.70999999999981</v>
      </c>
      <c r="W178" s="107">
        <f t="shared" si="495"/>
        <v>775.70999999999981</v>
      </c>
      <c r="X178" s="107">
        <f t="shared" si="495"/>
        <v>775.70999999999981</v>
      </c>
      <c r="Y178" s="107">
        <f t="shared" si="495"/>
        <v>775.70999999999981</v>
      </c>
      <c r="Z178" s="107">
        <f t="shared" si="495"/>
        <v>775.70999999999981</v>
      </c>
      <c r="AA178" s="107">
        <f t="shared" si="495"/>
        <v>791.22419999999943</v>
      </c>
      <c r="AB178" s="107">
        <f t="shared" si="495"/>
        <v>791.22419999999931</v>
      </c>
      <c r="AC178" s="107">
        <f t="shared" si="495"/>
        <v>791.22419999999931</v>
      </c>
      <c r="AD178" s="107">
        <f t="shared" si="495"/>
        <v>791.22419999999931</v>
      </c>
      <c r="AE178" s="107">
        <f t="shared" si="495"/>
        <v>791.22419999999931</v>
      </c>
      <c r="AF178" s="107">
        <f t="shared" si="495"/>
        <v>791.22419999999931</v>
      </c>
      <c r="AG178" s="107">
        <f t="shared" si="495"/>
        <v>791.22419999999931</v>
      </c>
      <c r="AH178" s="107">
        <f t="shared" si="495"/>
        <v>791.22419999999931</v>
      </c>
      <c r="AI178" s="107">
        <f t="shared" si="495"/>
        <v>791.22419999999931</v>
      </c>
      <c r="AJ178" s="107">
        <f t="shared" si="495"/>
        <v>791.22419999999931</v>
      </c>
      <c r="AK178" s="107">
        <f t="shared" si="495"/>
        <v>791.22419999999931</v>
      </c>
      <c r="AL178" s="107">
        <f t="shared" si="495"/>
        <v>791.22419999999931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335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340</v>
      </c>
      <c r="B182" s="107"/>
      <c r="C182" s="107">
        <f>+C151+C96+C41</f>
        <v>0</v>
      </c>
      <c r="D182" s="107">
        <f>+D151+D96+D41</f>
        <v>0</v>
      </c>
      <c r="E182" s="107">
        <f t="shared" ref="E182:AL182" si="496">+E151+E96+E41</f>
        <v>0</v>
      </c>
      <c r="F182" s="107">
        <f t="shared" si="496"/>
        <v>0</v>
      </c>
      <c r="G182" s="107">
        <f t="shared" si="496"/>
        <v>0</v>
      </c>
      <c r="H182" s="107">
        <f t="shared" si="496"/>
        <v>0</v>
      </c>
      <c r="I182" s="107">
        <f t="shared" si="496"/>
        <v>0</v>
      </c>
      <c r="J182" s="107">
        <f t="shared" si="496"/>
        <v>0</v>
      </c>
      <c r="K182" s="107">
        <f t="shared" si="496"/>
        <v>0</v>
      </c>
      <c r="L182" s="107">
        <f t="shared" si="496"/>
        <v>0</v>
      </c>
      <c r="M182" s="107">
        <f t="shared" si="496"/>
        <v>6160.5</v>
      </c>
      <c r="N182" s="107">
        <f t="shared" si="496"/>
        <v>8721</v>
      </c>
      <c r="O182" s="107">
        <f t="shared" si="496"/>
        <v>7044.2100000000009</v>
      </c>
      <c r="P182" s="107">
        <f t="shared" si="496"/>
        <v>7059.42</v>
      </c>
      <c r="Q182" s="107">
        <f t="shared" si="496"/>
        <v>7059.42</v>
      </c>
      <c r="R182" s="107">
        <f t="shared" si="496"/>
        <v>7059.42</v>
      </c>
      <c r="S182" s="107">
        <f t="shared" si="496"/>
        <v>10804.86</v>
      </c>
      <c r="T182" s="107">
        <f t="shared" si="496"/>
        <v>7059.42</v>
      </c>
      <c r="U182" s="107">
        <f t="shared" si="496"/>
        <v>7059.42</v>
      </c>
      <c r="V182" s="107">
        <f t="shared" si="496"/>
        <v>7059.42</v>
      </c>
      <c r="W182" s="107">
        <f t="shared" si="496"/>
        <v>7059.42</v>
      </c>
      <c r="X182" s="107">
        <f t="shared" si="496"/>
        <v>7059.42</v>
      </c>
      <c r="Y182" s="107">
        <f t="shared" si="496"/>
        <v>7059.42</v>
      </c>
      <c r="Z182" s="107">
        <f t="shared" si="496"/>
        <v>8932.14</v>
      </c>
      <c r="AA182" s="107">
        <f t="shared" si="496"/>
        <v>7185.0942000000014</v>
      </c>
      <c r="AB182" s="107">
        <f t="shared" si="496"/>
        <v>7200.6084000000001</v>
      </c>
      <c r="AC182" s="107">
        <f t="shared" si="496"/>
        <v>7200.6084000000001</v>
      </c>
      <c r="AD182" s="107">
        <f t="shared" si="496"/>
        <v>7200.6084000000001</v>
      </c>
      <c r="AE182" s="107">
        <f t="shared" si="496"/>
        <v>11097.364175999999</v>
      </c>
      <c r="AF182" s="107">
        <f t="shared" si="496"/>
        <v>7200.6084000000001</v>
      </c>
      <c r="AG182" s="107">
        <f t="shared" si="496"/>
        <v>7200.6084000000001</v>
      </c>
      <c r="AH182" s="107">
        <f t="shared" si="496"/>
        <v>7200.6084000000001</v>
      </c>
      <c r="AI182" s="107">
        <f t="shared" si="496"/>
        <v>7200.6084000000001</v>
      </c>
      <c r="AJ182" s="107">
        <f t="shared" si="496"/>
        <v>7200.6084000000001</v>
      </c>
      <c r="AK182" s="107">
        <f t="shared" si="496"/>
        <v>7200.6084000000001</v>
      </c>
      <c r="AL182" s="107">
        <f t="shared" si="496"/>
        <v>9148.9862880000001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115"/>
  <sheetViews>
    <sheetView showGridLines="0" workbookViewId="0"/>
  </sheetViews>
  <sheetFormatPr defaultRowHeight="15" x14ac:dyDescent="0.25"/>
  <cols>
    <col min="1" max="1" width="36.42578125" bestFit="1" customWidth="1"/>
  </cols>
  <sheetData>
    <row r="1" spans="1:39" x14ac:dyDescent="0.25">
      <c r="A1" s="25" t="s">
        <v>204</v>
      </c>
    </row>
    <row r="2" spans="1:39" ht="15.75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101" t="str">
        <f>+SPm!B2</f>
        <v>A1 M1</v>
      </c>
      <c r="E3" s="101" t="str">
        <f>+SPm!C2</f>
        <v>A1 M2</v>
      </c>
      <c r="F3" s="101" t="str">
        <f>+SPm!D2</f>
        <v>A1 M3</v>
      </c>
      <c r="G3" s="101" t="str">
        <f>+SPm!E2</f>
        <v>A1 M4</v>
      </c>
      <c r="H3" s="101" t="str">
        <f>+SPm!F2</f>
        <v>A1 M5</v>
      </c>
      <c r="I3" s="101" t="str">
        <f>+SPm!G2</f>
        <v>A1 M6</v>
      </c>
      <c r="J3" s="101" t="str">
        <f>+SPm!H2</f>
        <v>A1 M7</v>
      </c>
      <c r="K3" s="101" t="str">
        <f>+SPm!I2</f>
        <v>A1 M8</v>
      </c>
      <c r="L3" s="101" t="str">
        <f>+SPm!J2</f>
        <v>A1 M9</v>
      </c>
      <c r="M3" s="101" t="str">
        <f>+SPm!K2</f>
        <v>A1 M10</v>
      </c>
      <c r="N3" s="101" t="str">
        <f>+SPm!L2</f>
        <v>A1 M11</v>
      </c>
      <c r="O3" s="101" t="str">
        <f>+SPm!M2</f>
        <v>A1 M12</v>
      </c>
      <c r="P3" s="101" t="str">
        <f>+SPm!N2</f>
        <v>A2 M1</v>
      </c>
      <c r="Q3" s="101" t="str">
        <f>+SPm!O2</f>
        <v>A2 M2</v>
      </c>
      <c r="R3" s="101" t="str">
        <f>+SPm!P2</f>
        <v>A2 M3</v>
      </c>
      <c r="S3" s="101" t="str">
        <f>+SPm!Q2</f>
        <v>A2 M4</v>
      </c>
      <c r="T3" s="101" t="str">
        <f>+SPm!R2</f>
        <v>A2 M5</v>
      </c>
      <c r="U3" s="101" t="str">
        <f>+SPm!S2</f>
        <v>A2 M6</v>
      </c>
      <c r="V3" s="101" t="str">
        <f>+SPm!T2</f>
        <v>A2 M7</v>
      </c>
      <c r="W3" s="101" t="str">
        <f>+SPm!U2</f>
        <v>A2 M8</v>
      </c>
      <c r="X3" s="101" t="str">
        <f>+SPm!V2</f>
        <v>A2 M9</v>
      </c>
      <c r="Y3" s="101" t="str">
        <f>+SPm!W2</f>
        <v>A2 M10</v>
      </c>
      <c r="Z3" s="101" t="str">
        <f>+SPm!X2</f>
        <v>A2 M11</v>
      </c>
      <c r="AA3" s="101" t="str">
        <f>+SPm!Y2</f>
        <v>A2 M12</v>
      </c>
      <c r="AB3" s="101" t="str">
        <f>+SPm!Z2</f>
        <v>A3 M1</v>
      </c>
      <c r="AC3" s="101" t="str">
        <f>+SPm!AA2</f>
        <v>A3 M2</v>
      </c>
      <c r="AD3" s="101" t="str">
        <f>+SPm!AB2</f>
        <v>A3 M3</v>
      </c>
      <c r="AE3" s="101" t="str">
        <f>+SPm!AC2</f>
        <v>A3 M4</v>
      </c>
      <c r="AF3" s="101" t="str">
        <f>+SPm!AD2</f>
        <v>A3 M5</v>
      </c>
      <c r="AG3" s="101" t="str">
        <f>+SPm!AE2</f>
        <v>A3 M6</v>
      </c>
      <c r="AH3" s="101" t="str">
        <f>+SPm!AF2</f>
        <v>A3 M7</v>
      </c>
      <c r="AI3" s="101" t="str">
        <f>+SPm!AG2</f>
        <v>A3 M8</v>
      </c>
      <c r="AJ3" s="101" t="str">
        <f>+SPm!AH2</f>
        <v>A3 M9</v>
      </c>
      <c r="AK3" s="101" t="str">
        <f>+SPm!AI2</f>
        <v>A3 M10</v>
      </c>
      <c r="AL3" s="101" t="str">
        <f>+SPm!AJ2</f>
        <v>A3 M11</v>
      </c>
      <c r="AM3" s="101" t="str">
        <f>+SPm!AK2</f>
        <v>A3 M12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x14ac:dyDescent="0.25">
      <c r="B29" s="124"/>
      <c r="C29" s="124"/>
    </row>
    <row r="30" spans="1:39" ht="15.75" thickBot="1" x14ac:dyDescent="0.3">
      <c r="A30" s="57" t="s">
        <v>315</v>
      </c>
      <c r="B30" s="124"/>
      <c r="C30" s="124"/>
      <c r="D30" s="57" t="str">
        <f>+SPm!B2</f>
        <v>A1 M1</v>
      </c>
      <c r="E30" s="57" t="str">
        <f>+SPm!C2</f>
        <v>A1 M2</v>
      </c>
      <c r="F30" s="57" t="str">
        <f>+SPm!D2</f>
        <v>A1 M3</v>
      </c>
      <c r="G30" s="57" t="str">
        <f>+SPm!E2</f>
        <v>A1 M4</v>
      </c>
      <c r="H30" s="57" t="str">
        <f>+SPm!F2</f>
        <v>A1 M5</v>
      </c>
      <c r="I30" s="57" t="str">
        <f>+SPm!G2</f>
        <v>A1 M6</v>
      </c>
      <c r="J30" s="57" t="str">
        <f>+SPm!H2</f>
        <v>A1 M7</v>
      </c>
      <c r="K30" s="57" t="str">
        <f>+SPm!I2</f>
        <v>A1 M8</v>
      </c>
      <c r="L30" s="57" t="str">
        <f>+SPm!J2</f>
        <v>A1 M9</v>
      </c>
      <c r="M30" s="57" t="str">
        <f>+SPm!K2</f>
        <v>A1 M10</v>
      </c>
      <c r="N30" s="57" t="str">
        <f>+SPm!L2</f>
        <v>A1 M11</v>
      </c>
      <c r="O30" s="57" t="str">
        <f>+SPm!M2</f>
        <v>A1 M12</v>
      </c>
      <c r="P30" s="57" t="str">
        <f>+SPm!N2</f>
        <v>A2 M1</v>
      </c>
      <c r="Q30" s="57" t="str">
        <f>+SPm!O2</f>
        <v>A2 M2</v>
      </c>
      <c r="R30" s="57" t="str">
        <f>+SPm!P2</f>
        <v>A2 M3</v>
      </c>
      <c r="S30" s="57" t="str">
        <f>+SPm!Q2</f>
        <v>A2 M4</v>
      </c>
      <c r="T30" s="57" t="str">
        <f>+SPm!R2</f>
        <v>A2 M5</v>
      </c>
      <c r="U30" s="57" t="str">
        <f>+SPm!S2</f>
        <v>A2 M6</v>
      </c>
      <c r="V30" s="57" t="str">
        <f>+SPm!T2</f>
        <v>A2 M7</v>
      </c>
      <c r="W30" s="57" t="str">
        <f>+SPm!U2</f>
        <v>A2 M8</v>
      </c>
      <c r="X30" s="57" t="str">
        <f>+SPm!V2</f>
        <v>A2 M9</v>
      </c>
      <c r="Y30" s="57" t="str">
        <f>+SPm!W2</f>
        <v>A2 M10</v>
      </c>
      <c r="Z30" s="57" t="str">
        <f>+SPm!X2</f>
        <v>A2 M11</v>
      </c>
      <c r="AA30" s="57" t="str">
        <f>+SPm!Y2</f>
        <v>A2 M12</v>
      </c>
      <c r="AB30" s="57" t="str">
        <f>+SPm!Z2</f>
        <v>A3 M1</v>
      </c>
      <c r="AC30" s="57" t="str">
        <f>+SPm!AA2</f>
        <v>A3 M2</v>
      </c>
      <c r="AD30" s="57" t="str">
        <f>+SPm!AB2</f>
        <v>A3 M3</v>
      </c>
      <c r="AE30" s="57" t="str">
        <f>+SPm!AC2</f>
        <v>A3 M4</v>
      </c>
      <c r="AF30" s="57" t="str">
        <f>+SPm!AD2</f>
        <v>A3 M5</v>
      </c>
      <c r="AG30" s="57" t="str">
        <f>+SPm!AE2</f>
        <v>A3 M6</v>
      </c>
      <c r="AH30" s="57" t="str">
        <f>+SPm!AF2</f>
        <v>A3 M7</v>
      </c>
      <c r="AI30" s="57" t="str">
        <f>+SPm!AG2</f>
        <v>A3 M8</v>
      </c>
      <c r="AJ30" s="57" t="str">
        <f>+SPm!AH2</f>
        <v>A3 M9</v>
      </c>
      <c r="AK30" s="57" t="str">
        <f>+SPm!AI2</f>
        <v>A3 M10</v>
      </c>
      <c r="AL30" s="57" t="str">
        <f>+SPm!AJ2</f>
        <v>A3 M11</v>
      </c>
      <c r="AM30" s="57" t="str">
        <f>+SPm!AK2</f>
        <v>A3 M12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314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9" spans="1:39" ht="15.75" thickBot="1" x14ac:dyDescent="0.3">
      <c r="A59" s="57" t="s">
        <v>325</v>
      </c>
      <c r="D59" s="57" t="str">
        <f>+SPm!B2</f>
        <v>A1 M1</v>
      </c>
      <c r="E59" s="57" t="str">
        <f>+SPm!C2</f>
        <v>A1 M2</v>
      </c>
      <c r="F59" s="57" t="str">
        <f>+SPm!D2</f>
        <v>A1 M3</v>
      </c>
      <c r="G59" s="57" t="str">
        <f>+SPm!E2</f>
        <v>A1 M4</v>
      </c>
      <c r="H59" s="57" t="str">
        <f>+SPm!F2</f>
        <v>A1 M5</v>
      </c>
      <c r="I59" s="57" t="str">
        <f>+SPm!G2</f>
        <v>A1 M6</v>
      </c>
      <c r="J59" s="57" t="str">
        <f>+SPm!H2</f>
        <v>A1 M7</v>
      </c>
      <c r="K59" s="57" t="str">
        <f>+SPm!I2</f>
        <v>A1 M8</v>
      </c>
      <c r="L59" s="57" t="str">
        <f>+SPm!J2</f>
        <v>A1 M9</v>
      </c>
      <c r="M59" s="57" t="str">
        <f>+SPm!K2</f>
        <v>A1 M10</v>
      </c>
      <c r="N59" s="57" t="str">
        <f>+SPm!L2</f>
        <v>A1 M11</v>
      </c>
      <c r="O59" s="57" t="str">
        <f>+SPm!M2</f>
        <v>A1 M12</v>
      </c>
      <c r="P59" s="57" t="str">
        <f>+SPm!N2</f>
        <v>A2 M1</v>
      </c>
      <c r="Q59" s="57" t="str">
        <f>+SPm!O2</f>
        <v>A2 M2</v>
      </c>
      <c r="R59" s="57" t="str">
        <f>+SPm!P2</f>
        <v>A2 M3</v>
      </c>
      <c r="S59" s="57" t="str">
        <f>+SPm!Q2</f>
        <v>A2 M4</v>
      </c>
      <c r="T59" s="57" t="str">
        <f>+SPm!R2</f>
        <v>A2 M5</v>
      </c>
      <c r="U59" s="57" t="str">
        <f>+SPm!S2</f>
        <v>A2 M6</v>
      </c>
      <c r="V59" s="57" t="str">
        <f>+SPm!T2</f>
        <v>A2 M7</v>
      </c>
      <c r="W59" s="57" t="str">
        <f>+SPm!U2</f>
        <v>A2 M8</v>
      </c>
      <c r="X59" s="57" t="str">
        <f>+SPm!V2</f>
        <v>A2 M9</v>
      </c>
      <c r="Y59" s="57" t="str">
        <f>+SPm!W2</f>
        <v>A2 M10</v>
      </c>
      <c r="Z59" s="57" t="str">
        <f>+SPm!X2</f>
        <v>A2 M11</v>
      </c>
      <c r="AA59" s="57" t="str">
        <f>+SPm!Y2</f>
        <v>A2 M12</v>
      </c>
      <c r="AB59" s="57" t="str">
        <f>+SPm!Z2</f>
        <v>A3 M1</v>
      </c>
      <c r="AC59" s="57" t="str">
        <f>+SPm!AA2</f>
        <v>A3 M2</v>
      </c>
      <c r="AD59" s="57" t="str">
        <f>+SPm!AB2</f>
        <v>A3 M3</v>
      </c>
      <c r="AE59" s="57" t="str">
        <f>+SPm!AC2</f>
        <v>A3 M4</v>
      </c>
      <c r="AF59" s="57" t="str">
        <f>+SPm!AD2</f>
        <v>A3 M5</v>
      </c>
      <c r="AG59" s="57" t="str">
        <f>+SPm!AE2</f>
        <v>A3 M6</v>
      </c>
      <c r="AH59" s="57" t="str">
        <f>+SPm!AF2</f>
        <v>A3 M7</v>
      </c>
      <c r="AI59" s="57" t="str">
        <f>+SPm!AG2</f>
        <v>A3 M8</v>
      </c>
      <c r="AJ59" s="57" t="str">
        <f>+SPm!AH2</f>
        <v>A3 M9</v>
      </c>
      <c r="AK59" s="57" t="str">
        <f>+SPm!AI2</f>
        <v>A3 M10</v>
      </c>
      <c r="AL59" s="57" t="str">
        <f>+SPm!AJ2</f>
        <v>A3 M11</v>
      </c>
      <c r="AM59" s="57" t="str">
        <f>+SPm!AK2</f>
        <v>A3 M12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314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8" spans="1:39" ht="15.75" thickBot="1" x14ac:dyDescent="0.3">
      <c r="A88" s="57" t="s">
        <v>344</v>
      </c>
      <c r="D88" s="57" t="str">
        <f>+SPm!B2</f>
        <v>A1 M1</v>
      </c>
      <c r="E88" s="57" t="str">
        <f>+SPm!C2</f>
        <v>A1 M2</v>
      </c>
      <c r="F88" s="57" t="str">
        <f>+SPm!D2</f>
        <v>A1 M3</v>
      </c>
      <c r="G88" s="57" t="str">
        <f>+SPm!E2</f>
        <v>A1 M4</v>
      </c>
      <c r="H88" s="57" t="str">
        <f>+SPm!F2</f>
        <v>A1 M5</v>
      </c>
      <c r="I88" s="57" t="str">
        <f>+SPm!G2</f>
        <v>A1 M6</v>
      </c>
      <c r="J88" s="57" t="str">
        <f>+SPm!H2</f>
        <v>A1 M7</v>
      </c>
      <c r="K88" s="57" t="str">
        <f>+SPm!I2</f>
        <v>A1 M8</v>
      </c>
      <c r="L88" s="57" t="str">
        <f>+SPm!J2</f>
        <v>A1 M9</v>
      </c>
      <c r="M88" s="57" t="str">
        <f>+SPm!K2</f>
        <v>A1 M10</v>
      </c>
      <c r="N88" s="57" t="str">
        <f>+SPm!L2</f>
        <v>A1 M11</v>
      </c>
      <c r="O88" s="57" t="str">
        <f>+SPm!M2</f>
        <v>A1 M12</v>
      </c>
      <c r="P88" s="57" t="str">
        <f>+SPm!N2</f>
        <v>A2 M1</v>
      </c>
      <c r="Q88" s="57" t="str">
        <f>+SPm!O2</f>
        <v>A2 M2</v>
      </c>
      <c r="R88" s="57" t="str">
        <f>+SPm!P2</f>
        <v>A2 M3</v>
      </c>
      <c r="S88" s="57" t="str">
        <f>+SPm!Q2</f>
        <v>A2 M4</v>
      </c>
      <c r="T88" s="57" t="str">
        <f>+SPm!R2</f>
        <v>A2 M5</v>
      </c>
      <c r="U88" s="57" t="str">
        <f>+SPm!S2</f>
        <v>A2 M6</v>
      </c>
      <c r="V88" s="57" t="str">
        <f>+SPm!T2</f>
        <v>A2 M7</v>
      </c>
      <c r="W88" s="57" t="str">
        <f>+SPm!U2</f>
        <v>A2 M8</v>
      </c>
      <c r="X88" s="57" t="str">
        <f>+SPm!V2</f>
        <v>A2 M9</v>
      </c>
      <c r="Y88" s="57" t="str">
        <f>+SPm!W2</f>
        <v>A2 M10</v>
      </c>
      <c r="Z88" s="57" t="str">
        <f>+SPm!X2</f>
        <v>A2 M11</v>
      </c>
      <c r="AA88" s="57" t="str">
        <f>+SPm!Y2</f>
        <v>A2 M12</v>
      </c>
      <c r="AB88" s="57" t="str">
        <f>+SPm!Z2</f>
        <v>A3 M1</v>
      </c>
      <c r="AC88" s="57" t="str">
        <f>+SPm!AA2</f>
        <v>A3 M2</v>
      </c>
      <c r="AD88" s="57" t="str">
        <f>+SPm!AB2</f>
        <v>A3 M3</v>
      </c>
      <c r="AE88" s="57" t="str">
        <f>+SPm!AC2</f>
        <v>A3 M4</v>
      </c>
      <c r="AF88" s="57" t="str">
        <f>+SPm!AD2</f>
        <v>A3 M5</v>
      </c>
      <c r="AG88" s="57" t="str">
        <f>+SPm!AE2</f>
        <v>A3 M6</v>
      </c>
      <c r="AH88" s="57" t="str">
        <f>+SPm!AF2</f>
        <v>A3 M7</v>
      </c>
      <c r="AI88" s="57" t="str">
        <f>+SPm!AG2</f>
        <v>A3 M8</v>
      </c>
      <c r="AJ88" s="57" t="str">
        <f>+SPm!AH2</f>
        <v>A3 M9</v>
      </c>
      <c r="AK88" s="57" t="str">
        <f>+SPm!AI2</f>
        <v>A3 M10</v>
      </c>
      <c r="AL88" s="57" t="str">
        <f>+SPm!AJ2</f>
        <v>A3 M11</v>
      </c>
      <c r="AM88" s="57" t="str">
        <f>+SPm!AK2</f>
        <v>A3 M12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314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247"/>
  <sheetViews>
    <sheetView showGridLines="0" workbookViewId="0"/>
  </sheetViews>
  <sheetFormatPr defaultRowHeight="15" x14ac:dyDescent="0.25"/>
  <cols>
    <col min="2" max="2" width="31.85546875" bestFit="1" customWidth="1"/>
  </cols>
  <sheetData>
    <row r="1" spans="1:64" x14ac:dyDescent="0.25">
      <c r="A1" s="25" t="s">
        <v>204</v>
      </c>
    </row>
    <row r="3" spans="1:64" x14ac:dyDescent="0.25">
      <c r="A3" s="127"/>
      <c r="B3" s="133" t="s">
        <v>517</v>
      </c>
      <c r="C3" s="13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34"/>
      <c r="BA3" s="134"/>
      <c r="BB3" s="135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36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6" t="s">
        <v>486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518</v>
      </c>
      <c r="BB6" s="137">
        <v>1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tr">
        <f>+Finanziamneti!B4</f>
        <v>Data Stipula Contratto</v>
      </c>
      <c r="C7" s="150" t="str">
        <f>+IF(Finanziamneti!C4=0,"",Finanziamneti!C4)</f>
        <v>A2 M6</v>
      </c>
      <c r="D7" s="138">
        <f>VLOOKUP($C7,$BA$6:$BB$41,2,FALSE)</f>
        <v>18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519</v>
      </c>
      <c r="BB7" s="137">
        <v>2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8" t="str">
        <f>+Finanziamneti!B5</f>
        <v>Tasso di interesse annuale</v>
      </c>
      <c r="C8" s="152">
        <f>+IF(Finanziamneti!C5=0,"",Finanziamneti!C5)</f>
        <v>6.2E-2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520</v>
      </c>
      <c r="BB8" s="137">
        <v>3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8" t="str">
        <f>+Finanziamneti!B6</f>
        <v>Finanziamento</v>
      </c>
      <c r="C9" s="153">
        <f>+IF(Finanziamneti!C6=0,"",Finanziamneti!C6)</f>
        <v>80000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521</v>
      </c>
      <c r="BB9" s="137">
        <v>4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51" t="str">
        <f>+Finanziamneti!B7</f>
        <v>Durata (numero rate totali)</v>
      </c>
      <c r="C10" s="153">
        <f>+IF(Finanziamneti!C7=0,"",Finanziamneti!C7)</f>
        <v>72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522</v>
      </c>
      <c r="BB10" s="137">
        <v>5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34" t="s">
        <v>523</v>
      </c>
      <c r="BB11" s="137">
        <v>6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6" t="s">
        <v>524</v>
      </c>
      <c r="C12" s="126" t="s">
        <v>525</v>
      </c>
      <c r="D12" s="139">
        <f>((1+C8)^(1/12))-1</f>
        <v>5.0254121388362272E-3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34"/>
      <c r="BA12" s="134" t="s">
        <v>526</v>
      </c>
      <c r="BB12" s="137">
        <v>7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34" t="s">
        <v>527</v>
      </c>
      <c r="BB13" s="137">
        <v>8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6" t="s">
        <v>528</v>
      </c>
      <c r="C14" s="126" t="s">
        <v>525</v>
      </c>
      <c r="D14" s="140">
        <f>(C9)/((1-(1+D12)^(-C10))/D12)</f>
        <v>1326.9829183186498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34"/>
      <c r="BA14" s="134" t="s">
        <v>488</v>
      </c>
      <c r="BB14" s="137">
        <v>9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7"/>
      <c r="C15" s="66">
        <v>41275</v>
      </c>
      <c r="D15" s="66">
        <v>41306</v>
      </c>
      <c r="E15" s="66">
        <v>41336</v>
      </c>
      <c r="F15" s="66">
        <v>41367</v>
      </c>
      <c r="G15" s="66">
        <v>41397</v>
      </c>
      <c r="H15" s="66">
        <v>41428</v>
      </c>
      <c r="I15" s="66">
        <v>41458</v>
      </c>
      <c r="J15" s="66">
        <v>41489</v>
      </c>
      <c r="K15" s="66">
        <v>41519</v>
      </c>
      <c r="L15" s="66">
        <v>41550</v>
      </c>
      <c r="M15" s="66">
        <v>41580</v>
      </c>
      <c r="N15" s="66">
        <v>41611</v>
      </c>
      <c r="O15" s="66">
        <v>41641</v>
      </c>
      <c r="P15" s="66">
        <v>41672</v>
      </c>
      <c r="Q15" s="66">
        <v>41702</v>
      </c>
      <c r="R15" s="66">
        <v>41733</v>
      </c>
      <c r="S15" s="66">
        <v>41763</v>
      </c>
      <c r="T15" s="66">
        <v>41794</v>
      </c>
      <c r="U15" s="66">
        <v>41824</v>
      </c>
      <c r="V15" s="66">
        <v>41855</v>
      </c>
      <c r="W15" s="66">
        <v>41885</v>
      </c>
      <c r="X15" s="66">
        <v>41916</v>
      </c>
      <c r="Y15" s="66">
        <v>41946</v>
      </c>
      <c r="Z15" s="66">
        <v>41977</v>
      </c>
      <c r="AA15" s="66">
        <v>42007</v>
      </c>
      <c r="AB15" s="66">
        <v>42038</v>
      </c>
      <c r="AC15" s="66">
        <v>42068</v>
      </c>
      <c r="AD15" s="66">
        <v>42099</v>
      </c>
      <c r="AE15" s="66">
        <v>42129</v>
      </c>
      <c r="AF15" s="66">
        <v>42160</v>
      </c>
      <c r="AG15" s="66">
        <v>42190</v>
      </c>
      <c r="AH15" s="66">
        <v>42221</v>
      </c>
      <c r="AI15" s="66">
        <v>42251</v>
      </c>
      <c r="AJ15" s="66">
        <v>42282</v>
      </c>
      <c r="AK15" s="66">
        <v>42312</v>
      </c>
      <c r="AL15" s="66">
        <v>42343</v>
      </c>
      <c r="AM15" s="66">
        <v>42373</v>
      </c>
      <c r="AN15" s="66">
        <v>42404</v>
      </c>
      <c r="AO15" s="66">
        <v>42434</v>
      </c>
      <c r="AP15" s="66">
        <v>42465</v>
      </c>
      <c r="AQ15" s="66">
        <v>42495</v>
      </c>
      <c r="AR15" s="66">
        <v>42526</v>
      </c>
      <c r="AS15" s="66">
        <v>42556</v>
      </c>
      <c r="AT15" s="66">
        <v>42587</v>
      </c>
      <c r="AU15" s="66">
        <v>42617</v>
      </c>
      <c r="AV15" s="66">
        <v>42648</v>
      </c>
      <c r="AW15" s="66">
        <v>42678</v>
      </c>
      <c r="AX15" s="66">
        <v>42709</v>
      </c>
      <c r="AY15" s="66">
        <v>0</v>
      </c>
      <c r="AZ15" s="127"/>
      <c r="BA15" s="134" t="s">
        <v>529</v>
      </c>
      <c r="BB15" s="137">
        <v>10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138">
        <v>1</v>
      </c>
      <c r="D16" s="138">
        <f>+C16+1</f>
        <v>2</v>
      </c>
      <c r="E16" s="138">
        <f t="shared" ref="E16:AY16" si="0">+D16+1</f>
        <v>3</v>
      </c>
      <c r="F16" s="138">
        <f t="shared" si="0"/>
        <v>4</v>
      </c>
      <c r="G16" s="138">
        <f t="shared" si="0"/>
        <v>5</v>
      </c>
      <c r="H16" s="138">
        <f t="shared" si="0"/>
        <v>6</v>
      </c>
      <c r="I16" s="138">
        <f t="shared" si="0"/>
        <v>7</v>
      </c>
      <c r="J16" s="138">
        <f t="shared" si="0"/>
        <v>8</v>
      </c>
      <c r="K16" s="138">
        <f t="shared" si="0"/>
        <v>9</v>
      </c>
      <c r="L16" s="138">
        <f t="shared" si="0"/>
        <v>10</v>
      </c>
      <c r="M16" s="138">
        <f t="shared" si="0"/>
        <v>11</v>
      </c>
      <c r="N16" s="138">
        <f t="shared" si="0"/>
        <v>12</v>
      </c>
      <c r="O16" s="138">
        <f t="shared" si="0"/>
        <v>13</v>
      </c>
      <c r="P16" s="138">
        <f t="shared" si="0"/>
        <v>14</v>
      </c>
      <c r="Q16" s="138">
        <f t="shared" si="0"/>
        <v>15</v>
      </c>
      <c r="R16" s="138">
        <f t="shared" si="0"/>
        <v>16</v>
      </c>
      <c r="S16" s="138">
        <f t="shared" si="0"/>
        <v>17</v>
      </c>
      <c r="T16" s="138">
        <f t="shared" si="0"/>
        <v>18</v>
      </c>
      <c r="U16" s="138">
        <f t="shared" si="0"/>
        <v>19</v>
      </c>
      <c r="V16" s="138">
        <f t="shared" si="0"/>
        <v>20</v>
      </c>
      <c r="W16" s="138">
        <f t="shared" si="0"/>
        <v>21</v>
      </c>
      <c r="X16" s="138">
        <f t="shared" si="0"/>
        <v>22</v>
      </c>
      <c r="Y16" s="138">
        <f t="shared" si="0"/>
        <v>23</v>
      </c>
      <c r="Z16" s="138">
        <f t="shared" si="0"/>
        <v>24</v>
      </c>
      <c r="AA16" s="138">
        <f t="shared" si="0"/>
        <v>25</v>
      </c>
      <c r="AB16" s="138">
        <f t="shared" si="0"/>
        <v>26</v>
      </c>
      <c r="AC16" s="138">
        <f t="shared" si="0"/>
        <v>27</v>
      </c>
      <c r="AD16" s="138">
        <f t="shared" si="0"/>
        <v>28</v>
      </c>
      <c r="AE16" s="138">
        <f t="shared" si="0"/>
        <v>29</v>
      </c>
      <c r="AF16" s="138">
        <f t="shared" si="0"/>
        <v>30</v>
      </c>
      <c r="AG16" s="138">
        <f t="shared" si="0"/>
        <v>31</v>
      </c>
      <c r="AH16" s="138">
        <f t="shared" si="0"/>
        <v>32</v>
      </c>
      <c r="AI16" s="138">
        <f t="shared" si="0"/>
        <v>33</v>
      </c>
      <c r="AJ16" s="138">
        <f t="shared" si="0"/>
        <v>34</v>
      </c>
      <c r="AK16" s="138">
        <f t="shared" si="0"/>
        <v>35</v>
      </c>
      <c r="AL16" s="138">
        <f t="shared" si="0"/>
        <v>36</v>
      </c>
      <c r="AM16" s="138">
        <f t="shared" si="0"/>
        <v>37</v>
      </c>
      <c r="AN16" s="138">
        <f t="shared" si="0"/>
        <v>38</v>
      </c>
      <c r="AO16" s="138">
        <f t="shared" si="0"/>
        <v>39</v>
      </c>
      <c r="AP16" s="138">
        <f t="shared" si="0"/>
        <v>40</v>
      </c>
      <c r="AQ16" s="138">
        <f t="shared" si="0"/>
        <v>41</v>
      </c>
      <c r="AR16" s="138">
        <f t="shared" si="0"/>
        <v>42</v>
      </c>
      <c r="AS16" s="138">
        <f t="shared" si="0"/>
        <v>43</v>
      </c>
      <c r="AT16" s="138">
        <f t="shared" si="0"/>
        <v>44</v>
      </c>
      <c r="AU16" s="138">
        <f t="shared" si="0"/>
        <v>45</v>
      </c>
      <c r="AV16" s="138">
        <f t="shared" si="0"/>
        <v>46</v>
      </c>
      <c r="AW16" s="138">
        <f t="shared" si="0"/>
        <v>47</v>
      </c>
      <c r="AX16" s="138">
        <f t="shared" si="0"/>
        <v>48</v>
      </c>
      <c r="AY16" s="138">
        <f t="shared" si="0"/>
        <v>49</v>
      </c>
      <c r="AZ16" s="134"/>
      <c r="BA16" s="134" t="s">
        <v>530</v>
      </c>
      <c r="BB16" s="137">
        <v>11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41" t="s">
        <v>490</v>
      </c>
      <c r="C17" s="142" t="s">
        <v>518</v>
      </c>
      <c r="D17" s="142" t="s">
        <v>519</v>
      </c>
      <c r="E17" s="142" t="s">
        <v>520</v>
      </c>
      <c r="F17" s="142" t="s">
        <v>521</v>
      </c>
      <c r="G17" s="142" t="s">
        <v>522</v>
      </c>
      <c r="H17" s="142" t="s">
        <v>523</v>
      </c>
      <c r="I17" s="142" t="s">
        <v>526</v>
      </c>
      <c r="J17" s="142" t="s">
        <v>527</v>
      </c>
      <c r="K17" s="142" t="s">
        <v>488</v>
      </c>
      <c r="L17" s="142" t="s">
        <v>529</v>
      </c>
      <c r="M17" s="142" t="s">
        <v>530</v>
      </c>
      <c r="N17" s="142" t="s">
        <v>503</v>
      </c>
      <c r="O17" s="142" t="s">
        <v>531</v>
      </c>
      <c r="P17" s="142" t="s">
        <v>532</v>
      </c>
      <c r="Q17" s="142" t="s">
        <v>533</v>
      </c>
      <c r="R17" s="142" t="s">
        <v>534</v>
      </c>
      <c r="S17" s="142" t="s">
        <v>535</v>
      </c>
      <c r="T17" s="142" t="s">
        <v>536</v>
      </c>
      <c r="U17" s="142" t="s">
        <v>537</v>
      </c>
      <c r="V17" s="142" t="s">
        <v>538</v>
      </c>
      <c r="W17" s="142" t="s">
        <v>539</v>
      </c>
      <c r="X17" s="142" t="s">
        <v>540</v>
      </c>
      <c r="Y17" s="142" t="s">
        <v>541</v>
      </c>
      <c r="Z17" s="142" t="s">
        <v>542</v>
      </c>
      <c r="AA17" s="142" t="s">
        <v>543</v>
      </c>
      <c r="AB17" s="142" t="s">
        <v>544</v>
      </c>
      <c r="AC17" s="142" t="s">
        <v>545</v>
      </c>
      <c r="AD17" s="142" t="s">
        <v>546</v>
      </c>
      <c r="AE17" s="142" t="s">
        <v>547</v>
      </c>
      <c r="AF17" s="142" t="s">
        <v>548</v>
      </c>
      <c r="AG17" s="142" t="s">
        <v>549</v>
      </c>
      <c r="AH17" s="142" t="s">
        <v>550</v>
      </c>
      <c r="AI17" s="142" t="s">
        <v>551</v>
      </c>
      <c r="AJ17" s="142" t="s">
        <v>552</v>
      </c>
      <c r="AK17" s="142" t="s">
        <v>553</v>
      </c>
      <c r="AL17" s="142" t="s">
        <v>554</v>
      </c>
      <c r="AM17" s="142" t="s">
        <v>555</v>
      </c>
      <c r="AN17" s="142" t="s">
        <v>556</v>
      </c>
      <c r="AO17" s="142" t="s">
        <v>557</v>
      </c>
      <c r="AP17" s="142" t="s">
        <v>558</v>
      </c>
      <c r="AQ17" s="142" t="s">
        <v>559</v>
      </c>
      <c r="AR17" s="142" t="s">
        <v>560</v>
      </c>
      <c r="AS17" s="142" t="s">
        <v>561</v>
      </c>
      <c r="AT17" s="142" t="s">
        <v>562</v>
      </c>
      <c r="AU17" s="142" t="s">
        <v>563</v>
      </c>
      <c r="AV17" s="142" t="s">
        <v>564</v>
      </c>
      <c r="AW17" s="142" t="s">
        <v>565</v>
      </c>
      <c r="AX17" s="142" t="s">
        <v>566</v>
      </c>
      <c r="AY17" s="127"/>
      <c r="AZ17" s="134"/>
      <c r="BA17" s="134" t="s">
        <v>503</v>
      </c>
      <c r="BB17" s="137">
        <v>12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29" t="s">
        <v>567</v>
      </c>
      <c r="C18" s="140"/>
      <c r="D18" s="140">
        <f>+IF(D16&gt;=$D7,$D14,0)*IF(D22&lt;1,0,1)</f>
        <v>0</v>
      </c>
      <c r="E18" s="140">
        <f t="shared" ref="E18:AX18" si="1">+IF(E16&gt;=$D7,$D14,0)*IF(D22&lt;1,0,1)</f>
        <v>0</v>
      </c>
      <c r="F18" s="140">
        <f t="shared" si="1"/>
        <v>0</v>
      </c>
      <c r="G18" s="140">
        <f t="shared" si="1"/>
        <v>0</v>
      </c>
      <c r="H18" s="140">
        <f t="shared" si="1"/>
        <v>0</v>
      </c>
      <c r="I18" s="140">
        <f t="shared" si="1"/>
        <v>0</v>
      </c>
      <c r="J18" s="140">
        <f t="shared" si="1"/>
        <v>0</v>
      </c>
      <c r="K18" s="140">
        <f t="shared" si="1"/>
        <v>0</v>
      </c>
      <c r="L18" s="140">
        <f t="shared" si="1"/>
        <v>0</v>
      </c>
      <c r="M18" s="140">
        <f t="shared" si="1"/>
        <v>0</v>
      </c>
      <c r="N18" s="140">
        <f t="shared" si="1"/>
        <v>0</v>
      </c>
      <c r="O18" s="140">
        <f t="shared" si="1"/>
        <v>0</v>
      </c>
      <c r="P18" s="140">
        <f t="shared" si="1"/>
        <v>0</v>
      </c>
      <c r="Q18" s="140">
        <f t="shared" si="1"/>
        <v>0</v>
      </c>
      <c r="R18" s="140">
        <f t="shared" si="1"/>
        <v>0</v>
      </c>
      <c r="S18" s="140">
        <f t="shared" si="1"/>
        <v>0</v>
      </c>
      <c r="T18" s="140">
        <f t="shared" si="1"/>
        <v>0</v>
      </c>
      <c r="U18" s="140">
        <f t="shared" si="1"/>
        <v>1326.9829183186498</v>
      </c>
      <c r="V18" s="140">
        <f t="shared" si="1"/>
        <v>1326.9829183186498</v>
      </c>
      <c r="W18" s="140">
        <f t="shared" si="1"/>
        <v>1326.9829183186498</v>
      </c>
      <c r="X18" s="140">
        <f t="shared" si="1"/>
        <v>1326.9829183186498</v>
      </c>
      <c r="Y18" s="140">
        <f t="shared" si="1"/>
        <v>1326.9829183186498</v>
      </c>
      <c r="Z18" s="140">
        <f t="shared" si="1"/>
        <v>1326.9829183186498</v>
      </c>
      <c r="AA18" s="140">
        <f t="shared" si="1"/>
        <v>1326.9829183186498</v>
      </c>
      <c r="AB18" s="140">
        <f t="shared" si="1"/>
        <v>1326.9829183186498</v>
      </c>
      <c r="AC18" s="140">
        <f t="shared" si="1"/>
        <v>1326.9829183186498</v>
      </c>
      <c r="AD18" s="140">
        <f t="shared" si="1"/>
        <v>1326.9829183186498</v>
      </c>
      <c r="AE18" s="140">
        <f t="shared" si="1"/>
        <v>1326.9829183186498</v>
      </c>
      <c r="AF18" s="140">
        <f t="shared" si="1"/>
        <v>1326.9829183186498</v>
      </c>
      <c r="AG18" s="140">
        <f t="shared" si="1"/>
        <v>1326.9829183186498</v>
      </c>
      <c r="AH18" s="140">
        <f t="shared" si="1"/>
        <v>1326.9829183186498</v>
      </c>
      <c r="AI18" s="140">
        <f t="shared" si="1"/>
        <v>1326.9829183186498</v>
      </c>
      <c r="AJ18" s="140">
        <f t="shared" si="1"/>
        <v>1326.9829183186498</v>
      </c>
      <c r="AK18" s="140">
        <f t="shared" si="1"/>
        <v>1326.9829183186498</v>
      </c>
      <c r="AL18" s="140">
        <f t="shared" si="1"/>
        <v>1326.9829183186498</v>
      </c>
      <c r="AM18" s="140">
        <f t="shared" si="1"/>
        <v>1326.9829183186498</v>
      </c>
      <c r="AN18" s="140">
        <f t="shared" si="1"/>
        <v>1326.9829183186498</v>
      </c>
      <c r="AO18" s="140">
        <f t="shared" si="1"/>
        <v>1326.9829183186498</v>
      </c>
      <c r="AP18" s="140">
        <f t="shared" si="1"/>
        <v>1326.9829183186498</v>
      </c>
      <c r="AQ18" s="140">
        <f t="shared" si="1"/>
        <v>1326.9829183186498</v>
      </c>
      <c r="AR18" s="140">
        <f t="shared" si="1"/>
        <v>1326.9829183186498</v>
      </c>
      <c r="AS18" s="140">
        <f t="shared" si="1"/>
        <v>1326.9829183186498</v>
      </c>
      <c r="AT18" s="140">
        <f t="shared" si="1"/>
        <v>1326.9829183186498</v>
      </c>
      <c r="AU18" s="140">
        <f t="shared" si="1"/>
        <v>1326.9829183186498</v>
      </c>
      <c r="AV18" s="140">
        <f t="shared" si="1"/>
        <v>1326.9829183186498</v>
      </c>
      <c r="AW18" s="140">
        <f t="shared" si="1"/>
        <v>1326.9829183186498</v>
      </c>
      <c r="AX18" s="140">
        <f t="shared" si="1"/>
        <v>1326.9829183186498</v>
      </c>
      <c r="AY18" s="127"/>
      <c r="AZ18" s="134"/>
      <c r="BA18" s="134" t="s">
        <v>531</v>
      </c>
      <c r="BB18" s="137">
        <v>13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568</v>
      </c>
      <c r="C19" s="140"/>
      <c r="D19" s="140">
        <f t="shared" ref="D19:AL19" si="2">D18-D21</f>
        <v>0</v>
      </c>
      <c r="E19" s="140">
        <f t="shared" si="2"/>
        <v>0</v>
      </c>
      <c r="F19" s="140">
        <f t="shared" si="2"/>
        <v>0</v>
      </c>
      <c r="G19" s="140">
        <f t="shared" si="2"/>
        <v>0</v>
      </c>
      <c r="H19" s="140">
        <f t="shared" si="2"/>
        <v>0</v>
      </c>
      <c r="I19" s="140">
        <f t="shared" si="2"/>
        <v>0</v>
      </c>
      <c r="J19" s="140">
        <f t="shared" si="2"/>
        <v>0</v>
      </c>
      <c r="K19" s="140">
        <f t="shared" si="2"/>
        <v>0</v>
      </c>
      <c r="L19" s="140">
        <f t="shared" si="2"/>
        <v>0</v>
      </c>
      <c r="M19" s="140">
        <f t="shared" si="2"/>
        <v>0</v>
      </c>
      <c r="N19" s="140">
        <f t="shared" si="2"/>
        <v>0</v>
      </c>
      <c r="O19" s="140">
        <f t="shared" si="2"/>
        <v>0</v>
      </c>
      <c r="P19" s="140">
        <f t="shared" si="2"/>
        <v>0</v>
      </c>
      <c r="Q19" s="140">
        <f t="shared" si="2"/>
        <v>0</v>
      </c>
      <c r="R19" s="140">
        <f t="shared" si="2"/>
        <v>0</v>
      </c>
      <c r="S19" s="140">
        <f t="shared" si="2"/>
        <v>0</v>
      </c>
      <c r="T19" s="140">
        <f t="shared" si="2"/>
        <v>0</v>
      </c>
      <c r="U19" s="140">
        <f t="shared" si="2"/>
        <v>924.94994721175158</v>
      </c>
      <c r="V19" s="140">
        <f t="shared" si="2"/>
        <v>929.59820190428547</v>
      </c>
      <c r="W19" s="140">
        <f t="shared" si="2"/>
        <v>934.26981599237558</v>
      </c>
      <c r="X19" s="140">
        <f t="shared" si="2"/>
        <v>938.96490686661195</v>
      </c>
      <c r="Y19" s="140">
        <f t="shared" si="2"/>
        <v>943.68359250752064</v>
      </c>
      <c r="Z19" s="140">
        <f t="shared" si="2"/>
        <v>948.42599148852855</v>
      </c>
      <c r="AA19" s="140">
        <f t="shared" si="2"/>
        <v>953.19222297894282</v>
      </c>
      <c r="AB19" s="140">
        <f t="shared" si="2"/>
        <v>957.98240674694557</v>
      </c>
      <c r="AC19" s="140">
        <f t="shared" si="2"/>
        <v>962.79666316260318</v>
      </c>
      <c r="AD19" s="140">
        <f t="shared" si="2"/>
        <v>967.63511320089151</v>
      </c>
      <c r="AE19" s="140">
        <f t="shared" si="2"/>
        <v>972.49787844473542</v>
      </c>
      <c r="AF19" s="140">
        <f t="shared" si="2"/>
        <v>977.385081088064</v>
      </c>
      <c r="AG19" s="140">
        <f t="shared" si="2"/>
        <v>982.29684393888147</v>
      </c>
      <c r="AH19" s="140">
        <f t="shared" si="2"/>
        <v>987.23329042235241</v>
      </c>
      <c r="AI19" s="140">
        <f t="shared" si="2"/>
        <v>992.19454458390419</v>
      </c>
      <c r="AJ19" s="140">
        <f t="shared" si="2"/>
        <v>997.18073109234319</v>
      </c>
      <c r="AK19" s="140">
        <f t="shared" si="2"/>
        <v>1002.1919752429883</v>
      </c>
      <c r="AL19" s="140">
        <f t="shared" si="2"/>
        <v>1007.2284029608186</v>
      </c>
      <c r="AM19" s="140">
        <f>AM18-AM21</f>
        <v>1012.2901408036385</v>
      </c>
      <c r="AN19" s="140">
        <f>AN18-AN21</f>
        <v>1017.3773159652574</v>
      </c>
      <c r="AO19" s="140">
        <f>AO18-AO21</f>
        <v>1022.4900562786859</v>
      </c>
      <c r="AP19" s="140">
        <f>AP18-AP21</f>
        <v>1027.6284902193481</v>
      </c>
      <c r="AQ19" s="140">
        <f>AQ18-AQ21</f>
        <v>1032.7927469083104</v>
      </c>
      <c r="AR19" s="140">
        <f t="shared" ref="AR19:AX19" si="3">AR18-AR21</f>
        <v>1037.9829561155252</v>
      </c>
      <c r="AS19" s="140">
        <f t="shared" si="3"/>
        <v>1043.1992482630935</v>
      </c>
      <c r="AT19" s="140">
        <f t="shared" si="3"/>
        <v>1048.4417544285395</v>
      </c>
      <c r="AU19" s="140">
        <f t="shared" si="3"/>
        <v>1053.7106063481074</v>
      </c>
      <c r="AV19" s="140">
        <f t="shared" si="3"/>
        <v>1059.0059364200697</v>
      </c>
      <c r="AW19" s="140">
        <f t="shared" si="3"/>
        <v>1064.3278777080548</v>
      </c>
      <c r="AX19" s="140">
        <f t="shared" si="3"/>
        <v>1069.6765639443906</v>
      </c>
      <c r="AY19" s="127"/>
      <c r="AZ19" s="134"/>
      <c r="BA19" s="134" t="s">
        <v>532</v>
      </c>
      <c r="BB19" s="137">
        <v>14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569</v>
      </c>
      <c r="C20" s="140"/>
      <c r="D20" s="140">
        <f t="shared" ref="D20:Q20" si="4">(D19+C20)*(IF(C22&lt;1,0,1))</f>
        <v>0</v>
      </c>
      <c r="E20" s="140">
        <f t="shared" si="4"/>
        <v>0</v>
      </c>
      <c r="F20" s="140">
        <f t="shared" si="4"/>
        <v>0</v>
      </c>
      <c r="G20" s="140">
        <f t="shared" si="4"/>
        <v>0</v>
      </c>
      <c r="H20" s="140">
        <f t="shared" si="4"/>
        <v>0</v>
      </c>
      <c r="I20" s="140">
        <f t="shared" si="4"/>
        <v>0</v>
      </c>
      <c r="J20" s="140">
        <f t="shared" si="4"/>
        <v>0</v>
      </c>
      <c r="K20" s="140">
        <f t="shared" si="4"/>
        <v>0</v>
      </c>
      <c r="L20" s="140">
        <f t="shared" si="4"/>
        <v>0</v>
      </c>
      <c r="M20" s="140">
        <f t="shared" si="4"/>
        <v>0</v>
      </c>
      <c r="N20" s="140">
        <f t="shared" si="4"/>
        <v>0</v>
      </c>
      <c r="O20" s="140">
        <f t="shared" si="4"/>
        <v>0</v>
      </c>
      <c r="P20" s="140">
        <f t="shared" si="4"/>
        <v>0</v>
      </c>
      <c r="Q20" s="140">
        <f t="shared" si="4"/>
        <v>0</v>
      </c>
      <c r="R20" s="140">
        <f>(R19+Q20)*(IF(Q22&lt;1,0,1))</f>
        <v>0</v>
      </c>
      <c r="S20" s="140">
        <f t="shared" ref="S20:AX20" si="5">(S19+R20)*(IF(R22&lt;1,0,1))</f>
        <v>0</v>
      </c>
      <c r="T20" s="140">
        <f t="shared" si="5"/>
        <v>0</v>
      </c>
      <c r="U20" s="140">
        <f t="shared" si="5"/>
        <v>924.94994721175158</v>
      </c>
      <c r="V20" s="140">
        <f t="shared" si="5"/>
        <v>1854.5481491160372</v>
      </c>
      <c r="W20" s="140">
        <f t="shared" si="5"/>
        <v>2788.8179651084129</v>
      </c>
      <c r="X20" s="140">
        <f t="shared" si="5"/>
        <v>3727.782871975025</v>
      </c>
      <c r="Y20" s="140">
        <f t="shared" si="5"/>
        <v>4671.4664644825461</v>
      </c>
      <c r="Z20" s="140">
        <f t="shared" si="5"/>
        <v>5619.8924559710749</v>
      </c>
      <c r="AA20" s="140">
        <f t="shared" si="5"/>
        <v>6573.0846789500174</v>
      </c>
      <c r="AB20" s="140">
        <f t="shared" si="5"/>
        <v>7531.0670856969627</v>
      </c>
      <c r="AC20" s="140">
        <f t="shared" si="5"/>
        <v>8493.8637488595668</v>
      </c>
      <c r="AD20" s="140">
        <f t="shared" si="5"/>
        <v>9461.4988620604581</v>
      </c>
      <c r="AE20" s="140">
        <f t="shared" si="5"/>
        <v>10433.996740505194</v>
      </c>
      <c r="AF20" s="140">
        <f t="shared" si="5"/>
        <v>11411.381821593259</v>
      </c>
      <c r="AG20" s="140">
        <f t="shared" si="5"/>
        <v>12393.678665532141</v>
      </c>
      <c r="AH20" s="140">
        <f t="shared" si="5"/>
        <v>13380.911955954494</v>
      </c>
      <c r="AI20" s="140">
        <f t="shared" si="5"/>
        <v>14373.106500538399</v>
      </c>
      <c r="AJ20" s="140">
        <f t="shared" si="5"/>
        <v>15370.287231630742</v>
      </c>
      <c r="AK20" s="140">
        <f t="shared" si="5"/>
        <v>16372.47920687373</v>
      </c>
      <c r="AL20" s="140">
        <f t="shared" si="5"/>
        <v>17379.70760983455</v>
      </c>
      <c r="AM20" s="140">
        <f t="shared" si="5"/>
        <v>18391.997750638187</v>
      </c>
      <c r="AN20" s="140">
        <f t="shared" si="5"/>
        <v>19409.375066603447</v>
      </c>
      <c r="AO20" s="140">
        <f t="shared" si="5"/>
        <v>20431.865122882133</v>
      </c>
      <c r="AP20" s="140">
        <f t="shared" si="5"/>
        <v>21459.49361310148</v>
      </c>
      <c r="AQ20" s="140">
        <f t="shared" si="5"/>
        <v>22492.286360009792</v>
      </c>
      <c r="AR20" s="140">
        <f t="shared" si="5"/>
        <v>23530.269316125316</v>
      </c>
      <c r="AS20" s="140">
        <f t="shared" si="5"/>
        <v>24573.468564388408</v>
      </c>
      <c r="AT20" s="140">
        <f t="shared" si="5"/>
        <v>25621.910318816947</v>
      </c>
      <c r="AU20" s="140">
        <f t="shared" si="5"/>
        <v>26675.620925165054</v>
      </c>
      <c r="AV20" s="140">
        <f t="shared" si="5"/>
        <v>27734.626861585122</v>
      </c>
      <c r="AW20" s="140">
        <f t="shared" si="5"/>
        <v>28798.954739293178</v>
      </c>
      <c r="AX20" s="140">
        <f t="shared" si="5"/>
        <v>29868.631303237569</v>
      </c>
      <c r="AY20" s="127"/>
      <c r="AZ20" s="134"/>
      <c r="BA20" s="134" t="s">
        <v>533</v>
      </c>
      <c r="BB20" s="137">
        <v>15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570</v>
      </c>
      <c r="C21" s="140"/>
      <c r="D21" s="140">
        <f>IF(D18&gt;0,C22*$D12,0)</f>
        <v>0</v>
      </c>
      <c r="E21" s="140">
        <f t="shared" ref="E21:AX21" si="6">IF(E18&gt;0,D22*$D$12,0)</f>
        <v>0</v>
      </c>
      <c r="F21" s="140">
        <f t="shared" si="6"/>
        <v>0</v>
      </c>
      <c r="G21" s="140">
        <f t="shared" si="6"/>
        <v>0</v>
      </c>
      <c r="H21" s="140">
        <f t="shared" si="6"/>
        <v>0</v>
      </c>
      <c r="I21" s="140">
        <f t="shared" si="6"/>
        <v>0</v>
      </c>
      <c r="J21" s="140">
        <f t="shared" si="6"/>
        <v>0</v>
      </c>
      <c r="K21" s="140">
        <f t="shared" si="6"/>
        <v>0</v>
      </c>
      <c r="L21" s="140">
        <f t="shared" si="6"/>
        <v>0</v>
      </c>
      <c r="M21" s="140">
        <f t="shared" si="6"/>
        <v>0</v>
      </c>
      <c r="N21" s="140">
        <f t="shared" si="6"/>
        <v>0</v>
      </c>
      <c r="O21" s="140">
        <f t="shared" si="6"/>
        <v>0</v>
      </c>
      <c r="P21" s="140">
        <f t="shared" si="6"/>
        <v>0</v>
      </c>
      <c r="Q21" s="140">
        <f t="shared" si="6"/>
        <v>0</v>
      </c>
      <c r="R21" s="140">
        <f t="shared" si="6"/>
        <v>0</v>
      </c>
      <c r="S21" s="140">
        <f t="shared" si="6"/>
        <v>0</v>
      </c>
      <c r="T21" s="140">
        <f t="shared" si="6"/>
        <v>0</v>
      </c>
      <c r="U21" s="140">
        <f t="shared" si="6"/>
        <v>402.03297110689817</v>
      </c>
      <c r="V21" s="140">
        <f t="shared" si="6"/>
        <v>397.38471641436433</v>
      </c>
      <c r="W21" s="140">
        <f t="shared" si="6"/>
        <v>392.71310232627422</v>
      </c>
      <c r="X21" s="140">
        <f t="shared" si="6"/>
        <v>388.01801145203785</v>
      </c>
      <c r="Y21" s="140">
        <f t="shared" si="6"/>
        <v>383.29932581112911</v>
      </c>
      <c r="Z21" s="140">
        <f t="shared" si="6"/>
        <v>378.55692683012126</v>
      </c>
      <c r="AA21" s="140">
        <f t="shared" si="6"/>
        <v>373.79069533970699</v>
      </c>
      <c r="AB21" s="140">
        <f t="shared" si="6"/>
        <v>369.00051157170429</v>
      </c>
      <c r="AC21" s="140">
        <f t="shared" si="6"/>
        <v>364.18625515604668</v>
      </c>
      <c r="AD21" s="140">
        <f t="shared" si="6"/>
        <v>359.3478051177583</v>
      </c>
      <c r="AE21" s="140">
        <f t="shared" si="6"/>
        <v>354.48503987391439</v>
      </c>
      <c r="AF21" s="140">
        <f t="shared" si="6"/>
        <v>349.59783723058575</v>
      </c>
      <c r="AG21" s="140">
        <f t="shared" si="6"/>
        <v>344.6860743797684</v>
      </c>
      <c r="AH21" s="140">
        <f t="shared" si="6"/>
        <v>339.74962789629734</v>
      </c>
      <c r="AI21" s="140">
        <f t="shared" si="6"/>
        <v>334.78837373474568</v>
      </c>
      <c r="AJ21" s="140">
        <f t="shared" si="6"/>
        <v>329.80218722630661</v>
      </c>
      <c r="AK21" s="140">
        <f t="shared" si="6"/>
        <v>324.79094307566157</v>
      </c>
      <c r="AL21" s="140">
        <f t="shared" si="6"/>
        <v>319.75451535783122</v>
      </c>
      <c r="AM21" s="140">
        <f t="shared" si="6"/>
        <v>314.6927775150113</v>
      </c>
      <c r="AN21" s="140">
        <f t="shared" si="6"/>
        <v>309.60560235339244</v>
      </c>
      <c r="AO21" s="140">
        <f t="shared" si="6"/>
        <v>304.492862039964</v>
      </c>
      <c r="AP21" s="140">
        <f t="shared" si="6"/>
        <v>299.35442809930174</v>
      </c>
      <c r="AQ21" s="140">
        <f t="shared" si="6"/>
        <v>294.19017141033947</v>
      </c>
      <c r="AR21" s="140">
        <f t="shared" si="6"/>
        <v>288.99996220312448</v>
      </c>
      <c r="AS21" s="140">
        <f t="shared" si="6"/>
        <v>283.7836700555564</v>
      </c>
      <c r="AT21" s="140">
        <f t="shared" si="6"/>
        <v>278.54116389011023</v>
      </c>
      <c r="AU21" s="140">
        <f t="shared" si="6"/>
        <v>273.27231197054232</v>
      </c>
      <c r="AV21" s="140">
        <f t="shared" si="6"/>
        <v>267.97698189858005</v>
      </c>
      <c r="AW21" s="140">
        <f t="shared" si="6"/>
        <v>262.65504061059499</v>
      </c>
      <c r="AX21" s="140">
        <f t="shared" si="6"/>
        <v>257.30635437425912</v>
      </c>
      <c r="AY21" s="127"/>
      <c r="AZ21" s="134"/>
      <c r="BA21" s="134" t="s">
        <v>534</v>
      </c>
      <c r="BB21" s="137">
        <v>16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43" t="s">
        <v>571</v>
      </c>
      <c r="C22" s="140">
        <f>IF(C16=$D7,($C9),IF(D16&lt;$D7,0,(($C9)-C20)*IF(B22&lt;1,0,1)))</f>
        <v>0</v>
      </c>
      <c r="D22" s="140">
        <f t="shared" ref="D22:K22" si="7">IF(D16=$D7,($C9),IF(E16&lt;$D7,0,(($C9)-D20)*IF(C22&lt;1,0,1)))</f>
        <v>0</v>
      </c>
      <c r="E22" s="140">
        <f t="shared" si="7"/>
        <v>0</v>
      </c>
      <c r="F22" s="140">
        <f t="shared" si="7"/>
        <v>0</v>
      </c>
      <c r="G22" s="140">
        <f t="shared" si="7"/>
        <v>0</v>
      </c>
      <c r="H22" s="140">
        <f t="shared" si="7"/>
        <v>0</v>
      </c>
      <c r="I22" s="140">
        <f t="shared" si="7"/>
        <v>0</v>
      </c>
      <c r="J22" s="140">
        <f t="shared" si="7"/>
        <v>0</v>
      </c>
      <c r="K22" s="140">
        <f t="shared" si="7"/>
        <v>0</v>
      </c>
      <c r="L22" s="140">
        <f>IF(L16=$D7,($C9),IF(M16&lt;$D7,0,(($C9)-L20)*IF(K22&lt;1,0,1)))</f>
        <v>0</v>
      </c>
      <c r="M22" s="140">
        <f t="shared" ref="M22:AX22" si="8">IF(M16=$D7,($C9),IF(N16&lt;$D7,0,(($C9)-M20)*IF(L22&lt;1,0,1)))</f>
        <v>0</v>
      </c>
      <c r="N22" s="140">
        <f t="shared" si="8"/>
        <v>0</v>
      </c>
      <c r="O22" s="140">
        <f t="shared" si="8"/>
        <v>0</v>
      </c>
      <c r="P22" s="140">
        <f t="shared" si="8"/>
        <v>0</v>
      </c>
      <c r="Q22" s="140">
        <f t="shared" si="8"/>
        <v>0</v>
      </c>
      <c r="R22" s="140">
        <f t="shared" si="8"/>
        <v>0</v>
      </c>
      <c r="S22" s="140">
        <f t="shared" si="8"/>
        <v>0</v>
      </c>
      <c r="T22" s="140">
        <f t="shared" si="8"/>
        <v>80000</v>
      </c>
      <c r="U22" s="140">
        <f t="shared" si="8"/>
        <v>79075.050052788254</v>
      </c>
      <c r="V22" s="140">
        <f t="shared" si="8"/>
        <v>78145.451850883968</v>
      </c>
      <c r="W22" s="140">
        <f t="shared" si="8"/>
        <v>77211.182034891594</v>
      </c>
      <c r="X22" s="140">
        <f t="shared" si="8"/>
        <v>76272.217128024975</v>
      </c>
      <c r="Y22" s="140">
        <f t="shared" si="8"/>
        <v>75328.533535517461</v>
      </c>
      <c r="Z22" s="140">
        <f t="shared" si="8"/>
        <v>74380.107544028928</v>
      </c>
      <c r="AA22" s="140">
        <f t="shared" si="8"/>
        <v>73426.915321049979</v>
      </c>
      <c r="AB22" s="140">
        <f t="shared" si="8"/>
        <v>72468.932914303034</v>
      </c>
      <c r="AC22" s="140">
        <f t="shared" si="8"/>
        <v>71506.13625114043</v>
      </c>
      <c r="AD22" s="140">
        <f t="shared" si="8"/>
        <v>70538.501137939544</v>
      </c>
      <c r="AE22" s="140">
        <f t="shared" si="8"/>
        <v>69566.003259494813</v>
      </c>
      <c r="AF22" s="140">
        <f t="shared" si="8"/>
        <v>68588.618178406745</v>
      </c>
      <c r="AG22" s="140">
        <f t="shared" si="8"/>
        <v>67606.321334467852</v>
      </c>
      <c r="AH22" s="140">
        <f t="shared" si="8"/>
        <v>66619.088044045508</v>
      </c>
      <c r="AI22" s="140">
        <f t="shared" si="8"/>
        <v>65626.893499461599</v>
      </c>
      <c r="AJ22" s="140">
        <f t="shared" si="8"/>
        <v>64629.71276836926</v>
      </c>
      <c r="AK22" s="140">
        <f t="shared" si="8"/>
        <v>63627.52079312627</v>
      </c>
      <c r="AL22" s="140">
        <f t="shared" si="8"/>
        <v>62620.29239016545</v>
      </c>
      <c r="AM22" s="140">
        <f t="shared" si="8"/>
        <v>61608.002249361816</v>
      </c>
      <c r="AN22" s="140">
        <f t="shared" si="8"/>
        <v>60590.624933396553</v>
      </c>
      <c r="AO22" s="140">
        <f t="shared" si="8"/>
        <v>59568.134877117867</v>
      </c>
      <c r="AP22" s="140">
        <f t="shared" si="8"/>
        <v>58540.506386898516</v>
      </c>
      <c r="AQ22" s="140">
        <f t="shared" si="8"/>
        <v>57507.713639990208</v>
      </c>
      <c r="AR22" s="140">
        <f t="shared" si="8"/>
        <v>56469.730683874688</v>
      </c>
      <c r="AS22" s="140">
        <f t="shared" si="8"/>
        <v>55426.531435611592</v>
      </c>
      <c r="AT22" s="140">
        <f t="shared" si="8"/>
        <v>54378.089681183053</v>
      </c>
      <c r="AU22" s="140">
        <f t="shared" si="8"/>
        <v>53324.379074834942</v>
      </c>
      <c r="AV22" s="140">
        <f t="shared" si="8"/>
        <v>52265.373138414878</v>
      </c>
      <c r="AW22" s="140">
        <f t="shared" si="8"/>
        <v>51201.045260706822</v>
      </c>
      <c r="AX22" s="140">
        <f t="shared" si="8"/>
        <v>50131.368696762431</v>
      </c>
      <c r="AY22" s="127"/>
      <c r="AZ22" s="134"/>
      <c r="BA22" s="134" t="s">
        <v>535</v>
      </c>
      <c r="BB22" s="137">
        <v>17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34" t="s">
        <v>536</v>
      </c>
      <c r="BB23" s="137">
        <v>18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34"/>
      <c r="BA24" s="134" t="s">
        <v>537</v>
      </c>
      <c r="BB24" s="137">
        <v>19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34"/>
      <c r="BA25" s="134" t="s">
        <v>538</v>
      </c>
      <c r="BB25" s="137">
        <v>20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33" t="s">
        <v>572</v>
      </c>
      <c r="C26" s="133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34" t="s">
        <v>539</v>
      </c>
      <c r="BB26" s="137">
        <v>21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540</v>
      </c>
      <c r="BB27" s="137">
        <v>22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34" t="s">
        <v>541</v>
      </c>
      <c r="BB28" s="137">
        <v>23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26" t="str">
        <f>+Finanziamneti!B3</f>
        <v>PARAMETRI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34" t="s">
        <v>542</v>
      </c>
      <c r="BB29" s="137">
        <v>24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8" t="str">
        <f>+Finanziamneti!B4</f>
        <v>Data Stipula Contratto</v>
      </c>
      <c r="C30" s="150" t="str">
        <f>+Finanziamneti!D4</f>
        <v>A1 M3</v>
      </c>
      <c r="D30" s="138">
        <f>VLOOKUP($C30,$BA$6:$BB$41,2,FALSE)</f>
        <v>3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543</v>
      </c>
      <c r="BB30" s="137">
        <v>25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8" t="str">
        <f>+Finanziamneti!B5</f>
        <v>Tasso di interesse annuale</v>
      </c>
      <c r="C31" s="152">
        <f>+Finanziamneti!D5</f>
        <v>6.2E-2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544</v>
      </c>
      <c r="BB31" s="137">
        <v>26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8" t="str">
        <f>+Finanziamneti!B6</f>
        <v>Finanziamento</v>
      </c>
      <c r="C32" s="153">
        <f>+Finanziamneti!D6</f>
        <v>20000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545</v>
      </c>
      <c r="BB32" s="137">
        <v>27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51" t="str">
        <f>+Finanziamneti!B7</f>
        <v>Durata (numero rate totali)</v>
      </c>
      <c r="C33" s="153">
        <f>+Finanziamneti!D7</f>
        <v>73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546</v>
      </c>
      <c r="BB33" s="137">
        <v>28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547</v>
      </c>
      <c r="BB34" s="137">
        <v>29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6" t="s">
        <v>524</v>
      </c>
      <c r="C35" s="126" t="s">
        <v>525</v>
      </c>
      <c r="D35" s="139">
        <f>((1+C31)^(1/12))-1</f>
        <v>5.0254121388362272E-3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548</v>
      </c>
      <c r="BB35" s="137">
        <v>30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549</v>
      </c>
      <c r="BB36" s="137">
        <v>31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6" t="s">
        <v>528</v>
      </c>
      <c r="C37" s="126" t="s">
        <v>525</v>
      </c>
      <c r="D37" s="140">
        <f>(C32)/((1-(1+D35)^(-C33))/D35)</f>
        <v>327.97271127686116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550</v>
      </c>
      <c r="BB37" s="137">
        <v>32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27"/>
      <c r="C38" s="66">
        <v>41275</v>
      </c>
      <c r="D38" s="66">
        <v>41306</v>
      </c>
      <c r="E38" s="66">
        <v>41336</v>
      </c>
      <c r="F38" s="66">
        <v>41367</v>
      </c>
      <c r="G38" s="66">
        <v>41397</v>
      </c>
      <c r="H38" s="66">
        <v>41428</v>
      </c>
      <c r="I38" s="66">
        <v>41458</v>
      </c>
      <c r="J38" s="66">
        <v>41489</v>
      </c>
      <c r="K38" s="66">
        <v>41519</v>
      </c>
      <c r="L38" s="66">
        <v>41550</v>
      </c>
      <c r="M38" s="66">
        <v>41580</v>
      </c>
      <c r="N38" s="66">
        <v>41611</v>
      </c>
      <c r="O38" s="66">
        <v>41641</v>
      </c>
      <c r="P38" s="66">
        <v>41672</v>
      </c>
      <c r="Q38" s="66">
        <v>41702</v>
      </c>
      <c r="R38" s="66">
        <v>41733</v>
      </c>
      <c r="S38" s="66">
        <v>41763</v>
      </c>
      <c r="T38" s="66">
        <v>41794</v>
      </c>
      <c r="U38" s="66">
        <v>41824</v>
      </c>
      <c r="V38" s="66">
        <v>41855</v>
      </c>
      <c r="W38" s="66">
        <v>41885</v>
      </c>
      <c r="X38" s="66">
        <v>41916</v>
      </c>
      <c r="Y38" s="66">
        <v>41946</v>
      </c>
      <c r="Z38" s="66">
        <v>41977</v>
      </c>
      <c r="AA38" s="66">
        <v>42007</v>
      </c>
      <c r="AB38" s="66">
        <v>42038</v>
      </c>
      <c r="AC38" s="66">
        <v>42068</v>
      </c>
      <c r="AD38" s="66">
        <v>42099</v>
      </c>
      <c r="AE38" s="66">
        <v>42129</v>
      </c>
      <c r="AF38" s="66">
        <v>42160</v>
      </c>
      <c r="AG38" s="66">
        <v>42190</v>
      </c>
      <c r="AH38" s="66">
        <v>42221</v>
      </c>
      <c r="AI38" s="66">
        <v>42251</v>
      </c>
      <c r="AJ38" s="66">
        <v>42282</v>
      </c>
      <c r="AK38" s="66">
        <v>42312</v>
      </c>
      <c r="AL38" s="66">
        <v>42343</v>
      </c>
      <c r="AM38" s="66">
        <v>42373</v>
      </c>
      <c r="AN38" s="66">
        <v>42404</v>
      </c>
      <c r="AO38" s="66">
        <v>42434</v>
      </c>
      <c r="AP38" s="66">
        <v>42465</v>
      </c>
      <c r="AQ38" s="66">
        <v>42495</v>
      </c>
      <c r="AR38" s="66">
        <v>42526</v>
      </c>
      <c r="AS38" s="66">
        <v>42556</v>
      </c>
      <c r="AT38" s="66">
        <v>42587</v>
      </c>
      <c r="AU38" s="66">
        <v>42617</v>
      </c>
      <c r="AV38" s="66">
        <v>42648</v>
      </c>
      <c r="AW38" s="66">
        <v>42678</v>
      </c>
      <c r="AX38" s="66">
        <v>42709</v>
      </c>
      <c r="AY38" s="66">
        <v>0</v>
      </c>
      <c r="AZ38" s="127"/>
      <c r="BA38" s="134" t="s">
        <v>551</v>
      </c>
      <c r="BB38" s="137">
        <v>33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38">
        <v>1</v>
      </c>
      <c r="D39" s="138">
        <f>+C39+1</f>
        <v>2</v>
      </c>
      <c r="E39" s="138">
        <f t="shared" ref="E39:AY39" si="9">+D39+1</f>
        <v>3</v>
      </c>
      <c r="F39" s="138">
        <f t="shared" si="9"/>
        <v>4</v>
      </c>
      <c r="G39" s="138">
        <f t="shared" si="9"/>
        <v>5</v>
      </c>
      <c r="H39" s="138">
        <f t="shared" si="9"/>
        <v>6</v>
      </c>
      <c r="I39" s="138">
        <f t="shared" si="9"/>
        <v>7</v>
      </c>
      <c r="J39" s="138">
        <f t="shared" si="9"/>
        <v>8</v>
      </c>
      <c r="K39" s="138">
        <f t="shared" si="9"/>
        <v>9</v>
      </c>
      <c r="L39" s="138">
        <f t="shared" si="9"/>
        <v>10</v>
      </c>
      <c r="M39" s="138">
        <f t="shared" si="9"/>
        <v>11</v>
      </c>
      <c r="N39" s="138">
        <f t="shared" si="9"/>
        <v>12</v>
      </c>
      <c r="O39" s="138">
        <f t="shared" si="9"/>
        <v>13</v>
      </c>
      <c r="P39" s="138">
        <f t="shared" si="9"/>
        <v>14</v>
      </c>
      <c r="Q39" s="138">
        <f t="shared" si="9"/>
        <v>15</v>
      </c>
      <c r="R39" s="138">
        <f t="shared" si="9"/>
        <v>16</v>
      </c>
      <c r="S39" s="138">
        <f t="shared" si="9"/>
        <v>17</v>
      </c>
      <c r="T39" s="138">
        <f t="shared" si="9"/>
        <v>18</v>
      </c>
      <c r="U39" s="138">
        <f t="shared" si="9"/>
        <v>19</v>
      </c>
      <c r="V39" s="138">
        <f t="shared" si="9"/>
        <v>20</v>
      </c>
      <c r="W39" s="138">
        <f t="shared" si="9"/>
        <v>21</v>
      </c>
      <c r="X39" s="138">
        <f t="shared" si="9"/>
        <v>22</v>
      </c>
      <c r="Y39" s="138">
        <f t="shared" si="9"/>
        <v>23</v>
      </c>
      <c r="Z39" s="138">
        <f t="shared" si="9"/>
        <v>24</v>
      </c>
      <c r="AA39" s="138">
        <f t="shared" si="9"/>
        <v>25</v>
      </c>
      <c r="AB39" s="138">
        <f t="shared" si="9"/>
        <v>26</v>
      </c>
      <c r="AC39" s="138">
        <f t="shared" si="9"/>
        <v>27</v>
      </c>
      <c r="AD39" s="138">
        <f t="shared" si="9"/>
        <v>28</v>
      </c>
      <c r="AE39" s="138">
        <f t="shared" si="9"/>
        <v>29</v>
      </c>
      <c r="AF39" s="138">
        <f t="shared" si="9"/>
        <v>30</v>
      </c>
      <c r="AG39" s="138">
        <f t="shared" si="9"/>
        <v>31</v>
      </c>
      <c r="AH39" s="138">
        <f t="shared" si="9"/>
        <v>32</v>
      </c>
      <c r="AI39" s="138">
        <f t="shared" si="9"/>
        <v>33</v>
      </c>
      <c r="AJ39" s="138">
        <f t="shared" si="9"/>
        <v>34</v>
      </c>
      <c r="AK39" s="138">
        <f t="shared" si="9"/>
        <v>35</v>
      </c>
      <c r="AL39" s="138">
        <f t="shared" si="9"/>
        <v>36</v>
      </c>
      <c r="AM39" s="138">
        <f t="shared" si="9"/>
        <v>37</v>
      </c>
      <c r="AN39" s="138">
        <f t="shared" si="9"/>
        <v>38</v>
      </c>
      <c r="AO39" s="138">
        <f t="shared" si="9"/>
        <v>39</v>
      </c>
      <c r="AP39" s="138">
        <f t="shared" si="9"/>
        <v>40</v>
      </c>
      <c r="AQ39" s="138">
        <f t="shared" si="9"/>
        <v>41</v>
      </c>
      <c r="AR39" s="138">
        <f t="shared" si="9"/>
        <v>42</v>
      </c>
      <c r="AS39" s="138">
        <f t="shared" si="9"/>
        <v>43</v>
      </c>
      <c r="AT39" s="138">
        <f t="shared" si="9"/>
        <v>44</v>
      </c>
      <c r="AU39" s="138">
        <f t="shared" si="9"/>
        <v>45</v>
      </c>
      <c r="AV39" s="138">
        <f t="shared" si="9"/>
        <v>46</v>
      </c>
      <c r="AW39" s="138">
        <f t="shared" si="9"/>
        <v>47</v>
      </c>
      <c r="AX39" s="138">
        <f t="shared" si="9"/>
        <v>48</v>
      </c>
      <c r="AY39" s="138">
        <f t="shared" si="9"/>
        <v>49</v>
      </c>
      <c r="AZ39" s="127"/>
      <c r="BA39" s="134" t="s">
        <v>552</v>
      </c>
      <c r="BB39" s="137">
        <v>34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45"/>
      <c r="B40" s="141" t="s">
        <v>490</v>
      </c>
      <c r="C40" s="142" t="s">
        <v>518</v>
      </c>
      <c r="D40" s="142" t="s">
        <v>519</v>
      </c>
      <c r="E40" s="142" t="s">
        <v>520</v>
      </c>
      <c r="F40" s="142" t="s">
        <v>521</v>
      </c>
      <c r="G40" s="142" t="s">
        <v>522</v>
      </c>
      <c r="H40" s="142" t="s">
        <v>523</v>
      </c>
      <c r="I40" s="142" t="s">
        <v>526</v>
      </c>
      <c r="J40" s="142" t="s">
        <v>527</v>
      </c>
      <c r="K40" s="142" t="s">
        <v>488</v>
      </c>
      <c r="L40" s="142" t="s">
        <v>529</v>
      </c>
      <c r="M40" s="142" t="s">
        <v>530</v>
      </c>
      <c r="N40" s="142" t="s">
        <v>503</v>
      </c>
      <c r="O40" s="142" t="s">
        <v>531</v>
      </c>
      <c r="P40" s="142" t="s">
        <v>532</v>
      </c>
      <c r="Q40" s="142" t="s">
        <v>533</v>
      </c>
      <c r="R40" s="142" t="s">
        <v>534</v>
      </c>
      <c r="S40" s="142" t="s">
        <v>535</v>
      </c>
      <c r="T40" s="142" t="s">
        <v>536</v>
      </c>
      <c r="U40" s="142" t="s">
        <v>537</v>
      </c>
      <c r="V40" s="142" t="s">
        <v>538</v>
      </c>
      <c r="W40" s="142" t="s">
        <v>539</v>
      </c>
      <c r="X40" s="142" t="s">
        <v>540</v>
      </c>
      <c r="Y40" s="142" t="s">
        <v>541</v>
      </c>
      <c r="Z40" s="142" t="s">
        <v>542</v>
      </c>
      <c r="AA40" s="142" t="s">
        <v>543</v>
      </c>
      <c r="AB40" s="142" t="s">
        <v>544</v>
      </c>
      <c r="AC40" s="142" t="s">
        <v>545</v>
      </c>
      <c r="AD40" s="142" t="s">
        <v>546</v>
      </c>
      <c r="AE40" s="142" t="s">
        <v>547</v>
      </c>
      <c r="AF40" s="142" t="s">
        <v>548</v>
      </c>
      <c r="AG40" s="142" t="s">
        <v>549</v>
      </c>
      <c r="AH40" s="142" t="s">
        <v>550</v>
      </c>
      <c r="AI40" s="142" t="s">
        <v>551</v>
      </c>
      <c r="AJ40" s="142" t="s">
        <v>552</v>
      </c>
      <c r="AK40" s="142" t="s">
        <v>553</v>
      </c>
      <c r="AL40" s="142" t="s">
        <v>554</v>
      </c>
      <c r="AM40" s="142" t="s">
        <v>555</v>
      </c>
      <c r="AN40" s="142" t="s">
        <v>556</v>
      </c>
      <c r="AO40" s="142" t="s">
        <v>557</v>
      </c>
      <c r="AP40" s="142" t="s">
        <v>558</v>
      </c>
      <c r="AQ40" s="142" t="s">
        <v>559</v>
      </c>
      <c r="AR40" s="142" t="s">
        <v>560</v>
      </c>
      <c r="AS40" s="142" t="s">
        <v>561</v>
      </c>
      <c r="AT40" s="142" t="s">
        <v>562</v>
      </c>
      <c r="AU40" s="142" t="s">
        <v>563</v>
      </c>
      <c r="AV40" s="142" t="s">
        <v>564</v>
      </c>
      <c r="AW40" s="142" t="s">
        <v>565</v>
      </c>
      <c r="AX40" s="142" t="s">
        <v>566</v>
      </c>
      <c r="AY40" s="142" t="s">
        <v>573</v>
      </c>
      <c r="AZ40" s="127"/>
      <c r="BA40" s="134" t="s">
        <v>553</v>
      </c>
      <c r="BB40" s="137">
        <v>35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9" t="s">
        <v>567</v>
      </c>
      <c r="C41" s="140"/>
      <c r="D41" s="140">
        <f t="shared" ref="D41:AX41" si="10">+IF(D39&gt;=$D30,$D37,0)*IF(C45&lt;1,0,1)</f>
        <v>0</v>
      </c>
      <c r="E41" s="140">
        <f t="shared" si="10"/>
        <v>0</v>
      </c>
      <c r="F41" s="140">
        <f t="shared" si="10"/>
        <v>327.97271127686116</v>
      </c>
      <c r="G41" s="140">
        <f t="shared" si="10"/>
        <v>327.97271127686116</v>
      </c>
      <c r="H41" s="140">
        <f t="shared" si="10"/>
        <v>327.97271127686116</v>
      </c>
      <c r="I41" s="140">
        <f t="shared" si="10"/>
        <v>327.97271127686116</v>
      </c>
      <c r="J41" s="140">
        <f t="shared" si="10"/>
        <v>327.97271127686116</v>
      </c>
      <c r="K41" s="140">
        <f t="shared" si="10"/>
        <v>327.97271127686116</v>
      </c>
      <c r="L41" s="140">
        <f t="shared" si="10"/>
        <v>327.97271127686116</v>
      </c>
      <c r="M41" s="140">
        <f t="shared" si="10"/>
        <v>327.97271127686116</v>
      </c>
      <c r="N41" s="140">
        <f t="shared" si="10"/>
        <v>327.97271127686116</v>
      </c>
      <c r="O41" s="140">
        <f t="shared" si="10"/>
        <v>327.97271127686116</v>
      </c>
      <c r="P41" s="140">
        <f t="shared" si="10"/>
        <v>327.97271127686116</v>
      </c>
      <c r="Q41" s="140">
        <f t="shared" si="10"/>
        <v>327.97271127686116</v>
      </c>
      <c r="R41" s="140">
        <f t="shared" si="10"/>
        <v>327.97271127686116</v>
      </c>
      <c r="S41" s="140">
        <f t="shared" si="10"/>
        <v>327.97271127686116</v>
      </c>
      <c r="T41" s="140">
        <f t="shared" si="10"/>
        <v>327.97271127686116</v>
      </c>
      <c r="U41" s="140">
        <f t="shared" si="10"/>
        <v>327.97271127686116</v>
      </c>
      <c r="V41" s="140">
        <f t="shared" si="10"/>
        <v>327.97271127686116</v>
      </c>
      <c r="W41" s="140">
        <f t="shared" si="10"/>
        <v>327.97271127686116</v>
      </c>
      <c r="X41" s="140">
        <f t="shared" si="10"/>
        <v>327.97271127686116</v>
      </c>
      <c r="Y41" s="140">
        <f t="shared" si="10"/>
        <v>327.97271127686116</v>
      </c>
      <c r="Z41" s="140">
        <f t="shared" si="10"/>
        <v>327.97271127686116</v>
      </c>
      <c r="AA41" s="140">
        <f t="shared" si="10"/>
        <v>327.97271127686116</v>
      </c>
      <c r="AB41" s="140">
        <f t="shared" si="10"/>
        <v>327.97271127686116</v>
      </c>
      <c r="AC41" s="140">
        <f t="shared" si="10"/>
        <v>327.97271127686116</v>
      </c>
      <c r="AD41" s="140">
        <f t="shared" si="10"/>
        <v>327.97271127686116</v>
      </c>
      <c r="AE41" s="140">
        <f t="shared" si="10"/>
        <v>327.97271127686116</v>
      </c>
      <c r="AF41" s="140">
        <f t="shared" si="10"/>
        <v>327.97271127686116</v>
      </c>
      <c r="AG41" s="140">
        <f t="shared" si="10"/>
        <v>327.97271127686116</v>
      </c>
      <c r="AH41" s="140">
        <f t="shared" si="10"/>
        <v>327.97271127686116</v>
      </c>
      <c r="AI41" s="140">
        <f t="shared" si="10"/>
        <v>327.97271127686116</v>
      </c>
      <c r="AJ41" s="140">
        <f t="shared" si="10"/>
        <v>327.97271127686116</v>
      </c>
      <c r="AK41" s="140">
        <f t="shared" si="10"/>
        <v>327.97271127686116</v>
      </c>
      <c r="AL41" s="140">
        <f t="shared" si="10"/>
        <v>327.97271127686116</v>
      </c>
      <c r="AM41" s="140">
        <f t="shared" si="10"/>
        <v>327.97271127686116</v>
      </c>
      <c r="AN41" s="140">
        <f t="shared" si="10"/>
        <v>327.97271127686116</v>
      </c>
      <c r="AO41" s="140">
        <f t="shared" si="10"/>
        <v>327.97271127686116</v>
      </c>
      <c r="AP41" s="140">
        <f t="shared" si="10"/>
        <v>327.97271127686116</v>
      </c>
      <c r="AQ41" s="140">
        <f t="shared" si="10"/>
        <v>327.97271127686116</v>
      </c>
      <c r="AR41" s="140">
        <f t="shared" si="10"/>
        <v>327.97271127686116</v>
      </c>
      <c r="AS41" s="140">
        <f t="shared" si="10"/>
        <v>327.97271127686116</v>
      </c>
      <c r="AT41" s="140">
        <f t="shared" si="10"/>
        <v>327.97271127686116</v>
      </c>
      <c r="AU41" s="140">
        <f t="shared" si="10"/>
        <v>327.97271127686116</v>
      </c>
      <c r="AV41" s="140">
        <f t="shared" si="10"/>
        <v>327.97271127686116</v>
      </c>
      <c r="AW41" s="140">
        <f t="shared" si="10"/>
        <v>327.97271127686116</v>
      </c>
      <c r="AX41" s="140">
        <f t="shared" si="10"/>
        <v>327.97271127686116</v>
      </c>
      <c r="AY41" s="127"/>
      <c r="AZ41" s="127"/>
      <c r="BA41" s="134" t="s">
        <v>554</v>
      </c>
      <c r="BB41" s="137">
        <v>36</v>
      </c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9" t="s">
        <v>568</v>
      </c>
      <c r="C42" s="140"/>
      <c r="D42" s="140">
        <f t="shared" ref="D42:AK42" si="11">D41-D44</f>
        <v>0</v>
      </c>
      <c r="E42" s="140">
        <f t="shared" si="11"/>
        <v>0</v>
      </c>
      <c r="F42" s="140">
        <f t="shared" si="11"/>
        <v>227.4644685001366</v>
      </c>
      <c r="G42" s="140">
        <f t="shared" si="11"/>
        <v>228.60757120129114</v>
      </c>
      <c r="H42" s="140">
        <f t="shared" si="11"/>
        <v>229.75641846463597</v>
      </c>
      <c r="I42" s="140">
        <f t="shared" si="11"/>
        <v>230.91103915896369</v>
      </c>
      <c r="J42" s="140">
        <f t="shared" si="11"/>
        <v>232.07146229814441</v>
      </c>
      <c r="K42" s="140">
        <f t="shared" si="11"/>
        <v>233.23771704185501</v>
      </c>
      <c r="L42" s="140">
        <f t="shared" si="11"/>
        <v>234.40983269631158</v>
      </c>
      <c r="M42" s="140">
        <f t="shared" si="11"/>
        <v>235.5878387150062</v>
      </c>
      <c r="N42" s="140">
        <f t="shared" si="11"/>
        <v>236.77176469944678</v>
      </c>
      <c r="O42" s="140">
        <f t="shared" si="11"/>
        <v>237.96164039990106</v>
      </c>
      <c r="P42" s="140">
        <f t="shared" si="11"/>
        <v>239.1574957161441</v>
      </c>
      <c r="Q42" s="140">
        <f t="shared" si="11"/>
        <v>240.35936069820968</v>
      </c>
      <c r="R42" s="140">
        <f t="shared" si="11"/>
        <v>241.56726554714538</v>
      </c>
      <c r="S42" s="140">
        <f t="shared" si="11"/>
        <v>242.78124061577148</v>
      </c>
      <c r="T42" s="140">
        <f t="shared" si="11"/>
        <v>244.00131640944369</v>
      </c>
      <c r="U42" s="140">
        <f t="shared" si="11"/>
        <v>245.22752358681976</v>
      </c>
      <c r="V42" s="140">
        <f t="shared" si="11"/>
        <v>246.4598929606297</v>
      </c>
      <c r="W42" s="140">
        <f t="shared" si="11"/>
        <v>247.6984554984503</v>
      </c>
      <c r="X42" s="140">
        <f t="shared" si="11"/>
        <v>248.94324232348322</v>
      </c>
      <c r="Y42" s="140">
        <f t="shared" si="11"/>
        <v>250.19428471533689</v>
      </c>
      <c r="Z42" s="140">
        <f t="shared" si="11"/>
        <v>251.45161411081278</v>
      </c>
      <c r="AA42" s="140">
        <f t="shared" si="11"/>
        <v>252.71526210469523</v>
      </c>
      <c r="AB42" s="140">
        <f t="shared" si="11"/>
        <v>253.98526045054535</v>
      </c>
      <c r="AC42" s="140">
        <f t="shared" si="11"/>
        <v>255.26164106149901</v>
      </c>
      <c r="AD42" s="140">
        <f t="shared" si="11"/>
        <v>256.54443601106868</v>
      </c>
      <c r="AE42" s="140">
        <f t="shared" si="11"/>
        <v>257.83367753394964</v>
      </c>
      <c r="AF42" s="140">
        <f t="shared" si="11"/>
        <v>259.12939802682951</v>
      </c>
      <c r="AG42" s="140">
        <f t="shared" si="11"/>
        <v>260.43163004920291</v>
      </c>
      <c r="AH42" s="140">
        <f t="shared" si="11"/>
        <v>261.74040632418905</v>
      </c>
      <c r="AI42" s="140">
        <f t="shared" si="11"/>
        <v>263.05575973935458</v>
      </c>
      <c r="AJ42" s="140">
        <f t="shared" si="11"/>
        <v>264.37772334753947</v>
      </c>
      <c r="AK42" s="140">
        <f t="shared" si="11"/>
        <v>265.70633036768811</v>
      </c>
      <c r="AL42" s="140">
        <f>AL41-AL44</f>
        <v>267.0416141856835</v>
      </c>
      <c r="AM42" s="140">
        <f t="shared" ref="AM42:AT42" si="12">AM41-AM44</f>
        <v>268.38360835518665</v>
      </c>
      <c r="AN42" s="140">
        <f t="shared" si="12"/>
        <v>269.73234659847947</v>
      </c>
      <c r="AO42" s="140">
        <f t="shared" si="12"/>
        <v>271.08786280731226</v>
      </c>
      <c r="AP42" s="140">
        <f t="shared" si="12"/>
        <v>272.4501910437553</v>
      </c>
      <c r="AQ42" s="140">
        <f t="shared" si="12"/>
        <v>273.81936554105482</v>
      </c>
      <c r="AR42" s="140">
        <f t="shared" si="12"/>
        <v>275.1954207044933</v>
      </c>
      <c r="AS42" s="140">
        <f t="shared" si="12"/>
        <v>276.57839111225377</v>
      </c>
      <c r="AT42" s="140">
        <f t="shared" si="12"/>
        <v>277.96831151628908</v>
      </c>
      <c r="AU42" s="140">
        <f>AU41-AU44</f>
        <v>279.36521684319484</v>
      </c>
      <c r="AV42" s="140">
        <f>AV41-AV44</f>
        <v>280.76914219508728</v>
      </c>
      <c r="AW42" s="140">
        <f>AW41-AW44</f>
        <v>282.18012285048508</v>
      </c>
      <c r="AX42" s="140">
        <f>AX41-AX44</f>
        <v>283.59819426519624</v>
      </c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9" t="s">
        <v>569</v>
      </c>
      <c r="C43" s="140"/>
      <c r="D43" s="140">
        <f t="shared" ref="D43:Q43" si="13">(D42+C43)*(IF(C45&lt;1,0,1))</f>
        <v>0</v>
      </c>
      <c r="E43" s="140">
        <f t="shared" si="13"/>
        <v>0</v>
      </c>
      <c r="F43" s="140">
        <f t="shared" si="13"/>
        <v>227.4644685001366</v>
      </c>
      <c r="G43" s="140">
        <f t="shared" si="13"/>
        <v>456.07203970142774</v>
      </c>
      <c r="H43" s="140">
        <f t="shared" si="13"/>
        <v>685.82845816606368</v>
      </c>
      <c r="I43" s="140">
        <f t="shared" si="13"/>
        <v>916.7394973250274</v>
      </c>
      <c r="J43" s="140">
        <f t="shared" si="13"/>
        <v>1148.8109596231718</v>
      </c>
      <c r="K43" s="140">
        <f t="shared" si="13"/>
        <v>1382.0486766650267</v>
      </c>
      <c r="L43" s="140">
        <f t="shared" si="13"/>
        <v>1616.4585093613382</v>
      </c>
      <c r="M43" s="140">
        <f t="shared" si="13"/>
        <v>1852.0463480763444</v>
      </c>
      <c r="N43" s="140">
        <f t="shared" si="13"/>
        <v>2088.8181127757912</v>
      </c>
      <c r="O43" s="140">
        <f t="shared" si="13"/>
        <v>2326.7797531756923</v>
      </c>
      <c r="P43" s="140">
        <f t="shared" si="13"/>
        <v>2565.9372488918366</v>
      </c>
      <c r="Q43" s="140">
        <f t="shared" si="13"/>
        <v>2806.2966095900465</v>
      </c>
      <c r="R43" s="140">
        <f>(R42+Q43)*(IF(Q45&lt;1,0,1))</f>
        <v>3047.8638751371918</v>
      </c>
      <c r="S43" s="140">
        <f t="shared" ref="S43:AX43" si="14">(S42+R43)*(IF(R45&lt;1,0,1))</f>
        <v>3290.6451157529632</v>
      </c>
      <c r="T43" s="140">
        <f t="shared" si="14"/>
        <v>3534.6464321624071</v>
      </c>
      <c r="U43" s="140">
        <f t="shared" si="14"/>
        <v>3779.8739557492268</v>
      </c>
      <c r="V43" s="140">
        <f t="shared" si="14"/>
        <v>4026.3338487098563</v>
      </c>
      <c r="W43" s="140">
        <f t="shared" si="14"/>
        <v>4274.0323042083064</v>
      </c>
      <c r="X43" s="140">
        <f t="shared" si="14"/>
        <v>4522.9755465317894</v>
      </c>
      <c r="Y43" s="140">
        <f t="shared" si="14"/>
        <v>4773.1698312471262</v>
      </c>
      <c r="Z43" s="140">
        <f t="shared" si="14"/>
        <v>5024.6214453579387</v>
      </c>
      <c r="AA43" s="140">
        <f t="shared" si="14"/>
        <v>5277.336707462634</v>
      </c>
      <c r="AB43" s="140">
        <f t="shared" si="14"/>
        <v>5531.3219679131789</v>
      </c>
      <c r="AC43" s="140">
        <f t="shared" si="14"/>
        <v>5786.5836089746781</v>
      </c>
      <c r="AD43" s="140">
        <f t="shared" si="14"/>
        <v>6043.1280449857468</v>
      </c>
      <c r="AE43" s="140">
        <f t="shared" si="14"/>
        <v>6300.9617225196962</v>
      </c>
      <c r="AF43" s="140">
        <f t="shared" si="14"/>
        <v>6560.0911205465254</v>
      </c>
      <c r="AG43" s="140">
        <f t="shared" si="14"/>
        <v>6820.5227505957282</v>
      </c>
      <c r="AH43" s="140">
        <f t="shared" si="14"/>
        <v>7082.2631569199175</v>
      </c>
      <c r="AI43" s="140">
        <f t="shared" si="14"/>
        <v>7345.318916659272</v>
      </c>
      <c r="AJ43" s="140">
        <f t="shared" si="14"/>
        <v>7609.6966400068113</v>
      </c>
      <c r="AK43" s="140">
        <f t="shared" si="14"/>
        <v>7875.4029703744991</v>
      </c>
      <c r="AL43" s="140">
        <f t="shared" si="14"/>
        <v>8142.4445845601822</v>
      </c>
      <c r="AM43" s="140">
        <f t="shared" si="14"/>
        <v>8410.8281929153691</v>
      </c>
      <c r="AN43" s="140">
        <f t="shared" si="14"/>
        <v>8680.5605395138482</v>
      </c>
      <c r="AO43" s="140">
        <f t="shared" si="14"/>
        <v>8951.6484023211597</v>
      </c>
      <c r="AP43" s="140">
        <f t="shared" si="14"/>
        <v>9224.0985933649154</v>
      </c>
      <c r="AQ43" s="140">
        <f t="shared" si="14"/>
        <v>9497.9179589059695</v>
      </c>
      <c r="AR43" s="140">
        <f t="shared" si="14"/>
        <v>9773.1133796104623</v>
      </c>
      <c r="AS43" s="140">
        <f t="shared" si="14"/>
        <v>10049.691770722717</v>
      </c>
      <c r="AT43" s="140">
        <f t="shared" si="14"/>
        <v>10327.660082239006</v>
      </c>
      <c r="AU43" s="140">
        <f t="shared" si="14"/>
        <v>10607.025299082201</v>
      </c>
      <c r="AV43" s="140">
        <f t="shared" si="14"/>
        <v>10887.794441277289</v>
      </c>
      <c r="AW43" s="140">
        <f t="shared" si="14"/>
        <v>11169.974564127773</v>
      </c>
      <c r="AX43" s="140">
        <f t="shared" si="14"/>
        <v>11453.572758392969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27"/>
      <c r="B44" s="129" t="s">
        <v>570</v>
      </c>
      <c r="C44" s="140"/>
      <c r="D44" s="140">
        <f>IF(D41&gt;0,C45*$D35,0)</f>
        <v>0</v>
      </c>
      <c r="E44" s="140">
        <f t="shared" ref="E44:AX44" si="15">IF(E41&gt;0,D45*$D$12,0)</f>
        <v>0</v>
      </c>
      <c r="F44" s="140">
        <f t="shared" si="15"/>
        <v>100.50824277672454</v>
      </c>
      <c r="G44" s="140">
        <f t="shared" si="15"/>
        <v>99.365140075570025</v>
      </c>
      <c r="H44" s="140">
        <f t="shared" si="15"/>
        <v>98.216292812225191</v>
      </c>
      <c r="I44" s="140">
        <f t="shared" si="15"/>
        <v>97.061672117897473</v>
      </c>
      <c r="J44" s="140">
        <f t="shared" si="15"/>
        <v>95.901248978716737</v>
      </c>
      <c r="K44" s="140">
        <f t="shared" si="15"/>
        <v>94.734994235006155</v>
      </c>
      <c r="L44" s="140">
        <f t="shared" si="15"/>
        <v>93.562878580549565</v>
      </c>
      <c r="M44" s="140">
        <f t="shared" si="15"/>
        <v>92.384872561854962</v>
      </c>
      <c r="N44" s="140">
        <f t="shared" si="15"/>
        <v>91.200946577414385</v>
      </c>
      <c r="O44" s="140">
        <f t="shared" si="15"/>
        <v>90.01107087696009</v>
      </c>
      <c r="P44" s="140">
        <f t="shared" si="15"/>
        <v>88.815215560717064</v>
      </c>
      <c r="Q44" s="140">
        <f t="shared" si="15"/>
        <v>87.613350578651463</v>
      </c>
      <c r="R44" s="140">
        <f t="shared" si="15"/>
        <v>86.405445729715765</v>
      </c>
      <c r="S44" s="140">
        <f t="shared" si="15"/>
        <v>85.191470661089681</v>
      </c>
      <c r="T44" s="140">
        <f t="shared" si="15"/>
        <v>83.971394867417459</v>
      </c>
      <c r="U44" s="140">
        <f t="shared" si="15"/>
        <v>82.745187690041419</v>
      </c>
      <c r="V44" s="140">
        <f t="shared" si="15"/>
        <v>81.512818316231474</v>
      </c>
      <c r="W44" s="140">
        <f t="shared" si="15"/>
        <v>80.274255778410847</v>
      </c>
      <c r="X44" s="140">
        <f t="shared" si="15"/>
        <v>79.029468953377943</v>
      </c>
      <c r="Y44" s="140">
        <f t="shared" si="15"/>
        <v>77.77842656152427</v>
      </c>
      <c r="Z44" s="140">
        <f t="shared" si="15"/>
        <v>76.521097166048364</v>
      </c>
      <c r="AA44" s="140">
        <f t="shared" si="15"/>
        <v>75.257449172165934</v>
      </c>
      <c r="AB44" s="140">
        <f t="shared" si="15"/>
        <v>73.987450826315822</v>
      </c>
      <c r="AC44" s="140">
        <f t="shared" si="15"/>
        <v>72.711070215362156</v>
      </c>
      <c r="AD44" s="140">
        <f t="shared" si="15"/>
        <v>71.42827526579245</v>
      </c>
      <c r="AE44" s="140">
        <f t="shared" si="15"/>
        <v>70.139033742911522</v>
      </c>
      <c r="AF44" s="140">
        <f t="shared" si="15"/>
        <v>68.843313250031642</v>
      </c>
      <c r="AG44" s="140">
        <f t="shared" si="15"/>
        <v>67.541081227658282</v>
      </c>
      <c r="AH44" s="140">
        <f t="shared" si="15"/>
        <v>66.232304952672123</v>
      </c>
      <c r="AI44" s="140">
        <f t="shared" si="15"/>
        <v>64.916951537506606</v>
      </c>
      <c r="AJ44" s="140">
        <f t="shared" si="15"/>
        <v>63.594987929321675</v>
      </c>
      <c r="AK44" s="140">
        <f t="shared" si="15"/>
        <v>62.266380909173058</v>
      </c>
      <c r="AL44" s="140">
        <f t="shared" si="15"/>
        <v>60.931097091177648</v>
      </c>
      <c r="AM44" s="140">
        <f t="shared" si="15"/>
        <v>59.589102921674503</v>
      </c>
      <c r="AN44" s="140">
        <f t="shared" si="15"/>
        <v>58.240364678381681</v>
      </c>
      <c r="AO44" s="140">
        <f t="shared" si="15"/>
        <v>56.884848469548899</v>
      </c>
      <c r="AP44" s="140">
        <f t="shared" si="15"/>
        <v>55.522520233105865</v>
      </c>
      <c r="AQ44" s="140">
        <f t="shared" si="15"/>
        <v>54.153345735806333</v>
      </c>
      <c r="AR44" s="140">
        <f t="shared" si="15"/>
        <v>52.777290572367882</v>
      </c>
      <c r="AS44" s="140">
        <f t="shared" si="15"/>
        <v>51.394320164607379</v>
      </c>
      <c r="AT44" s="140">
        <f t="shared" si="15"/>
        <v>50.004399760572063</v>
      </c>
      <c r="AU44" s="140">
        <f t="shared" si="15"/>
        <v>48.60749443366629</v>
      </c>
      <c r="AV44" s="140">
        <f t="shared" si="15"/>
        <v>47.203569081773885</v>
      </c>
      <c r="AW44" s="140">
        <f t="shared" si="15"/>
        <v>45.792588426376057</v>
      </c>
      <c r="AX44" s="140">
        <f t="shared" si="15"/>
        <v>44.374517011664935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3" t="s">
        <v>571</v>
      </c>
      <c r="C45" s="140">
        <f>IF(C39=$D30,($C32),IF(D39&lt;$D30,0,(($C32)-C43)*IF(B45&lt;1,0,1)))</f>
        <v>0</v>
      </c>
      <c r="D45" s="140">
        <f t="shared" ref="D45:AX45" si="16">IF(D39=$D30,($C32),IF(E39&lt;$D30,0,(($C32)-D43)*IF(C45&lt;1,0,1)))</f>
        <v>0</v>
      </c>
      <c r="E45" s="140">
        <f t="shared" si="16"/>
        <v>20000</v>
      </c>
      <c r="F45" s="140">
        <f t="shared" si="16"/>
        <v>19772.535531499863</v>
      </c>
      <c r="G45" s="140">
        <f t="shared" si="16"/>
        <v>19543.927960298573</v>
      </c>
      <c r="H45" s="140">
        <f t="shared" si="16"/>
        <v>19314.171541833937</v>
      </c>
      <c r="I45" s="140">
        <f t="shared" si="16"/>
        <v>19083.260502674973</v>
      </c>
      <c r="J45" s="140">
        <f t="shared" si="16"/>
        <v>18851.189040376827</v>
      </c>
      <c r="K45" s="140">
        <f t="shared" si="16"/>
        <v>18617.951323334972</v>
      </c>
      <c r="L45" s="140">
        <f t="shared" si="16"/>
        <v>18383.541490638661</v>
      </c>
      <c r="M45" s="140">
        <f t="shared" si="16"/>
        <v>18147.953651923657</v>
      </c>
      <c r="N45" s="140">
        <f t="shared" si="16"/>
        <v>17911.181887224207</v>
      </c>
      <c r="O45" s="140">
        <f t="shared" si="16"/>
        <v>17673.220246824309</v>
      </c>
      <c r="P45" s="140">
        <f t="shared" si="16"/>
        <v>17434.062751108162</v>
      </c>
      <c r="Q45" s="140">
        <f t="shared" si="16"/>
        <v>17193.703390409952</v>
      </c>
      <c r="R45" s="140">
        <f t="shared" si="16"/>
        <v>16952.136124862809</v>
      </c>
      <c r="S45" s="140">
        <f t="shared" si="16"/>
        <v>16709.354884247037</v>
      </c>
      <c r="T45" s="140">
        <f t="shared" si="16"/>
        <v>16465.353567837592</v>
      </c>
      <c r="U45" s="140">
        <f t="shared" si="16"/>
        <v>16220.126044250774</v>
      </c>
      <c r="V45" s="140">
        <f t="shared" si="16"/>
        <v>15973.666151290145</v>
      </c>
      <c r="W45" s="140">
        <f t="shared" si="16"/>
        <v>15725.967695791693</v>
      </c>
      <c r="X45" s="140">
        <f t="shared" si="16"/>
        <v>15477.02445346821</v>
      </c>
      <c r="Y45" s="140">
        <f t="shared" si="16"/>
        <v>15226.830168752873</v>
      </c>
      <c r="Z45" s="140">
        <f t="shared" si="16"/>
        <v>14975.378554642062</v>
      </c>
      <c r="AA45" s="140">
        <f t="shared" si="16"/>
        <v>14722.663292537367</v>
      </c>
      <c r="AB45" s="140">
        <f t="shared" si="16"/>
        <v>14468.67803208682</v>
      </c>
      <c r="AC45" s="140">
        <f t="shared" si="16"/>
        <v>14213.416391025323</v>
      </c>
      <c r="AD45" s="140">
        <f t="shared" si="16"/>
        <v>13956.871955014252</v>
      </c>
      <c r="AE45" s="140">
        <f t="shared" si="16"/>
        <v>13699.038277480304</v>
      </c>
      <c r="AF45" s="140">
        <f t="shared" si="16"/>
        <v>13439.908879453475</v>
      </c>
      <c r="AG45" s="140">
        <f t="shared" si="16"/>
        <v>13179.477249404272</v>
      </c>
      <c r="AH45" s="140">
        <f t="shared" si="16"/>
        <v>12917.736843080082</v>
      </c>
      <c r="AI45" s="140">
        <f t="shared" si="16"/>
        <v>12654.681083340729</v>
      </c>
      <c r="AJ45" s="140">
        <f t="shared" si="16"/>
        <v>12390.303359993188</v>
      </c>
      <c r="AK45" s="140">
        <f t="shared" si="16"/>
        <v>12124.5970296255</v>
      </c>
      <c r="AL45" s="140">
        <f t="shared" si="16"/>
        <v>11857.555415439818</v>
      </c>
      <c r="AM45" s="140">
        <f t="shared" si="16"/>
        <v>11589.171807084631</v>
      </c>
      <c r="AN45" s="140">
        <f t="shared" si="16"/>
        <v>11319.439460486152</v>
      </c>
      <c r="AO45" s="140">
        <f t="shared" si="16"/>
        <v>11048.35159767884</v>
      </c>
      <c r="AP45" s="140">
        <f t="shared" si="16"/>
        <v>10775.901406635085</v>
      </c>
      <c r="AQ45" s="140">
        <f t="shared" si="16"/>
        <v>10502.082041094031</v>
      </c>
      <c r="AR45" s="140">
        <f t="shared" si="16"/>
        <v>10226.886620389538</v>
      </c>
      <c r="AS45" s="140">
        <f t="shared" si="16"/>
        <v>9950.3082292772833</v>
      </c>
      <c r="AT45" s="140">
        <f t="shared" si="16"/>
        <v>9672.3399177609936</v>
      </c>
      <c r="AU45" s="140">
        <f t="shared" si="16"/>
        <v>9392.9747009177991</v>
      </c>
      <c r="AV45" s="140">
        <f t="shared" si="16"/>
        <v>9112.2055587227114</v>
      </c>
      <c r="AW45" s="140">
        <f t="shared" si="16"/>
        <v>8830.0254358722268</v>
      </c>
      <c r="AX45" s="140">
        <f t="shared" si="16"/>
        <v>8546.4272416070307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34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46"/>
      <c r="B49" s="133" t="s">
        <v>574</v>
      </c>
      <c r="C49" s="13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35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4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4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4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4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27"/>
      <c r="B52" s="126" t="s">
        <v>486</v>
      </c>
      <c r="C52" s="127"/>
      <c r="D52" s="144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35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27"/>
      <c r="B53" s="128" t="s">
        <v>487</v>
      </c>
      <c r="C53" s="150" t="str">
        <f>+Finanziamneti!E4</f>
        <v>A1 M4</v>
      </c>
      <c r="D53" s="138">
        <f>VLOOKUP($C53,$BA$6:$BB$41,2,FALSE)</f>
        <v>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48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27"/>
      <c r="B54" s="128" t="s">
        <v>489</v>
      </c>
      <c r="C54" s="152">
        <f>+Finanziamneti!E5</f>
        <v>6.2E-2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35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5"/>
      <c r="B55" s="129" t="s">
        <v>490</v>
      </c>
      <c r="C55" s="153">
        <f>+Finanziamneti!E6</f>
        <v>20000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45"/>
      <c r="AZ55" s="145"/>
      <c r="BA55" s="145"/>
      <c r="BB55" s="149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0" t="s">
        <v>491</v>
      </c>
      <c r="C56" s="153">
        <f>+Finanziamneti!E7</f>
        <v>74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6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36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6" t="s">
        <v>524</v>
      </c>
      <c r="C58" s="126" t="s">
        <v>525</v>
      </c>
      <c r="D58" s="139">
        <f>((1+C54)^(1/12))-1</f>
        <v>5.0254121388362272E-3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6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36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6" t="s">
        <v>528</v>
      </c>
      <c r="C60" s="126" t="s">
        <v>525</v>
      </c>
      <c r="D60" s="140">
        <f>(C55)/((1-(1+D58)^(-C56))/D58)</f>
        <v>324.30278611940781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7"/>
      <c r="C61" s="66">
        <v>41275</v>
      </c>
      <c r="D61" s="66">
        <v>41306</v>
      </c>
      <c r="E61" s="66">
        <v>41336</v>
      </c>
      <c r="F61" s="66">
        <v>41367</v>
      </c>
      <c r="G61" s="66">
        <v>41397</v>
      </c>
      <c r="H61" s="66">
        <v>41428</v>
      </c>
      <c r="I61" s="66">
        <v>41458</v>
      </c>
      <c r="J61" s="66">
        <v>41489</v>
      </c>
      <c r="K61" s="66">
        <v>41519</v>
      </c>
      <c r="L61" s="66">
        <v>41550</v>
      </c>
      <c r="M61" s="66">
        <v>41580</v>
      </c>
      <c r="N61" s="66">
        <v>41611</v>
      </c>
      <c r="O61" s="66">
        <v>41641</v>
      </c>
      <c r="P61" s="66">
        <v>41672</v>
      </c>
      <c r="Q61" s="66">
        <v>41702</v>
      </c>
      <c r="R61" s="66">
        <v>41733</v>
      </c>
      <c r="S61" s="66">
        <v>41763</v>
      </c>
      <c r="T61" s="66">
        <v>41794</v>
      </c>
      <c r="U61" s="66">
        <v>41824</v>
      </c>
      <c r="V61" s="66">
        <v>41855</v>
      </c>
      <c r="W61" s="66">
        <v>41885</v>
      </c>
      <c r="X61" s="66">
        <v>41916</v>
      </c>
      <c r="Y61" s="66">
        <v>41946</v>
      </c>
      <c r="Z61" s="66">
        <v>41977</v>
      </c>
      <c r="AA61" s="66">
        <v>42007</v>
      </c>
      <c r="AB61" s="66">
        <v>42038</v>
      </c>
      <c r="AC61" s="66">
        <v>42068</v>
      </c>
      <c r="AD61" s="66">
        <v>42099</v>
      </c>
      <c r="AE61" s="66">
        <v>42129</v>
      </c>
      <c r="AF61" s="66">
        <v>42160</v>
      </c>
      <c r="AG61" s="66">
        <v>42190</v>
      </c>
      <c r="AH61" s="66">
        <v>42221</v>
      </c>
      <c r="AI61" s="66">
        <v>42251</v>
      </c>
      <c r="AJ61" s="66">
        <v>42282</v>
      </c>
      <c r="AK61" s="66">
        <v>42312</v>
      </c>
      <c r="AL61" s="66">
        <v>42343</v>
      </c>
      <c r="AM61" s="66">
        <v>42373</v>
      </c>
      <c r="AN61" s="66">
        <v>42404</v>
      </c>
      <c r="AO61" s="66">
        <v>42434</v>
      </c>
      <c r="AP61" s="66">
        <v>42465</v>
      </c>
      <c r="AQ61" s="66">
        <v>42495</v>
      </c>
      <c r="AR61" s="66">
        <v>42526</v>
      </c>
      <c r="AS61" s="66">
        <v>42556</v>
      </c>
      <c r="AT61" s="66">
        <v>42587</v>
      </c>
      <c r="AU61" s="66">
        <v>42617</v>
      </c>
      <c r="AV61" s="66">
        <v>42648</v>
      </c>
      <c r="AW61" s="66">
        <v>42678</v>
      </c>
      <c r="AX61" s="66">
        <v>42709</v>
      </c>
      <c r="AY61" s="66">
        <v>0</v>
      </c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7"/>
      <c r="C62" s="138">
        <v>1</v>
      </c>
      <c r="D62" s="138">
        <f>+C62+1</f>
        <v>2</v>
      </c>
      <c r="E62" s="138">
        <f t="shared" ref="E62:AY62" si="17">+D62+1</f>
        <v>3</v>
      </c>
      <c r="F62" s="138">
        <f t="shared" si="17"/>
        <v>4</v>
      </c>
      <c r="G62" s="138">
        <f t="shared" si="17"/>
        <v>5</v>
      </c>
      <c r="H62" s="138">
        <f t="shared" si="17"/>
        <v>6</v>
      </c>
      <c r="I62" s="138">
        <f t="shared" si="17"/>
        <v>7</v>
      </c>
      <c r="J62" s="138">
        <f t="shared" si="17"/>
        <v>8</v>
      </c>
      <c r="K62" s="138">
        <f t="shared" si="17"/>
        <v>9</v>
      </c>
      <c r="L62" s="138">
        <f t="shared" si="17"/>
        <v>10</v>
      </c>
      <c r="M62" s="138">
        <f t="shared" si="17"/>
        <v>11</v>
      </c>
      <c r="N62" s="138">
        <f t="shared" si="17"/>
        <v>12</v>
      </c>
      <c r="O62" s="138">
        <f t="shared" si="17"/>
        <v>13</v>
      </c>
      <c r="P62" s="138">
        <f t="shared" si="17"/>
        <v>14</v>
      </c>
      <c r="Q62" s="138">
        <f t="shared" si="17"/>
        <v>15</v>
      </c>
      <c r="R62" s="138">
        <f t="shared" si="17"/>
        <v>16</v>
      </c>
      <c r="S62" s="138">
        <f t="shared" si="17"/>
        <v>17</v>
      </c>
      <c r="T62" s="138">
        <f t="shared" si="17"/>
        <v>18</v>
      </c>
      <c r="U62" s="138">
        <f t="shared" si="17"/>
        <v>19</v>
      </c>
      <c r="V62" s="138">
        <f t="shared" si="17"/>
        <v>20</v>
      </c>
      <c r="W62" s="138">
        <f t="shared" si="17"/>
        <v>21</v>
      </c>
      <c r="X62" s="138">
        <f t="shared" si="17"/>
        <v>22</v>
      </c>
      <c r="Y62" s="138">
        <f t="shared" si="17"/>
        <v>23</v>
      </c>
      <c r="Z62" s="138">
        <f t="shared" si="17"/>
        <v>24</v>
      </c>
      <c r="AA62" s="138">
        <f t="shared" si="17"/>
        <v>25</v>
      </c>
      <c r="AB62" s="138">
        <f t="shared" si="17"/>
        <v>26</v>
      </c>
      <c r="AC62" s="138">
        <f t="shared" si="17"/>
        <v>27</v>
      </c>
      <c r="AD62" s="138">
        <f t="shared" si="17"/>
        <v>28</v>
      </c>
      <c r="AE62" s="138">
        <f t="shared" si="17"/>
        <v>29</v>
      </c>
      <c r="AF62" s="138">
        <f t="shared" si="17"/>
        <v>30</v>
      </c>
      <c r="AG62" s="138">
        <f t="shared" si="17"/>
        <v>31</v>
      </c>
      <c r="AH62" s="138">
        <f t="shared" si="17"/>
        <v>32</v>
      </c>
      <c r="AI62" s="138">
        <f t="shared" si="17"/>
        <v>33</v>
      </c>
      <c r="AJ62" s="138">
        <f t="shared" si="17"/>
        <v>34</v>
      </c>
      <c r="AK62" s="138">
        <f t="shared" si="17"/>
        <v>35</v>
      </c>
      <c r="AL62" s="138">
        <f t="shared" si="17"/>
        <v>36</v>
      </c>
      <c r="AM62" s="138">
        <f t="shared" si="17"/>
        <v>37</v>
      </c>
      <c r="AN62" s="138">
        <f t="shared" si="17"/>
        <v>38</v>
      </c>
      <c r="AO62" s="138">
        <f t="shared" si="17"/>
        <v>39</v>
      </c>
      <c r="AP62" s="138">
        <f t="shared" si="17"/>
        <v>40</v>
      </c>
      <c r="AQ62" s="138">
        <f t="shared" si="17"/>
        <v>41</v>
      </c>
      <c r="AR62" s="138">
        <f t="shared" si="17"/>
        <v>42</v>
      </c>
      <c r="AS62" s="138">
        <f t="shared" si="17"/>
        <v>43</v>
      </c>
      <c r="AT62" s="138">
        <f t="shared" si="17"/>
        <v>44</v>
      </c>
      <c r="AU62" s="138">
        <f t="shared" si="17"/>
        <v>45</v>
      </c>
      <c r="AV62" s="138">
        <f t="shared" si="17"/>
        <v>46</v>
      </c>
      <c r="AW62" s="138">
        <f t="shared" si="17"/>
        <v>47</v>
      </c>
      <c r="AX62" s="138">
        <f t="shared" si="17"/>
        <v>48</v>
      </c>
      <c r="AY62" s="138">
        <f t="shared" si="17"/>
        <v>49</v>
      </c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41" t="s">
        <v>490</v>
      </c>
      <c r="C63" s="142" t="s">
        <v>518</v>
      </c>
      <c r="D63" s="142" t="s">
        <v>519</v>
      </c>
      <c r="E63" s="142" t="s">
        <v>520</v>
      </c>
      <c r="F63" s="142" t="s">
        <v>521</v>
      </c>
      <c r="G63" s="142" t="s">
        <v>522</v>
      </c>
      <c r="H63" s="142" t="s">
        <v>523</v>
      </c>
      <c r="I63" s="142" t="s">
        <v>526</v>
      </c>
      <c r="J63" s="142" t="s">
        <v>527</v>
      </c>
      <c r="K63" s="142" t="s">
        <v>488</v>
      </c>
      <c r="L63" s="142" t="s">
        <v>529</v>
      </c>
      <c r="M63" s="142" t="s">
        <v>530</v>
      </c>
      <c r="N63" s="142" t="s">
        <v>503</v>
      </c>
      <c r="O63" s="142" t="s">
        <v>531</v>
      </c>
      <c r="P63" s="142" t="s">
        <v>532</v>
      </c>
      <c r="Q63" s="142" t="s">
        <v>533</v>
      </c>
      <c r="R63" s="142" t="s">
        <v>534</v>
      </c>
      <c r="S63" s="142" t="s">
        <v>535</v>
      </c>
      <c r="T63" s="142" t="s">
        <v>536</v>
      </c>
      <c r="U63" s="142" t="s">
        <v>537</v>
      </c>
      <c r="V63" s="142" t="s">
        <v>538</v>
      </c>
      <c r="W63" s="142" t="s">
        <v>539</v>
      </c>
      <c r="X63" s="142" t="s">
        <v>540</v>
      </c>
      <c r="Y63" s="142" t="s">
        <v>541</v>
      </c>
      <c r="Z63" s="142" t="s">
        <v>542</v>
      </c>
      <c r="AA63" s="142" t="s">
        <v>543</v>
      </c>
      <c r="AB63" s="142" t="s">
        <v>544</v>
      </c>
      <c r="AC63" s="142" t="s">
        <v>545</v>
      </c>
      <c r="AD63" s="142" t="s">
        <v>546</v>
      </c>
      <c r="AE63" s="142" t="s">
        <v>547</v>
      </c>
      <c r="AF63" s="142" t="s">
        <v>548</v>
      </c>
      <c r="AG63" s="142" t="s">
        <v>549</v>
      </c>
      <c r="AH63" s="142" t="s">
        <v>550</v>
      </c>
      <c r="AI63" s="142" t="s">
        <v>551</v>
      </c>
      <c r="AJ63" s="142" t="s">
        <v>552</v>
      </c>
      <c r="AK63" s="142" t="s">
        <v>553</v>
      </c>
      <c r="AL63" s="142" t="s">
        <v>554</v>
      </c>
      <c r="AM63" s="142" t="s">
        <v>555</v>
      </c>
      <c r="AN63" s="142" t="s">
        <v>556</v>
      </c>
      <c r="AO63" s="142" t="s">
        <v>557</v>
      </c>
      <c r="AP63" s="142" t="s">
        <v>558</v>
      </c>
      <c r="AQ63" s="142" t="s">
        <v>559</v>
      </c>
      <c r="AR63" s="142" t="s">
        <v>560</v>
      </c>
      <c r="AS63" s="142" t="s">
        <v>561</v>
      </c>
      <c r="AT63" s="142" t="s">
        <v>562</v>
      </c>
      <c r="AU63" s="142" t="s">
        <v>563</v>
      </c>
      <c r="AV63" s="142" t="s">
        <v>564</v>
      </c>
      <c r="AW63" s="142" t="s">
        <v>565</v>
      </c>
      <c r="AX63" s="142" t="s">
        <v>566</v>
      </c>
      <c r="AY63" s="142" t="s">
        <v>573</v>
      </c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567</v>
      </c>
      <c r="C64" s="140"/>
      <c r="D64" s="140">
        <f t="shared" ref="D64:AX64" si="18">+IF(D62&gt;=$D53,$D60,0)*IF(C68&lt;1,0,1)</f>
        <v>0</v>
      </c>
      <c r="E64" s="140">
        <f t="shared" si="18"/>
        <v>0</v>
      </c>
      <c r="F64" s="140">
        <f t="shared" si="18"/>
        <v>0</v>
      </c>
      <c r="G64" s="140">
        <f t="shared" si="18"/>
        <v>324.30278611940781</v>
      </c>
      <c r="H64" s="140">
        <f t="shared" si="18"/>
        <v>324.30278611940781</v>
      </c>
      <c r="I64" s="140">
        <f t="shared" si="18"/>
        <v>324.30278611940781</v>
      </c>
      <c r="J64" s="140">
        <f t="shared" si="18"/>
        <v>324.30278611940781</v>
      </c>
      <c r="K64" s="140">
        <f t="shared" si="18"/>
        <v>324.30278611940781</v>
      </c>
      <c r="L64" s="140">
        <f t="shared" si="18"/>
        <v>324.30278611940781</v>
      </c>
      <c r="M64" s="140">
        <f t="shared" si="18"/>
        <v>324.30278611940781</v>
      </c>
      <c r="N64" s="140">
        <f t="shared" si="18"/>
        <v>324.30278611940781</v>
      </c>
      <c r="O64" s="140">
        <f t="shared" si="18"/>
        <v>324.30278611940781</v>
      </c>
      <c r="P64" s="140">
        <f t="shared" si="18"/>
        <v>324.30278611940781</v>
      </c>
      <c r="Q64" s="140">
        <f t="shared" si="18"/>
        <v>324.30278611940781</v>
      </c>
      <c r="R64" s="140">
        <f t="shared" si="18"/>
        <v>324.30278611940781</v>
      </c>
      <c r="S64" s="140">
        <f t="shared" si="18"/>
        <v>324.30278611940781</v>
      </c>
      <c r="T64" s="140">
        <f t="shared" si="18"/>
        <v>324.30278611940781</v>
      </c>
      <c r="U64" s="140">
        <f t="shared" si="18"/>
        <v>324.30278611940781</v>
      </c>
      <c r="V64" s="140">
        <f t="shared" si="18"/>
        <v>324.30278611940781</v>
      </c>
      <c r="W64" s="140">
        <f t="shared" si="18"/>
        <v>324.30278611940781</v>
      </c>
      <c r="X64" s="140">
        <f t="shared" si="18"/>
        <v>324.30278611940781</v>
      </c>
      <c r="Y64" s="140">
        <f t="shared" si="18"/>
        <v>324.30278611940781</v>
      </c>
      <c r="Z64" s="140">
        <f t="shared" si="18"/>
        <v>324.30278611940781</v>
      </c>
      <c r="AA64" s="140">
        <f t="shared" si="18"/>
        <v>324.30278611940781</v>
      </c>
      <c r="AB64" s="140">
        <f t="shared" si="18"/>
        <v>324.30278611940781</v>
      </c>
      <c r="AC64" s="140">
        <f t="shared" si="18"/>
        <v>324.30278611940781</v>
      </c>
      <c r="AD64" s="140">
        <f t="shared" si="18"/>
        <v>324.30278611940781</v>
      </c>
      <c r="AE64" s="140">
        <f t="shared" si="18"/>
        <v>324.30278611940781</v>
      </c>
      <c r="AF64" s="140">
        <f t="shared" si="18"/>
        <v>324.30278611940781</v>
      </c>
      <c r="AG64" s="140">
        <f t="shared" si="18"/>
        <v>324.30278611940781</v>
      </c>
      <c r="AH64" s="140">
        <f t="shared" si="18"/>
        <v>324.30278611940781</v>
      </c>
      <c r="AI64" s="140">
        <f t="shared" si="18"/>
        <v>324.30278611940781</v>
      </c>
      <c r="AJ64" s="140">
        <f t="shared" si="18"/>
        <v>324.30278611940781</v>
      </c>
      <c r="AK64" s="140">
        <f t="shared" si="18"/>
        <v>324.30278611940781</v>
      </c>
      <c r="AL64" s="140">
        <f t="shared" si="18"/>
        <v>324.30278611940781</v>
      </c>
      <c r="AM64" s="140">
        <f t="shared" si="18"/>
        <v>324.30278611940781</v>
      </c>
      <c r="AN64" s="140">
        <f t="shared" si="18"/>
        <v>324.30278611940781</v>
      </c>
      <c r="AO64" s="140">
        <f t="shared" si="18"/>
        <v>324.30278611940781</v>
      </c>
      <c r="AP64" s="140">
        <f t="shared" si="18"/>
        <v>324.30278611940781</v>
      </c>
      <c r="AQ64" s="140">
        <f t="shared" si="18"/>
        <v>324.30278611940781</v>
      </c>
      <c r="AR64" s="140">
        <f t="shared" si="18"/>
        <v>324.30278611940781</v>
      </c>
      <c r="AS64" s="140">
        <f t="shared" si="18"/>
        <v>324.30278611940781</v>
      </c>
      <c r="AT64" s="140">
        <f t="shared" si="18"/>
        <v>324.30278611940781</v>
      </c>
      <c r="AU64" s="140">
        <f t="shared" si="18"/>
        <v>324.30278611940781</v>
      </c>
      <c r="AV64" s="140">
        <f t="shared" si="18"/>
        <v>324.30278611940781</v>
      </c>
      <c r="AW64" s="140">
        <f t="shared" si="18"/>
        <v>324.30278611940781</v>
      </c>
      <c r="AX64" s="140">
        <f t="shared" si="18"/>
        <v>324.30278611940781</v>
      </c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29" t="s">
        <v>568</v>
      </c>
      <c r="C65" s="140"/>
      <c r="D65" s="140">
        <f t="shared" ref="D65:AK65" si="19">D64-D67</f>
        <v>0</v>
      </c>
      <c r="E65" s="140">
        <f t="shared" si="19"/>
        <v>0</v>
      </c>
      <c r="F65" s="140">
        <f t="shared" si="19"/>
        <v>0</v>
      </c>
      <c r="G65" s="140">
        <f t="shared" si="19"/>
        <v>223.79454334268326</v>
      </c>
      <c r="H65" s="140">
        <f t="shared" si="19"/>
        <v>224.9192031574029</v>
      </c>
      <c r="I65" s="140">
        <f t="shared" si="19"/>
        <v>226.04951485120748</v>
      </c>
      <c r="J65" s="140">
        <f t="shared" si="19"/>
        <v>227.18550682711879</v>
      </c>
      <c r="K65" s="140">
        <f t="shared" si="19"/>
        <v>228.32720763089543</v>
      </c>
      <c r="L65" s="140">
        <f t="shared" si="19"/>
        <v>229.47464595175035</v>
      </c>
      <c r="M65" s="140">
        <f t="shared" si="19"/>
        <v>230.6278506230714</v>
      </c>
      <c r="N65" s="140">
        <f t="shared" si="19"/>
        <v>231.78685062314628</v>
      </c>
      <c r="O65" s="140">
        <f t="shared" si="19"/>
        <v>232.95167507589048</v>
      </c>
      <c r="P65" s="140">
        <f t="shared" si="19"/>
        <v>234.12235325157906</v>
      </c>
      <c r="Q65" s="140">
        <f t="shared" si="19"/>
        <v>235.29891456758247</v>
      </c>
      <c r="R65" s="140">
        <f t="shared" si="19"/>
        <v>236.48138858910539</v>
      </c>
      <c r="S65" s="140">
        <f t="shared" si="19"/>
        <v>237.66980502992993</v>
      </c>
      <c r="T65" s="140">
        <f t="shared" si="19"/>
        <v>238.86419375316217</v>
      </c>
      <c r="U65" s="140">
        <f t="shared" si="19"/>
        <v>240.06458477198265</v>
      </c>
      <c r="V65" s="140">
        <f t="shared" si="19"/>
        <v>241.27100825040043</v>
      </c>
      <c r="W65" s="140">
        <f t="shared" si="19"/>
        <v>242.48349450401128</v>
      </c>
      <c r="X65" s="140">
        <f t="shared" si="19"/>
        <v>243.70207400075913</v>
      </c>
      <c r="Y65" s="140">
        <f t="shared" si="19"/>
        <v>244.92677736170214</v>
      </c>
      <c r="Z65" s="140">
        <f t="shared" si="19"/>
        <v>246.15763536178167</v>
      </c>
      <c r="AA65" s="140">
        <f t="shared" si="19"/>
        <v>247.394678930596</v>
      </c>
      <c r="AB65" s="140">
        <f t="shared" si="19"/>
        <v>248.63793915317729</v>
      </c>
      <c r="AC65" s="140">
        <f t="shared" si="19"/>
        <v>249.8874472707729</v>
      </c>
      <c r="AD65" s="140">
        <f t="shared" si="19"/>
        <v>251.14323468163025</v>
      </c>
      <c r="AE65" s="140">
        <f t="shared" si="19"/>
        <v>252.4053329417859</v>
      </c>
      <c r="AF65" s="140">
        <f t="shared" si="19"/>
        <v>253.67377376585853</v>
      </c>
      <c r="AG65" s="140">
        <f t="shared" si="19"/>
        <v>254.94858902784586</v>
      </c>
      <c r="AH65" s="140">
        <f t="shared" si="19"/>
        <v>256.22981076192559</v>
      </c>
      <c r="AI65" s="140">
        <f t="shared" si="19"/>
        <v>257.51747116326027</v>
      </c>
      <c r="AJ65" s="140">
        <f t="shared" si="19"/>
        <v>258.81160258880652</v>
      </c>
      <c r="AK65" s="140">
        <f t="shared" si="19"/>
        <v>260.11223755812796</v>
      </c>
      <c r="AL65" s="140">
        <f>AL64-AL67</f>
        <v>261.41940875421244</v>
      </c>
      <c r="AM65" s="140">
        <f t="shared" ref="AM65:AT65" si="20">AM64-AM67</f>
        <v>262.73314902429325</v>
      </c>
      <c r="AN65" s="140">
        <f t="shared" si="20"/>
        <v>264.05349138067459</v>
      </c>
      <c r="AO65" s="140">
        <f t="shared" si="20"/>
        <v>265.3804690015611</v>
      </c>
      <c r="AP65" s="140">
        <f t="shared" si="20"/>
        <v>266.71411523189164</v>
      </c>
      <c r="AQ65" s="140">
        <f t="shared" si="20"/>
        <v>268.05446358417691</v>
      </c>
      <c r="AR65" s="140">
        <f t="shared" si="20"/>
        <v>269.40154773934205</v>
      </c>
      <c r="AS65" s="140">
        <f t="shared" si="20"/>
        <v>270.75540154757266</v>
      </c>
      <c r="AT65" s="140">
        <f t="shared" si="20"/>
        <v>272.11605902916529</v>
      </c>
      <c r="AU65" s="140">
        <f>AU64-AU67</f>
        <v>273.48355437538271</v>
      </c>
      <c r="AV65" s="140">
        <f>AV64-AV67</f>
        <v>274.85792194931287</v>
      </c>
      <c r="AW65" s="140">
        <f>AW64-AW67</f>
        <v>276.23919628673224</v>
      </c>
      <c r="AX65" s="140">
        <f>AX64-AX67</f>
        <v>277.62741209697396</v>
      </c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9" t="s">
        <v>569</v>
      </c>
      <c r="C66" s="140"/>
      <c r="D66" s="140">
        <f t="shared" ref="D66:Q66" si="21">(D65+C66)*(IF(C68&lt;1,0,1))</f>
        <v>0</v>
      </c>
      <c r="E66" s="140">
        <f t="shared" si="21"/>
        <v>0</v>
      </c>
      <c r="F66" s="140">
        <f t="shared" si="21"/>
        <v>0</v>
      </c>
      <c r="G66" s="140">
        <f t="shared" si="21"/>
        <v>223.79454334268326</v>
      </c>
      <c r="H66" s="140">
        <f t="shared" si="21"/>
        <v>448.71374650008613</v>
      </c>
      <c r="I66" s="140">
        <f t="shared" si="21"/>
        <v>674.76326135129364</v>
      </c>
      <c r="J66" s="140">
        <f t="shared" si="21"/>
        <v>901.94876817841237</v>
      </c>
      <c r="K66" s="140">
        <f t="shared" si="21"/>
        <v>1130.2759758093077</v>
      </c>
      <c r="L66" s="140">
        <f t="shared" si="21"/>
        <v>1359.750621761058</v>
      </c>
      <c r="M66" s="140">
        <f t="shared" si="21"/>
        <v>1590.3784723841295</v>
      </c>
      <c r="N66" s="140">
        <f t="shared" si="21"/>
        <v>1822.1653230072757</v>
      </c>
      <c r="O66" s="140">
        <f t="shared" si="21"/>
        <v>2055.116998083166</v>
      </c>
      <c r="P66" s="140">
        <f t="shared" si="21"/>
        <v>2289.2393513347452</v>
      </c>
      <c r="Q66" s="140">
        <f t="shared" si="21"/>
        <v>2524.5382659023276</v>
      </c>
      <c r="R66" s="140">
        <f>(R65+Q66)*(IF(Q68&lt;1,0,1))</f>
        <v>2761.0196544914329</v>
      </c>
      <c r="S66" s="140">
        <f t="shared" ref="S66:AX66" si="22">(S65+R66)*(IF(R68&lt;1,0,1))</f>
        <v>2998.689459521363</v>
      </c>
      <c r="T66" s="140">
        <f t="shared" si="22"/>
        <v>3237.553653274525</v>
      </c>
      <c r="U66" s="140">
        <f t="shared" si="22"/>
        <v>3477.6182380465075</v>
      </c>
      <c r="V66" s="140">
        <f t="shared" si="22"/>
        <v>3718.8892462969079</v>
      </c>
      <c r="W66" s="140">
        <f t="shared" si="22"/>
        <v>3961.372740800919</v>
      </c>
      <c r="X66" s="140">
        <f t="shared" si="22"/>
        <v>4205.0748148016783</v>
      </c>
      <c r="Y66" s="140">
        <f t="shared" si="22"/>
        <v>4450.0015921633803</v>
      </c>
      <c r="Z66" s="140">
        <f t="shared" si="22"/>
        <v>4696.1592275251624</v>
      </c>
      <c r="AA66" s="140">
        <f t="shared" si="22"/>
        <v>4943.5539064557579</v>
      </c>
      <c r="AB66" s="140">
        <f t="shared" si="22"/>
        <v>5192.1918456089352</v>
      </c>
      <c r="AC66" s="140">
        <f t="shared" si="22"/>
        <v>5442.0792928797082</v>
      </c>
      <c r="AD66" s="140">
        <f t="shared" si="22"/>
        <v>5693.2225275613382</v>
      </c>
      <c r="AE66" s="140">
        <f t="shared" si="22"/>
        <v>5945.6278605031239</v>
      </c>
      <c r="AF66" s="140">
        <f t="shared" si="22"/>
        <v>6199.3016342689825</v>
      </c>
      <c r="AG66" s="140">
        <f t="shared" si="22"/>
        <v>6454.2502232968282</v>
      </c>
      <c r="AH66" s="140">
        <f t="shared" si="22"/>
        <v>6710.4800340587535</v>
      </c>
      <c r="AI66" s="140">
        <f t="shared" si="22"/>
        <v>6967.9975052220134</v>
      </c>
      <c r="AJ66" s="140">
        <f t="shared" si="22"/>
        <v>7226.80910781082</v>
      </c>
      <c r="AK66" s="140">
        <f t="shared" si="22"/>
        <v>7486.9213453689481</v>
      </c>
      <c r="AL66" s="140">
        <f t="shared" si="22"/>
        <v>7748.3407541231609</v>
      </c>
      <c r="AM66" s="140">
        <f t="shared" si="22"/>
        <v>8011.0739031474541</v>
      </c>
      <c r="AN66" s="140">
        <f t="shared" si="22"/>
        <v>8275.1273945281282</v>
      </c>
      <c r="AO66" s="140">
        <f t="shared" si="22"/>
        <v>8540.5078635296886</v>
      </c>
      <c r="AP66" s="140">
        <f t="shared" si="22"/>
        <v>8807.2219787615795</v>
      </c>
      <c r="AQ66" s="140">
        <f t="shared" si="22"/>
        <v>9075.2764423457556</v>
      </c>
      <c r="AR66" s="140">
        <f t="shared" si="22"/>
        <v>9344.6779900850979</v>
      </c>
      <c r="AS66" s="140">
        <f t="shared" si="22"/>
        <v>9615.4333916326705</v>
      </c>
      <c r="AT66" s="140">
        <f t="shared" si="22"/>
        <v>9887.5494506618361</v>
      </c>
      <c r="AU66" s="140">
        <f t="shared" si="22"/>
        <v>10161.033005037219</v>
      </c>
      <c r="AV66" s="140">
        <f t="shared" si="22"/>
        <v>10435.890926986533</v>
      </c>
      <c r="AW66" s="140">
        <f t="shared" si="22"/>
        <v>10712.130123273264</v>
      </c>
      <c r="AX66" s="140">
        <f t="shared" si="22"/>
        <v>10989.757535370238</v>
      </c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9" t="s">
        <v>570</v>
      </c>
      <c r="C67" s="140"/>
      <c r="D67" s="140">
        <f>IF(D64&gt;0,C68*$D58,0)</f>
        <v>0</v>
      </c>
      <c r="E67" s="140">
        <f t="shared" ref="E67:AX67" si="23">IF(E64&gt;0,D68*$D$12,0)</f>
        <v>0</v>
      </c>
      <c r="F67" s="140">
        <f t="shared" si="23"/>
        <v>0</v>
      </c>
      <c r="G67" s="140">
        <f t="shared" si="23"/>
        <v>100.50824277672454</v>
      </c>
      <c r="H67" s="140">
        <f t="shared" si="23"/>
        <v>99.383582962004908</v>
      </c>
      <c r="I67" s="140">
        <f t="shared" si="23"/>
        <v>98.253271268200336</v>
      </c>
      <c r="J67" s="140">
        <f t="shared" si="23"/>
        <v>97.117279292289027</v>
      </c>
      <c r="K67" s="140">
        <f t="shared" si="23"/>
        <v>95.975578488512369</v>
      </c>
      <c r="L67" s="140">
        <f t="shared" si="23"/>
        <v>94.82814016765748</v>
      </c>
      <c r="M67" s="140">
        <f t="shared" si="23"/>
        <v>93.674935496336417</v>
      </c>
      <c r="N67" s="140">
        <f t="shared" si="23"/>
        <v>92.51593549626152</v>
      </c>
      <c r="O67" s="140">
        <f t="shared" si="23"/>
        <v>91.351111043517335</v>
      </c>
      <c r="P67" s="140">
        <f t="shared" si="23"/>
        <v>90.180432867828742</v>
      </c>
      <c r="Q67" s="140">
        <f t="shared" si="23"/>
        <v>89.003871551825341</v>
      </c>
      <c r="R67" s="140">
        <f t="shared" si="23"/>
        <v>87.821397530302434</v>
      </c>
      <c r="S67" s="140">
        <f t="shared" si="23"/>
        <v>86.632981089477894</v>
      </c>
      <c r="T67" s="140">
        <f t="shared" si="23"/>
        <v>85.438592366245643</v>
      </c>
      <c r="U67" s="140">
        <f t="shared" si="23"/>
        <v>84.238201347425175</v>
      </c>
      <c r="V67" s="140">
        <f t="shared" si="23"/>
        <v>83.031777869007371</v>
      </c>
      <c r="W67" s="140">
        <f t="shared" si="23"/>
        <v>81.819291615396551</v>
      </c>
      <c r="X67" s="140">
        <f t="shared" si="23"/>
        <v>80.600712118648673</v>
      </c>
      <c r="Y67" s="140">
        <f t="shared" si="23"/>
        <v>79.376008757705691</v>
      </c>
      <c r="Z67" s="140">
        <f t="shared" si="23"/>
        <v>78.145150757626155</v>
      </c>
      <c r="AA67" s="140">
        <f t="shared" si="23"/>
        <v>76.908107188811826</v>
      </c>
      <c r="AB67" s="140">
        <f t="shared" si="23"/>
        <v>75.664846966230527</v>
      </c>
      <c r="AC67" s="140">
        <f t="shared" si="23"/>
        <v>74.415338848634931</v>
      </c>
      <c r="AD67" s="140">
        <f t="shared" si="23"/>
        <v>73.15955143777758</v>
      </c>
      <c r="AE67" s="140">
        <f t="shared" si="23"/>
        <v>71.897453177621927</v>
      </c>
      <c r="AF67" s="140">
        <f t="shared" si="23"/>
        <v>70.629012353549285</v>
      </c>
      <c r="AG67" s="140">
        <f t="shared" si="23"/>
        <v>69.354197091561943</v>
      </c>
      <c r="AH67" s="140">
        <f t="shared" si="23"/>
        <v>68.072975357482235</v>
      </c>
      <c r="AI67" s="140">
        <f t="shared" si="23"/>
        <v>66.785314956147545</v>
      </c>
      <c r="AJ67" s="140">
        <f t="shared" si="23"/>
        <v>65.49118353060129</v>
      </c>
      <c r="AK67" s="140">
        <f t="shared" si="23"/>
        <v>64.190548561279854</v>
      </c>
      <c r="AL67" s="140">
        <f t="shared" si="23"/>
        <v>62.883377365195372</v>
      </c>
      <c r="AM67" s="140">
        <f t="shared" si="23"/>
        <v>61.569637095114565</v>
      </c>
      <c r="AN67" s="140">
        <f t="shared" si="23"/>
        <v>60.249294738733212</v>
      </c>
      <c r="AO67" s="140">
        <f t="shared" si="23"/>
        <v>58.922317117846688</v>
      </c>
      <c r="AP67" s="140">
        <f t="shared" si="23"/>
        <v>57.588670887516194</v>
      </c>
      <c r="AQ67" s="140">
        <f t="shared" si="23"/>
        <v>56.248322535230884</v>
      </c>
      <c r="AR67" s="140">
        <f t="shared" si="23"/>
        <v>54.901238380065735</v>
      </c>
      <c r="AS67" s="140">
        <f t="shared" si="23"/>
        <v>53.547384571835174</v>
      </c>
      <c r="AT67" s="140">
        <f t="shared" si="23"/>
        <v>52.186727090242528</v>
      </c>
      <c r="AU67" s="140">
        <f t="shared" si="23"/>
        <v>50.819231744025082</v>
      </c>
      <c r="AV67" s="140">
        <f t="shared" si="23"/>
        <v>49.444864170094952</v>
      </c>
      <c r="AW67" s="140">
        <f t="shared" si="23"/>
        <v>48.063589832675575</v>
      </c>
      <c r="AX67" s="140">
        <f t="shared" si="23"/>
        <v>46.675374022433871</v>
      </c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43" t="s">
        <v>571</v>
      </c>
      <c r="C68" s="140">
        <f>IF(C62=$D53,($C55),IF(D62&lt;$D53,0,(($C55)-C66)*IF(B68&lt;1,0,1)))</f>
        <v>0</v>
      </c>
      <c r="D68" s="140">
        <f t="shared" ref="D68:AX68" si="24">IF(D62=$D53,($C55),IF(E62&lt;$D53,0,(($C55)-D66)*IF(C68&lt;1,0,1)))</f>
        <v>0</v>
      </c>
      <c r="E68" s="140">
        <f t="shared" si="24"/>
        <v>0</v>
      </c>
      <c r="F68" s="140">
        <f t="shared" si="24"/>
        <v>20000</v>
      </c>
      <c r="G68" s="140">
        <f t="shared" si="24"/>
        <v>19776.205456657317</v>
      </c>
      <c r="H68" s="140">
        <f t="shared" si="24"/>
        <v>19551.286253499915</v>
      </c>
      <c r="I68" s="140">
        <f t="shared" si="24"/>
        <v>19325.236738648706</v>
      </c>
      <c r="J68" s="140">
        <f t="shared" si="24"/>
        <v>19098.051231821588</v>
      </c>
      <c r="K68" s="140">
        <f t="shared" si="24"/>
        <v>18869.724024190691</v>
      </c>
      <c r="L68" s="140">
        <f t="shared" si="24"/>
        <v>18640.249378238943</v>
      </c>
      <c r="M68" s="140">
        <f t="shared" si="24"/>
        <v>18409.621527615869</v>
      </c>
      <c r="N68" s="140">
        <f t="shared" si="24"/>
        <v>18177.834676992723</v>
      </c>
      <c r="O68" s="140">
        <f t="shared" si="24"/>
        <v>17944.883001916834</v>
      </c>
      <c r="P68" s="140">
        <f t="shared" si="24"/>
        <v>17710.760648665255</v>
      </c>
      <c r="Q68" s="140">
        <f t="shared" si="24"/>
        <v>17475.461734097673</v>
      </c>
      <c r="R68" s="140">
        <f t="shared" si="24"/>
        <v>17238.980345508568</v>
      </c>
      <c r="S68" s="140">
        <f t="shared" si="24"/>
        <v>17001.310540478637</v>
      </c>
      <c r="T68" s="140">
        <f t="shared" si="24"/>
        <v>16762.446346725475</v>
      </c>
      <c r="U68" s="140">
        <f t="shared" si="24"/>
        <v>16522.381761953493</v>
      </c>
      <c r="V68" s="140">
        <f t="shared" si="24"/>
        <v>16281.110753703091</v>
      </c>
      <c r="W68" s="140">
        <f t="shared" si="24"/>
        <v>16038.627259199082</v>
      </c>
      <c r="X68" s="140">
        <f t="shared" si="24"/>
        <v>15794.925185198321</v>
      </c>
      <c r="Y68" s="140">
        <f t="shared" si="24"/>
        <v>15549.99840783662</v>
      </c>
      <c r="Z68" s="140">
        <f t="shared" si="24"/>
        <v>15303.840772474838</v>
      </c>
      <c r="AA68" s="140">
        <f t="shared" si="24"/>
        <v>15056.446093544242</v>
      </c>
      <c r="AB68" s="140">
        <f t="shared" si="24"/>
        <v>14807.808154391065</v>
      </c>
      <c r="AC68" s="140">
        <f t="shared" si="24"/>
        <v>14557.920707120291</v>
      </c>
      <c r="AD68" s="140">
        <f t="shared" si="24"/>
        <v>14306.777472438662</v>
      </c>
      <c r="AE68" s="140">
        <f t="shared" si="24"/>
        <v>14054.372139496876</v>
      </c>
      <c r="AF68" s="140">
        <f t="shared" si="24"/>
        <v>13800.698365731017</v>
      </c>
      <c r="AG68" s="140">
        <f t="shared" si="24"/>
        <v>13545.749776703171</v>
      </c>
      <c r="AH68" s="140">
        <f t="shared" si="24"/>
        <v>13289.519965941246</v>
      </c>
      <c r="AI68" s="140">
        <f t="shared" si="24"/>
        <v>13032.002494777986</v>
      </c>
      <c r="AJ68" s="140">
        <f t="shared" si="24"/>
        <v>12773.190892189181</v>
      </c>
      <c r="AK68" s="140">
        <f t="shared" si="24"/>
        <v>12513.078654631052</v>
      </c>
      <c r="AL68" s="140">
        <f t="shared" si="24"/>
        <v>12251.659245876839</v>
      </c>
      <c r="AM68" s="140">
        <f t="shared" si="24"/>
        <v>11988.926096852545</v>
      </c>
      <c r="AN68" s="140">
        <f t="shared" si="24"/>
        <v>11724.872605471872</v>
      </c>
      <c r="AO68" s="140">
        <f t="shared" si="24"/>
        <v>11459.492136470311</v>
      </c>
      <c r="AP68" s="140">
        <f t="shared" si="24"/>
        <v>11192.77802123842</v>
      </c>
      <c r="AQ68" s="140">
        <f t="shared" si="24"/>
        <v>10924.723557654244</v>
      </c>
      <c r="AR68" s="140">
        <f t="shared" si="24"/>
        <v>10655.322009914902</v>
      </c>
      <c r="AS68" s="140">
        <f t="shared" si="24"/>
        <v>10384.56660836733</v>
      </c>
      <c r="AT68" s="140">
        <f t="shared" si="24"/>
        <v>10112.450549338164</v>
      </c>
      <c r="AU68" s="140">
        <f t="shared" si="24"/>
        <v>9838.9669949627805</v>
      </c>
      <c r="AV68" s="140">
        <f t="shared" si="24"/>
        <v>9564.1090730134674</v>
      </c>
      <c r="AW68" s="140">
        <f t="shared" si="24"/>
        <v>9287.869876726736</v>
      </c>
      <c r="AX68" s="140">
        <f t="shared" si="24"/>
        <v>9010.2424646297623</v>
      </c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33" t="s">
        <v>575</v>
      </c>
      <c r="C72" s="13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6" t="s">
        <v>486</v>
      </c>
      <c r="C75" s="127"/>
      <c r="D75" s="144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8" t="s">
        <v>487</v>
      </c>
      <c r="C76" s="150" t="str">
        <f>+Finanziamneti!F4</f>
        <v>A1 M5</v>
      </c>
      <c r="D76" s="138">
        <f>VLOOKUP($C76,$BA$6:$BB$41,2,FALSE)</f>
        <v>5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8" t="s">
        <v>489</v>
      </c>
      <c r="C77" s="152">
        <f>+Finanziamneti!F5</f>
        <v>6.2E-2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490</v>
      </c>
      <c r="C78" s="153">
        <f>+Finanziamneti!F6</f>
        <v>25000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30" t="s">
        <v>491</v>
      </c>
      <c r="C79" s="153">
        <f>+Finanziamneti!F7</f>
        <v>75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6" t="s">
        <v>524</v>
      </c>
      <c r="C81" s="126" t="s">
        <v>525</v>
      </c>
      <c r="D81" s="139">
        <f>((1+C77)^(1/12))-1</f>
        <v>5.0254121388362272E-3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26" t="s">
        <v>528</v>
      </c>
      <c r="C83" s="126" t="s">
        <v>525</v>
      </c>
      <c r="D83" s="140">
        <f>(C78)/((1-(1+D81)^(-C79))/D81)</f>
        <v>400.91478746816853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66">
        <v>41275</v>
      </c>
      <c r="D84" s="66">
        <v>41306</v>
      </c>
      <c r="E84" s="66">
        <v>41336</v>
      </c>
      <c r="F84" s="66">
        <v>41367</v>
      </c>
      <c r="G84" s="66">
        <v>41397</v>
      </c>
      <c r="H84" s="66">
        <v>41428</v>
      </c>
      <c r="I84" s="66">
        <v>41458</v>
      </c>
      <c r="J84" s="66">
        <v>41489</v>
      </c>
      <c r="K84" s="66">
        <v>41519</v>
      </c>
      <c r="L84" s="66">
        <v>41550</v>
      </c>
      <c r="M84" s="66">
        <v>41580</v>
      </c>
      <c r="N84" s="66">
        <v>41611</v>
      </c>
      <c r="O84" s="66">
        <v>41641</v>
      </c>
      <c r="P84" s="66">
        <v>41672</v>
      </c>
      <c r="Q84" s="66">
        <v>41702</v>
      </c>
      <c r="R84" s="66">
        <v>41733</v>
      </c>
      <c r="S84" s="66">
        <v>41763</v>
      </c>
      <c r="T84" s="66">
        <v>41794</v>
      </c>
      <c r="U84" s="66">
        <v>41824</v>
      </c>
      <c r="V84" s="66">
        <v>41855</v>
      </c>
      <c r="W84" s="66">
        <v>41885</v>
      </c>
      <c r="X84" s="66">
        <v>41916</v>
      </c>
      <c r="Y84" s="66">
        <v>41946</v>
      </c>
      <c r="Z84" s="66">
        <v>41977</v>
      </c>
      <c r="AA84" s="66">
        <v>42007</v>
      </c>
      <c r="AB84" s="66">
        <v>42038</v>
      </c>
      <c r="AC84" s="66">
        <v>42068</v>
      </c>
      <c r="AD84" s="66">
        <v>42099</v>
      </c>
      <c r="AE84" s="66">
        <v>42129</v>
      </c>
      <c r="AF84" s="66">
        <v>42160</v>
      </c>
      <c r="AG84" s="66">
        <v>42190</v>
      </c>
      <c r="AH84" s="66">
        <v>42221</v>
      </c>
      <c r="AI84" s="66">
        <v>42251</v>
      </c>
      <c r="AJ84" s="66">
        <v>42282</v>
      </c>
      <c r="AK84" s="66">
        <v>42312</v>
      </c>
      <c r="AL84" s="66">
        <v>42343</v>
      </c>
      <c r="AM84" s="66">
        <v>42373</v>
      </c>
      <c r="AN84" s="66">
        <v>42404</v>
      </c>
      <c r="AO84" s="66">
        <v>42434</v>
      </c>
      <c r="AP84" s="66">
        <v>42465</v>
      </c>
      <c r="AQ84" s="66">
        <v>42495</v>
      </c>
      <c r="AR84" s="66">
        <v>42526</v>
      </c>
      <c r="AS84" s="66">
        <v>42556</v>
      </c>
      <c r="AT84" s="66">
        <v>42587</v>
      </c>
      <c r="AU84" s="66">
        <v>42617</v>
      </c>
      <c r="AV84" s="66">
        <v>42648</v>
      </c>
      <c r="AW84" s="66">
        <v>42678</v>
      </c>
      <c r="AX84" s="66">
        <v>42709</v>
      </c>
      <c r="AY84" s="66">
        <v>0</v>
      </c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38">
        <v>1</v>
      </c>
      <c r="D85" s="138">
        <f>+C85+1</f>
        <v>2</v>
      </c>
      <c r="E85" s="138">
        <f t="shared" ref="E85:AY85" si="25">+D85+1</f>
        <v>3</v>
      </c>
      <c r="F85" s="138">
        <f t="shared" si="25"/>
        <v>4</v>
      </c>
      <c r="G85" s="138">
        <f t="shared" si="25"/>
        <v>5</v>
      </c>
      <c r="H85" s="138">
        <f t="shared" si="25"/>
        <v>6</v>
      </c>
      <c r="I85" s="138">
        <f t="shared" si="25"/>
        <v>7</v>
      </c>
      <c r="J85" s="138">
        <f t="shared" si="25"/>
        <v>8</v>
      </c>
      <c r="K85" s="138">
        <f t="shared" si="25"/>
        <v>9</v>
      </c>
      <c r="L85" s="138">
        <f t="shared" si="25"/>
        <v>10</v>
      </c>
      <c r="M85" s="138">
        <f t="shared" si="25"/>
        <v>11</v>
      </c>
      <c r="N85" s="138">
        <f t="shared" si="25"/>
        <v>12</v>
      </c>
      <c r="O85" s="138">
        <f t="shared" si="25"/>
        <v>13</v>
      </c>
      <c r="P85" s="138">
        <f t="shared" si="25"/>
        <v>14</v>
      </c>
      <c r="Q85" s="138">
        <f t="shared" si="25"/>
        <v>15</v>
      </c>
      <c r="R85" s="138">
        <f t="shared" si="25"/>
        <v>16</v>
      </c>
      <c r="S85" s="138">
        <f t="shared" si="25"/>
        <v>17</v>
      </c>
      <c r="T85" s="138">
        <f t="shared" si="25"/>
        <v>18</v>
      </c>
      <c r="U85" s="138">
        <f t="shared" si="25"/>
        <v>19</v>
      </c>
      <c r="V85" s="138">
        <f t="shared" si="25"/>
        <v>20</v>
      </c>
      <c r="W85" s="138">
        <f t="shared" si="25"/>
        <v>21</v>
      </c>
      <c r="X85" s="138">
        <f t="shared" si="25"/>
        <v>22</v>
      </c>
      <c r="Y85" s="138">
        <f t="shared" si="25"/>
        <v>23</v>
      </c>
      <c r="Z85" s="138">
        <f t="shared" si="25"/>
        <v>24</v>
      </c>
      <c r="AA85" s="138">
        <f t="shared" si="25"/>
        <v>25</v>
      </c>
      <c r="AB85" s="138">
        <f t="shared" si="25"/>
        <v>26</v>
      </c>
      <c r="AC85" s="138">
        <f t="shared" si="25"/>
        <v>27</v>
      </c>
      <c r="AD85" s="138">
        <f t="shared" si="25"/>
        <v>28</v>
      </c>
      <c r="AE85" s="138">
        <f t="shared" si="25"/>
        <v>29</v>
      </c>
      <c r="AF85" s="138">
        <f t="shared" si="25"/>
        <v>30</v>
      </c>
      <c r="AG85" s="138">
        <f t="shared" si="25"/>
        <v>31</v>
      </c>
      <c r="AH85" s="138">
        <f t="shared" si="25"/>
        <v>32</v>
      </c>
      <c r="AI85" s="138">
        <f t="shared" si="25"/>
        <v>33</v>
      </c>
      <c r="AJ85" s="138">
        <f t="shared" si="25"/>
        <v>34</v>
      </c>
      <c r="AK85" s="138">
        <f t="shared" si="25"/>
        <v>35</v>
      </c>
      <c r="AL85" s="138">
        <f t="shared" si="25"/>
        <v>36</v>
      </c>
      <c r="AM85" s="138">
        <f t="shared" si="25"/>
        <v>37</v>
      </c>
      <c r="AN85" s="138">
        <f t="shared" si="25"/>
        <v>38</v>
      </c>
      <c r="AO85" s="138">
        <f t="shared" si="25"/>
        <v>39</v>
      </c>
      <c r="AP85" s="138">
        <f t="shared" si="25"/>
        <v>40</v>
      </c>
      <c r="AQ85" s="138">
        <f t="shared" si="25"/>
        <v>41</v>
      </c>
      <c r="AR85" s="138">
        <f t="shared" si="25"/>
        <v>42</v>
      </c>
      <c r="AS85" s="138">
        <f t="shared" si="25"/>
        <v>43</v>
      </c>
      <c r="AT85" s="138">
        <f t="shared" si="25"/>
        <v>44</v>
      </c>
      <c r="AU85" s="138">
        <f t="shared" si="25"/>
        <v>45</v>
      </c>
      <c r="AV85" s="138">
        <f t="shared" si="25"/>
        <v>46</v>
      </c>
      <c r="AW85" s="138">
        <f t="shared" si="25"/>
        <v>47</v>
      </c>
      <c r="AX85" s="138">
        <f t="shared" si="25"/>
        <v>48</v>
      </c>
      <c r="AY85" s="138">
        <f t="shared" si="25"/>
        <v>49</v>
      </c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41" t="s">
        <v>490</v>
      </c>
      <c r="C86" s="142" t="s">
        <v>518</v>
      </c>
      <c r="D86" s="142" t="s">
        <v>519</v>
      </c>
      <c r="E86" s="142" t="s">
        <v>520</v>
      </c>
      <c r="F86" s="142" t="s">
        <v>521</v>
      </c>
      <c r="G86" s="142" t="s">
        <v>522</v>
      </c>
      <c r="H86" s="142" t="s">
        <v>523</v>
      </c>
      <c r="I86" s="142" t="s">
        <v>526</v>
      </c>
      <c r="J86" s="142" t="s">
        <v>527</v>
      </c>
      <c r="K86" s="142" t="s">
        <v>488</v>
      </c>
      <c r="L86" s="142" t="s">
        <v>529</v>
      </c>
      <c r="M86" s="142" t="s">
        <v>530</v>
      </c>
      <c r="N86" s="142" t="s">
        <v>503</v>
      </c>
      <c r="O86" s="142" t="s">
        <v>531</v>
      </c>
      <c r="P86" s="142" t="s">
        <v>532</v>
      </c>
      <c r="Q86" s="142" t="s">
        <v>533</v>
      </c>
      <c r="R86" s="142" t="s">
        <v>534</v>
      </c>
      <c r="S86" s="142" t="s">
        <v>535</v>
      </c>
      <c r="T86" s="142" t="s">
        <v>536</v>
      </c>
      <c r="U86" s="142" t="s">
        <v>537</v>
      </c>
      <c r="V86" s="142" t="s">
        <v>538</v>
      </c>
      <c r="W86" s="142" t="s">
        <v>539</v>
      </c>
      <c r="X86" s="142" t="s">
        <v>540</v>
      </c>
      <c r="Y86" s="142" t="s">
        <v>541</v>
      </c>
      <c r="Z86" s="142" t="s">
        <v>542</v>
      </c>
      <c r="AA86" s="142" t="s">
        <v>543</v>
      </c>
      <c r="AB86" s="142" t="s">
        <v>544</v>
      </c>
      <c r="AC86" s="142" t="s">
        <v>545</v>
      </c>
      <c r="AD86" s="142" t="s">
        <v>546</v>
      </c>
      <c r="AE86" s="142" t="s">
        <v>547</v>
      </c>
      <c r="AF86" s="142" t="s">
        <v>548</v>
      </c>
      <c r="AG86" s="142" t="s">
        <v>549</v>
      </c>
      <c r="AH86" s="142" t="s">
        <v>550</v>
      </c>
      <c r="AI86" s="142" t="s">
        <v>551</v>
      </c>
      <c r="AJ86" s="142" t="s">
        <v>552</v>
      </c>
      <c r="AK86" s="142" t="s">
        <v>553</v>
      </c>
      <c r="AL86" s="142" t="s">
        <v>554</v>
      </c>
      <c r="AM86" s="142" t="s">
        <v>555</v>
      </c>
      <c r="AN86" s="142" t="s">
        <v>556</v>
      </c>
      <c r="AO86" s="142" t="s">
        <v>557</v>
      </c>
      <c r="AP86" s="142" t="s">
        <v>558</v>
      </c>
      <c r="AQ86" s="142" t="s">
        <v>559</v>
      </c>
      <c r="AR86" s="142" t="s">
        <v>560</v>
      </c>
      <c r="AS86" s="142" t="s">
        <v>561</v>
      </c>
      <c r="AT86" s="142" t="s">
        <v>562</v>
      </c>
      <c r="AU86" s="142" t="s">
        <v>563</v>
      </c>
      <c r="AV86" s="142" t="s">
        <v>564</v>
      </c>
      <c r="AW86" s="142" t="s">
        <v>565</v>
      </c>
      <c r="AX86" s="142" t="s">
        <v>566</v>
      </c>
      <c r="AY86" s="142" t="s">
        <v>573</v>
      </c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9" t="s">
        <v>567</v>
      </c>
      <c r="C87" s="140"/>
      <c r="D87" s="140">
        <f t="shared" ref="D87:AX87" si="26">+IF(D85&gt;=$D76,$D83,0)*IF(C91&lt;1,0,1)</f>
        <v>0</v>
      </c>
      <c r="E87" s="140">
        <f t="shared" si="26"/>
        <v>0</v>
      </c>
      <c r="F87" s="140">
        <f t="shared" si="26"/>
        <v>0</v>
      </c>
      <c r="G87" s="140">
        <f t="shared" si="26"/>
        <v>0</v>
      </c>
      <c r="H87" s="140">
        <f t="shared" si="26"/>
        <v>400.91478746816853</v>
      </c>
      <c r="I87" s="140">
        <f t="shared" si="26"/>
        <v>400.91478746816853</v>
      </c>
      <c r="J87" s="140">
        <f t="shared" si="26"/>
        <v>400.91478746816853</v>
      </c>
      <c r="K87" s="140">
        <f t="shared" si="26"/>
        <v>400.91478746816853</v>
      </c>
      <c r="L87" s="140">
        <f t="shared" si="26"/>
        <v>400.91478746816853</v>
      </c>
      <c r="M87" s="140">
        <f t="shared" si="26"/>
        <v>400.91478746816853</v>
      </c>
      <c r="N87" s="140">
        <f t="shared" si="26"/>
        <v>400.91478746816853</v>
      </c>
      <c r="O87" s="140">
        <f t="shared" si="26"/>
        <v>400.91478746816853</v>
      </c>
      <c r="P87" s="140">
        <f t="shared" si="26"/>
        <v>400.91478746816853</v>
      </c>
      <c r="Q87" s="140">
        <f t="shared" si="26"/>
        <v>400.91478746816853</v>
      </c>
      <c r="R87" s="140">
        <f t="shared" si="26"/>
        <v>400.91478746816853</v>
      </c>
      <c r="S87" s="140">
        <f t="shared" si="26"/>
        <v>400.91478746816853</v>
      </c>
      <c r="T87" s="140">
        <f t="shared" si="26"/>
        <v>400.91478746816853</v>
      </c>
      <c r="U87" s="140">
        <f t="shared" si="26"/>
        <v>400.91478746816853</v>
      </c>
      <c r="V87" s="140">
        <f t="shared" si="26"/>
        <v>400.91478746816853</v>
      </c>
      <c r="W87" s="140">
        <f t="shared" si="26"/>
        <v>400.91478746816853</v>
      </c>
      <c r="X87" s="140">
        <f t="shared" si="26"/>
        <v>400.91478746816853</v>
      </c>
      <c r="Y87" s="140">
        <f t="shared" si="26"/>
        <v>400.91478746816853</v>
      </c>
      <c r="Z87" s="140">
        <f t="shared" si="26"/>
        <v>400.91478746816853</v>
      </c>
      <c r="AA87" s="140">
        <f t="shared" si="26"/>
        <v>400.91478746816853</v>
      </c>
      <c r="AB87" s="140">
        <f t="shared" si="26"/>
        <v>400.91478746816853</v>
      </c>
      <c r="AC87" s="140">
        <f t="shared" si="26"/>
        <v>400.91478746816853</v>
      </c>
      <c r="AD87" s="140">
        <f t="shared" si="26"/>
        <v>400.91478746816853</v>
      </c>
      <c r="AE87" s="140">
        <f t="shared" si="26"/>
        <v>400.91478746816853</v>
      </c>
      <c r="AF87" s="140">
        <f t="shared" si="26"/>
        <v>400.91478746816853</v>
      </c>
      <c r="AG87" s="140">
        <f t="shared" si="26"/>
        <v>400.91478746816853</v>
      </c>
      <c r="AH87" s="140">
        <f t="shared" si="26"/>
        <v>400.91478746816853</v>
      </c>
      <c r="AI87" s="140">
        <f t="shared" si="26"/>
        <v>400.91478746816853</v>
      </c>
      <c r="AJ87" s="140">
        <f t="shared" si="26"/>
        <v>400.91478746816853</v>
      </c>
      <c r="AK87" s="140">
        <f t="shared" si="26"/>
        <v>400.91478746816853</v>
      </c>
      <c r="AL87" s="140">
        <f t="shared" si="26"/>
        <v>400.91478746816853</v>
      </c>
      <c r="AM87" s="140">
        <f t="shared" si="26"/>
        <v>400.91478746816853</v>
      </c>
      <c r="AN87" s="140">
        <f t="shared" si="26"/>
        <v>400.91478746816853</v>
      </c>
      <c r="AO87" s="140">
        <f t="shared" si="26"/>
        <v>400.91478746816853</v>
      </c>
      <c r="AP87" s="140">
        <f t="shared" si="26"/>
        <v>400.91478746816853</v>
      </c>
      <c r="AQ87" s="140">
        <f t="shared" si="26"/>
        <v>400.91478746816853</v>
      </c>
      <c r="AR87" s="140">
        <f t="shared" si="26"/>
        <v>400.91478746816853</v>
      </c>
      <c r="AS87" s="140">
        <f t="shared" si="26"/>
        <v>400.91478746816853</v>
      </c>
      <c r="AT87" s="140">
        <f t="shared" si="26"/>
        <v>400.91478746816853</v>
      </c>
      <c r="AU87" s="140">
        <f t="shared" si="26"/>
        <v>400.91478746816853</v>
      </c>
      <c r="AV87" s="140">
        <f t="shared" si="26"/>
        <v>400.91478746816853</v>
      </c>
      <c r="AW87" s="140">
        <f t="shared" si="26"/>
        <v>400.91478746816853</v>
      </c>
      <c r="AX87" s="140">
        <f t="shared" si="26"/>
        <v>400.91478746816853</v>
      </c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9" t="s">
        <v>568</v>
      </c>
      <c r="C88" s="140"/>
      <c r="D88" s="140">
        <f t="shared" ref="D88:AK88" si="27">D87-D90</f>
        <v>0</v>
      </c>
      <c r="E88" s="140">
        <f t="shared" si="27"/>
        <v>0</v>
      </c>
      <c r="F88" s="140">
        <f t="shared" si="27"/>
        <v>0</v>
      </c>
      <c r="G88" s="140">
        <f t="shared" si="27"/>
        <v>0</v>
      </c>
      <c r="H88" s="140">
        <f t="shared" si="27"/>
        <v>275.27948399726284</v>
      </c>
      <c r="I88" s="140">
        <f t="shared" si="27"/>
        <v>276.66287685771528</v>
      </c>
      <c r="J88" s="140">
        <f t="shared" si="27"/>
        <v>278.05322183744136</v>
      </c>
      <c r="K88" s="140">
        <f t="shared" si="27"/>
        <v>279.45055387370576</v>
      </c>
      <c r="L88" s="140">
        <f t="shared" si="27"/>
        <v>280.85490807934718</v>
      </c>
      <c r="M88" s="140">
        <f t="shared" si="27"/>
        <v>282.26631974366092</v>
      </c>
      <c r="N88" s="140">
        <f t="shared" si="27"/>
        <v>283.68482433328529</v>
      </c>
      <c r="O88" s="140">
        <f t="shared" si="27"/>
        <v>285.11045749309341</v>
      </c>
      <c r="P88" s="140">
        <f t="shared" si="27"/>
        <v>286.54325504708834</v>
      </c>
      <c r="Q88" s="140">
        <f t="shared" si="27"/>
        <v>287.98325299930366</v>
      </c>
      <c r="R88" s="140">
        <f t="shared" si="27"/>
        <v>289.43048753470788</v>
      </c>
      <c r="S88" s="140">
        <f t="shared" si="27"/>
        <v>290.8849950201141</v>
      </c>
      <c r="T88" s="140">
        <f t="shared" si="27"/>
        <v>292.34681200509351</v>
      </c>
      <c r="U88" s="140">
        <f t="shared" si="27"/>
        <v>293.81597522289394</v>
      </c>
      <c r="V88" s="140">
        <f t="shared" si="27"/>
        <v>295.29252159136308</v>
      </c>
      <c r="W88" s="140">
        <f t="shared" si="27"/>
        <v>296.77648821387589</v>
      </c>
      <c r="X88" s="140">
        <f t="shared" si="27"/>
        <v>298.26791238026709</v>
      </c>
      <c r="Y88" s="140">
        <f t="shared" si="27"/>
        <v>299.76683156776824</v>
      </c>
      <c r="Z88" s="140">
        <f t="shared" si="27"/>
        <v>301.27328344194939</v>
      </c>
      <c r="AA88" s="140">
        <f t="shared" si="27"/>
        <v>302.78730585766561</v>
      </c>
      <c r="AB88" s="140">
        <f t="shared" si="27"/>
        <v>304.3089368600082</v>
      </c>
      <c r="AC88" s="140">
        <f t="shared" si="27"/>
        <v>305.83821468526088</v>
      </c>
      <c r="AD88" s="140">
        <f t="shared" si="27"/>
        <v>307.37517776186019</v>
      </c>
      <c r="AE88" s="140">
        <f t="shared" si="27"/>
        <v>308.91986471136158</v>
      </c>
      <c r="AF88" s="140">
        <f t="shared" si="27"/>
        <v>310.47231434940966</v>
      </c>
      <c r="AG88" s="140">
        <f t="shared" si="27"/>
        <v>312.03256568671378</v>
      </c>
      <c r="AH88" s="140">
        <f t="shared" si="27"/>
        <v>313.60065793002798</v>
      </c>
      <c r="AI88" s="140">
        <f t="shared" si="27"/>
        <v>315.17663048313659</v>
      </c>
      <c r="AJ88" s="140">
        <f t="shared" si="27"/>
        <v>316.76052294784404</v>
      </c>
      <c r="AK88" s="140">
        <f t="shared" si="27"/>
        <v>318.35237512497025</v>
      </c>
      <c r="AL88" s="140">
        <f>AL87-AL90</f>
        <v>319.95222701535062</v>
      </c>
      <c r="AM88" s="140">
        <f t="shared" ref="AM88:AT88" si="28">AM87-AM90</f>
        <v>321.56011882084124</v>
      </c>
      <c r="AN88" s="140">
        <f t="shared" si="28"/>
        <v>323.17609094532912</v>
      </c>
      <c r="AO88" s="140">
        <f t="shared" si="28"/>
        <v>324.80018399574743</v>
      </c>
      <c r="AP88" s="140">
        <f t="shared" si="28"/>
        <v>326.4324387830959</v>
      </c>
      <c r="AQ88" s="140">
        <f t="shared" si="28"/>
        <v>328.07289632346641</v>
      </c>
      <c r="AR88" s="140">
        <f t="shared" si="28"/>
        <v>329.72159783907352</v>
      </c>
      <c r="AS88" s="140">
        <f t="shared" si="28"/>
        <v>331.37858475929045</v>
      </c>
      <c r="AT88" s="140">
        <f t="shared" si="28"/>
        <v>333.0438987216902</v>
      </c>
      <c r="AU88" s="140">
        <f>AU87-AU90</f>
        <v>334.71758157309148</v>
      </c>
      <c r="AV88" s="140">
        <f>AV87-AV90</f>
        <v>336.39967537061079</v>
      </c>
      <c r="AW88" s="140">
        <f>AW87-AW90</f>
        <v>338.09022238271882</v>
      </c>
      <c r="AX88" s="140">
        <f>AX87-AX90</f>
        <v>339.78926509030276</v>
      </c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569</v>
      </c>
      <c r="C89" s="140"/>
      <c r="D89" s="140">
        <f t="shared" ref="D89:Q89" si="29">(D88+C89)*(IF(C91&lt;1,0,1))</f>
        <v>0</v>
      </c>
      <c r="E89" s="140">
        <f t="shared" si="29"/>
        <v>0</v>
      </c>
      <c r="F89" s="140">
        <f t="shared" si="29"/>
        <v>0</v>
      </c>
      <c r="G89" s="140">
        <f t="shared" si="29"/>
        <v>0</v>
      </c>
      <c r="H89" s="140">
        <f t="shared" si="29"/>
        <v>275.27948399726284</v>
      </c>
      <c r="I89" s="140">
        <f t="shared" si="29"/>
        <v>551.94236085497812</v>
      </c>
      <c r="J89" s="140">
        <f t="shared" si="29"/>
        <v>829.99558269241948</v>
      </c>
      <c r="K89" s="140">
        <f t="shared" si="29"/>
        <v>1109.4461365661252</v>
      </c>
      <c r="L89" s="140">
        <f t="shared" si="29"/>
        <v>1390.3010446454723</v>
      </c>
      <c r="M89" s="140">
        <f t="shared" si="29"/>
        <v>1672.5673643891332</v>
      </c>
      <c r="N89" s="140">
        <f t="shared" si="29"/>
        <v>1956.2521887224184</v>
      </c>
      <c r="O89" s="140">
        <f t="shared" si="29"/>
        <v>2241.3626462155116</v>
      </c>
      <c r="P89" s="140">
        <f t="shared" si="29"/>
        <v>2527.9059012625999</v>
      </c>
      <c r="Q89" s="140">
        <f t="shared" si="29"/>
        <v>2815.8891542619035</v>
      </c>
      <c r="R89" s="140">
        <f>(R88+Q89)*(IF(Q91&lt;1,0,1))</f>
        <v>3105.3196417966114</v>
      </c>
      <c r="S89" s="140">
        <f t="shared" ref="S89:AX89" si="30">(S88+R89)*(IF(R91&lt;1,0,1))</f>
        <v>3396.2046368167257</v>
      </c>
      <c r="T89" s="140">
        <f t="shared" si="30"/>
        <v>3688.5514488218191</v>
      </c>
      <c r="U89" s="140">
        <f t="shared" si="30"/>
        <v>3982.3674240447131</v>
      </c>
      <c r="V89" s="140">
        <f t="shared" si="30"/>
        <v>4277.6599456360764</v>
      </c>
      <c r="W89" s="140">
        <f t="shared" si="30"/>
        <v>4574.4364338499527</v>
      </c>
      <c r="X89" s="140">
        <f t="shared" si="30"/>
        <v>4872.7043462302199</v>
      </c>
      <c r="Y89" s="140">
        <f t="shared" si="30"/>
        <v>5172.4711777979883</v>
      </c>
      <c r="Z89" s="140">
        <f t="shared" si="30"/>
        <v>5473.7444612399377</v>
      </c>
      <c r="AA89" s="140">
        <f t="shared" si="30"/>
        <v>5776.5317670976037</v>
      </c>
      <c r="AB89" s="140">
        <f t="shared" si="30"/>
        <v>6080.8407039576123</v>
      </c>
      <c r="AC89" s="140">
        <f t="shared" si="30"/>
        <v>6386.6789186428732</v>
      </c>
      <c r="AD89" s="140">
        <f t="shared" si="30"/>
        <v>6694.0540964047332</v>
      </c>
      <c r="AE89" s="140">
        <f t="shared" si="30"/>
        <v>7002.9739611160949</v>
      </c>
      <c r="AF89" s="140">
        <f t="shared" si="30"/>
        <v>7313.4462754655042</v>
      </c>
      <c r="AG89" s="140">
        <f t="shared" si="30"/>
        <v>7625.4788411522177</v>
      </c>
      <c r="AH89" s="140">
        <f t="shared" si="30"/>
        <v>7939.079499082246</v>
      </c>
      <c r="AI89" s="140">
        <f t="shared" si="30"/>
        <v>8254.2561295653832</v>
      </c>
      <c r="AJ89" s="140">
        <f t="shared" si="30"/>
        <v>8571.0166525132263</v>
      </c>
      <c r="AK89" s="140">
        <f t="shared" si="30"/>
        <v>8889.3690276381967</v>
      </c>
      <c r="AL89" s="140">
        <f t="shared" si="30"/>
        <v>9209.3212546535469</v>
      </c>
      <c r="AM89" s="140">
        <f t="shared" si="30"/>
        <v>9530.881373474389</v>
      </c>
      <c r="AN89" s="140">
        <f t="shared" si="30"/>
        <v>9854.0574644197186</v>
      </c>
      <c r="AO89" s="140">
        <f t="shared" si="30"/>
        <v>10178.857648415466</v>
      </c>
      <c r="AP89" s="140">
        <f t="shared" si="30"/>
        <v>10505.290087198562</v>
      </c>
      <c r="AQ89" s="140">
        <f t="shared" si="30"/>
        <v>10833.362983522029</v>
      </c>
      <c r="AR89" s="140">
        <f t="shared" si="30"/>
        <v>11163.084581361103</v>
      </c>
      <c r="AS89" s="140">
        <f t="shared" si="30"/>
        <v>11494.463166120393</v>
      </c>
      <c r="AT89" s="140">
        <f t="shared" si="30"/>
        <v>11827.507064842082</v>
      </c>
      <c r="AU89" s="140">
        <f t="shared" si="30"/>
        <v>12162.224646415174</v>
      </c>
      <c r="AV89" s="140">
        <f t="shared" si="30"/>
        <v>12498.624321785785</v>
      </c>
      <c r="AW89" s="140">
        <f t="shared" si="30"/>
        <v>12836.714544168502</v>
      </c>
      <c r="AX89" s="140">
        <f t="shared" si="30"/>
        <v>13176.503809258806</v>
      </c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570</v>
      </c>
      <c r="C90" s="140"/>
      <c r="D90" s="140">
        <f>IF(D87&gt;0,C91*$D81,0)</f>
        <v>0</v>
      </c>
      <c r="E90" s="140">
        <f t="shared" ref="E90:AX90" si="31">IF(E87&gt;0,D91*$D$12,0)</f>
        <v>0</v>
      </c>
      <c r="F90" s="140">
        <f t="shared" si="31"/>
        <v>0</v>
      </c>
      <c r="G90" s="140">
        <f t="shared" si="31"/>
        <v>0</v>
      </c>
      <c r="H90" s="140">
        <f t="shared" si="31"/>
        <v>125.63530347090568</v>
      </c>
      <c r="I90" s="140">
        <f t="shared" si="31"/>
        <v>124.25191061045327</v>
      </c>
      <c r="J90" s="140">
        <f t="shared" si="31"/>
        <v>122.86156563072716</v>
      </c>
      <c r="K90" s="140">
        <f t="shared" si="31"/>
        <v>121.46423359446274</v>
      </c>
      <c r="L90" s="140">
        <f t="shared" si="31"/>
        <v>120.05987938882132</v>
      </c>
      <c r="M90" s="140">
        <f t="shared" si="31"/>
        <v>118.64846772450764</v>
      </c>
      <c r="N90" s="140">
        <f t="shared" si="31"/>
        <v>117.22996313488321</v>
      </c>
      <c r="O90" s="140">
        <f t="shared" si="31"/>
        <v>115.80432997507511</v>
      </c>
      <c r="P90" s="140">
        <f t="shared" si="31"/>
        <v>114.37153242108016</v>
      </c>
      <c r="Q90" s="140">
        <f t="shared" si="31"/>
        <v>112.93153446886488</v>
      </c>
      <c r="R90" s="140">
        <f t="shared" si="31"/>
        <v>111.48429993346063</v>
      </c>
      <c r="S90" s="140">
        <f t="shared" si="31"/>
        <v>110.02979244805444</v>
      </c>
      <c r="T90" s="140">
        <f t="shared" si="31"/>
        <v>108.56797546307503</v>
      </c>
      <c r="U90" s="140">
        <f t="shared" si="31"/>
        <v>107.09881224527456</v>
      </c>
      <c r="V90" s="140">
        <f t="shared" si="31"/>
        <v>105.62226587680541</v>
      </c>
      <c r="W90" s="140">
        <f t="shared" si="31"/>
        <v>104.13829925429262</v>
      </c>
      <c r="X90" s="140">
        <f t="shared" si="31"/>
        <v>102.64687508790144</v>
      </c>
      <c r="Y90" s="140">
        <f t="shared" si="31"/>
        <v>101.14795590040029</v>
      </c>
      <c r="Z90" s="140">
        <f t="shared" si="31"/>
        <v>99.641504026219138</v>
      </c>
      <c r="AA90" s="140">
        <f t="shared" si="31"/>
        <v>98.127481610502926</v>
      </c>
      <c r="AB90" s="140">
        <f t="shared" si="31"/>
        <v>96.605850608160296</v>
      </c>
      <c r="AC90" s="140">
        <f t="shared" si="31"/>
        <v>95.076572782907661</v>
      </c>
      <c r="AD90" s="140">
        <f t="shared" si="31"/>
        <v>93.539609706308354</v>
      </c>
      <c r="AE90" s="140">
        <f t="shared" si="31"/>
        <v>91.994922756806972</v>
      </c>
      <c r="AF90" s="140">
        <f t="shared" si="31"/>
        <v>90.442473118758841</v>
      </c>
      <c r="AG90" s="140">
        <f t="shared" si="31"/>
        <v>88.882221781454746</v>
      </c>
      <c r="AH90" s="140">
        <f t="shared" si="31"/>
        <v>87.31412953814052</v>
      </c>
      <c r="AI90" s="140">
        <f t="shared" si="31"/>
        <v>85.738156985031921</v>
      </c>
      <c r="AJ90" s="140">
        <f t="shared" si="31"/>
        <v>84.154264520324475</v>
      </c>
      <c r="AK90" s="140">
        <f t="shared" si="31"/>
        <v>82.562412343198261</v>
      </c>
      <c r="AL90" s="140">
        <f t="shared" si="31"/>
        <v>80.962560452817897</v>
      </c>
      <c r="AM90" s="140">
        <f t="shared" si="31"/>
        <v>79.354668647327273</v>
      </c>
      <c r="AN90" s="140">
        <f t="shared" si="31"/>
        <v>77.73869652283939</v>
      </c>
      <c r="AO90" s="140">
        <f t="shared" si="31"/>
        <v>76.114603472421095</v>
      </c>
      <c r="AP90" s="140">
        <f t="shared" si="31"/>
        <v>74.482348685072623</v>
      </c>
      <c r="AQ90" s="140">
        <f t="shared" si="31"/>
        <v>72.841891144702132</v>
      </c>
      <c r="AR90" s="140">
        <f t="shared" si="31"/>
        <v>71.193189629095031</v>
      </c>
      <c r="AS90" s="140">
        <f t="shared" si="31"/>
        <v>69.536202708878065</v>
      </c>
      <c r="AT90" s="140">
        <f t="shared" si="31"/>
        <v>67.870888746478357</v>
      </c>
      <c r="AU90" s="140">
        <f t="shared" si="31"/>
        <v>66.197205895077047</v>
      </c>
      <c r="AV90" s="140">
        <f t="shared" si="31"/>
        <v>64.515112097557719</v>
      </c>
      <c r="AW90" s="140">
        <f t="shared" si="31"/>
        <v>62.824565085449692</v>
      </c>
      <c r="AX90" s="140">
        <f t="shared" si="31"/>
        <v>61.125522377865742</v>
      </c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43" t="s">
        <v>571</v>
      </c>
      <c r="C91" s="140">
        <f>IF(C85=$D76,($C78),IF(D85&lt;$D76,0,(($C78)-C89)*IF(B91&lt;1,0,1)))</f>
        <v>0</v>
      </c>
      <c r="D91" s="140">
        <f t="shared" ref="D91:AX91" si="32">IF(D85=$D76,($C78),IF(E85&lt;$D76,0,(($C78)-D89)*IF(C91&lt;1,0,1)))</f>
        <v>0</v>
      </c>
      <c r="E91" s="140">
        <f t="shared" si="32"/>
        <v>0</v>
      </c>
      <c r="F91" s="140">
        <f t="shared" si="32"/>
        <v>0</v>
      </c>
      <c r="G91" s="140">
        <f t="shared" si="32"/>
        <v>25000</v>
      </c>
      <c r="H91" s="140">
        <f t="shared" si="32"/>
        <v>24724.720516002737</v>
      </c>
      <c r="I91" s="140">
        <f t="shared" si="32"/>
        <v>24448.057639145023</v>
      </c>
      <c r="J91" s="140">
        <f t="shared" si="32"/>
        <v>24170.00441730758</v>
      </c>
      <c r="K91" s="140">
        <f t="shared" si="32"/>
        <v>23890.553863433874</v>
      </c>
      <c r="L91" s="140">
        <f t="shared" si="32"/>
        <v>23609.698955354528</v>
      </c>
      <c r="M91" s="140">
        <f t="shared" si="32"/>
        <v>23327.432635610865</v>
      </c>
      <c r="N91" s="140">
        <f t="shared" si="32"/>
        <v>23043.747811277583</v>
      </c>
      <c r="O91" s="140">
        <f t="shared" si="32"/>
        <v>22758.637353784488</v>
      </c>
      <c r="P91" s="140">
        <f t="shared" si="32"/>
        <v>22472.094098737402</v>
      </c>
      <c r="Q91" s="140">
        <f t="shared" si="32"/>
        <v>22184.110845738098</v>
      </c>
      <c r="R91" s="140">
        <f t="shared" si="32"/>
        <v>21894.68035820339</v>
      </c>
      <c r="S91" s="140">
        <f t="shared" si="32"/>
        <v>21603.795363183275</v>
      </c>
      <c r="T91" s="140">
        <f t="shared" si="32"/>
        <v>21311.448551178182</v>
      </c>
      <c r="U91" s="140">
        <f t="shared" si="32"/>
        <v>21017.632575955286</v>
      </c>
      <c r="V91" s="140">
        <f t="shared" si="32"/>
        <v>20722.340054363922</v>
      </c>
      <c r="W91" s="140">
        <f t="shared" si="32"/>
        <v>20425.563566150049</v>
      </c>
      <c r="X91" s="140">
        <f t="shared" si="32"/>
        <v>20127.295653769779</v>
      </c>
      <c r="Y91" s="140">
        <f t="shared" si="32"/>
        <v>19827.52882220201</v>
      </c>
      <c r="Z91" s="140">
        <f t="shared" si="32"/>
        <v>19526.255538760062</v>
      </c>
      <c r="AA91" s="140">
        <f t="shared" si="32"/>
        <v>19223.468232902396</v>
      </c>
      <c r="AB91" s="140">
        <f t="shared" si="32"/>
        <v>18919.159296042388</v>
      </c>
      <c r="AC91" s="140">
        <f t="shared" si="32"/>
        <v>18613.321081357128</v>
      </c>
      <c r="AD91" s="140">
        <f t="shared" si="32"/>
        <v>18305.945903595268</v>
      </c>
      <c r="AE91" s="140">
        <f t="shared" si="32"/>
        <v>17997.026038883905</v>
      </c>
      <c r="AF91" s="140">
        <f t="shared" si="32"/>
        <v>17686.553724534497</v>
      </c>
      <c r="AG91" s="140">
        <f t="shared" si="32"/>
        <v>17374.521158847783</v>
      </c>
      <c r="AH91" s="140">
        <f t="shared" si="32"/>
        <v>17060.920500917753</v>
      </c>
      <c r="AI91" s="140">
        <f t="shared" si="32"/>
        <v>16745.743870434617</v>
      </c>
      <c r="AJ91" s="140">
        <f t="shared" si="32"/>
        <v>16428.983347486774</v>
      </c>
      <c r="AK91" s="140">
        <f t="shared" si="32"/>
        <v>16110.630972361803</v>
      </c>
      <c r="AL91" s="140">
        <f t="shared" si="32"/>
        <v>15790.678745346453</v>
      </c>
      <c r="AM91" s="140">
        <f t="shared" si="32"/>
        <v>15469.118626525611</v>
      </c>
      <c r="AN91" s="140">
        <f t="shared" si="32"/>
        <v>15145.942535580281</v>
      </c>
      <c r="AO91" s="140">
        <f t="shared" si="32"/>
        <v>14821.142351584534</v>
      </c>
      <c r="AP91" s="140">
        <f t="shared" si="32"/>
        <v>14494.709912801438</v>
      </c>
      <c r="AQ91" s="140">
        <f t="shared" si="32"/>
        <v>14166.637016477971</v>
      </c>
      <c r="AR91" s="140">
        <f t="shared" si="32"/>
        <v>13836.915418638897</v>
      </c>
      <c r="AS91" s="140">
        <f t="shared" si="32"/>
        <v>13505.536833879607</v>
      </c>
      <c r="AT91" s="140">
        <f t="shared" si="32"/>
        <v>13172.492935157918</v>
      </c>
      <c r="AU91" s="140">
        <f t="shared" si="32"/>
        <v>12837.775353584826</v>
      </c>
      <c r="AV91" s="140">
        <f t="shared" si="32"/>
        <v>12501.375678214215</v>
      </c>
      <c r="AW91" s="140">
        <f t="shared" si="32"/>
        <v>12163.285455831498</v>
      </c>
      <c r="AX91" s="140">
        <f t="shared" si="32"/>
        <v>11823.496190741194</v>
      </c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33" t="s">
        <v>576</v>
      </c>
      <c r="C95" s="13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6" t="s">
        <v>486</v>
      </c>
      <c r="C98" s="127"/>
      <c r="D98" s="144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28" t="s">
        <v>487</v>
      </c>
      <c r="C99" s="150" t="str">
        <f>+Finanziamneti!G4</f>
        <v>A1 M6</v>
      </c>
      <c r="D99" s="138">
        <f>VLOOKUP($C99,$BA$6:$BB$41,2,FALSE)</f>
        <v>6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8" t="s">
        <v>489</v>
      </c>
      <c r="C100" s="152">
        <f>+Finanziamneti!G5</f>
        <v>6.2E-2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490</v>
      </c>
      <c r="C101" s="153">
        <f>+Finanziamneti!G6</f>
        <v>25000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30" t="s">
        <v>491</v>
      </c>
      <c r="C102" s="153">
        <f>+Finanziamneti!G7</f>
        <v>76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6" t="s">
        <v>524</v>
      </c>
      <c r="C104" s="126" t="s">
        <v>525</v>
      </c>
      <c r="D104" s="139">
        <f>((1+C100)^(1/12))-1</f>
        <v>5.0254121388362272E-3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6" t="s">
        <v>528</v>
      </c>
      <c r="C106" s="126" t="s">
        <v>525</v>
      </c>
      <c r="D106" s="140">
        <f>(C101)/((1-(1+D104)^(-C102))/D104)</f>
        <v>396.5699197047619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27"/>
      <c r="C107" s="66">
        <f>+C84</f>
        <v>41275</v>
      </c>
      <c r="D107" s="66">
        <f t="shared" ref="D107:AK107" si="33">+D84</f>
        <v>41306</v>
      </c>
      <c r="E107" s="66">
        <f t="shared" si="33"/>
        <v>41336</v>
      </c>
      <c r="F107" s="66">
        <f t="shared" si="33"/>
        <v>41367</v>
      </c>
      <c r="G107" s="66">
        <f t="shared" si="33"/>
        <v>41397</v>
      </c>
      <c r="H107" s="66">
        <f t="shared" si="33"/>
        <v>41428</v>
      </c>
      <c r="I107" s="66">
        <f t="shared" si="33"/>
        <v>41458</v>
      </c>
      <c r="J107" s="66">
        <f t="shared" si="33"/>
        <v>41489</v>
      </c>
      <c r="K107" s="66">
        <f t="shared" si="33"/>
        <v>41519</v>
      </c>
      <c r="L107" s="66">
        <f t="shared" si="33"/>
        <v>41550</v>
      </c>
      <c r="M107" s="66">
        <f t="shared" si="33"/>
        <v>41580</v>
      </c>
      <c r="N107" s="66">
        <f t="shared" si="33"/>
        <v>41611</v>
      </c>
      <c r="O107" s="66">
        <f t="shared" si="33"/>
        <v>41641</v>
      </c>
      <c r="P107" s="66">
        <f t="shared" si="33"/>
        <v>41672</v>
      </c>
      <c r="Q107" s="66">
        <f t="shared" si="33"/>
        <v>41702</v>
      </c>
      <c r="R107" s="66">
        <f t="shared" si="33"/>
        <v>41733</v>
      </c>
      <c r="S107" s="66">
        <f t="shared" si="33"/>
        <v>41763</v>
      </c>
      <c r="T107" s="66">
        <f t="shared" si="33"/>
        <v>41794</v>
      </c>
      <c r="U107" s="66">
        <f t="shared" si="33"/>
        <v>41824</v>
      </c>
      <c r="V107" s="66">
        <f t="shared" si="33"/>
        <v>41855</v>
      </c>
      <c r="W107" s="66">
        <f t="shared" si="33"/>
        <v>41885</v>
      </c>
      <c r="X107" s="66">
        <f t="shared" si="33"/>
        <v>41916</v>
      </c>
      <c r="Y107" s="66">
        <f t="shared" si="33"/>
        <v>41946</v>
      </c>
      <c r="Z107" s="66">
        <f t="shared" si="33"/>
        <v>41977</v>
      </c>
      <c r="AA107" s="66">
        <f t="shared" si="33"/>
        <v>42007</v>
      </c>
      <c r="AB107" s="66">
        <f t="shared" si="33"/>
        <v>42038</v>
      </c>
      <c r="AC107" s="66">
        <f t="shared" si="33"/>
        <v>42068</v>
      </c>
      <c r="AD107" s="66">
        <f t="shared" si="33"/>
        <v>42099</v>
      </c>
      <c r="AE107" s="66">
        <f t="shared" si="33"/>
        <v>42129</v>
      </c>
      <c r="AF107" s="66">
        <f t="shared" si="33"/>
        <v>42160</v>
      </c>
      <c r="AG107" s="66">
        <f t="shared" si="33"/>
        <v>42190</v>
      </c>
      <c r="AH107" s="66">
        <f t="shared" si="33"/>
        <v>42221</v>
      </c>
      <c r="AI107" s="66">
        <f t="shared" si="33"/>
        <v>42251</v>
      </c>
      <c r="AJ107" s="66">
        <f t="shared" si="33"/>
        <v>42282</v>
      </c>
      <c r="AK107" s="66">
        <f t="shared" si="33"/>
        <v>42312</v>
      </c>
      <c r="AL107" s="66">
        <f>+AL84</f>
        <v>42343</v>
      </c>
      <c r="AM107" s="66">
        <f t="shared" ref="AM107:AT107" si="34">+AM84</f>
        <v>42373</v>
      </c>
      <c r="AN107" s="66">
        <f t="shared" si="34"/>
        <v>42404</v>
      </c>
      <c r="AO107" s="66">
        <f t="shared" si="34"/>
        <v>42434</v>
      </c>
      <c r="AP107" s="66">
        <f t="shared" si="34"/>
        <v>42465</v>
      </c>
      <c r="AQ107" s="66">
        <f t="shared" si="34"/>
        <v>42495</v>
      </c>
      <c r="AR107" s="66">
        <f t="shared" si="34"/>
        <v>42526</v>
      </c>
      <c r="AS107" s="66">
        <f t="shared" si="34"/>
        <v>42556</v>
      </c>
      <c r="AT107" s="66">
        <f t="shared" si="34"/>
        <v>42587</v>
      </c>
      <c r="AU107" s="66">
        <f>+AU84</f>
        <v>42617</v>
      </c>
      <c r="AV107" s="66">
        <f>+AV84</f>
        <v>42648</v>
      </c>
      <c r="AW107" s="66">
        <f>+AW84</f>
        <v>42678</v>
      </c>
      <c r="AX107" s="66">
        <f>+AX84</f>
        <v>42709</v>
      </c>
      <c r="AY107" s="66">
        <f>+AY84</f>
        <v>0</v>
      </c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38">
        <v>1</v>
      </c>
      <c r="D108" s="138">
        <f>+C108+1</f>
        <v>2</v>
      </c>
      <c r="E108" s="138">
        <f t="shared" ref="E108:AY108" si="35">+D108+1</f>
        <v>3</v>
      </c>
      <c r="F108" s="138">
        <f t="shared" si="35"/>
        <v>4</v>
      </c>
      <c r="G108" s="138">
        <f t="shared" si="35"/>
        <v>5</v>
      </c>
      <c r="H108" s="138">
        <f t="shared" si="35"/>
        <v>6</v>
      </c>
      <c r="I108" s="138">
        <f t="shared" si="35"/>
        <v>7</v>
      </c>
      <c r="J108" s="138">
        <f t="shared" si="35"/>
        <v>8</v>
      </c>
      <c r="K108" s="138">
        <f t="shared" si="35"/>
        <v>9</v>
      </c>
      <c r="L108" s="138">
        <f t="shared" si="35"/>
        <v>10</v>
      </c>
      <c r="M108" s="138">
        <f t="shared" si="35"/>
        <v>11</v>
      </c>
      <c r="N108" s="138">
        <f t="shared" si="35"/>
        <v>12</v>
      </c>
      <c r="O108" s="138">
        <f t="shared" si="35"/>
        <v>13</v>
      </c>
      <c r="P108" s="138">
        <f t="shared" si="35"/>
        <v>14</v>
      </c>
      <c r="Q108" s="138">
        <f t="shared" si="35"/>
        <v>15</v>
      </c>
      <c r="R108" s="138">
        <f t="shared" si="35"/>
        <v>16</v>
      </c>
      <c r="S108" s="138">
        <f t="shared" si="35"/>
        <v>17</v>
      </c>
      <c r="T108" s="138">
        <f t="shared" si="35"/>
        <v>18</v>
      </c>
      <c r="U108" s="138">
        <f t="shared" si="35"/>
        <v>19</v>
      </c>
      <c r="V108" s="138">
        <f t="shared" si="35"/>
        <v>20</v>
      </c>
      <c r="W108" s="138">
        <f t="shared" si="35"/>
        <v>21</v>
      </c>
      <c r="X108" s="138">
        <f t="shared" si="35"/>
        <v>22</v>
      </c>
      <c r="Y108" s="138">
        <f t="shared" si="35"/>
        <v>23</v>
      </c>
      <c r="Z108" s="138">
        <f t="shared" si="35"/>
        <v>24</v>
      </c>
      <c r="AA108" s="138">
        <f t="shared" si="35"/>
        <v>25</v>
      </c>
      <c r="AB108" s="138">
        <f t="shared" si="35"/>
        <v>26</v>
      </c>
      <c r="AC108" s="138">
        <f t="shared" si="35"/>
        <v>27</v>
      </c>
      <c r="AD108" s="138">
        <f t="shared" si="35"/>
        <v>28</v>
      </c>
      <c r="AE108" s="138">
        <f t="shared" si="35"/>
        <v>29</v>
      </c>
      <c r="AF108" s="138">
        <f t="shared" si="35"/>
        <v>30</v>
      </c>
      <c r="AG108" s="138">
        <f t="shared" si="35"/>
        <v>31</v>
      </c>
      <c r="AH108" s="138">
        <f t="shared" si="35"/>
        <v>32</v>
      </c>
      <c r="AI108" s="138">
        <f t="shared" si="35"/>
        <v>33</v>
      </c>
      <c r="AJ108" s="138">
        <f t="shared" si="35"/>
        <v>34</v>
      </c>
      <c r="AK108" s="138">
        <f t="shared" si="35"/>
        <v>35</v>
      </c>
      <c r="AL108" s="138">
        <f t="shared" si="35"/>
        <v>36</v>
      </c>
      <c r="AM108" s="138">
        <f t="shared" si="35"/>
        <v>37</v>
      </c>
      <c r="AN108" s="138">
        <f t="shared" si="35"/>
        <v>38</v>
      </c>
      <c r="AO108" s="138">
        <f t="shared" si="35"/>
        <v>39</v>
      </c>
      <c r="AP108" s="138">
        <f t="shared" si="35"/>
        <v>40</v>
      </c>
      <c r="AQ108" s="138">
        <f t="shared" si="35"/>
        <v>41</v>
      </c>
      <c r="AR108" s="138">
        <f t="shared" si="35"/>
        <v>42</v>
      </c>
      <c r="AS108" s="138">
        <f t="shared" si="35"/>
        <v>43</v>
      </c>
      <c r="AT108" s="138">
        <f t="shared" si="35"/>
        <v>44</v>
      </c>
      <c r="AU108" s="138">
        <f t="shared" si="35"/>
        <v>45</v>
      </c>
      <c r="AV108" s="138">
        <f t="shared" si="35"/>
        <v>46</v>
      </c>
      <c r="AW108" s="138">
        <f t="shared" si="35"/>
        <v>47</v>
      </c>
      <c r="AX108" s="138">
        <f t="shared" si="35"/>
        <v>48</v>
      </c>
      <c r="AY108" s="138">
        <f t="shared" si="35"/>
        <v>49</v>
      </c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41" t="s">
        <v>490</v>
      </c>
      <c r="C109" s="142" t="s">
        <v>518</v>
      </c>
      <c r="D109" s="142" t="s">
        <v>519</v>
      </c>
      <c r="E109" s="142" t="s">
        <v>520</v>
      </c>
      <c r="F109" s="142" t="s">
        <v>521</v>
      </c>
      <c r="G109" s="142" t="s">
        <v>522</v>
      </c>
      <c r="H109" s="142" t="s">
        <v>523</v>
      </c>
      <c r="I109" s="142" t="s">
        <v>526</v>
      </c>
      <c r="J109" s="142" t="s">
        <v>527</v>
      </c>
      <c r="K109" s="142" t="s">
        <v>488</v>
      </c>
      <c r="L109" s="142" t="s">
        <v>529</v>
      </c>
      <c r="M109" s="142" t="s">
        <v>530</v>
      </c>
      <c r="N109" s="142" t="s">
        <v>503</v>
      </c>
      <c r="O109" s="142" t="s">
        <v>531</v>
      </c>
      <c r="P109" s="142" t="s">
        <v>532</v>
      </c>
      <c r="Q109" s="142" t="s">
        <v>533</v>
      </c>
      <c r="R109" s="142" t="s">
        <v>534</v>
      </c>
      <c r="S109" s="142" t="s">
        <v>535</v>
      </c>
      <c r="T109" s="142" t="s">
        <v>536</v>
      </c>
      <c r="U109" s="142" t="s">
        <v>537</v>
      </c>
      <c r="V109" s="142" t="s">
        <v>538</v>
      </c>
      <c r="W109" s="142" t="s">
        <v>539</v>
      </c>
      <c r="X109" s="142" t="s">
        <v>540</v>
      </c>
      <c r="Y109" s="142" t="s">
        <v>541</v>
      </c>
      <c r="Z109" s="142" t="s">
        <v>542</v>
      </c>
      <c r="AA109" s="142" t="s">
        <v>543</v>
      </c>
      <c r="AB109" s="142" t="s">
        <v>544</v>
      </c>
      <c r="AC109" s="142" t="s">
        <v>545</v>
      </c>
      <c r="AD109" s="142" t="s">
        <v>546</v>
      </c>
      <c r="AE109" s="142" t="s">
        <v>547</v>
      </c>
      <c r="AF109" s="142" t="s">
        <v>548</v>
      </c>
      <c r="AG109" s="142" t="s">
        <v>549</v>
      </c>
      <c r="AH109" s="142" t="s">
        <v>550</v>
      </c>
      <c r="AI109" s="142" t="s">
        <v>551</v>
      </c>
      <c r="AJ109" s="142" t="s">
        <v>552</v>
      </c>
      <c r="AK109" s="142" t="s">
        <v>553</v>
      </c>
      <c r="AL109" s="142" t="s">
        <v>554</v>
      </c>
      <c r="AM109" s="142" t="s">
        <v>555</v>
      </c>
      <c r="AN109" s="142" t="s">
        <v>556</v>
      </c>
      <c r="AO109" s="142" t="s">
        <v>557</v>
      </c>
      <c r="AP109" s="142" t="s">
        <v>558</v>
      </c>
      <c r="AQ109" s="142" t="s">
        <v>559</v>
      </c>
      <c r="AR109" s="142" t="s">
        <v>560</v>
      </c>
      <c r="AS109" s="142" t="s">
        <v>561</v>
      </c>
      <c r="AT109" s="142" t="s">
        <v>562</v>
      </c>
      <c r="AU109" s="142" t="s">
        <v>563</v>
      </c>
      <c r="AV109" s="142" t="s">
        <v>564</v>
      </c>
      <c r="AW109" s="142" t="s">
        <v>565</v>
      </c>
      <c r="AX109" s="142" t="s">
        <v>566</v>
      </c>
      <c r="AY109" s="142" t="s">
        <v>573</v>
      </c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29" t="s">
        <v>567</v>
      </c>
      <c r="C110" s="140"/>
      <c r="D110" s="140">
        <f t="shared" ref="D110:AX110" si="36">+IF(D108&gt;=$D99,$D106,0)*IF(C114&lt;1,0,1)</f>
        <v>0</v>
      </c>
      <c r="E110" s="140">
        <f t="shared" si="36"/>
        <v>0</v>
      </c>
      <c r="F110" s="140">
        <f t="shared" si="36"/>
        <v>0</v>
      </c>
      <c r="G110" s="140">
        <f t="shared" si="36"/>
        <v>0</v>
      </c>
      <c r="H110" s="140">
        <f t="shared" si="36"/>
        <v>0</v>
      </c>
      <c r="I110" s="140">
        <f t="shared" si="36"/>
        <v>396.5699197047619</v>
      </c>
      <c r="J110" s="140">
        <f t="shared" si="36"/>
        <v>396.5699197047619</v>
      </c>
      <c r="K110" s="140">
        <f t="shared" si="36"/>
        <v>396.5699197047619</v>
      </c>
      <c r="L110" s="140">
        <f t="shared" si="36"/>
        <v>396.5699197047619</v>
      </c>
      <c r="M110" s="140">
        <f t="shared" si="36"/>
        <v>396.5699197047619</v>
      </c>
      <c r="N110" s="140">
        <f t="shared" si="36"/>
        <v>396.5699197047619</v>
      </c>
      <c r="O110" s="140">
        <f t="shared" si="36"/>
        <v>396.5699197047619</v>
      </c>
      <c r="P110" s="140">
        <f t="shared" si="36"/>
        <v>396.5699197047619</v>
      </c>
      <c r="Q110" s="140">
        <f t="shared" si="36"/>
        <v>396.5699197047619</v>
      </c>
      <c r="R110" s="140">
        <f t="shared" si="36"/>
        <v>396.5699197047619</v>
      </c>
      <c r="S110" s="140">
        <f t="shared" si="36"/>
        <v>396.5699197047619</v>
      </c>
      <c r="T110" s="140">
        <f t="shared" si="36"/>
        <v>396.5699197047619</v>
      </c>
      <c r="U110" s="140">
        <f t="shared" si="36"/>
        <v>396.5699197047619</v>
      </c>
      <c r="V110" s="140">
        <f t="shared" si="36"/>
        <v>396.5699197047619</v>
      </c>
      <c r="W110" s="140">
        <f t="shared" si="36"/>
        <v>396.5699197047619</v>
      </c>
      <c r="X110" s="140">
        <f t="shared" si="36"/>
        <v>396.5699197047619</v>
      </c>
      <c r="Y110" s="140">
        <f t="shared" si="36"/>
        <v>396.5699197047619</v>
      </c>
      <c r="Z110" s="140">
        <f t="shared" si="36"/>
        <v>396.5699197047619</v>
      </c>
      <c r="AA110" s="140">
        <f t="shared" si="36"/>
        <v>396.5699197047619</v>
      </c>
      <c r="AB110" s="140">
        <f t="shared" si="36"/>
        <v>396.5699197047619</v>
      </c>
      <c r="AC110" s="140">
        <f t="shared" si="36"/>
        <v>396.5699197047619</v>
      </c>
      <c r="AD110" s="140">
        <f t="shared" si="36"/>
        <v>396.5699197047619</v>
      </c>
      <c r="AE110" s="140">
        <f t="shared" si="36"/>
        <v>396.5699197047619</v>
      </c>
      <c r="AF110" s="140">
        <f t="shared" si="36"/>
        <v>396.5699197047619</v>
      </c>
      <c r="AG110" s="140">
        <f t="shared" si="36"/>
        <v>396.5699197047619</v>
      </c>
      <c r="AH110" s="140">
        <f t="shared" si="36"/>
        <v>396.5699197047619</v>
      </c>
      <c r="AI110" s="140">
        <f t="shared" si="36"/>
        <v>396.5699197047619</v>
      </c>
      <c r="AJ110" s="140">
        <f t="shared" si="36"/>
        <v>396.5699197047619</v>
      </c>
      <c r="AK110" s="140">
        <f t="shared" si="36"/>
        <v>396.5699197047619</v>
      </c>
      <c r="AL110" s="140">
        <f t="shared" si="36"/>
        <v>396.5699197047619</v>
      </c>
      <c r="AM110" s="140">
        <f t="shared" si="36"/>
        <v>396.5699197047619</v>
      </c>
      <c r="AN110" s="140">
        <f t="shared" si="36"/>
        <v>396.5699197047619</v>
      </c>
      <c r="AO110" s="140">
        <f t="shared" si="36"/>
        <v>396.5699197047619</v>
      </c>
      <c r="AP110" s="140">
        <f t="shared" si="36"/>
        <v>396.5699197047619</v>
      </c>
      <c r="AQ110" s="140">
        <f t="shared" si="36"/>
        <v>396.5699197047619</v>
      </c>
      <c r="AR110" s="140">
        <f t="shared" si="36"/>
        <v>396.5699197047619</v>
      </c>
      <c r="AS110" s="140">
        <f t="shared" si="36"/>
        <v>396.5699197047619</v>
      </c>
      <c r="AT110" s="140">
        <f t="shared" si="36"/>
        <v>396.5699197047619</v>
      </c>
      <c r="AU110" s="140">
        <f t="shared" si="36"/>
        <v>396.5699197047619</v>
      </c>
      <c r="AV110" s="140">
        <f t="shared" si="36"/>
        <v>396.5699197047619</v>
      </c>
      <c r="AW110" s="140">
        <f t="shared" si="36"/>
        <v>396.5699197047619</v>
      </c>
      <c r="AX110" s="140">
        <f t="shared" si="36"/>
        <v>396.5699197047619</v>
      </c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9" t="s">
        <v>568</v>
      </c>
      <c r="C111" s="140"/>
      <c r="D111" s="140">
        <f t="shared" ref="D111:AK111" si="37">D110-D113</f>
        <v>0</v>
      </c>
      <c r="E111" s="140">
        <f t="shared" si="37"/>
        <v>0</v>
      </c>
      <c r="F111" s="140">
        <f t="shared" si="37"/>
        <v>0</v>
      </c>
      <c r="G111" s="140">
        <f t="shared" si="37"/>
        <v>0</v>
      </c>
      <c r="H111" s="140">
        <f t="shared" si="37"/>
        <v>0</v>
      </c>
      <c r="I111" s="140">
        <f t="shared" si="37"/>
        <v>270.93461623385622</v>
      </c>
      <c r="J111" s="140">
        <f t="shared" si="37"/>
        <v>272.29617434310876</v>
      </c>
      <c r="K111" s="140">
        <f t="shared" si="37"/>
        <v>273.66457484301134</v>
      </c>
      <c r="L111" s="140">
        <f t="shared" si="37"/>
        <v>275.03985211939681</v>
      </c>
      <c r="M111" s="140">
        <f t="shared" si="37"/>
        <v>276.42204073090136</v>
      </c>
      <c r="N111" s="140">
        <f t="shared" si="37"/>
        <v>277.81117540983234</v>
      </c>
      <c r="O111" s="140">
        <f t="shared" si="37"/>
        <v>279.20729106304123</v>
      </c>
      <c r="P111" s="140">
        <f t="shared" si="37"/>
        <v>280.61042277280103</v>
      </c>
      <c r="Q111" s="140">
        <f t="shared" si="37"/>
        <v>282.02060579768744</v>
      </c>
      <c r="R111" s="140">
        <f t="shared" si="37"/>
        <v>283.43787557346508</v>
      </c>
      <c r="S111" s="140">
        <f t="shared" si="37"/>
        <v>284.86226771397793</v>
      </c>
      <c r="T111" s="140">
        <f t="shared" si="37"/>
        <v>286.2938180120442</v>
      </c>
      <c r="U111" s="140">
        <f t="shared" si="37"/>
        <v>287.73256244035565</v>
      </c>
      <c r="V111" s="140">
        <f t="shared" si="37"/>
        <v>289.17853715238186</v>
      </c>
      <c r="W111" s="140">
        <f t="shared" si="37"/>
        <v>290.63177848327837</v>
      </c>
      <c r="X111" s="140">
        <f t="shared" si="37"/>
        <v>292.09232295079977</v>
      </c>
      <c r="Y111" s="140">
        <f t="shared" si="37"/>
        <v>293.56020725621761</v>
      </c>
      <c r="Z111" s="140">
        <f t="shared" si="37"/>
        <v>295.0354682852423</v>
      </c>
      <c r="AA111" s="140">
        <f t="shared" si="37"/>
        <v>296.5181431089502</v>
      </c>
      <c r="AB111" s="140">
        <f t="shared" si="37"/>
        <v>298.00826898471507</v>
      </c>
      <c r="AC111" s="140">
        <f t="shared" si="37"/>
        <v>299.5058833571444</v>
      </c>
      <c r="AD111" s="140">
        <f t="shared" si="37"/>
        <v>301.01102385902027</v>
      </c>
      <c r="AE111" s="140">
        <f t="shared" si="37"/>
        <v>302.52372831224494</v>
      </c>
      <c r="AF111" s="140">
        <f t="shared" si="37"/>
        <v>304.0440347287913</v>
      </c>
      <c r="AG111" s="140">
        <f t="shared" si="37"/>
        <v>305.57198131165808</v>
      </c>
      <c r="AH111" s="140">
        <f t="shared" si="37"/>
        <v>307.10760645582991</v>
      </c>
      <c r="AI111" s="140">
        <f t="shared" si="37"/>
        <v>308.65094874924199</v>
      </c>
      <c r="AJ111" s="140">
        <f t="shared" si="37"/>
        <v>310.20204697374976</v>
      </c>
      <c r="AK111" s="140">
        <f t="shared" si="37"/>
        <v>311.76094010610348</v>
      </c>
      <c r="AL111" s="140">
        <f>AL110-AL113</f>
        <v>313.32766731892769</v>
      </c>
      <c r="AM111" s="140">
        <f t="shared" ref="AM111:AT111" si="38">AM110-AM113</f>
        <v>314.90226798170545</v>
      </c>
      <c r="AN111" s="140">
        <f t="shared" si="38"/>
        <v>316.48478166176778</v>
      </c>
      <c r="AO111" s="140">
        <f t="shared" si="38"/>
        <v>318.07524812528777</v>
      </c>
      <c r="AP111" s="140">
        <f t="shared" si="38"/>
        <v>319.67370733827994</v>
      </c>
      <c r="AQ111" s="140">
        <f t="shared" si="38"/>
        <v>321.28019946760452</v>
      </c>
      <c r="AR111" s="140">
        <f t="shared" si="38"/>
        <v>322.89476488197676</v>
      </c>
      <c r="AS111" s="140">
        <f t="shared" si="38"/>
        <v>324.51744415298128</v>
      </c>
      <c r="AT111" s="140">
        <f t="shared" si="38"/>
        <v>326.14827805609178</v>
      </c>
      <c r="AU111" s="140">
        <f>AU110-AU113</f>
        <v>327.78730757169541</v>
      </c>
      <c r="AV111" s="140">
        <f>AV110-AV113</f>
        <v>329.43457388612268</v>
      </c>
      <c r="AW111" s="140">
        <f>AW110-AW113</f>
        <v>331.09011839268231</v>
      </c>
      <c r="AX111" s="140">
        <f>AX110-AX113</f>
        <v>332.75398269270164</v>
      </c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9" t="s">
        <v>569</v>
      </c>
      <c r="C112" s="140"/>
      <c r="D112" s="140">
        <f t="shared" ref="D112:Q112" si="39">(D111+C112)*(IF(C114&lt;1,0,1))</f>
        <v>0</v>
      </c>
      <c r="E112" s="140">
        <f t="shared" si="39"/>
        <v>0</v>
      </c>
      <c r="F112" s="140">
        <f t="shared" si="39"/>
        <v>0</v>
      </c>
      <c r="G112" s="140">
        <f t="shared" si="39"/>
        <v>0</v>
      </c>
      <c r="H112" s="140">
        <f t="shared" si="39"/>
        <v>0</v>
      </c>
      <c r="I112" s="140">
        <f t="shared" si="39"/>
        <v>270.93461623385622</v>
      </c>
      <c r="J112" s="140">
        <f t="shared" si="39"/>
        <v>543.23079057696498</v>
      </c>
      <c r="K112" s="140">
        <f t="shared" si="39"/>
        <v>816.89536541997632</v>
      </c>
      <c r="L112" s="140">
        <f t="shared" si="39"/>
        <v>1091.9352175393731</v>
      </c>
      <c r="M112" s="140">
        <f t="shared" si="39"/>
        <v>1368.3572582702745</v>
      </c>
      <c r="N112" s="140">
        <f t="shared" si="39"/>
        <v>1646.1684336801068</v>
      </c>
      <c r="O112" s="140">
        <f t="shared" si="39"/>
        <v>1925.3757247431481</v>
      </c>
      <c r="P112" s="140">
        <f t="shared" si="39"/>
        <v>2205.9861475159491</v>
      </c>
      <c r="Q112" s="140">
        <f t="shared" si="39"/>
        <v>2488.0067533136366</v>
      </c>
      <c r="R112" s="140">
        <f>(R111+Q112)*(IF(Q114&lt;1,0,1))</f>
        <v>2771.4446288871018</v>
      </c>
      <c r="S112" s="140">
        <f t="shared" ref="S112:AX112" si="40">(S111+R112)*(IF(R114&lt;1,0,1))</f>
        <v>3056.3068966010796</v>
      </c>
      <c r="T112" s="140">
        <f t="shared" si="40"/>
        <v>3342.6007146131237</v>
      </c>
      <c r="U112" s="140">
        <f t="shared" si="40"/>
        <v>3630.3332770534794</v>
      </c>
      <c r="V112" s="140">
        <f t="shared" si="40"/>
        <v>3919.5118142058614</v>
      </c>
      <c r="W112" s="140">
        <f t="shared" si="40"/>
        <v>4210.14359268914</v>
      </c>
      <c r="X112" s="140">
        <f t="shared" si="40"/>
        <v>4502.2359156399398</v>
      </c>
      <c r="Y112" s="140">
        <f t="shared" si="40"/>
        <v>4795.7961228961576</v>
      </c>
      <c r="Z112" s="140">
        <f t="shared" si="40"/>
        <v>5090.8315911813997</v>
      </c>
      <c r="AA112" s="140">
        <f t="shared" si="40"/>
        <v>5387.3497342903502</v>
      </c>
      <c r="AB112" s="140">
        <f t="shared" si="40"/>
        <v>5685.3580032750651</v>
      </c>
      <c r="AC112" s="140">
        <f t="shared" si="40"/>
        <v>5984.8638866322099</v>
      </c>
      <c r="AD112" s="140">
        <f t="shared" si="40"/>
        <v>6285.8749104912304</v>
      </c>
      <c r="AE112" s="140">
        <f t="shared" si="40"/>
        <v>6588.3986388034755</v>
      </c>
      <c r="AF112" s="140">
        <f t="shared" si="40"/>
        <v>6892.4426735322668</v>
      </c>
      <c r="AG112" s="140">
        <f t="shared" si="40"/>
        <v>7198.0146548439252</v>
      </c>
      <c r="AH112" s="140">
        <f t="shared" si="40"/>
        <v>7505.1222612997553</v>
      </c>
      <c r="AI112" s="140">
        <f t="shared" si="40"/>
        <v>7813.7732100489975</v>
      </c>
      <c r="AJ112" s="140">
        <f t="shared" si="40"/>
        <v>8123.9752570227474</v>
      </c>
      <c r="AK112" s="140">
        <f t="shared" si="40"/>
        <v>8435.7361971288501</v>
      </c>
      <c r="AL112" s="140">
        <f t="shared" si="40"/>
        <v>8749.0638644477785</v>
      </c>
      <c r="AM112" s="140">
        <f t="shared" si="40"/>
        <v>9063.9661324294848</v>
      </c>
      <c r="AN112" s="140">
        <f t="shared" si="40"/>
        <v>9380.4509140912523</v>
      </c>
      <c r="AO112" s="140">
        <f t="shared" si="40"/>
        <v>9698.5261622165399</v>
      </c>
      <c r="AP112" s="140">
        <f t="shared" si="40"/>
        <v>10018.199869554819</v>
      </c>
      <c r="AQ112" s="140">
        <f t="shared" si="40"/>
        <v>10339.480069022424</v>
      </c>
      <c r="AR112" s="140">
        <f t="shared" si="40"/>
        <v>10662.374833904401</v>
      </c>
      <c r="AS112" s="140">
        <f t="shared" si="40"/>
        <v>10986.892278057383</v>
      </c>
      <c r="AT112" s="140">
        <f t="shared" si="40"/>
        <v>11313.040556113474</v>
      </c>
      <c r="AU112" s="140">
        <f t="shared" si="40"/>
        <v>11640.82786368517</v>
      </c>
      <c r="AV112" s="140">
        <f t="shared" si="40"/>
        <v>11970.262437571293</v>
      </c>
      <c r="AW112" s="140">
        <f t="shared" si="40"/>
        <v>12301.352555963975</v>
      </c>
      <c r="AX112" s="140">
        <f t="shared" si="40"/>
        <v>12634.106538656677</v>
      </c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9" t="s">
        <v>570</v>
      </c>
      <c r="C113" s="140"/>
      <c r="D113" s="140">
        <f>IF(D110&gt;0,C114*$D104,0)</f>
        <v>0</v>
      </c>
      <c r="E113" s="140">
        <f t="shared" ref="E113:AX113" si="41">IF(E110&gt;0,D114*$D$12,0)</f>
        <v>0</v>
      </c>
      <c r="F113" s="140">
        <f t="shared" si="41"/>
        <v>0</v>
      </c>
      <c r="G113" s="140">
        <f t="shared" si="41"/>
        <v>0</v>
      </c>
      <c r="H113" s="140">
        <f t="shared" si="41"/>
        <v>0</v>
      </c>
      <c r="I113" s="140">
        <f t="shared" si="41"/>
        <v>125.63530347090568</v>
      </c>
      <c r="J113" s="140">
        <f t="shared" si="41"/>
        <v>124.27374536165313</v>
      </c>
      <c r="K113" s="140">
        <f t="shared" si="41"/>
        <v>122.90534486175059</v>
      </c>
      <c r="L113" s="140">
        <f t="shared" si="41"/>
        <v>121.53006758536507</v>
      </c>
      <c r="M113" s="140">
        <f t="shared" si="41"/>
        <v>120.14787897386054</v>
      </c>
      <c r="N113" s="140">
        <f t="shared" si="41"/>
        <v>118.75874429492957</v>
      </c>
      <c r="O113" s="140">
        <f t="shared" si="41"/>
        <v>117.36262864172065</v>
      </c>
      <c r="P113" s="140">
        <f t="shared" si="41"/>
        <v>115.95949693196086</v>
      </c>
      <c r="Q113" s="140">
        <f t="shared" si="41"/>
        <v>114.54931390707446</v>
      </c>
      <c r="R113" s="140">
        <f t="shared" si="41"/>
        <v>113.13204413129682</v>
      </c>
      <c r="S113" s="140">
        <f t="shared" si="41"/>
        <v>111.70765199078399</v>
      </c>
      <c r="T113" s="140">
        <f t="shared" si="41"/>
        <v>110.27610169271773</v>
      </c>
      <c r="U113" s="140">
        <f t="shared" si="41"/>
        <v>108.83735726440624</v>
      </c>
      <c r="V113" s="140">
        <f t="shared" si="41"/>
        <v>107.39138255238002</v>
      </c>
      <c r="W113" s="140">
        <f t="shared" si="41"/>
        <v>105.93814122148355</v>
      </c>
      <c r="X113" s="140">
        <f t="shared" si="41"/>
        <v>104.47759675396212</v>
      </c>
      <c r="Y113" s="140">
        <f t="shared" si="41"/>
        <v>103.00971244854429</v>
      </c>
      <c r="Z113" s="140">
        <f t="shared" si="41"/>
        <v>101.53445141951961</v>
      </c>
      <c r="AA113" s="140">
        <f t="shared" si="41"/>
        <v>100.05177659581173</v>
      </c>
      <c r="AB113" s="140">
        <f t="shared" si="41"/>
        <v>98.561650720046828</v>
      </c>
      <c r="AC113" s="140">
        <f t="shared" si="41"/>
        <v>97.064036347617474</v>
      </c>
      <c r="AD113" s="140">
        <f t="shared" si="41"/>
        <v>95.558895845741603</v>
      </c>
      <c r="AE113" s="140">
        <f t="shared" si="41"/>
        <v>94.04619139251696</v>
      </c>
      <c r="AF113" s="140">
        <f t="shared" si="41"/>
        <v>92.525884975970612</v>
      </c>
      <c r="AG113" s="140">
        <f t="shared" si="41"/>
        <v>90.997938393103809</v>
      </c>
      <c r="AH113" s="140">
        <f t="shared" si="41"/>
        <v>89.462313248931963</v>
      </c>
      <c r="AI113" s="140">
        <f t="shared" si="41"/>
        <v>87.918970955519896</v>
      </c>
      <c r="AJ113" s="140">
        <f t="shared" si="41"/>
        <v>86.367872731012142</v>
      </c>
      <c r="AK113" s="140">
        <f t="shared" si="41"/>
        <v>84.808979598658411</v>
      </c>
      <c r="AL113" s="140">
        <f t="shared" si="41"/>
        <v>83.242252385834206</v>
      </c>
      <c r="AM113" s="140">
        <f t="shared" si="41"/>
        <v>81.667651723056423</v>
      </c>
      <c r="AN113" s="140">
        <f t="shared" si="41"/>
        <v>80.085138042994103</v>
      </c>
      <c r="AO113" s="140">
        <f t="shared" si="41"/>
        <v>78.494671579474115</v>
      </c>
      <c r="AP113" s="140">
        <f t="shared" si="41"/>
        <v>76.896212366481947</v>
      </c>
      <c r="AQ113" s="140">
        <f t="shared" si="41"/>
        <v>75.289720237157383</v>
      </c>
      <c r="AR113" s="140">
        <f t="shared" si="41"/>
        <v>73.67515482278516</v>
      </c>
      <c r="AS113" s="140">
        <f t="shared" si="41"/>
        <v>72.052475551780603</v>
      </c>
      <c r="AT113" s="140">
        <f t="shared" si="41"/>
        <v>70.421641648670104</v>
      </c>
      <c r="AU113" s="140">
        <f t="shared" si="41"/>
        <v>68.782612133066479</v>
      </c>
      <c r="AV113" s="140">
        <f t="shared" si="41"/>
        <v>67.135345818639237</v>
      </c>
      <c r="AW113" s="140">
        <f t="shared" si="41"/>
        <v>65.479801312079573</v>
      </c>
      <c r="AX113" s="140">
        <f t="shared" si="41"/>
        <v>63.815937012060274</v>
      </c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43" t="s">
        <v>571</v>
      </c>
      <c r="C114" s="140">
        <f>IF(C108=$D99,($C101),IF(D108&lt;$D99,0,(($C101)-C112)*IF(B114&lt;1,0,1)))</f>
        <v>0</v>
      </c>
      <c r="D114" s="140">
        <f t="shared" ref="D114:AX114" si="42">IF(D108=$D99,($C101),IF(E108&lt;$D99,0,(($C101)-D112)*IF(C114&lt;1,0,1)))</f>
        <v>0</v>
      </c>
      <c r="E114" s="140">
        <f t="shared" si="42"/>
        <v>0</v>
      </c>
      <c r="F114" s="140">
        <f t="shared" si="42"/>
        <v>0</v>
      </c>
      <c r="G114" s="140">
        <f t="shared" si="42"/>
        <v>0</v>
      </c>
      <c r="H114" s="140">
        <f t="shared" si="42"/>
        <v>25000</v>
      </c>
      <c r="I114" s="140">
        <f t="shared" si="42"/>
        <v>24729.065383766145</v>
      </c>
      <c r="J114" s="140">
        <f t="shared" si="42"/>
        <v>24456.769209423033</v>
      </c>
      <c r="K114" s="140">
        <f t="shared" si="42"/>
        <v>24183.104634580024</v>
      </c>
      <c r="L114" s="140">
        <f t="shared" si="42"/>
        <v>23908.064782460628</v>
      </c>
      <c r="M114" s="140">
        <f t="shared" si="42"/>
        <v>23631.642741729724</v>
      </c>
      <c r="N114" s="140">
        <f t="shared" si="42"/>
        <v>23353.831566319892</v>
      </c>
      <c r="O114" s="140">
        <f t="shared" si="42"/>
        <v>23074.624275256851</v>
      </c>
      <c r="P114" s="140">
        <f t="shared" si="42"/>
        <v>22794.013852484051</v>
      </c>
      <c r="Q114" s="140">
        <f t="shared" si="42"/>
        <v>22511.993246686365</v>
      </c>
      <c r="R114" s="140">
        <f t="shared" si="42"/>
        <v>22228.5553711129</v>
      </c>
      <c r="S114" s="140">
        <f t="shared" si="42"/>
        <v>21943.69310339892</v>
      </c>
      <c r="T114" s="140">
        <f t="shared" si="42"/>
        <v>21657.399285386877</v>
      </c>
      <c r="U114" s="140">
        <f t="shared" si="42"/>
        <v>21369.66672294652</v>
      </c>
      <c r="V114" s="140">
        <f t="shared" si="42"/>
        <v>21080.48818579414</v>
      </c>
      <c r="W114" s="140">
        <f t="shared" si="42"/>
        <v>20789.856407310861</v>
      </c>
      <c r="X114" s="140">
        <f t="shared" si="42"/>
        <v>20497.76408436006</v>
      </c>
      <c r="Y114" s="140">
        <f t="shared" si="42"/>
        <v>20204.203877103842</v>
      </c>
      <c r="Z114" s="140">
        <f t="shared" si="42"/>
        <v>19909.168408818601</v>
      </c>
      <c r="AA114" s="140">
        <f t="shared" si="42"/>
        <v>19612.65026570965</v>
      </c>
      <c r="AB114" s="140">
        <f t="shared" si="42"/>
        <v>19314.641996724935</v>
      </c>
      <c r="AC114" s="140">
        <f t="shared" si="42"/>
        <v>19015.136113367789</v>
      </c>
      <c r="AD114" s="140">
        <f t="shared" si="42"/>
        <v>18714.125089508769</v>
      </c>
      <c r="AE114" s="140">
        <f t="shared" si="42"/>
        <v>18411.601361196525</v>
      </c>
      <c r="AF114" s="140">
        <f t="shared" si="42"/>
        <v>18107.557326467733</v>
      </c>
      <c r="AG114" s="140">
        <f t="shared" si="42"/>
        <v>17801.985345156074</v>
      </c>
      <c r="AH114" s="140">
        <f t="shared" si="42"/>
        <v>17494.877738700245</v>
      </c>
      <c r="AI114" s="140">
        <f t="shared" si="42"/>
        <v>17186.226789951004</v>
      </c>
      <c r="AJ114" s="140">
        <f t="shared" si="42"/>
        <v>16876.024742977253</v>
      </c>
      <c r="AK114" s="140">
        <f t="shared" si="42"/>
        <v>16564.263802871152</v>
      </c>
      <c r="AL114" s="140">
        <f t="shared" si="42"/>
        <v>16250.936135552221</v>
      </c>
      <c r="AM114" s="140">
        <f t="shared" si="42"/>
        <v>15936.033867570515</v>
      </c>
      <c r="AN114" s="140">
        <f t="shared" si="42"/>
        <v>15619.549085908748</v>
      </c>
      <c r="AO114" s="140">
        <f t="shared" si="42"/>
        <v>15301.47383778346</v>
      </c>
      <c r="AP114" s="140">
        <f t="shared" si="42"/>
        <v>14981.800130445181</v>
      </c>
      <c r="AQ114" s="140">
        <f t="shared" si="42"/>
        <v>14660.519930977576</v>
      </c>
      <c r="AR114" s="140">
        <f t="shared" si="42"/>
        <v>14337.625166095599</v>
      </c>
      <c r="AS114" s="140">
        <f t="shared" si="42"/>
        <v>14013.107721942617</v>
      </c>
      <c r="AT114" s="140">
        <f t="shared" si="42"/>
        <v>13686.959443886526</v>
      </c>
      <c r="AU114" s="140">
        <f t="shared" si="42"/>
        <v>13359.17213631483</v>
      </c>
      <c r="AV114" s="140">
        <f t="shared" si="42"/>
        <v>13029.737562428707</v>
      </c>
      <c r="AW114" s="140">
        <f t="shared" si="42"/>
        <v>12698.647444036025</v>
      </c>
      <c r="AX114" s="140">
        <f t="shared" si="42"/>
        <v>12365.893461343323</v>
      </c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33" t="s">
        <v>577</v>
      </c>
      <c r="C118" s="133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486</v>
      </c>
      <c r="C121" s="127"/>
      <c r="D121" s="14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8" t="s">
        <v>487</v>
      </c>
      <c r="C122" s="150" t="str">
        <f>+Finanziamneti!H4</f>
        <v>A1 M7</v>
      </c>
      <c r="D122" s="138">
        <f>VLOOKUP($C122,$BA$6:$BB$41,2,FALSE)</f>
        <v>7</v>
      </c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8" t="s">
        <v>489</v>
      </c>
      <c r="C123" s="152">
        <f>+Finanziamneti!H5</f>
        <v>6.2E-2</v>
      </c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9" t="s">
        <v>490</v>
      </c>
      <c r="C124" s="153">
        <f>+Finanziamneti!H6</f>
        <v>30000</v>
      </c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30" t="s">
        <v>491</v>
      </c>
      <c r="C125" s="153">
        <f>+Finanziamneti!H7</f>
        <v>77</v>
      </c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6" t="s">
        <v>524</v>
      </c>
      <c r="C127" s="126" t="s">
        <v>525</v>
      </c>
      <c r="D127" s="139">
        <f>((1+C123)^(1/12))-1</f>
        <v>5.0254121388362272E-3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6" t="s">
        <v>528</v>
      </c>
      <c r="C129" s="126" t="s">
        <v>525</v>
      </c>
      <c r="D129" s="140">
        <f>(C124)/((1-(1+D127)^(-C125))/D127)</f>
        <v>470.80709905305628</v>
      </c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7"/>
      <c r="C130" s="66">
        <v>41275</v>
      </c>
      <c r="D130" s="66">
        <v>41306</v>
      </c>
      <c r="E130" s="66">
        <v>41336</v>
      </c>
      <c r="F130" s="66">
        <v>41367</v>
      </c>
      <c r="G130" s="66">
        <v>41397</v>
      </c>
      <c r="H130" s="66">
        <v>41428</v>
      </c>
      <c r="I130" s="66">
        <v>41458</v>
      </c>
      <c r="J130" s="66">
        <v>41489</v>
      </c>
      <c r="K130" s="66">
        <v>41519</v>
      </c>
      <c r="L130" s="66">
        <v>41550</v>
      </c>
      <c r="M130" s="66">
        <v>41580</v>
      </c>
      <c r="N130" s="66">
        <v>41611</v>
      </c>
      <c r="O130" s="66">
        <v>41641</v>
      </c>
      <c r="P130" s="66">
        <v>41672</v>
      </c>
      <c r="Q130" s="66">
        <v>41702</v>
      </c>
      <c r="R130" s="66">
        <v>41733</v>
      </c>
      <c r="S130" s="66">
        <v>41763</v>
      </c>
      <c r="T130" s="66">
        <v>41794</v>
      </c>
      <c r="U130" s="66">
        <v>41824</v>
      </c>
      <c r="V130" s="66">
        <v>41855</v>
      </c>
      <c r="W130" s="66">
        <v>41885</v>
      </c>
      <c r="X130" s="66">
        <v>41916</v>
      </c>
      <c r="Y130" s="66">
        <v>41946</v>
      </c>
      <c r="Z130" s="66">
        <v>41977</v>
      </c>
      <c r="AA130" s="66">
        <v>42007</v>
      </c>
      <c r="AB130" s="66">
        <v>42038</v>
      </c>
      <c r="AC130" s="66">
        <v>42068</v>
      </c>
      <c r="AD130" s="66">
        <v>42099</v>
      </c>
      <c r="AE130" s="66">
        <v>42129</v>
      </c>
      <c r="AF130" s="66">
        <v>42160</v>
      </c>
      <c r="AG130" s="66">
        <v>42190</v>
      </c>
      <c r="AH130" s="66">
        <v>42221</v>
      </c>
      <c r="AI130" s="66">
        <v>42251</v>
      </c>
      <c r="AJ130" s="66">
        <v>42282</v>
      </c>
      <c r="AK130" s="66">
        <v>42312</v>
      </c>
      <c r="AL130" s="66">
        <v>42343</v>
      </c>
      <c r="AM130" s="66">
        <v>42373</v>
      </c>
      <c r="AN130" s="66">
        <v>42404</v>
      </c>
      <c r="AO130" s="66">
        <v>42434</v>
      </c>
      <c r="AP130" s="66">
        <v>42465</v>
      </c>
      <c r="AQ130" s="66">
        <v>42495</v>
      </c>
      <c r="AR130" s="66">
        <v>42526</v>
      </c>
      <c r="AS130" s="66">
        <v>42556</v>
      </c>
      <c r="AT130" s="66">
        <v>42587</v>
      </c>
      <c r="AU130" s="66">
        <v>42617</v>
      </c>
      <c r="AV130" s="66">
        <v>42648</v>
      </c>
      <c r="AW130" s="66">
        <v>42678</v>
      </c>
      <c r="AX130" s="66">
        <v>42709</v>
      </c>
      <c r="AY130" s="66">
        <v>0</v>
      </c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7"/>
      <c r="C131" s="138">
        <v>1</v>
      </c>
      <c r="D131" s="138">
        <f>+C131+1</f>
        <v>2</v>
      </c>
      <c r="E131" s="138">
        <f t="shared" ref="E131:AY131" si="43">+D131+1</f>
        <v>3</v>
      </c>
      <c r="F131" s="138">
        <f t="shared" si="43"/>
        <v>4</v>
      </c>
      <c r="G131" s="138">
        <f t="shared" si="43"/>
        <v>5</v>
      </c>
      <c r="H131" s="138">
        <f t="shared" si="43"/>
        <v>6</v>
      </c>
      <c r="I131" s="138">
        <f t="shared" si="43"/>
        <v>7</v>
      </c>
      <c r="J131" s="138">
        <f t="shared" si="43"/>
        <v>8</v>
      </c>
      <c r="K131" s="138">
        <f t="shared" si="43"/>
        <v>9</v>
      </c>
      <c r="L131" s="138">
        <f t="shared" si="43"/>
        <v>10</v>
      </c>
      <c r="M131" s="138">
        <f t="shared" si="43"/>
        <v>11</v>
      </c>
      <c r="N131" s="138">
        <f t="shared" si="43"/>
        <v>12</v>
      </c>
      <c r="O131" s="138">
        <f t="shared" si="43"/>
        <v>13</v>
      </c>
      <c r="P131" s="138">
        <f t="shared" si="43"/>
        <v>14</v>
      </c>
      <c r="Q131" s="138">
        <f t="shared" si="43"/>
        <v>15</v>
      </c>
      <c r="R131" s="138">
        <f t="shared" si="43"/>
        <v>16</v>
      </c>
      <c r="S131" s="138">
        <f t="shared" si="43"/>
        <v>17</v>
      </c>
      <c r="T131" s="138">
        <f t="shared" si="43"/>
        <v>18</v>
      </c>
      <c r="U131" s="138">
        <f t="shared" si="43"/>
        <v>19</v>
      </c>
      <c r="V131" s="138">
        <f t="shared" si="43"/>
        <v>20</v>
      </c>
      <c r="W131" s="138">
        <f t="shared" si="43"/>
        <v>21</v>
      </c>
      <c r="X131" s="138">
        <f t="shared" si="43"/>
        <v>22</v>
      </c>
      <c r="Y131" s="138">
        <f t="shared" si="43"/>
        <v>23</v>
      </c>
      <c r="Z131" s="138">
        <f t="shared" si="43"/>
        <v>24</v>
      </c>
      <c r="AA131" s="138">
        <f t="shared" si="43"/>
        <v>25</v>
      </c>
      <c r="AB131" s="138">
        <f t="shared" si="43"/>
        <v>26</v>
      </c>
      <c r="AC131" s="138">
        <f t="shared" si="43"/>
        <v>27</v>
      </c>
      <c r="AD131" s="138">
        <f t="shared" si="43"/>
        <v>28</v>
      </c>
      <c r="AE131" s="138">
        <f t="shared" si="43"/>
        <v>29</v>
      </c>
      <c r="AF131" s="138">
        <f t="shared" si="43"/>
        <v>30</v>
      </c>
      <c r="AG131" s="138">
        <f t="shared" si="43"/>
        <v>31</v>
      </c>
      <c r="AH131" s="138">
        <f t="shared" si="43"/>
        <v>32</v>
      </c>
      <c r="AI131" s="138">
        <f t="shared" si="43"/>
        <v>33</v>
      </c>
      <c r="AJ131" s="138">
        <f t="shared" si="43"/>
        <v>34</v>
      </c>
      <c r="AK131" s="138">
        <f t="shared" si="43"/>
        <v>35</v>
      </c>
      <c r="AL131" s="138">
        <f t="shared" si="43"/>
        <v>36</v>
      </c>
      <c r="AM131" s="138">
        <f t="shared" si="43"/>
        <v>37</v>
      </c>
      <c r="AN131" s="138">
        <f t="shared" si="43"/>
        <v>38</v>
      </c>
      <c r="AO131" s="138">
        <f t="shared" si="43"/>
        <v>39</v>
      </c>
      <c r="AP131" s="138">
        <f t="shared" si="43"/>
        <v>40</v>
      </c>
      <c r="AQ131" s="138">
        <f t="shared" si="43"/>
        <v>41</v>
      </c>
      <c r="AR131" s="138">
        <f t="shared" si="43"/>
        <v>42</v>
      </c>
      <c r="AS131" s="138">
        <f t="shared" si="43"/>
        <v>43</v>
      </c>
      <c r="AT131" s="138">
        <f t="shared" si="43"/>
        <v>44</v>
      </c>
      <c r="AU131" s="138">
        <f t="shared" si="43"/>
        <v>45</v>
      </c>
      <c r="AV131" s="138">
        <f t="shared" si="43"/>
        <v>46</v>
      </c>
      <c r="AW131" s="138">
        <f t="shared" si="43"/>
        <v>47</v>
      </c>
      <c r="AX131" s="138">
        <f t="shared" si="43"/>
        <v>48</v>
      </c>
      <c r="AY131" s="138">
        <f t="shared" si="43"/>
        <v>49</v>
      </c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41" t="s">
        <v>490</v>
      </c>
      <c r="C132" s="142" t="s">
        <v>518</v>
      </c>
      <c r="D132" s="142" t="s">
        <v>519</v>
      </c>
      <c r="E132" s="142" t="s">
        <v>520</v>
      </c>
      <c r="F132" s="142" t="s">
        <v>521</v>
      </c>
      <c r="G132" s="142" t="s">
        <v>522</v>
      </c>
      <c r="H132" s="142" t="s">
        <v>523</v>
      </c>
      <c r="I132" s="142" t="s">
        <v>526</v>
      </c>
      <c r="J132" s="142" t="s">
        <v>527</v>
      </c>
      <c r="K132" s="142" t="s">
        <v>488</v>
      </c>
      <c r="L132" s="142" t="s">
        <v>529</v>
      </c>
      <c r="M132" s="142" t="s">
        <v>530</v>
      </c>
      <c r="N132" s="142" t="s">
        <v>503</v>
      </c>
      <c r="O132" s="142" t="s">
        <v>531</v>
      </c>
      <c r="P132" s="142" t="s">
        <v>532</v>
      </c>
      <c r="Q132" s="142" t="s">
        <v>533</v>
      </c>
      <c r="R132" s="142" t="s">
        <v>534</v>
      </c>
      <c r="S132" s="142" t="s">
        <v>535</v>
      </c>
      <c r="T132" s="142" t="s">
        <v>536</v>
      </c>
      <c r="U132" s="142" t="s">
        <v>537</v>
      </c>
      <c r="V132" s="142" t="s">
        <v>538</v>
      </c>
      <c r="W132" s="142" t="s">
        <v>539</v>
      </c>
      <c r="X132" s="142" t="s">
        <v>540</v>
      </c>
      <c r="Y132" s="142" t="s">
        <v>541</v>
      </c>
      <c r="Z132" s="142" t="s">
        <v>542</v>
      </c>
      <c r="AA132" s="142" t="s">
        <v>543</v>
      </c>
      <c r="AB132" s="142" t="s">
        <v>544</v>
      </c>
      <c r="AC132" s="142" t="s">
        <v>545</v>
      </c>
      <c r="AD132" s="142" t="s">
        <v>546</v>
      </c>
      <c r="AE132" s="142" t="s">
        <v>547</v>
      </c>
      <c r="AF132" s="142" t="s">
        <v>548</v>
      </c>
      <c r="AG132" s="142" t="s">
        <v>549</v>
      </c>
      <c r="AH132" s="142" t="s">
        <v>550</v>
      </c>
      <c r="AI132" s="142" t="s">
        <v>551</v>
      </c>
      <c r="AJ132" s="142" t="s">
        <v>552</v>
      </c>
      <c r="AK132" s="142" t="s">
        <v>553</v>
      </c>
      <c r="AL132" s="142" t="s">
        <v>554</v>
      </c>
      <c r="AM132" s="142" t="s">
        <v>555</v>
      </c>
      <c r="AN132" s="142" t="s">
        <v>556</v>
      </c>
      <c r="AO132" s="142" t="s">
        <v>557</v>
      </c>
      <c r="AP132" s="142" t="s">
        <v>558</v>
      </c>
      <c r="AQ132" s="142" t="s">
        <v>559</v>
      </c>
      <c r="AR132" s="142" t="s">
        <v>560</v>
      </c>
      <c r="AS132" s="142" t="s">
        <v>561</v>
      </c>
      <c r="AT132" s="142" t="s">
        <v>562</v>
      </c>
      <c r="AU132" s="142" t="s">
        <v>563</v>
      </c>
      <c r="AV132" s="142" t="s">
        <v>564</v>
      </c>
      <c r="AW132" s="142" t="s">
        <v>565</v>
      </c>
      <c r="AX132" s="142" t="s">
        <v>566</v>
      </c>
      <c r="AY132" s="142" t="s">
        <v>573</v>
      </c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567</v>
      </c>
      <c r="C133" s="140"/>
      <c r="D133" s="140">
        <f t="shared" ref="D133:AX133" si="44">+IF(D131&gt;=$D122,$D129,0)*IF(C137&lt;1,0,1)</f>
        <v>0</v>
      </c>
      <c r="E133" s="140">
        <f t="shared" si="44"/>
        <v>0</v>
      </c>
      <c r="F133" s="140">
        <f t="shared" si="44"/>
        <v>0</v>
      </c>
      <c r="G133" s="140">
        <f t="shared" si="44"/>
        <v>0</v>
      </c>
      <c r="H133" s="140">
        <f t="shared" si="44"/>
        <v>0</v>
      </c>
      <c r="I133" s="140">
        <f t="shared" si="44"/>
        <v>0</v>
      </c>
      <c r="J133" s="140">
        <f t="shared" si="44"/>
        <v>470.80709905305628</v>
      </c>
      <c r="K133" s="140">
        <f t="shared" si="44"/>
        <v>470.80709905305628</v>
      </c>
      <c r="L133" s="140">
        <f t="shared" si="44"/>
        <v>470.80709905305628</v>
      </c>
      <c r="M133" s="140">
        <f t="shared" si="44"/>
        <v>470.80709905305628</v>
      </c>
      <c r="N133" s="140">
        <f t="shared" si="44"/>
        <v>470.80709905305628</v>
      </c>
      <c r="O133" s="140">
        <f t="shared" si="44"/>
        <v>470.80709905305628</v>
      </c>
      <c r="P133" s="140">
        <f t="shared" si="44"/>
        <v>470.80709905305628</v>
      </c>
      <c r="Q133" s="140">
        <f t="shared" si="44"/>
        <v>470.80709905305628</v>
      </c>
      <c r="R133" s="140">
        <f t="shared" si="44"/>
        <v>470.80709905305628</v>
      </c>
      <c r="S133" s="140">
        <f t="shared" si="44"/>
        <v>470.80709905305628</v>
      </c>
      <c r="T133" s="140">
        <f t="shared" si="44"/>
        <v>470.80709905305628</v>
      </c>
      <c r="U133" s="140">
        <f t="shared" si="44"/>
        <v>470.80709905305628</v>
      </c>
      <c r="V133" s="140">
        <f t="shared" si="44"/>
        <v>470.80709905305628</v>
      </c>
      <c r="W133" s="140">
        <f t="shared" si="44"/>
        <v>470.80709905305628</v>
      </c>
      <c r="X133" s="140">
        <f t="shared" si="44"/>
        <v>470.80709905305628</v>
      </c>
      <c r="Y133" s="140">
        <f t="shared" si="44"/>
        <v>470.80709905305628</v>
      </c>
      <c r="Z133" s="140">
        <f t="shared" si="44"/>
        <v>470.80709905305628</v>
      </c>
      <c r="AA133" s="140">
        <f t="shared" si="44"/>
        <v>470.80709905305628</v>
      </c>
      <c r="AB133" s="140">
        <f t="shared" si="44"/>
        <v>470.80709905305628</v>
      </c>
      <c r="AC133" s="140">
        <f t="shared" si="44"/>
        <v>470.80709905305628</v>
      </c>
      <c r="AD133" s="140">
        <f t="shared" si="44"/>
        <v>470.80709905305628</v>
      </c>
      <c r="AE133" s="140">
        <f t="shared" si="44"/>
        <v>470.80709905305628</v>
      </c>
      <c r="AF133" s="140">
        <f t="shared" si="44"/>
        <v>470.80709905305628</v>
      </c>
      <c r="AG133" s="140">
        <f t="shared" si="44"/>
        <v>470.80709905305628</v>
      </c>
      <c r="AH133" s="140">
        <f t="shared" si="44"/>
        <v>470.80709905305628</v>
      </c>
      <c r="AI133" s="140">
        <f t="shared" si="44"/>
        <v>470.80709905305628</v>
      </c>
      <c r="AJ133" s="140">
        <f t="shared" si="44"/>
        <v>470.80709905305628</v>
      </c>
      <c r="AK133" s="140">
        <f t="shared" si="44"/>
        <v>470.80709905305628</v>
      </c>
      <c r="AL133" s="140">
        <f t="shared" si="44"/>
        <v>470.80709905305628</v>
      </c>
      <c r="AM133" s="140">
        <f t="shared" si="44"/>
        <v>470.80709905305628</v>
      </c>
      <c r="AN133" s="140">
        <f t="shared" si="44"/>
        <v>470.80709905305628</v>
      </c>
      <c r="AO133" s="140">
        <f t="shared" si="44"/>
        <v>470.80709905305628</v>
      </c>
      <c r="AP133" s="140">
        <f t="shared" si="44"/>
        <v>470.80709905305628</v>
      </c>
      <c r="AQ133" s="140">
        <f t="shared" si="44"/>
        <v>470.80709905305628</v>
      </c>
      <c r="AR133" s="140">
        <f t="shared" si="44"/>
        <v>470.80709905305628</v>
      </c>
      <c r="AS133" s="140">
        <f t="shared" si="44"/>
        <v>470.80709905305628</v>
      </c>
      <c r="AT133" s="140">
        <f t="shared" si="44"/>
        <v>470.80709905305628</v>
      </c>
      <c r="AU133" s="140">
        <f t="shared" si="44"/>
        <v>470.80709905305628</v>
      </c>
      <c r="AV133" s="140">
        <f t="shared" si="44"/>
        <v>470.80709905305628</v>
      </c>
      <c r="AW133" s="140">
        <f t="shared" si="44"/>
        <v>470.80709905305628</v>
      </c>
      <c r="AX133" s="140">
        <f t="shared" si="44"/>
        <v>470.80709905305628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29" t="s">
        <v>568</v>
      </c>
      <c r="C134" s="140"/>
      <c r="D134" s="140">
        <f t="shared" ref="D134:AK134" si="45">D133-D136</f>
        <v>0</v>
      </c>
      <c r="E134" s="140">
        <f t="shared" si="45"/>
        <v>0</v>
      </c>
      <c r="F134" s="140">
        <f t="shared" si="45"/>
        <v>0</v>
      </c>
      <c r="G134" s="140">
        <f t="shared" si="45"/>
        <v>0</v>
      </c>
      <c r="H134" s="140">
        <f t="shared" si="45"/>
        <v>0</v>
      </c>
      <c r="I134" s="140">
        <f t="shared" si="45"/>
        <v>0</v>
      </c>
      <c r="J134" s="140">
        <f t="shared" si="45"/>
        <v>320.04473488796947</v>
      </c>
      <c r="K134" s="140">
        <f t="shared" si="45"/>
        <v>321.65309158364607</v>
      </c>
      <c r="L134" s="140">
        <f t="shared" si="45"/>
        <v>323.26953093458474</v>
      </c>
      <c r="M134" s="140">
        <f t="shared" si="45"/>
        <v>324.89409355945929</v>
      </c>
      <c r="N134" s="140">
        <f t="shared" si="45"/>
        <v>326.52682028106915</v>
      </c>
      <c r="O134" s="140">
        <f t="shared" si="45"/>
        <v>328.16775212736525</v>
      </c>
      <c r="P134" s="140">
        <f t="shared" si="45"/>
        <v>329.81693033248075</v>
      </c>
      <c r="Q134" s="140">
        <f t="shared" si="45"/>
        <v>331.4743963377673</v>
      </c>
      <c r="R134" s="140">
        <f t="shared" si="45"/>
        <v>333.1401917928365</v>
      </c>
      <c r="S134" s="140">
        <f t="shared" si="45"/>
        <v>334.81435855660646</v>
      </c>
      <c r="T134" s="140">
        <f t="shared" si="45"/>
        <v>336.49693869835346</v>
      </c>
      <c r="U134" s="140">
        <f t="shared" si="45"/>
        <v>338.18797449876945</v>
      </c>
      <c r="V134" s="140">
        <f t="shared" si="45"/>
        <v>339.88750845102402</v>
      </c>
      <c r="W134" s="140">
        <f t="shared" si="45"/>
        <v>341.59558326183253</v>
      </c>
      <c r="X134" s="140">
        <f t="shared" si="45"/>
        <v>343.31224185252944</v>
      </c>
      <c r="Y134" s="140">
        <f t="shared" si="45"/>
        <v>345.03752736014621</v>
      </c>
      <c r="Z134" s="140">
        <f t="shared" si="45"/>
        <v>346.77148313849591</v>
      </c>
      <c r="AA134" s="140">
        <f t="shared" si="45"/>
        <v>348.51415275926234</v>
      </c>
      <c r="AB134" s="140">
        <f t="shared" si="45"/>
        <v>350.26558001309496</v>
      </c>
      <c r="AC134" s="140">
        <f t="shared" si="45"/>
        <v>352.02580891070932</v>
      </c>
      <c r="AD134" s="140">
        <f t="shared" si="45"/>
        <v>353.79488368399279</v>
      </c>
      <c r="AE134" s="140">
        <f t="shared" si="45"/>
        <v>355.57284878711653</v>
      </c>
      <c r="AF134" s="140">
        <f t="shared" si="45"/>
        <v>357.35974889765185</v>
      </c>
      <c r="AG134" s="140">
        <f t="shared" si="45"/>
        <v>359.15562891769355</v>
      </c>
      <c r="AH134" s="140">
        <f t="shared" si="45"/>
        <v>360.96053397498792</v>
      </c>
      <c r="AI134" s="140">
        <f t="shared" si="45"/>
        <v>362.77450942406665</v>
      </c>
      <c r="AJ134" s="140">
        <f t="shared" si="45"/>
        <v>364.59760084738667</v>
      </c>
      <c r="AK134" s="140">
        <f t="shared" si="45"/>
        <v>366.42985405647573</v>
      </c>
      <c r="AL134" s="140">
        <f>AL133-AL136</f>
        <v>368.2713150930831</v>
      </c>
      <c r="AM134" s="140">
        <f t="shared" ref="AM134:AT134" si="46">AM133-AM136</f>
        <v>370.12203023033709</v>
      </c>
      <c r="AN134" s="140">
        <f t="shared" si="46"/>
        <v>371.9820459739073</v>
      </c>
      <c r="AO134" s="140">
        <f t="shared" si="46"/>
        <v>373.85140906317372</v>
      </c>
      <c r="AP134" s="140">
        <f t="shared" si="46"/>
        <v>375.73016647240081</v>
      </c>
      <c r="AQ134" s="140">
        <f t="shared" si="46"/>
        <v>377.61836541191821</v>
      </c>
      <c r="AR134" s="140">
        <f t="shared" si="46"/>
        <v>379.51605332930671</v>
      </c>
      <c r="AS134" s="140">
        <f t="shared" si="46"/>
        <v>381.42327791059108</v>
      </c>
      <c r="AT134" s="140">
        <f t="shared" si="46"/>
        <v>383.34008708143767</v>
      </c>
      <c r="AU134" s="140">
        <f>AU133-AU136</f>
        <v>385.26652900835921</v>
      </c>
      <c r="AV134" s="140">
        <f>AV133-AV136</f>
        <v>387.20265209992516</v>
      </c>
      <c r="AW134" s="140">
        <f>AW133-AW136</f>
        <v>389.14850500797769</v>
      </c>
      <c r="AX134" s="140">
        <f>AX133-AX136</f>
        <v>391.10413662885475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9" t="s">
        <v>569</v>
      </c>
      <c r="C135" s="140"/>
      <c r="D135" s="140">
        <f t="shared" ref="D135:Q135" si="47">(D134+C135)*(IF(C137&lt;1,0,1))</f>
        <v>0</v>
      </c>
      <c r="E135" s="140">
        <f t="shared" si="47"/>
        <v>0</v>
      </c>
      <c r="F135" s="140">
        <f t="shared" si="47"/>
        <v>0</v>
      </c>
      <c r="G135" s="140">
        <f t="shared" si="47"/>
        <v>0</v>
      </c>
      <c r="H135" s="140">
        <f t="shared" si="47"/>
        <v>0</v>
      </c>
      <c r="I135" s="140">
        <f t="shared" si="47"/>
        <v>0</v>
      </c>
      <c r="J135" s="140">
        <f t="shared" si="47"/>
        <v>320.04473488796947</v>
      </c>
      <c r="K135" s="140">
        <f t="shared" si="47"/>
        <v>641.6978264716156</v>
      </c>
      <c r="L135" s="140">
        <f t="shared" si="47"/>
        <v>964.96735740620034</v>
      </c>
      <c r="M135" s="140">
        <f t="shared" si="47"/>
        <v>1289.8614509656595</v>
      </c>
      <c r="N135" s="140">
        <f t="shared" si="47"/>
        <v>1616.3882712467287</v>
      </c>
      <c r="O135" s="140">
        <f t="shared" si="47"/>
        <v>1944.5560233740939</v>
      </c>
      <c r="P135" s="140">
        <f t="shared" si="47"/>
        <v>2274.3729537065747</v>
      </c>
      <c r="Q135" s="140">
        <f t="shared" si="47"/>
        <v>2605.847350044342</v>
      </c>
      <c r="R135" s="140">
        <f>(R134+Q135)*(IF(Q137&lt;1,0,1))</f>
        <v>2938.9875418371785</v>
      </c>
      <c r="S135" s="140">
        <f t="shared" ref="S135:AX135" si="48">(S134+R135)*(IF(R137&lt;1,0,1))</f>
        <v>3273.8019003937848</v>
      </c>
      <c r="T135" s="140">
        <f t="shared" si="48"/>
        <v>3610.2988390921382</v>
      </c>
      <c r="U135" s="140">
        <f t="shared" si="48"/>
        <v>3948.4868135909078</v>
      </c>
      <c r="V135" s="140">
        <f t="shared" si="48"/>
        <v>4288.3743220419319</v>
      </c>
      <c r="W135" s="140">
        <f t="shared" si="48"/>
        <v>4629.9699053037648</v>
      </c>
      <c r="X135" s="140">
        <f t="shared" si="48"/>
        <v>4973.2821471562938</v>
      </c>
      <c r="Y135" s="140">
        <f t="shared" si="48"/>
        <v>5318.3196745164405</v>
      </c>
      <c r="Z135" s="140">
        <f t="shared" si="48"/>
        <v>5665.0911576549361</v>
      </c>
      <c r="AA135" s="140">
        <f t="shared" si="48"/>
        <v>6013.6053104141984</v>
      </c>
      <c r="AB135" s="140">
        <f t="shared" si="48"/>
        <v>6363.8708904272935</v>
      </c>
      <c r="AC135" s="140">
        <f t="shared" si="48"/>
        <v>6715.8966993380027</v>
      </c>
      <c r="AD135" s="140">
        <f t="shared" si="48"/>
        <v>7069.691583021995</v>
      </c>
      <c r="AE135" s="140">
        <f t="shared" si="48"/>
        <v>7425.2644318091116</v>
      </c>
      <c r="AF135" s="140">
        <f t="shared" si="48"/>
        <v>7782.6241807067636</v>
      </c>
      <c r="AG135" s="140">
        <f t="shared" si="48"/>
        <v>8141.7798096244569</v>
      </c>
      <c r="AH135" s="140">
        <f t="shared" si="48"/>
        <v>8502.7403435994456</v>
      </c>
      <c r="AI135" s="140">
        <f t="shared" si="48"/>
        <v>8865.5148530235128</v>
      </c>
      <c r="AJ135" s="140">
        <f t="shared" si="48"/>
        <v>9230.1124538708991</v>
      </c>
      <c r="AK135" s="140">
        <f t="shared" si="48"/>
        <v>9596.5423079273751</v>
      </c>
      <c r="AL135" s="140">
        <f t="shared" si="48"/>
        <v>9964.8136230204582</v>
      </c>
      <c r="AM135" s="140">
        <f t="shared" si="48"/>
        <v>10334.935653250795</v>
      </c>
      <c r="AN135" s="140">
        <f t="shared" si="48"/>
        <v>10706.917699224703</v>
      </c>
      <c r="AO135" s="140">
        <f t="shared" si="48"/>
        <v>11080.769108287877</v>
      </c>
      <c r="AP135" s="140">
        <f t="shared" si="48"/>
        <v>11456.499274760277</v>
      </c>
      <c r="AQ135" s="140">
        <f t="shared" si="48"/>
        <v>11834.117640172195</v>
      </c>
      <c r="AR135" s="140">
        <f t="shared" si="48"/>
        <v>12213.633693501502</v>
      </c>
      <c r="AS135" s="140">
        <f t="shared" si="48"/>
        <v>12595.056971412094</v>
      </c>
      <c r="AT135" s="140">
        <f t="shared" si="48"/>
        <v>12978.397058493532</v>
      </c>
      <c r="AU135" s="140">
        <f t="shared" si="48"/>
        <v>13363.663587501891</v>
      </c>
      <c r="AV135" s="140">
        <f t="shared" si="48"/>
        <v>13750.866239601815</v>
      </c>
      <c r="AW135" s="140">
        <f t="shared" si="48"/>
        <v>14140.014744609793</v>
      </c>
      <c r="AX135" s="140">
        <f t="shared" si="48"/>
        <v>14531.118881238648</v>
      </c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9" t="s">
        <v>570</v>
      </c>
      <c r="C136" s="140"/>
      <c r="D136" s="140">
        <f>IF(D133&gt;0,C137*$D127,0)</f>
        <v>0</v>
      </c>
      <c r="E136" s="140">
        <f t="shared" ref="E136:AX136" si="49">IF(E133&gt;0,D137*$D$12,0)</f>
        <v>0</v>
      </c>
      <c r="F136" s="140">
        <f t="shared" si="49"/>
        <v>0</v>
      </c>
      <c r="G136" s="140">
        <f t="shared" si="49"/>
        <v>0</v>
      </c>
      <c r="H136" s="140">
        <f t="shared" si="49"/>
        <v>0</v>
      </c>
      <c r="I136" s="140">
        <f t="shared" si="49"/>
        <v>0</v>
      </c>
      <c r="J136" s="140">
        <f t="shared" si="49"/>
        <v>150.76236416508681</v>
      </c>
      <c r="K136" s="140">
        <f t="shared" si="49"/>
        <v>149.1540074694102</v>
      </c>
      <c r="L136" s="140">
        <f t="shared" si="49"/>
        <v>147.53756811847154</v>
      </c>
      <c r="M136" s="140">
        <f t="shared" si="49"/>
        <v>145.91300549359698</v>
      </c>
      <c r="N136" s="140">
        <f t="shared" si="49"/>
        <v>144.2802787719871</v>
      </c>
      <c r="O136" s="140">
        <f t="shared" si="49"/>
        <v>142.639346925691</v>
      </c>
      <c r="P136" s="140">
        <f t="shared" si="49"/>
        <v>140.99016872057553</v>
      </c>
      <c r="Q136" s="140">
        <f t="shared" si="49"/>
        <v>139.332702715289</v>
      </c>
      <c r="R136" s="140">
        <f t="shared" si="49"/>
        <v>137.66690726021974</v>
      </c>
      <c r="S136" s="140">
        <f t="shared" si="49"/>
        <v>135.99274049644981</v>
      </c>
      <c r="T136" s="140">
        <f t="shared" si="49"/>
        <v>134.31016035470279</v>
      </c>
      <c r="U136" s="140">
        <f t="shared" si="49"/>
        <v>132.61912455428686</v>
      </c>
      <c r="V136" s="140">
        <f t="shared" si="49"/>
        <v>130.91959060203229</v>
      </c>
      <c r="W136" s="140">
        <f t="shared" si="49"/>
        <v>129.21151579122372</v>
      </c>
      <c r="X136" s="140">
        <f t="shared" si="49"/>
        <v>127.49485720052685</v>
      </c>
      <c r="Y136" s="140">
        <f t="shared" si="49"/>
        <v>125.76957169291009</v>
      </c>
      <c r="Z136" s="140">
        <f t="shared" si="49"/>
        <v>124.03561591456037</v>
      </c>
      <c r="AA136" s="140">
        <f t="shared" si="49"/>
        <v>122.29294629379392</v>
      </c>
      <c r="AB136" s="140">
        <f t="shared" si="49"/>
        <v>120.54151903996132</v>
      </c>
      <c r="AC136" s="140">
        <f t="shared" si="49"/>
        <v>118.78129014234699</v>
      </c>
      <c r="AD136" s="140">
        <f t="shared" si="49"/>
        <v>117.01221536906347</v>
      </c>
      <c r="AE136" s="140">
        <f t="shared" si="49"/>
        <v>115.23425026593978</v>
      </c>
      <c r="AF136" s="140">
        <f t="shared" si="49"/>
        <v>113.44735015540442</v>
      </c>
      <c r="AG136" s="140">
        <f t="shared" si="49"/>
        <v>111.6514701353627</v>
      </c>
      <c r="AH136" s="140">
        <f t="shared" si="49"/>
        <v>109.84656507806835</v>
      </c>
      <c r="AI136" s="140">
        <f t="shared" si="49"/>
        <v>108.03258962898965</v>
      </c>
      <c r="AJ136" s="140">
        <f t="shared" si="49"/>
        <v>106.20949820566959</v>
      </c>
      <c r="AK136" s="140">
        <f t="shared" si="49"/>
        <v>104.37724499658057</v>
      </c>
      <c r="AL136" s="140">
        <f t="shared" si="49"/>
        <v>102.53578395997316</v>
      </c>
      <c r="AM136" s="140">
        <f t="shared" si="49"/>
        <v>100.6850688227192</v>
      </c>
      <c r="AN136" s="140">
        <f t="shared" si="49"/>
        <v>98.825053079148958</v>
      </c>
      <c r="AO136" s="140">
        <f t="shared" si="49"/>
        <v>96.955689989882558</v>
      </c>
      <c r="AP136" s="140">
        <f t="shared" si="49"/>
        <v>95.076932580655438</v>
      </c>
      <c r="AQ136" s="140">
        <f t="shared" si="49"/>
        <v>93.188733641138086</v>
      </c>
      <c r="AR136" s="140">
        <f t="shared" si="49"/>
        <v>91.291045723749534</v>
      </c>
      <c r="AS136" s="140">
        <f t="shared" si="49"/>
        <v>89.383821142465223</v>
      </c>
      <c r="AT136" s="140">
        <f t="shared" si="49"/>
        <v>87.467011971618632</v>
      </c>
      <c r="AU136" s="140">
        <f t="shared" si="49"/>
        <v>85.540570044697049</v>
      </c>
      <c r="AV136" s="140">
        <f t="shared" si="49"/>
        <v>83.604446953131131</v>
      </c>
      <c r="AW136" s="140">
        <f t="shared" si="49"/>
        <v>81.658594045078587</v>
      </c>
      <c r="AX136" s="140">
        <f t="shared" si="49"/>
        <v>79.70296242420153</v>
      </c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43" t="s">
        <v>571</v>
      </c>
      <c r="C137" s="140">
        <f>IF(C131=$D122,($C124),IF(D131&lt;$D122,0,(($C124)-C135)*IF(B137&lt;1,0,1)))</f>
        <v>0</v>
      </c>
      <c r="D137" s="140">
        <f t="shared" ref="D137:AX137" si="50">IF(D131=$D122,($C124),IF(E131&lt;$D122,0,(($C124)-D135)*IF(C137&lt;1,0,1)))</f>
        <v>0</v>
      </c>
      <c r="E137" s="140">
        <f t="shared" si="50"/>
        <v>0</v>
      </c>
      <c r="F137" s="140">
        <f t="shared" si="50"/>
        <v>0</v>
      </c>
      <c r="G137" s="140">
        <f t="shared" si="50"/>
        <v>0</v>
      </c>
      <c r="H137" s="140">
        <f t="shared" si="50"/>
        <v>0</v>
      </c>
      <c r="I137" s="140">
        <f t="shared" si="50"/>
        <v>30000</v>
      </c>
      <c r="J137" s="140">
        <f t="shared" si="50"/>
        <v>29679.955265112032</v>
      </c>
      <c r="K137" s="140">
        <f t="shared" si="50"/>
        <v>29358.302173528384</v>
      </c>
      <c r="L137" s="140">
        <f t="shared" si="50"/>
        <v>29035.0326425938</v>
      </c>
      <c r="M137" s="140">
        <f t="shared" si="50"/>
        <v>28710.138549034342</v>
      </c>
      <c r="N137" s="140">
        <f t="shared" si="50"/>
        <v>28383.611728753272</v>
      </c>
      <c r="O137" s="140">
        <f t="shared" si="50"/>
        <v>28055.443976625906</v>
      </c>
      <c r="P137" s="140">
        <f t="shared" si="50"/>
        <v>27725.627046293426</v>
      </c>
      <c r="Q137" s="140">
        <f t="shared" si="50"/>
        <v>27394.152649955657</v>
      </c>
      <c r="R137" s="140">
        <f t="shared" si="50"/>
        <v>27061.012458162822</v>
      </c>
      <c r="S137" s="140">
        <f t="shared" si="50"/>
        <v>26726.198099606216</v>
      </c>
      <c r="T137" s="140">
        <f t="shared" si="50"/>
        <v>26389.701160907862</v>
      </c>
      <c r="U137" s="140">
        <f t="shared" si="50"/>
        <v>26051.513186409091</v>
      </c>
      <c r="V137" s="140">
        <f t="shared" si="50"/>
        <v>25711.625677958069</v>
      </c>
      <c r="W137" s="140">
        <f t="shared" si="50"/>
        <v>25370.030094696234</v>
      </c>
      <c r="X137" s="140">
        <f t="shared" si="50"/>
        <v>25026.717852843707</v>
      </c>
      <c r="Y137" s="140">
        <f t="shared" si="50"/>
        <v>24681.680325483561</v>
      </c>
      <c r="Z137" s="140">
        <f t="shared" si="50"/>
        <v>24334.908842345063</v>
      </c>
      <c r="AA137" s="140">
        <f t="shared" si="50"/>
        <v>23986.394689585803</v>
      </c>
      <c r="AB137" s="140">
        <f t="shared" si="50"/>
        <v>23636.129109572707</v>
      </c>
      <c r="AC137" s="140">
        <f t="shared" si="50"/>
        <v>23284.103300661998</v>
      </c>
      <c r="AD137" s="140">
        <f t="shared" si="50"/>
        <v>22930.308416978005</v>
      </c>
      <c r="AE137" s="140">
        <f t="shared" si="50"/>
        <v>22574.735568190888</v>
      </c>
      <c r="AF137" s="140">
        <f t="shared" si="50"/>
        <v>22217.375819293236</v>
      </c>
      <c r="AG137" s="140">
        <f t="shared" si="50"/>
        <v>21858.220190375541</v>
      </c>
      <c r="AH137" s="140">
        <f t="shared" si="50"/>
        <v>21497.259656400554</v>
      </c>
      <c r="AI137" s="140">
        <f t="shared" si="50"/>
        <v>21134.485146976487</v>
      </c>
      <c r="AJ137" s="140">
        <f t="shared" si="50"/>
        <v>20769.887546129103</v>
      </c>
      <c r="AK137" s="140">
        <f t="shared" si="50"/>
        <v>20403.457692072625</v>
      </c>
      <c r="AL137" s="140">
        <f t="shared" si="50"/>
        <v>20035.186376979542</v>
      </c>
      <c r="AM137" s="140">
        <f t="shared" si="50"/>
        <v>19665.064346749205</v>
      </c>
      <c r="AN137" s="140">
        <f t="shared" si="50"/>
        <v>19293.082300775299</v>
      </c>
      <c r="AO137" s="140">
        <f t="shared" si="50"/>
        <v>18919.230891712123</v>
      </c>
      <c r="AP137" s="140">
        <f t="shared" si="50"/>
        <v>18543.500725239723</v>
      </c>
      <c r="AQ137" s="140">
        <f t="shared" si="50"/>
        <v>18165.882359827803</v>
      </c>
      <c r="AR137" s="140">
        <f t="shared" si="50"/>
        <v>17786.366306498498</v>
      </c>
      <c r="AS137" s="140">
        <f t="shared" si="50"/>
        <v>17404.943028587906</v>
      </c>
      <c r="AT137" s="140">
        <f t="shared" si="50"/>
        <v>17021.60294150647</v>
      </c>
      <c r="AU137" s="140">
        <f t="shared" si="50"/>
        <v>16636.336412498109</v>
      </c>
      <c r="AV137" s="140">
        <f t="shared" si="50"/>
        <v>16249.133760398185</v>
      </c>
      <c r="AW137" s="140">
        <f t="shared" si="50"/>
        <v>15859.985255390207</v>
      </c>
      <c r="AX137" s="140">
        <f t="shared" si="50"/>
        <v>15468.881118761352</v>
      </c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33" t="s">
        <v>578</v>
      </c>
      <c r="C141" s="13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6" t="s">
        <v>486</v>
      </c>
      <c r="C144" s="127"/>
      <c r="D144" s="144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8" t="s">
        <v>487</v>
      </c>
      <c r="C145" s="150" t="str">
        <f>+Finanziamneti!I4</f>
        <v>A1 M8</v>
      </c>
      <c r="D145" s="138">
        <f>VLOOKUP($C145,$BA$6:$BB$41,2,FALSE)</f>
        <v>8</v>
      </c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28" t="s">
        <v>489</v>
      </c>
      <c r="C146" s="152">
        <f>+Finanziamneti!I5</f>
        <v>6.2E-2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9" t="s">
        <v>490</v>
      </c>
      <c r="C147" s="153">
        <f>+Finanziamneti!I6</f>
        <v>30000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30" t="s">
        <v>491</v>
      </c>
      <c r="C148" s="153">
        <f>+Finanziamneti!I7</f>
        <v>78</v>
      </c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524</v>
      </c>
      <c r="C150" s="126" t="s">
        <v>525</v>
      </c>
      <c r="D150" s="139">
        <f>((1+C146)^(1/12))-1</f>
        <v>5.0254121388362272E-3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6" t="s">
        <v>528</v>
      </c>
      <c r="C152" s="126" t="s">
        <v>525</v>
      </c>
      <c r="D152" s="140">
        <f>(C147)/((1-(1+D150)^(-C148))/D150)</f>
        <v>465.86205993052886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27"/>
      <c r="C153" s="66">
        <v>41275</v>
      </c>
      <c r="D153" s="66">
        <v>41306</v>
      </c>
      <c r="E153" s="66">
        <v>41336</v>
      </c>
      <c r="F153" s="66">
        <v>41367</v>
      </c>
      <c r="G153" s="66">
        <v>41397</v>
      </c>
      <c r="H153" s="66">
        <v>41428</v>
      </c>
      <c r="I153" s="66">
        <v>41458</v>
      </c>
      <c r="J153" s="66">
        <v>41489</v>
      </c>
      <c r="K153" s="66">
        <v>41519</v>
      </c>
      <c r="L153" s="66">
        <v>41550</v>
      </c>
      <c r="M153" s="66">
        <v>41580</v>
      </c>
      <c r="N153" s="66">
        <v>41611</v>
      </c>
      <c r="O153" s="66">
        <v>41641</v>
      </c>
      <c r="P153" s="66">
        <v>41672</v>
      </c>
      <c r="Q153" s="66">
        <v>41702</v>
      </c>
      <c r="R153" s="66">
        <v>41733</v>
      </c>
      <c r="S153" s="66">
        <v>41763</v>
      </c>
      <c r="T153" s="66">
        <v>41794</v>
      </c>
      <c r="U153" s="66">
        <v>41824</v>
      </c>
      <c r="V153" s="66">
        <v>41855</v>
      </c>
      <c r="W153" s="66">
        <v>41885</v>
      </c>
      <c r="X153" s="66">
        <v>41916</v>
      </c>
      <c r="Y153" s="66">
        <v>41946</v>
      </c>
      <c r="Z153" s="66">
        <v>41977</v>
      </c>
      <c r="AA153" s="66">
        <v>42007</v>
      </c>
      <c r="AB153" s="66">
        <v>42038</v>
      </c>
      <c r="AC153" s="66">
        <v>42068</v>
      </c>
      <c r="AD153" s="66">
        <v>42099</v>
      </c>
      <c r="AE153" s="66">
        <v>42129</v>
      </c>
      <c r="AF153" s="66">
        <v>42160</v>
      </c>
      <c r="AG153" s="66">
        <v>42190</v>
      </c>
      <c r="AH153" s="66">
        <v>42221</v>
      </c>
      <c r="AI153" s="66">
        <v>42251</v>
      </c>
      <c r="AJ153" s="66">
        <v>42282</v>
      </c>
      <c r="AK153" s="66">
        <v>42312</v>
      </c>
      <c r="AL153" s="66">
        <v>42343</v>
      </c>
      <c r="AM153" s="66">
        <v>42373</v>
      </c>
      <c r="AN153" s="66">
        <v>42404</v>
      </c>
      <c r="AO153" s="66">
        <v>42434</v>
      </c>
      <c r="AP153" s="66">
        <v>42465</v>
      </c>
      <c r="AQ153" s="66">
        <v>42495</v>
      </c>
      <c r="AR153" s="66">
        <v>42526</v>
      </c>
      <c r="AS153" s="66">
        <v>42556</v>
      </c>
      <c r="AT153" s="66">
        <v>42587</v>
      </c>
      <c r="AU153" s="66">
        <v>42617</v>
      </c>
      <c r="AV153" s="66">
        <v>42648</v>
      </c>
      <c r="AW153" s="66">
        <v>42678</v>
      </c>
      <c r="AX153" s="66">
        <v>42709</v>
      </c>
      <c r="AY153" s="66">
        <v>0</v>
      </c>
      <c r="AZ153" s="127"/>
      <c r="BA153" s="127"/>
      <c r="BB153" s="136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7"/>
      <c r="C154" s="138">
        <v>1</v>
      </c>
      <c r="D154" s="138">
        <f>+C154+1</f>
        <v>2</v>
      </c>
      <c r="E154" s="138">
        <f t="shared" ref="E154:AY154" si="51">+D154+1</f>
        <v>3</v>
      </c>
      <c r="F154" s="138">
        <f t="shared" si="51"/>
        <v>4</v>
      </c>
      <c r="G154" s="138">
        <f t="shared" si="51"/>
        <v>5</v>
      </c>
      <c r="H154" s="138">
        <f t="shared" si="51"/>
        <v>6</v>
      </c>
      <c r="I154" s="138">
        <f t="shared" si="51"/>
        <v>7</v>
      </c>
      <c r="J154" s="138">
        <f t="shared" si="51"/>
        <v>8</v>
      </c>
      <c r="K154" s="138">
        <f t="shared" si="51"/>
        <v>9</v>
      </c>
      <c r="L154" s="138">
        <f t="shared" si="51"/>
        <v>10</v>
      </c>
      <c r="M154" s="138">
        <f t="shared" si="51"/>
        <v>11</v>
      </c>
      <c r="N154" s="138">
        <f t="shared" si="51"/>
        <v>12</v>
      </c>
      <c r="O154" s="138">
        <f t="shared" si="51"/>
        <v>13</v>
      </c>
      <c r="P154" s="138">
        <f t="shared" si="51"/>
        <v>14</v>
      </c>
      <c r="Q154" s="138">
        <f t="shared" si="51"/>
        <v>15</v>
      </c>
      <c r="R154" s="138">
        <f t="shared" si="51"/>
        <v>16</v>
      </c>
      <c r="S154" s="138">
        <f t="shared" si="51"/>
        <v>17</v>
      </c>
      <c r="T154" s="138">
        <f t="shared" si="51"/>
        <v>18</v>
      </c>
      <c r="U154" s="138">
        <f t="shared" si="51"/>
        <v>19</v>
      </c>
      <c r="V154" s="138">
        <f t="shared" si="51"/>
        <v>20</v>
      </c>
      <c r="W154" s="138">
        <f t="shared" si="51"/>
        <v>21</v>
      </c>
      <c r="X154" s="138">
        <f t="shared" si="51"/>
        <v>22</v>
      </c>
      <c r="Y154" s="138">
        <f t="shared" si="51"/>
        <v>23</v>
      </c>
      <c r="Z154" s="138">
        <f t="shared" si="51"/>
        <v>24</v>
      </c>
      <c r="AA154" s="138">
        <f t="shared" si="51"/>
        <v>25</v>
      </c>
      <c r="AB154" s="138">
        <f t="shared" si="51"/>
        <v>26</v>
      </c>
      <c r="AC154" s="138">
        <f t="shared" si="51"/>
        <v>27</v>
      </c>
      <c r="AD154" s="138">
        <f t="shared" si="51"/>
        <v>28</v>
      </c>
      <c r="AE154" s="138">
        <f t="shared" si="51"/>
        <v>29</v>
      </c>
      <c r="AF154" s="138">
        <f t="shared" si="51"/>
        <v>30</v>
      </c>
      <c r="AG154" s="138">
        <f t="shared" si="51"/>
        <v>31</v>
      </c>
      <c r="AH154" s="138">
        <f t="shared" si="51"/>
        <v>32</v>
      </c>
      <c r="AI154" s="138">
        <f t="shared" si="51"/>
        <v>33</v>
      </c>
      <c r="AJ154" s="138">
        <f t="shared" si="51"/>
        <v>34</v>
      </c>
      <c r="AK154" s="138">
        <f t="shared" si="51"/>
        <v>35</v>
      </c>
      <c r="AL154" s="138">
        <f t="shared" si="51"/>
        <v>36</v>
      </c>
      <c r="AM154" s="138">
        <f t="shared" si="51"/>
        <v>37</v>
      </c>
      <c r="AN154" s="138">
        <f t="shared" si="51"/>
        <v>38</v>
      </c>
      <c r="AO154" s="138">
        <f t="shared" si="51"/>
        <v>39</v>
      </c>
      <c r="AP154" s="138">
        <f t="shared" si="51"/>
        <v>40</v>
      </c>
      <c r="AQ154" s="138">
        <f t="shared" si="51"/>
        <v>41</v>
      </c>
      <c r="AR154" s="138">
        <f t="shared" si="51"/>
        <v>42</v>
      </c>
      <c r="AS154" s="138">
        <f t="shared" si="51"/>
        <v>43</v>
      </c>
      <c r="AT154" s="138">
        <f t="shared" si="51"/>
        <v>44</v>
      </c>
      <c r="AU154" s="138">
        <f t="shared" si="51"/>
        <v>45</v>
      </c>
      <c r="AV154" s="138">
        <f t="shared" si="51"/>
        <v>46</v>
      </c>
      <c r="AW154" s="138">
        <f t="shared" si="51"/>
        <v>47</v>
      </c>
      <c r="AX154" s="138">
        <f t="shared" si="51"/>
        <v>48</v>
      </c>
      <c r="AY154" s="138">
        <f t="shared" si="51"/>
        <v>49</v>
      </c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41" t="s">
        <v>490</v>
      </c>
      <c r="C155" s="142" t="s">
        <v>518</v>
      </c>
      <c r="D155" s="142" t="s">
        <v>519</v>
      </c>
      <c r="E155" s="142" t="s">
        <v>520</v>
      </c>
      <c r="F155" s="142" t="s">
        <v>521</v>
      </c>
      <c r="G155" s="142" t="s">
        <v>522</v>
      </c>
      <c r="H155" s="142" t="s">
        <v>523</v>
      </c>
      <c r="I155" s="142" t="s">
        <v>526</v>
      </c>
      <c r="J155" s="142" t="s">
        <v>527</v>
      </c>
      <c r="K155" s="142" t="s">
        <v>488</v>
      </c>
      <c r="L155" s="142" t="s">
        <v>529</v>
      </c>
      <c r="M155" s="142" t="s">
        <v>530</v>
      </c>
      <c r="N155" s="142" t="s">
        <v>503</v>
      </c>
      <c r="O155" s="142" t="s">
        <v>531</v>
      </c>
      <c r="P155" s="142" t="s">
        <v>532</v>
      </c>
      <c r="Q155" s="142" t="s">
        <v>533</v>
      </c>
      <c r="R155" s="142" t="s">
        <v>534</v>
      </c>
      <c r="S155" s="142" t="s">
        <v>535</v>
      </c>
      <c r="T155" s="142" t="s">
        <v>536</v>
      </c>
      <c r="U155" s="142" t="s">
        <v>537</v>
      </c>
      <c r="V155" s="142" t="s">
        <v>538</v>
      </c>
      <c r="W155" s="142" t="s">
        <v>539</v>
      </c>
      <c r="X155" s="142" t="s">
        <v>540</v>
      </c>
      <c r="Y155" s="142" t="s">
        <v>541</v>
      </c>
      <c r="Z155" s="142" t="s">
        <v>542</v>
      </c>
      <c r="AA155" s="142" t="s">
        <v>543</v>
      </c>
      <c r="AB155" s="142" t="s">
        <v>544</v>
      </c>
      <c r="AC155" s="142" t="s">
        <v>545</v>
      </c>
      <c r="AD155" s="142" t="s">
        <v>546</v>
      </c>
      <c r="AE155" s="142" t="s">
        <v>547</v>
      </c>
      <c r="AF155" s="142" t="s">
        <v>548</v>
      </c>
      <c r="AG155" s="142" t="s">
        <v>549</v>
      </c>
      <c r="AH155" s="142" t="s">
        <v>550</v>
      </c>
      <c r="AI155" s="142" t="s">
        <v>551</v>
      </c>
      <c r="AJ155" s="142" t="s">
        <v>552</v>
      </c>
      <c r="AK155" s="142" t="s">
        <v>553</v>
      </c>
      <c r="AL155" s="142" t="s">
        <v>554</v>
      </c>
      <c r="AM155" s="142" t="s">
        <v>555</v>
      </c>
      <c r="AN155" s="142" t="s">
        <v>556</v>
      </c>
      <c r="AO155" s="142" t="s">
        <v>557</v>
      </c>
      <c r="AP155" s="142" t="s">
        <v>558</v>
      </c>
      <c r="AQ155" s="142" t="s">
        <v>559</v>
      </c>
      <c r="AR155" s="142" t="s">
        <v>560</v>
      </c>
      <c r="AS155" s="142" t="s">
        <v>561</v>
      </c>
      <c r="AT155" s="142" t="s">
        <v>562</v>
      </c>
      <c r="AU155" s="142" t="s">
        <v>563</v>
      </c>
      <c r="AV155" s="142" t="s">
        <v>564</v>
      </c>
      <c r="AW155" s="142" t="s">
        <v>565</v>
      </c>
      <c r="AX155" s="142" t="s">
        <v>566</v>
      </c>
      <c r="AY155" s="142" t="s">
        <v>573</v>
      </c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567</v>
      </c>
      <c r="C156" s="140"/>
      <c r="D156" s="140">
        <f t="shared" ref="D156:AX156" si="52">+IF(D154&gt;=$D145,$D152,0)*IF(C160&lt;1,0,1)</f>
        <v>0</v>
      </c>
      <c r="E156" s="140">
        <f t="shared" si="52"/>
        <v>0</v>
      </c>
      <c r="F156" s="140">
        <f t="shared" si="52"/>
        <v>0</v>
      </c>
      <c r="G156" s="140">
        <f t="shared" si="52"/>
        <v>0</v>
      </c>
      <c r="H156" s="140">
        <f t="shared" si="52"/>
        <v>0</v>
      </c>
      <c r="I156" s="140">
        <f t="shared" si="52"/>
        <v>0</v>
      </c>
      <c r="J156" s="140">
        <f t="shared" si="52"/>
        <v>0</v>
      </c>
      <c r="K156" s="140">
        <f t="shared" si="52"/>
        <v>465.86205993052886</v>
      </c>
      <c r="L156" s="140">
        <f t="shared" si="52"/>
        <v>465.86205993052886</v>
      </c>
      <c r="M156" s="140">
        <f t="shared" si="52"/>
        <v>465.86205993052886</v>
      </c>
      <c r="N156" s="140">
        <f t="shared" si="52"/>
        <v>465.86205993052886</v>
      </c>
      <c r="O156" s="140">
        <f t="shared" si="52"/>
        <v>465.86205993052886</v>
      </c>
      <c r="P156" s="140">
        <f t="shared" si="52"/>
        <v>465.86205993052886</v>
      </c>
      <c r="Q156" s="140">
        <f t="shared" si="52"/>
        <v>465.86205993052886</v>
      </c>
      <c r="R156" s="140">
        <f t="shared" si="52"/>
        <v>465.86205993052886</v>
      </c>
      <c r="S156" s="140">
        <f t="shared" si="52"/>
        <v>465.86205993052886</v>
      </c>
      <c r="T156" s="140">
        <f t="shared" si="52"/>
        <v>465.86205993052886</v>
      </c>
      <c r="U156" s="140">
        <f t="shared" si="52"/>
        <v>465.86205993052886</v>
      </c>
      <c r="V156" s="140">
        <f t="shared" si="52"/>
        <v>465.86205993052886</v>
      </c>
      <c r="W156" s="140">
        <f t="shared" si="52"/>
        <v>465.86205993052886</v>
      </c>
      <c r="X156" s="140">
        <f t="shared" si="52"/>
        <v>465.86205993052886</v>
      </c>
      <c r="Y156" s="140">
        <f t="shared" si="52"/>
        <v>465.86205993052886</v>
      </c>
      <c r="Z156" s="140">
        <f t="shared" si="52"/>
        <v>465.86205993052886</v>
      </c>
      <c r="AA156" s="140">
        <f t="shared" si="52"/>
        <v>465.86205993052886</v>
      </c>
      <c r="AB156" s="140">
        <f t="shared" si="52"/>
        <v>465.86205993052886</v>
      </c>
      <c r="AC156" s="140">
        <f t="shared" si="52"/>
        <v>465.86205993052886</v>
      </c>
      <c r="AD156" s="140">
        <f t="shared" si="52"/>
        <v>465.86205993052886</v>
      </c>
      <c r="AE156" s="140">
        <f t="shared" si="52"/>
        <v>465.86205993052886</v>
      </c>
      <c r="AF156" s="140">
        <f t="shared" si="52"/>
        <v>465.86205993052886</v>
      </c>
      <c r="AG156" s="140">
        <f t="shared" si="52"/>
        <v>465.86205993052886</v>
      </c>
      <c r="AH156" s="140">
        <f t="shared" si="52"/>
        <v>465.86205993052886</v>
      </c>
      <c r="AI156" s="140">
        <f t="shared" si="52"/>
        <v>465.86205993052886</v>
      </c>
      <c r="AJ156" s="140">
        <f t="shared" si="52"/>
        <v>465.86205993052886</v>
      </c>
      <c r="AK156" s="140">
        <f t="shared" si="52"/>
        <v>465.86205993052886</v>
      </c>
      <c r="AL156" s="140">
        <f t="shared" si="52"/>
        <v>465.86205993052886</v>
      </c>
      <c r="AM156" s="140">
        <f t="shared" si="52"/>
        <v>465.86205993052886</v>
      </c>
      <c r="AN156" s="140">
        <f t="shared" si="52"/>
        <v>465.86205993052886</v>
      </c>
      <c r="AO156" s="140">
        <f t="shared" si="52"/>
        <v>465.86205993052886</v>
      </c>
      <c r="AP156" s="140">
        <f t="shared" si="52"/>
        <v>465.86205993052886</v>
      </c>
      <c r="AQ156" s="140">
        <f t="shared" si="52"/>
        <v>465.86205993052886</v>
      </c>
      <c r="AR156" s="140">
        <f t="shared" si="52"/>
        <v>465.86205993052886</v>
      </c>
      <c r="AS156" s="140">
        <f t="shared" si="52"/>
        <v>465.86205993052886</v>
      </c>
      <c r="AT156" s="140">
        <f t="shared" si="52"/>
        <v>465.86205993052886</v>
      </c>
      <c r="AU156" s="140">
        <f t="shared" si="52"/>
        <v>465.86205993052886</v>
      </c>
      <c r="AV156" s="140">
        <f t="shared" si="52"/>
        <v>465.86205993052886</v>
      </c>
      <c r="AW156" s="140">
        <f t="shared" si="52"/>
        <v>465.86205993052886</v>
      </c>
      <c r="AX156" s="140">
        <f t="shared" si="52"/>
        <v>465.86205993052886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568</v>
      </c>
      <c r="C157" s="140"/>
      <c r="D157" s="140">
        <f t="shared" ref="D157:AK157" si="53">D156-D159</f>
        <v>0</v>
      </c>
      <c r="E157" s="140">
        <f t="shared" si="53"/>
        <v>0</v>
      </c>
      <c r="F157" s="140">
        <f t="shared" si="53"/>
        <v>0</v>
      </c>
      <c r="G157" s="140">
        <f t="shared" si="53"/>
        <v>0</v>
      </c>
      <c r="H157" s="140">
        <f t="shared" si="53"/>
        <v>0</v>
      </c>
      <c r="I157" s="140">
        <f t="shared" si="53"/>
        <v>0</v>
      </c>
      <c r="J157" s="140">
        <f t="shared" si="53"/>
        <v>0</v>
      </c>
      <c r="K157" s="140">
        <f t="shared" si="53"/>
        <v>315.09969576544205</v>
      </c>
      <c r="L157" s="140">
        <f t="shared" si="53"/>
        <v>316.68320160148528</v>
      </c>
      <c r="M157" s="140">
        <f t="shared" si="53"/>
        <v>318.27466520697891</v>
      </c>
      <c r="N157" s="140">
        <f t="shared" si="53"/>
        <v>319.8741265729941</v>
      </c>
      <c r="O157" s="140">
        <f t="shared" si="53"/>
        <v>321.48162589157369</v>
      </c>
      <c r="P157" s="140">
        <f t="shared" si="53"/>
        <v>323.09720355674199</v>
      </c>
      <c r="Q157" s="140">
        <f t="shared" si="53"/>
        <v>324.72090016552011</v>
      </c>
      <c r="R157" s="140">
        <f t="shared" si="53"/>
        <v>326.35275651894574</v>
      </c>
      <c r="S157" s="140">
        <f t="shared" si="53"/>
        <v>327.99281362309864</v>
      </c>
      <c r="T157" s="140">
        <f t="shared" si="53"/>
        <v>329.64111269013125</v>
      </c>
      <c r="U157" s="140">
        <f t="shared" si="53"/>
        <v>331.29769513930376</v>
      </c>
      <c r="V157" s="140">
        <f t="shared" si="53"/>
        <v>332.96260259802523</v>
      </c>
      <c r="W157" s="140">
        <f t="shared" si="53"/>
        <v>334.63587690289989</v>
      </c>
      <c r="X157" s="140">
        <f t="shared" si="53"/>
        <v>336.31756010077777</v>
      </c>
      <c r="Y157" s="140">
        <f t="shared" si="53"/>
        <v>338.00769444981205</v>
      </c>
      <c r="Z157" s="140">
        <f t="shared" si="53"/>
        <v>339.70632242052017</v>
      </c>
      <c r="AA157" s="140">
        <f t="shared" si="53"/>
        <v>341.41348669685169</v>
      </c>
      <c r="AB157" s="140">
        <f t="shared" si="53"/>
        <v>343.12923017726041</v>
      </c>
      <c r="AC157" s="140">
        <f t="shared" si="53"/>
        <v>344.85359597578275</v>
      </c>
      <c r="AD157" s="140">
        <f t="shared" si="53"/>
        <v>346.58662742312077</v>
      </c>
      <c r="AE157" s="140">
        <f t="shared" si="53"/>
        <v>348.32836806773122</v>
      </c>
      <c r="AF157" s="140">
        <f t="shared" si="53"/>
        <v>350.07886167691981</v>
      </c>
      <c r="AG157" s="140">
        <f t="shared" si="53"/>
        <v>351.83815223794102</v>
      </c>
      <c r="AH157" s="140">
        <f t="shared" si="53"/>
        <v>353.60628395910328</v>
      </c>
      <c r="AI157" s="140">
        <f t="shared" si="53"/>
        <v>355.38330127088011</v>
      </c>
      <c r="AJ157" s="140">
        <f t="shared" si="53"/>
        <v>357.16924882702648</v>
      </c>
      <c r="AK157" s="140">
        <f t="shared" si="53"/>
        <v>358.96417150570085</v>
      </c>
      <c r="AL157" s="140">
        <f>AL156-AL159</f>
        <v>360.76811441059283</v>
      </c>
      <c r="AM157" s="140">
        <f t="shared" ref="AM157:AT157" si="54">AM156-AM159</f>
        <v>362.58112287205694</v>
      </c>
      <c r="AN157" s="140">
        <f t="shared" si="54"/>
        <v>364.40324244825104</v>
      </c>
      <c r="AO157" s="140">
        <f t="shared" si="54"/>
        <v>366.23451892628174</v>
      </c>
      <c r="AP157" s="140">
        <f t="shared" si="54"/>
        <v>368.07499832335475</v>
      </c>
      <c r="AQ157" s="140">
        <f t="shared" si="54"/>
        <v>369.92472688793106</v>
      </c>
      <c r="AR157" s="140">
        <f t="shared" si="54"/>
        <v>371.78375110088933</v>
      </c>
      <c r="AS157" s="140">
        <f t="shared" si="54"/>
        <v>373.65211767669382</v>
      </c>
      <c r="AT157" s="140">
        <f t="shared" si="54"/>
        <v>375.52987356456811</v>
      </c>
      <c r="AU157" s="140">
        <f>AU156-AU159</f>
        <v>377.41706594967513</v>
      </c>
      <c r="AV157" s="140">
        <f>AV156-AV159</f>
        <v>379.31374225430261</v>
      </c>
      <c r="AW157" s="140">
        <f>AW156-AW159</f>
        <v>381.21995013905473</v>
      </c>
      <c r="AX157" s="140">
        <f>AX156-AX159</f>
        <v>383.1357375040501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569</v>
      </c>
      <c r="C158" s="140"/>
      <c r="D158" s="140">
        <f t="shared" ref="D158:Q158" si="55">(D157+C158)*(IF(C160&lt;1,0,1))</f>
        <v>0</v>
      </c>
      <c r="E158" s="140">
        <f t="shared" si="55"/>
        <v>0</v>
      </c>
      <c r="F158" s="140">
        <f t="shared" si="55"/>
        <v>0</v>
      </c>
      <c r="G158" s="140">
        <f t="shared" si="55"/>
        <v>0</v>
      </c>
      <c r="H158" s="140">
        <f t="shared" si="55"/>
        <v>0</v>
      </c>
      <c r="I158" s="140">
        <f t="shared" si="55"/>
        <v>0</v>
      </c>
      <c r="J158" s="140">
        <f t="shared" si="55"/>
        <v>0</v>
      </c>
      <c r="K158" s="140">
        <f t="shared" si="55"/>
        <v>315.09969576544205</v>
      </c>
      <c r="L158" s="140">
        <f t="shared" si="55"/>
        <v>631.78289736692727</v>
      </c>
      <c r="M158" s="140">
        <f t="shared" si="55"/>
        <v>950.05756257390613</v>
      </c>
      <c r="N158" s="140">
        <f t="shared" si="55"/>
        <v>1269.9316891469002</v>
      </c>
      <c r="O158" s="140">
        <f t="shared" si="55"/>
        <v>1591.4133150384739</v>
      </c>
      <c r="P158" s="140">
        <f t="shared" si="55"/>
        <v>1914.5105185952159</v>
      </c>
      <c r="Q158" s="140">
        <f t="shared" si="55"/>
        <v>2239.2314187607362</v>
      </c>
      <c r="R158" s="140">
        <f>(R157+Q158)*(IF(Q160&lt;1,0,1))</f>
        <v>2565.5841752796819</v>
      </c>
      <c r="S158" s="140">
        <f t="shared" ref="S158:AX158" si="56">(S157+R158)*(IF(R160&lt;1,0,1))</f>
        <v>2893.5769889027806</v>
      </c>
      <c r="T158" s="140">
        <f t="shared" si="56"/>
        <v>3223.2181015929118</v>
      </c>
      <c r="U158" s="140">
        <f t="shared" si="56"/>
        <v>3554.5157967322157</v>
      </c>
      <c r="V158" s="140">
        <f t="shared" si="56"/>
        <v>3887.4783993302408</v>
      </c>
      <c r="W158" s="140">
        <f t="shared" si="56"/>
        <v>4222.114276233141</v>
      </c>
      <c r="X158" s="140">
        <f t="shared" si="56"/>
        <v>4558.4318363339189</v>
      </c>
      <c r="Y158" s="140">
        <f t="shared" si="56"/>
        <v>4896.4395307837312</v>
      </c>
      <c r="Z158" s="140">
        <f t="shared" si="56"/>
        <v>5236.1458532042516</v>
      </c>
      <c r="AA158" s="140">
        <f t="shared" si="56"/>
        <v>5577.5593399011032</v>
      </c>
      <c r="AB158" s="140">
        <f t="shared" si="56"/>
        <v>5920.6885700783632</v>
      </c>
      <c r="AC158" s="140">
        <f t="shared" si="56"/>
        <v>6265.542166054146</v>
      </c>
      <c r="AD158" s="140">
        <f t="shared" si="56"/>
        <v>6612.1287934772672</v>
      </c>
      <c r="AE158" s="140">
        <f t="shared" si="56"/>
        <v>6960.4571615449986</v>
      </c>
      <c r="AF158" s="140">
        <f t="shared" si="56"/>
        <v>7310.5360232219182</v>
      </c>
      <c r="AG158" s="140">
        <f t="shared" si="56"/>
        <v>7662.3741754598595</v>
      </c>
      <c r="AH158" s="140">
        <f t="shared" si="56"/>
        <v>8015.9804594189627</v>
      </c>
      <c r="AI158" s="140">
        <f t="shared" si="56"/>
        <v>8371.3637606898428</v>
      </c>
      <c r="AJ158" s="140">
        <f t="shared" si="56"/>
        <v>8728.5330095168702</v>
      </c>
      <c r="AK158" s="140">
        <f t="shared" si="56"/>
        <v>9087.4971810225707</v>
      </c>
      <c r="AL158" s="140">
        <f t="shared" si="56"/>
        <v>9448.2652954331643</v>
      </c>
      <c r="AM158" s="140">
        <f t="shared" si="56"/>
        <v>9810.846418305222</v>
      </c>
      <c r="AN158" s="140">
        <f t="shared" si="56"/>
        <v>10175.249660753472</v>
      </c>
      <c r="AO158" s="140">
        <f t="shared" si="56"/>
        <v>10541.484179679754</v>
      </c>
      <c r="AP158" s="140">
        <f t="shared" si="56"/>
        <v>10909.559178003108</v>
      </c>
      <c r="AQ158" s="140">
        <f t="shared" si="56"/>
        <v>11279.48390489104</v>
      </c>
      <c r="AR158" s="140">
        <f t="shared" si="56"/>
        <v>11651.267655991929</v>
      </c>
      <c r="AS158" s="140">
        <f t="shared" si="56"/>
        <v>12024.919773668624</v>
      </c>
      <c r="AT158" s="140">
        <f t="shared" si="56"/>
        <v>12400.449647233192</v>
      </c>
      <c r="AU158" s="140">
        <f t="shared" si="56"/>
        <v>12777.866713182868</v>
      </c>
      <c r="AV158" s="140">
        <f t="shared" si="56"/>
        <v>13157.18045543717</v>
      </c>
      <c r="AW158" s="140">
        <f t="shared" si="56"/>
        <v>13538.400405576225</v>
      </c>
      <c r="AX158" s="140">
        <f t="shared" si="56"/>
        <v>13921.536143080275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570</v>
      </c>
      <c r="C159" s="140"/>
      <c r="D159" s="140">
        <f>IF(D156&gt;0,C160*$D150,0)</f>
        <v>0</v>
      </c>
      <c r="E159" s="140">
        <f t="shared" ref="E159:AX159" si="57">IF(E156&gt;0,D160*$D$12,0)</f>
        <v>0</v>
      </c>
      <c r="F159" s="140">
        <f t="shared" si="57"/>
        <v>0</v>
      </c>
      <c r="G159" s="140">
        <f t="shared" si="57"/>
        <v>0</v>
      </c>
      <c r="H159" s="140">
        <f t="shared" si="57"/>
        <v>0</v>
      </c>
      <c r="I159" s="140">
        <f t="shared" si="57"/>
        <v>0</v>
      </c>
      <c r="J159" s="140">
        <f t="shared" si="57"/>
        <v>0</v>
      </c>
      <c r="K159" s="140">
        <f t="shared" si="57"/>
        <v>150.76236416508681</v>
      </c>
      <c r="L159" s="140">
        <f t="shared" si="57"/>
        <v>149.17885832904355</v>
      </c>
      <c r="M159" s="140">
        <f t="shared" si="57"/>
        <v>147.58739472354995</v>
      </c>
      <c r="N159" s="140">
        <f t="shared" si="57"/>
        <v>145.98793335753473</v>
      </c>
      <c r="O159" s="140">
        <f t="shared" si="57"/>
        <v>144.3804340389552</v>
      </c>
      <c r="P159" s="140">
        <f t="shared" si="57"/>
        <v>142.76485637378687</v>
      </c>
      <c r="Q159" s="140">
        <f t="shared" si="57"/>
        <v>141.14115976500878</v>
      </c>
      <c r="R159" s="140">
        <f t="shared" si="57"/>
        <v>139.50930341158315</v>
      </c>
      <c r="S159" s="140">
        <f t="shared" si="57"/>
        <v>137.86924630743019</v>
      </c>
      <c r="T159" s="140">
        <f t="shared" si="57"/>
        <v>136.22094724039761</v>
      </c>
      <c r="U159" s="140">
        <f t="shared" si="57"/>
        <v>134.56436479122513</v>
      </c>
      <c r="V159" s="140">
        <f t="shared" si="57"/>
        <v>132.8994573325036</v>
      </c>
      <c r="W159" s="140">
        <f t="shared" si="57"/>
        <v>131.22618302762899</v>
      </c>
      <c r="X159" s="140">
        <f t="shared" si="57"/>
        <v>129.54449982975106</v>
      </c>
      <c r="Y159" s="140">
        <f t="shared" si="57"/>
        <v>127.85436548071682</v>
      </c>
      <c r="Z159" s="140">
        <f t="shared" si="57"/>
        <v>126.15573751000868</v>
      </c>
      <c r="AA159" s="140">
        <f t="shared" si="57"/>
        <v>124.44857323367719</v>
      </c>
      <c r="AB159" s="140">
        <f t="shared" si="57"/>
        <v>122.73282975326843</v>
      </c>
      <c r="AC159" s="140">
        <f t="shared" si="57"/>
        <v>121.00846395474611</v>
      </c>
      <c r="AD159" s="140">
        <f t="shared" si="57"/>
        <v>119.27543250740808</v>
      </c>
      <c r="AE159" s="140">
        <f t="shared" si="57"/>
        <v>117.53369186279762</v>
      </c>
      <c r="AF159" s="140">
        <f t="shared" si="57"/>
        <v>115.78319825360904</v>
      </c>
      <c r="AG159" s="140">
        <f t="shared" si="57"/>
        <v>114.02390769258787</v>
      </c>
      <c r="AH159" s="140">
        <f t="shared" si="57"/>
        <v>112.25577597142561</v>
      </c>
      <c r="AI159" s="140">
        <f t="shared" si="57"/>
        <v>110.47875865964876</v>
      </c>
      <c r="AJ159" s="140">
        <f t="shared" si="57"/>
        <v>108.69281110350239</v>
      </c>
      <c r="AK159" s="140">
        <f t="shared" si="57"/>
        <v>106.89788842482804</v>
      </c>
      <c r="AL159" s="140">
        <f t="shared" si="57"/>
        <v>105.093945519936</v>
      </c>
      <c r="AM159" s="140">
        <f t="shared" si="57"/>
        <v>103.28093705847193</v>
      </c>
      <c r="AN159" s="140">
        <f t="shared" si="57"/>
        <v>101.45881748227784</v>
      </c>
      <c r="AO159" s="140">
        <f t="shared" si="57"/>
        <v>99.627541004247121</v>
      </c>
      <c r="AP159" s="140">
        <f t="shared" si="57"/>
        <v>97.787061607174124</v>
      </c>
      <c r="AQ159" s="140">
        <f t="shared" si="57"/>
        <v>95.937333042597814</v>
      </c>
      <c r="AR159" s="140">
        <f t="shared" si="57"/>
        <v>94.078308829639539</v>
      </c>
      <c r="AS159" s="140">
        <f t="shared" si="57"/>
        <v>92.209942253835067</v>
      </c>
      <c r="AT159" s="140">
        <f t="shared" si="57"/>
        <v>90.332186365960723</v>
      </c>
      <c r="AU159" s="140">
        <f t="shared" si="57"/>
        <v>88.444993980853724</v>
      </c>
      <c r="AV159" s="140">
        <f t="shared" si="57"/>
        <v>86.548317676226262</v>
      </c>
      <c r="AW159" s="140">
        <f t="shared" si="57"/>
        <v>84.642109791474098</v>
      </c>
      <c r="AX159" s="140">
        <f t="shared" si="57"/>
        <v>82.726322426478745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43" t="s">
        <v>571</v>
      </c>
      <c r="C160" s="140">
        <f>IF(C154=$D145,($C147),IF(D154&lt;$D145,0,(($C147)-C158)*IF(B160&lt;1,0,1)))</f>
        <v>0</v>
      </c>
      <c r="D160" s="140">
        <f t="shared" ref="D160:AX160" si="58">IF(D154=$D145,($C147),IF(E154&lt;$D145,0,(($C147)-D158)*IF(C160&lt;1,0,1)))</f>
        <v>0</v>
      </c>
      <c r="E160" s="140">
        <f t="shared" si="58"/>
        <v>0</v>
      </c>
      <c r="F160" s="140">
        <f t="shared" si="58"/>
        <v>0</v>
      </c>
      <c r="G160" s="140">
        <f t="shared" si="58"/>
        <v>0</v>
      </c>
      <c r="H160" s="140">
        <f t="shared" si="58"/>
        <v>0</v>
      </c>
      <c r="I160" s="140">
        <f t="shared" si="58"/>
        <v>0</v>
      </c>
      <c r="J160" s="140">
        <f t="shared" si="58"/>
        <v>30000</v>
      </c>
      <c r="K160" s="140">
        <f t="shared" si="58"/>
        <v>29684.900304234558</v>
      </c>
      <c r="L160" s="140">
        <f t="shared" si="58"/>
        <v>29368.217102633072</v>
      </c>
      <c r="M160" s="140">
        <f t="shared" si="58"/>
        <v>29049.942437426093</v>
      </c>
      <c r="N160" s="140">
        <f t="shared" si="58"/>
        <v>28730.068310853101</v>
      </c>
      <c r="O160" s="140">
        <f t="shared" si="58"/>
        <v>28408.586684961527</v>
      </c>
      <c r="P160" s="140">
        <f t="shared" si="58"/>
        <v>28085.489481404784</v>
      </c>
      <c r="Q160" s="140">
        <f t="shared" si="58"/>
        <v>27760.768581239263</v>
      </c>
      <c r="R160" s="140">
        <f t="shared" si="58"/>
        <v>27434.41582472032</v>
      </c>
      <c r="S160" s="140">
        <f t="shared" si="58"/>
        <v>27106.42301109722</v>
      </c>
      <c r="T160" s="140">
        <f t="shared" si="58"/>
        <v>26776.781898407087</v>
      </c>
      <c r="U160" s="140">
        <f t="shared" si="58"/>
        <v>26445.484203267784</v>
      </c>
      <c r="V160" s="140">
        <f t="shared" si="58"/>
        <v>26112.521600669759</v>
      </c>
      <c r="W160" s="140">
        <f t="shared" si="58"/>
        <v>25777.88572376686</v>
      </c>
      <c r="X160" s="140">
        <f t="shared" si="58"/>
        <v>25441.568163666081</v>
      </c>
      <c r="Y160" s="140">
        <f t="shared" si="58"/>
        <v>25103.560469216267</v>
      </c>
      <c r="Z160" s="140">
        <f t="shared" si="58"/>
        <v>24763.854146795748</v>
      </c>
      <c r="AA160" s="140">
        <f t="shared" si="58"/>
        <v>24422.440660098895</v>
      </c>
      <c r="AB160" s="140">
        <f t="shared" si="58"/>
        <v>24079.311429921636</v>
      </c>
      <c r="AC160" s="140">
        <f t="shared" si="58"/>
        <v>23734.457833945853</v>
      </c>
      <c r="AD160" s="140">
        <f t="shared" si="58"/>
        <v>23387.871206522734</v>
      </c>
      <c r="AE160" s="140">
        <f t="shared" si="58"/>
        <v>23039.542838455003</v>
      </c>
      <c r="AF160" s="140">
        <f t="shared" si="58"/>
        <v>22689.463976778083</v>
      </c>
      <c r="AG160" s="140">
        <f t="shared" si="58"/>
        <v>22337.62582454014</v>
      </c>
      <c r="AH160" s="140">
        <f t="shared" si="58"/>
        <v>21984.019540581037</v>
      </c>
      <c r="AI160" s="140">
        <f t="shared" si="58"/>
        <v>21628.636239310159</v>
      </c>
      <c r="AJ160" s="140">
        <f t="shared" si="58"/>
        <v>21271.466990483132</v>
      </c>
      <c r="AK160" s="140">
        <f t="shared" si="58"/>
        <v>20912.502818977431</v>
      </c>
      <c r="AL160" s="140">
        <f t="shared" si="58"/>
        <v>20551.734704566836</v>
      </c>
      <c r="AM160" s="140">
        <f t="shared" si="58"/>
        <v>20189.15358169478</v>
      </c>
      <c r="AN160" s="140">
        <f t="shared" si="58"/>
        <v>19824.75033924653</v>
      </c>
      <c r="AO160" s="140">
        <f t="shared" si="58"/>
        <v>19458.515820320245</v>
      </c>
      <c r="AP160" s="140">
        <f t="shared" si="58"/>
        <v>19090.44082199689</v>
      </c>
      <c r="AQ160" s="140">
        <f t="shared" si="58"/>
        <v>18720.51609510896</v>
      </c>
      <c r="AR160" s="140">
        <f t="shared" si="58"/>
        <v>18348.732344008073</v>
      </c>
      <c r="AS160" s="140">
        <f t="shared" si="58"/>
        <v>17975.080226331374</v>
      </c>
      <c r="AT160" s="140">
        <f t="shared" si="58"/>
        <v>17599.550352766808</v>
      </c>
      <c r="AU160" s="140">
        <f t="shared" si="58"/>
        <v>17222.13328681713</v>
      </c>
      <c r="AV160" s="140">
        <f t="shared" si="58"/>
        <v>16842.81954456283</v>
      </c>
      <c r="AW160" s="140">
        <f t="shared" si="58"/>
        <v>16461.599594423773</v>
      </c>
      <c r="AX160" s="140">
        <f t="shared" si="58"/>
        <v>16078.463856919725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579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486</v>
      </c>
      <c r="C167" s="127"/>
      <c r="D167" s="144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487</v>
      </c>
      <c r="C168" s="150" t="str">
        <f>+Finanziamneti!J4</f>
        <v>A1 M9</v>
      </c>
      <c r="D168" s="138">
        <f>VLOOKUP($C168,$BA$6:$BB$41,2,FALSE)</f>
        <v>9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489</v>
      </c>
      <c r="C169" s="152">
        <f>+Finanziamneti!J5</f>
        <v>6.2E-2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490</v>
      </c>
      <c r="C170" s="153">
        <f>+Finanziamneti!J6</f>
        <v>30000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30" t="s">
        <v>491</v>
      </c>
      <c r="C171" s="153">
        <f>+Finanziamneti!J7</f>
        <v>79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26" t="s">
        <v>524</v>
      </c>
      <c r="C173" s="126" t="s">
        <v>525</v>
      </c>
      <c r="D173" s="139">
        <f>((1+C169)^(1/12))-1</f>
        <v>5.0254121388362272E-3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528</v>
      </c>
      <c r="C175" s="126" t="s">
        <v>525</v>
      </c>
      <c r="D175" s="140">
        <f>(C170)/((1-(1+D173)^(-C171))/D173)</f>
        <v>461.04378191613961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66">
        <v>41275</v>
      </c>
      <c r="D176" s="66">
        <v>41306</v>
      </c>
      <c r="E176" s="66">
        <v>41336</v>
      </c>
      <c r="F176" s="66">
        <v>41367</v>
      </c>
      <c r="G176" s="66">
        <v>41397</v>
      </c>
      <c r="H176" s="66">
        <v>41428</v>
      </c>
      <c r="I176" s="66">
        <v>41458</v>
      </c>
      <c r="J176" s="66">
        <v>41489</v>
      </c>
      <c r="K176" s="66">
        <v>41519</v>
      </c>
      <c r="L176" s="66">
        <v>41550</v>
      </c>
      <c r="M176" s="66">
        <v>41580</v>
      </c>
      <c r="N176" s="66">
        <v>41611</v>
      </c>
      <c r="O176" s="66">
        <v>41641</v>
      </c>
      <c r="P176" s="66">
        <v>41672</v>
      </c>
      <c r="Q176" s="66">
        <v>41702</v>
      </c>
      <c r="R176" s="66">
        <v>41733</v>
      </c>
      <c r="S176" s="66">
        <v>41763</v>
      </c>
      <c r="T176" s="66">
        <v>41794</v>
      </c>
      <c r="U176" s="66">
        <v>41824</v>
      </c>
      <c r="V176" s="66">
        <v>41855</v>
      </c>
      <c r="W176" s="66">
        <v>41885</v>
      </c>
      <c r="X176" s="66">
        <v>41916</v>
      </c>
      <c r="Y176" s="66">
        <v>41946</v>
      </c>
      <c r="Z176" s="66">
        <v>41977</v>
      </c>
      <c r="AA176" s="66">
        <v>42007</v>
      </c>
      <c r="AB176" s="66">
        <v>42038</v>
      </c>
      <c r="AC176" s="66">
        <v>42068</v>
      </c>
      <c r="AD176" s="66">
        <v>42099</v>
      </c>
      <c r="AE176" s="66">
        <v>42129</v>
      </c>
      <c r="AF176" s="66">
        <v>42160</v>
      </c>
      <c r="AG176" s="66">
        <v>42190</v>
      </c>
      <c r="AH176" s="66">
        <v>42221</v>
      </c>
      <c r="AI176" s="66">
        <v>42251</v>
      </c>
      <c r="AJ176" s="66">
        <v>42282</v>
      </c>
      <c r="AK176" s="66">
        <v>42312</v>
      </c>
      <c r="AL176" s="66">
        <v>42343</v>
      </c>
      <c r="AM176" s="66">
        <v>42373</v>
      </c>
      <c r="AN176" s="66">
        <v>42404</v>
      </c>
      <c r="AO176" s="66">
        <v>42434</v>
      </c>
      <c r="AP176" s="66">
        <v>42465</v>
      </c>
      <c r="AQ176" s="66">
        <v>42495</v>
      </c>
      <c r="AR176" s="66">
        <v>42526</v>
      </c>
      <c r="AS176" s="66">
        <v>42556</v>
      </c>
      <c r="AT176" s="66">
        <v>42587</v>
      </c>
      <c r="AU176" s="66">
        <v>42617</v>
      </c>
      <c r="AV176" s="66">
        <v>42648</v>
      </c>
      <c r="AW176" s="66">
        <v>42678</v>
      </c>
      <c r="AX176" s="66">
        <v>42709</v>
      </c>
      <c r="AY176" s="66">
        <v>0</v>
      </c>
      <c r="AZ176" s="127"/>
      <c r="BA176" s="127"/>
      <c r="BB176" s="136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7"/>
      <c r="C177" s="138">
        <v>1</v>
      </c>
      <c r="D177" s="138">
        <f>+C177+1</f>
        <v>2</v>
      </c>
      <c r="E177" s="138">
        <f t="shared" ref="E177:AY177" si="59">+D177+1</f>
        <v>3</v>
      </c>
      <c r="F177" s="138">
        <f t="shared" si="59"/>
        <v>4</v>
      </c>
      <c r="G177" s="138">
        <f t="shared" si="59"/>
        <v>5</v>
      </c>
      <c r="H177" s="138">
        <f t="shared" si="59"/>
        <v>6</v>
      </c>
      <c r="I177" s="138">
        <f t="shared" si="59"/>
        <v>7</v>
      </c>
      <c r="J177" s="138">
        <f t="shared" si="59"/>
        <v>8</v>
      </c>
      <c r="K177" s="138">
        <f t="shared" si="59"/>
        <v>9</v>
      </c>
      <c r="L177" s="138">
        <f t="shared" si="59"/>
        <v>10</v>
      </c>
      <c r="M177" s="138">
        <f t="shared" si="59"/>
        <v>11</v>
      </c>
      <c r="N177" s="138">
        <f t="shared" si="59"/>
        <v>12</v>
      </c>
      <c r="O177" s="138">
        <f t="shared" si="59"/>
        <v>13</v>
      </c>
      <c r="P177" s="138">
        <f t="shared" si="59"/>
        <v>14</v>
      </c>
      <c r="Q177" s="138">
        <f t="shared" si="59"/>
        <v>15</v>
      </c>
      <c r="R177" s="138">
        <f t="shared" si="59"/>
        <v>16</v>
      </c>
      <c r="S177" s="138">
        <f t="shared" si="59"/>
        <v>17</v>
      </c>
      <c r="T177" s="138">
        <f t="shared" si="59"/>
        <v>18</v>
      </c>
      <c r="U177" s="138">
        <f t="shared" si="59"/>
        <v>19</v>
      </c>
      <c r="V177" s="138">
        <f t="shared" si="59"/>
        <v>20</v>
      </c>
      <c r="W177" s="138">
        <f t="shared" si="59"/>
        <v>21</v>
      </c>
      <c r="X177" s="138">
        <f t="shared" si="59"/>
        <v>22</v>
      </c>
      <c r="Y177" s="138">
        <f t="shared" si="59"/>
        <v>23</v>
      </c>
      <c r="Z177" s="138">
        <f t="shared" si="59"/>
        <v>24</v>
      </c>
      <c r="AA177" s="138">
        <f t="shared" si="59"/>
        <v>25</v>
      </c>
      <c r="AB177" s="138">
        <f t="shared" si="59"/>
        <v>26</v>
      </c>
      <c r="AC177" s="138">
        <f t="shared" si="59"/>
        <v>27</v>
      </c>
      <c r="AD177" s="138">
        <f t="shared" si="59"/>
        <v>28</v>
      </c>
      <c r="AE177" s="138">
        <f t="shared" si="59"/>
        <v>29</v>
      </c>
      <c r="AF177" s="138">
        <f t="shared" si="59"/>
        <v>30</v>
      </c>
      <c r="AG177" s="138">
        <f t="shared" si="59"/>
        <v>31</v>
      </c>
      <c r="AH177" s="138">
        <f t="shared" si="59"/>
        <v>32</v>
      </c>
      <c r="AI177" s="138">
        <f t="shared" si="59"/>
        <v>33</v>
      </c>
      <c r="AJ177" s="138">
        <f t="shared" si="59"/>
        <v>34</v>
      </c>
      <c r="AK177" s="138">
        <f t="shared" si="59"/>
        <v>35</v>
      </c>
      <c r="AL177" s="138">
        <f t="shared" si="59"/>
        <v>36</v>
      </c>
      <c r="AM177" s="138">
        <f t="shared" si="59"/>
        <v>37</v>
      </c>
      <c r="AN177" s="138">
        <f t="shared" si="59"/>
        <v>38</v>
      </c>
      <c r="AO177" s="138">
        <f t="shared" si="59"/>
        <v>39</v>
      </c>
      <c r="AP177" s="138">
        <f t="shared" si="59"/>
        <v>40</v>
      </c>
      <c r="AQ177" s="138">
        <f t="shared" si="59"/>
        <v>41</v>
      </c>
      <c r="AR177" s="138">
        <f t="shared" si="59"/>
        <v>42</v>
      </c>
      <c r="AS177" s="138">
        <f t="shared" si="59"/>
        <v>43</v>
      </c>
      <c r="AT177" s="138">
        <f t="shared" si="59"/>
        <v>44</v>
      </c>
      <c r="AU177" s="138">
        <f t="shared" si="59"/>
        <v>45</v>
      </c>
      <c r="AV177" s="138">
        <f t="shared" si="59"/>
        <v>46</v>
      </c>
      <c r="AW177" s="138">
        <f t="shared" si="59"/>
        <v>47</v>
      </c>
      <c r="AX177" s="138">
        <f t="shared" si="59"/>
        <v>48</v>
      </c>
      <c r="AY177" s="138">
        <f t="shared" si="59"/>
        <v>49</v>
      </c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41" t="s">
        <v>490</v>
      </c>
      <c r="C178" s="142" t="s">
        <v>518</v>
      </c>
      <c r="D178" s="142" t="s">
        <v>519</v>
      </c>
      <c r="E178" s="142" t="s">
        <v>520</v>
      </c>
      <c r="F178" s="142" t="s">
        <v>521</v>
      </c>
      <c r="G178" s="142" t="s">
        <v>522</v>
      </c>
      <c r="H178" s="142" t="s">
        <v>523</v>
      </c>
      <c r="I178" s="142" t="s">
        <v>526</v>
      </c>
      <c r="J178" s="142" t="s">
        <v>527</v>
      </c>
      <c r="K178" s="142" t="s">
        <v>488</v>
      </c>
      <c r="L178" s="142" t="s">
        <v>529</v>
      </c>
      <c r="M178" s="142" t="s">
        <v>530</v>
      </c>
      <c r="N178" s="142" t="s">
        <v>503</v>
      </c>
      <c r="O178" s="142" t="s">
        <v>531</v>
      </c>
      <c r="P178" s="142" t="s">
        <v>532</v>
      </c>
      <c r="Q178" s="142" t="s">
        <v>533</v>
      </c>
      <c r="R178" s="142" t="s">
        <v>534</v>
      </c>
      <c r="S178" s="142" t="s">
        <v>535</v>
      </c>
      <c r="T178" s="142" t="s">
        <v>536</v>
      </c>
      <c r="U178" s="142" t="s">
        <v>537</v>
      </c>
      <c r="V178" s="142" t="s">
        <v>538</v>
      </c>
      <c r="W178" s="142" t="s">
        <v>539</v>
      </c>
      <c r="X178" s="142" t="s">
        <v>540</v>
      </c>
      <c r="Y178" s="142" t="s">
        <v>541</v>
      </c>
      <c r="Z178" s="142" t="s">
        <v>542</v>
      </c>
      <c r="AA178" s="142" t="s">
        <v>543</v>
      </c>
      <c r="AB178" s="142" t="s">
        <v>544</v>
      </c>
      <c r="AC178" s="142" t="s">
        <v>545</v>
      </c>
      <c r="AD178" s="142" t="s">
        <v>546</v>
      </c>
      <c r="AE178" s="142" t="s">
        <v>547</v>
      </c>
      <c r="AF178" s="142" t="s">
        <v>548</v>
      </c>
      <c r="AG178" s="142" t="s">
        <v>549</v>
      </c>
      <c r="AH178" s="142" t="s">
        <v>550</v>
      </c>
      <c r="AI178" s="142" t="s">
        <v>551</v>
      </c>
      <c r="AJ178" s="142" t="s">
        <v>552</v>
      </c>
      <c r="AK178" s="142" t="s">
        <v>553</v>
      </c>
      <c r="AL178" s="142" t="s">
        <v>554</v>
      </c>
      <c r="AM178" s="142" t="s">
        <v>555</v>
      </c>
      <c r="AN178" s="142" t="s">
        <v>556</v>
      </c>
      <c r="AO178" s="142" t="s">
        <v>557</v>
      </c>
      <c r="AP178" s="142" t="s">
        <v>558</v>
      </c>
      <c r="AQ178" s="142" t="s">
        <v>559</v>
      </c>
      <c r="AR178" s="142" t="s">
        <v>560</v>
      </c>
      <c r="AS178" s="142" t="s">
        <v>561</v>
      </c>
      <c r="AT178" s="142" t="s">
        <v>562</v>
      </c>
      <c r="AU178" s="142" t="s">
        <v>563</v>
      </c>
      <c r="AV178" s="142" t="s">
        <v>564</v>
      </c>
      <c r="AW178" s="142" t="s">
        <v>565</v>
      </c>
      <c r="AX178" s="142" t="s">
        <v>566</v>
      </c>
      <c r="AY178" s="142" t="s">
        <v>573</v>
      </c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9" t="s">
        <v>567</v>
      </c>
      <c r="C179" s="140"/>
      <c r="D179" s="140">
        <f t="shared" ref="D179:AX179" si="60">+IF(D177&gt;=$D168,$D175,0)*IF(C183&lt;1,0,1)</f>
        <v>0</v>
      </c>
      <c r="E179" s="140">
        <f t="shared" si="60"/>
        <v>0</v>
      </c>
      <c r="F179" s="140">
        <f t="shared" si="60"/>
        <v>0</v>
      </c>
      <c r="G179" s="140">
        <f t="shared" si="60"/>
        <v>0</v>
      </c>
      <c r="H179" s="140">
        <f t="shared" si="60"/>
        <v>0</v>
      </c>
      <c r="I179" s="140">
        <f t="shared" si="60"/>
        <v>0</v>
      </c>
      <c r="J179" s="140">
        <f t="shared" si="60"/>
        <v>0</v>
      </c>
      <c r="K179" s="140">
        <f t="shared" si="60"/>
        <v>0</v>
      </c>
      <c r="L179" s="140">
        <f t="shared" si="60"/>
        <v>461.04378191613961</v>
      </c>
      <c r="M179" s="140">
        <f t="shared" si="60"/>
        <v>461.04378191613961</v>
      </c>
      <c r="N179" s="140">
        <f t="shared" si="60"/>
        <v>461.04378191613961</v>
      </c>
      <c r="O179" s="140">
        <f t="shared" si="60"/>
        <v>461.04378191613961</v>
      </c>
      <c r="P179" s="140">
        <f t="shared" si="60"/>
        <v>461.04378191613961</v>
      </c>
      <c r="Q179" s="140">
        <f t="shared" si="60"/>
        <v>461.04378191613961</v>
      </c>
      <c r="R179" s="140">
        <f t="shared" si="60"/>
        <v>461.04378191613961</v>
      </c>
      <c r="S179" s="140">
        <f t="shared" si="60"/>
        <v>461.04378191613961</v>
      </c>
      <c r="T179" s="140">
        <f t="shared" si="60"/>
        <v>461.04378191613961</v>
      </c>
      <c r="U179" s="140">
        <f t="shared" si="60"/>
        <v>461.04378191613961</v>
      </c>
      <c r="V179" s="140">
        <f t="shared" si="60"/>
        <v>461.04378191613961</v>
      </c>
      <c r="W179" s="140">
        <f t="shared" si="60"/>
        <v>461.04378191613961</v>
      </c>
      <c r="X179" s="140">
        <f t="shared" si="60"/>
        <v>461.04378191613961</v>
      </c>
      <c r="Y179" s="140">
        <f t="shared" si="60"/>
        <v>461.04378191613961</v>
      </c>
      <c r="Z179" s="140">
        <f t="shared" si="60"/>
        <v>461.04378191613961</v>
      </c>
      <c r="AA179" s="140">
        <f t="shared" si="60"/>
        <v>461.04378191613961</v>
      </c>
      <c r="AB179" s="140">
        <f t="shared" si="60"/>
        <v>461.04378191613961</v>
      </c>
      <c r="AC179" s="140">
        <f t="shared" si="60"/>
        <v>461.04378191613961</v>
      </c>
      <c r="AD179" s="140">
        <f t="shared" si="60"/>
        <v>461.04378191613961</v>
      </c>
      <c r="AE179" s="140">
        <f t="shared" si="60"/>
        <v>461.04378191613961</v>
      </c>
      <c r="AF179" s="140">
        <f t="shared" si="60"/>
        <v>461.04378191613961</v>
      </c>
      <c r="AG179" s="140">
        <f t="shared" si="60"/>
        <v>461.04378191613961</v>
      </c>
      <c r="AH179" s="140">
        <f t="shared" si="60"/>
        <v>461.04378191613961</v>
      </c>
      <c r="AI179" s="140">
        <f t="shared" si="60"/>
        <v>461.04378191613961</v>
      </c>
      <c r="AJ179" s="140">
        <f t="shared" si="60"/>
        <v>461.04378191613961</v>
      </c>
      <c r="AK179" s="140">
        <f t="shared" si="60"/>
        <v>461.04378191613961</v>
      </c>
      <c r="AL179" s="140">
        <f t="shared" si="60"/>
        <v>461.04378191613961</v>
      </c>
      <c r="AM179" s="140">
        <f t="shared" si="60"/>
        <v>461.04378191613961</v>
      </c>
      <c r="AN179" s="140">
        <f t="shared" si="60"/>
        <v>461.04378191613961</v>
      </c>
      <c r="AO179" s="140">
        <f t="shared" si="60"/>
        <v>461.04378191613961</v>
      </c>
      <c r="AP179" s="140">
        <f t="shared" si="60"/>
        <v>461.04378191613961</v>
      </c>
      <c r="AQ179" s="140">
        <f t="shared" si="60"/>
        <v>461.04378191613961</v>
      </c>
      <c r="AR179" s="140">
        <f t="shared" si="60"/>
        <v>461.04378191613961</v>
      </c>
      <c r="AS179" s="140">
        <f t="shared" si="60"/>
        <v>461.04378191613961</v>
      </c>
      <c r="AT179" s="140">
        <f t="shared" si="60"/>
        <v>461.04378191613961</v>
      </c>
      <c r="AU179" s="140">
        <f t="shared" si="60"/>
        <v>461.04378191613961</v>
      </c>
      <c r="AV179" s="140">
        <f t="shared" si="60"/>
        <v>461.04378191613961</v>
      </c>
      <c r="AW179" s="140">
        <f t="shared" si="60"/>
        <v>461.04378191613961</v>
      </c>
      <c r="AX179" s="140">
        <f t="shared" si="60"/>
        <v>461.04378191613961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29" t="s">
        <v>568</v>
      </c>
      <c r="C180" s="140"/>
      <c r="D180" s="140">
        <f t="shared" ref="D180:AK180" si="61">D179-D182</f>
        <v>0</v>
      </c>
      <c r="E180" s="140">
        <f t="shared" si="61"/>
        <v>0</v>
      </c>
      <c r="F180" s="140">
        <f t="shared" si="61"/>
        <v>0</v>
      </c>
      <c r="G180" s="140">
        <f t="shared" si="61"/>
        <v>0</v>
      </c>
      <c r="H180" s="140">
        <f t="shared" si="61"/>
        <v>0</v>
      </c>
      <c r="I180" s="140">
        <f t="shared" si="61"/>
        <v>0</v>
      </c>
      <c r="J180" s="140">
        <f t="shared" si="61"/>
        <v>0</v>
      </c>
      <c r="K180" s="140">
        <f t="shared" si="61"/>
        <v>0</v>
      </c>
      <c r="L180" s="140">
        <f t="shared" si="61"/>
        <v>310.2814177510528</v>
      </c>
      <c r="M180" s="140">
        <f t="shared" si="61"/>
        <v>311.84070975427426</v>
      </c>
      <c r="N180" s="140">
        <f t="shared" si="61"/>
        <v>313.40783784245673</v>
      </c>
      <c r="O180" s="140">
        <f t="shared" si="61"/>
        <v>314.98284139515658</v>
      </c>
      <c r="P180" s="140">
        <f t="shared" si="61"/>
        <v>316.56575998982896</v>
      </c>
      <c r="Q180" s="140">
        <f t="shared" si="61"/>
        <v>318.15663340282174</v>
      </c>
      <c r="R180" s="140">
        <f t="shared" si="61"/>
        <v>319.75550161037552</v>
      </c>
      <c r="S180" s="140">
        <f t="shared" si="61"/>
        <v>321.36240478962799</v>
      </c>
      <c r="T180" s="140">
        <f t="shared" si="61"/>
        <v>322.97738331962341</v>
      </c>
      <c r="U180" s="140">
        <f t="shared" si="61"/>
        <v>324.6004777823274</v>
      </c>
      <c r="V180" s="140">
        <f t="shared" si="61"/>
        <v>326.23172896364673</v>
      </c>
      <c r="W180" s="140">
        <f t="shared" si="61"/>
        <v>327.87117785445412</v>
      </c>
      <c r="X180" s="140">
        <f t="shared" si="61"/>
        <v>329.51886565161851</v>
      </c>
      <c r="Y180" s="140">
        <f t="shared" si="61"/>
        <v>331.17483375903964</v>
      </c>
      <c r="Z180" s="140">
        <f t="shared" si="61"/>
        <v>332.83912378868945</v>
      </c>
      <c r="AA180" s="140">
        <f t="shared" si="61"/>
        <v>334.51177756165669</v>
      </c>
      <c r="AB180" s="140">
        <f t="shared" si="61"/>
        <v>336.19283710919876</v>
      </c>
      <c r="AC180" s="140">
        <f t="shared" si="61"/>
        <v>337.88234467379709</v>
      </c>
      <c r="AD180" s="140">
        <f t="shared" si="61"/>
        <v>339.58034271021927</v>
      </c>
      <c r="AE180" s="140">
        <f t="shared" si="61"/>
        <v>341.28687388658534</v>
      </c>
      <c r="AF180" s="140">
        <f t="shared" si="61"/>
        <v>343.00198108544043</v>
      </c>
      <c r="AG180" s="140">
        <f t="shared" si="61"/>
        <v>344.72570740483206</v>
      </c>
      <c r="AH180" s="140">
        <f t="shared" si="61"/>
        <v>346.45809615939322</v>
      </c>
      <c r="AI180" s="140">
        <f t="shared" si="61"/>
        <v>348.19919088143075</v>
      </c>
      <c r="AJ180" s="140">
        <f t="shared" si="61"/>
        <v>349.94903532201926</v>
      </c>
      <c r="AK180" s="140">
        <f t="shared" si="61"/>
        <v>351.70767345210055</v>
      </c>
      <c r="AL180" s="140">
        <f>AL179-AL182</f>
        <v>353.47514946358854</v>
      </c>
      <c r="AM180" s="140">
        <f t="shared" ref="AM180:AT180" si="62">AM179-AM182</f>
        <v>355.25150777047986</v>
      </c>
      <c r="AN180" s="140">
        <f t="shared" si="62"/>
        <v>357.03679300996947</v>
      </c>
      <c r="AO180" s="140">
        <f t="shared" si="62"/>
        <v>358.83105004357293</v>
      </c>
      <c r="AP180" s="140">
        <f t="shared" si="62"/>
        <v>360.63432395825328</v>
      </c>
      <c r="AQ180" s="140">
        <f t="shared" si="62"/>
        <v>362.44666006755403</v>
      </c>
      <c r="AR180" s="140">
        <f t="shared" si="62"/>
        <v>364.26810391273818</v>
      </c>
      <c r="AS180" s="140">
        <f t="shared" si="62"/>
        <v>366.09870126393213</v>
      </c>
      <c r="AT180" s="140">
        <f t="shared" si="62"/>
        <v>367.9384981212761</v>
      </c>
      <c r="AU180" s="140">
        <f>AU179-AU182</f>
        <v>369.78754071607989</v>
      </c>
      <c r="AV180" s="140">
        <f>AV179-AV182</f>
        <v>371.64587551198485</v>
      </c>
      <c r="AW180" s="140">
        <f>AW179-AW182</f>
        <v>373.51354920613124</v>
      </c>
      <c r="AX180" s="140">
        <f>AX179-AX182</f>
        <v>375.39060873033151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569</v>
      </c>
      <c r="C181" s="140"/>
      <c r="D181" s="140">
        <f t="shared" ref="D181:Q181" si="63">(D180+C181)*(IF(C183&lt;1,0,1))</f>
        <v>0</v>
      </c>
      <c r="E181" s="140">
        <f t="shared" si="63"/>
        <v>0</v>
      </c>
      <c r="F181" s="140">
        <f t="shared" si="63"/>
        <v>0</v>
      </c>
      <c r="G181" s="140">
        <f t="shared" si="63"/>
        <v>0</v>
      </c>
      <c r="H181" s="140">
        <f t="shared" si="63"/>
        <v>0</v>
      </c>
      <c r="I181" s="140">
        <f t="shared" si="63"/>
        <v>0</v>
      </c>
      <c r="J181" s="140">
        <f t="shared" si="63"/>
        <v>0</v>
      </c>
      <c r="K181" s="140">
        <f t="shared" si="63"/>
        <v>0</v>
      </c>
      <c r="L181" s="140">
        <f t="shared" si="63"/>
        <v>310.2814177510528</v>
      </c>
      <c r="M181" s="140">
        <f t="shared" si="63"/>
        <v>622.12212750532706</v>
      </c>
      <c r="N181" s="140">
        <f t="shared" si="63"/>
        <v>935.52996534778379</v>
      </c>
      <c r="O181" s="140">
        <f t="shared" si="63"/>
        <v>1250.5128067429405</v>
      </c>
      <c r="P181" s="140">
        <f t="shared" si="63"/>
        <v>1567.0785667327696</v>
      </c>
      <c r="Q181" s="140">
        <f t="shared" si="63"/>
        <v>1885.2352001355912</v>
      </c>
      <c r="R181" s="140">
        <f>(R180+Q181)*(IF(Q183&lt;1,0,1))</f>
        <v>2204.9907017459668</v>
      </c>
      <c r="S181" s="140">
        <f t="shared" ref="S181:AX181" si="64">(S180+R181)*(IF(R183&lt;1,0,1))</f>
        <v>2526.3531065355946</v>
      </c>
      <c r="T181" s="140">
        <f t="shared" si="64"/>
        <v>2849.3304898552178</v>
      </c>
      <c r="U181" s="140">
        <f t="shared" si="64"/>
        <v>3173.9309676375451</v>
      </c>
      <c r="V181" s="140">
        <f t="shared" si="64"/>
        <v>3500.1626966011918</v>
      </c>
      <c r="W181" s="140">
        <f t="shared" si="64"/>
        <v>3828.0338744556457</v>
      </c>
      <c r="X181" s="140">
        <f t="shared" si="64"/>
        <v>4157.5527401072641</v>
      </c>
      <c r="Y181" s="140">
        <f t="shared" si="64"/>
        <v>4488.7275738663038</v>
      </c>
      <c r="Z181" s="140">
        <f t="shared" si="64"/>
        <v>4821.5666976549928</v>
      </c>
      <c r="AA181" s="140">
        <f t="shared" si="64"/>
        <v>5156.0784752166492</v>
      </c>
      <c r="AB181" s="140">
        <f t="shared" si="64"/>
        <v>5492.2713123258482</v>
      </c>
      <c r="AC181" s="140">
        <f t="shared" si="64"/>
        <v>5830.1536569996451</v>
      </c>
      <c r="AD181" s="140">
        <f t="shared" si="64"/>
        <v>6169.7339997098643</v>
      </c>
      <c r="AE181" s="140">
        <f t="shared" si="64"/>
        <v>6511.0208735964497</v>
      </c>
      <c r="AF181" s="140">
        <f t="shared" si="64"/>
        <v>6854.0228546818898</v>
      </c>
      <c r="AG181" s="140">
        <f t="shared" si="64"/>
        <v>7198.7485620867219</v>
      </c>
      <c r="AH181" s="140">
        <f t="shared" si="64"/>
        <v>7545.2066582461148</v>
      </c>
      <c r="AI181" s="140">
        <f t="shared" si="64"/>
        <v>7893.4058491275455</v>
      </c>
      <c r="AJ181" s="140">
        <f t="shared" si="64"/>
        <v>8243.3548844495654</v>
      </c>
      <c r="AK181" s="140">
        <f t="shared" si="64"/>
        <v>8595.0625579016651</v>
      </c>
      <c r="AL181" s="140">
        <f t="shared" si="64"/>
        <v>8948.5377073652544</v>
      </c>
      <c r="AM181" s="140">
        <f t="shared" si="64"/>
        <v>9303.7892151357337</v>
      </c>
      <c r="AN181" s="140">
        <f t="shared" si="64"/>
        <v>9660.8260081457029</v>
      </c>
      <c r="AO181" s="140">
        <f t="shared" si="64"/>
        <v>10019.657058189276</v>
      </c>
      <c r="AP181" s="140">
        <f t="shared" si="64"/>
        <v>10380.291382147529</v>
      </c>
      <c r="AQ181" s="140">
        <f t="shared" si="64"/>
        <v>10742.738042215082</v>
      </c>
      <c r="AR181" s="140">
        <f t="shared" si="64"/>
        <v>11107.00614612782</v>
      </c>
      <c r="AS181" s="140">
        <f t="shared" si="64"/>
        <v>11473.104847391753</v>
      </c>
      <c r="AT181" s="140">
        <f t="shared" si="64"/>
        <v>11841.04334551303</v>
      </c>
      <c r="AU181" s="140">
        <f t="shared" si="64"/>
        <v>12210.830886229109</v>
      </c>
      <c r="AV181" s="140">
        <f t="shared" si="64"/>
        <v>12582.476761741094</v>
      </c>
      <c r="AW181" s="140">
        <f t="shared" si="64"/>
        <v>12955.990310947225</v>
      </c>
      <c r="AX181" s="140">
        <f t="shared" si="64"/>
        <v>13331.380919677556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570</v>
      </c>
      <c r="C182" s="140"/>
      <c r="D182" s="140">
        <f>IF(D179&gt;0,C183*$D173,0)</f>
        <v>0</v>
      </c>
      <c r="E182" s="140">
        <f t="shared" ref="E182:AX182" si="65">IF(E179&gt;0,D183*$D$12,0)</f>
        <v>0</v>
      </c>
      <c r="F182" s="140">
        <f t="shared" si="65"/>
        <v>0</v>
      </c>
      <c r="G182" s="140">
        <f t="shared" si="65"/>
        <v>0</v>
      </c>
      <c r="H182" s="140">
        <f t="shared" si="65"/>
        <v>0</v>
      </c>
      <c r="I182" s="140">
        <f t="shared" si="65"/>
        <v>0</v>
      </c>
      <c r="J182" s="140">
        <f t="shared" si="65"/>
        <v>0</v>
      </c>
      <c r="K182" s="140">
        <f t="shared" si="65"/>
        <v>0</v>
      </c>
      <c r="L182" s="140">
        <f t="shared" si="65"/>
        <v>150.76236416508681</v>
      </c>
      <c r="M182" s="140">
        <f t="shared" si="65"/>
        <v>149.20307216186538</v>
      </c>
      <c r="N182" s="140">
        <f t="shared" si="65"/>
        <v>147.63594407368291</v>
      </c>
      <c r="O182" s="140">
        <f t="shared" si="65"/>
        <v>146.06094052098302</v>
      </c>
      <c r="P182" s="140">
        <f t="shared" si="65"/>
        <v>144.47802192631067</v>
      </c>
      <c r="Q182" s="140">
        <f t="shared" si="65"/>
        <v>142.88714851331787</v>
      </c>
      <c r="R182" s="140">
        <f t="shared" si="65"/>
        <v>141.28828030576406</v>
      </c>
      <c r="S182" s="140">
        <f t="shared" si="65"/>
        <v>139.68137712651162</v>
      </c>
      <c r="T182" s="140">
        <f t="shared" si="65"/>
        <v>138.06639859651622</v>
      </c>
      <c r="U182" s="140">
        <f t="shared" si="65"/>
        <v>136.44330413381223</v>
      </c>
      <c r="V182" s="140">
        <f t="shared" si="65"/>
        <v>134.81205295249288</v>
      </c>
      <c r="W182" s="140">
        <f t="shared" si="65"/>
        <v>133.17260406168546</v>
      </c>
      <c r="X182" s="140">
        <f t="shared" si="65"/>
        <v>131.52491626452112</v>
      </c>
      <c r="Y182" s="140">
        <f t="shared" si="65"/>
        <v>129.86894815709994</v>
      </c>
      <c r="Z182" s="140">
        <f t="shared" si="65"/>
        <v>128.20465812745019</v>
      </c>
      <c r="AA182" s="140">
        <f t="shared" si="65"/>
        <v>126.53200435448292</v>
      </c>
      <c r="AB182" s="140">
        <f t="shared" si="65"/>
        <v>124.85094480694087</v>
      </c>
      <c r="AC182" s="140">
        <f t="shared" si="65"/>
        <v>123.16143724234253</v>
      </c>
      <c r="AD182" s="140">
        <f t="shared" si="65"/>
        <v>121.46343920592037</v>
      </c>
      <c r="AE182" s="140">
        <f t="shared" si="65"/>
        <v>119.75690802955428</v>
      </c>
      <c r="AF182" s="140">
        <f t="shared" si="65"/>
        <v>118.04180083069917</v>
      </c>
      <c r="AG182" s="140">
        <f t="shared" si="65"/>
        <v>116.31807451130751</v>
      </c>
      <c r="AH182" s="140">
        <f t="shared" si="65"/>
        <v>114.58568575674636</v>
      </c>
      <c r="AI182" s="140">
        <f t="shared" si="65"/>
        <v>112.84459103470886</v>
      </c>
      <c r="AJ182" s="140">
        <f t="shared" si="65"/>
        <v>111.09474659412037</v>
      </c>
      <c r="AK182" s="140">
        <f t="shared" si="65"/>
        <v>109.33610846403906</v>
      </c>
      <c r="AL182" s="140">
        <f t="shared" si="65"/>
        <v>107.56863245255104</v>
      </c>
      <c r="AM182" s="140">
        <f t="shared" si="65"/>
        <v>105.79227414565976</v>
      </c>
      <c r="AN182" s="140">
        <f t="shared" si="65"/>
        <v>104.00698890617012</v>
      </c>
      <c r="AO182" s="140">
        <f t="shared" si="65"/>
        <v>102.21273187256666</v>
      </c>
      <c r="AP182" s="140">
        <f t="shared" si="65"/>
        <v>100.40945795788636</v>
      </c>
      <c r="AQ182" s="140">
        <f t="shared" si="65"/>
        <v>98.597121848585545</v>
      </c>
      <c r="AR182" s="140">
        <f t="shared" si="65"/>
        <v>96.775678003401424</v>
      </c>
      <c r="AS182" s="140">
        <f t="shared" si="65"/>
        <v>94.94508065220748</v>
      </c>
      <c r="AT182" s="140">
        <f t="shared" si="65"/>
        <v>93.105283794863539</v>
      </c>
      <c r="AU182" s="140">
        <f t="shared" si="65"/>
        <v>91.256241200059705</v>
      </c>
      <c r="AV182" s="140">
        <f t="shared" si="65"/>
        <v>89.397906404154725</v>
      </c>
      <c r="AW182" s="140">
        <f t="shared" si="65"/>
        <v>87.530232710008377</v>
      </c>
      <c r="AX182" s="140">
        <f t="shared" si="65"/>
        <v>85.653173185808086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43" t="s">
        <v>571</v>
      </c>
      <c r="C183" s="140">
        <f>IF(C177=$D168,($C170),IF(D177&lt;$D168,0,(($C170)-C181)*IF(B183&lt;1,0,1)))</f>
        <v>0</v>
      </c>
      <c r="D183" s="140">
        <f t="shared" ref="D183:AX183" si="66">IF(D177=$D168,($C170),IF(E177&lt;$D168,0,(($C170)-D181)*IF(C183&lt;1,0,1)))</f>
        <v>0</v>
      </c>
      <c r="E183" s="140">
        <f t="shared" si="66"/>
        <v>0</v>
      </c>
      <c r="F183" s="140">
        <f t="shared" si="66"/>
        <v>0</v>
      </c>
      <c r="G183" s="140">
        <f t="shared" si="66"/>
        <v>0</v>
      </c>
      <c r="H183" s="140">
        <f t="shared" si="66"/>
        <v>0</v>
      </c>
      <c r="I183" s="140">
        <f t="shared" si="66"/>
        <v>0</v>
      </c>
      <c r="J183" s="140">
        <f t="shared" si="66"/>
        <v>0</v>
      </c>
      <c r="K183" s="140">
        <f t="shared" si="66"/>
        <v>30000</v>
      </c>
      <c r="L183" s="140">
        <f t="shared" si="66"/>
        <v>29689.718582248948</v>
      </c>
      <c r="M183" s="140">
        <f t="shared" si="66"/>
        <v>29377.877872494671</v>
      </c>
      <c r="N183" s="140">
        <f t="shared" si="66"/>
        <v>29064.470034652215</v>
      </c>
      <c r="O183" s="140">
        <f t="shared" si="66"/>
        <v>28749.48719325706</v>
      </c>
      <c r="P183" s="140">
        <f t="shared" si="66"/>
        <v>28432.921433267231</v>
      </c>
      <c r="Q183" s="140">
        <f t="shared" si="66"/>
        <v>28114.76479986441</v>
      </c>
      <c r="R183" s="140">
        <f t="shared" si="66"/>
        <v>27795.009298254034</v>
      </c>
      <c r="S183" s="140">
        <f t="shared" si="66"/>
        <v>27473.646893464407</v>
      </c>
      <c r="T183" s="140">
        <f t="shared" si="66"/>
        <v>27150.669510144784</v>
      </c>
      <c r="U183" s="140">
        <f t="shared" si="66"/>
        <v>26826.069032362455</v>
      </c>
      <c r="V183" s="140">
        <f t="shared" si="66"/>
        <v>26499.83730339881</v>
      </c>
      <c r="W183" s="140">
        <f t="shared" si="66"/>
        <v>26171.966125544353</v>
      </c>
      <c r="X183" s="140">
        <f t="shared" si="66"/>
        <v>25842.447259892735</v>
      </c>
      <c r="Y183" s="140">
        <f t="shared" si="66"/>
        <v>25511.272426133695</v>
      </c>
      <c r="Z183" s="140">
        <f t="shared" si="66"/>
        <v>25178.433302345009</v>
      </c>
      <c r="AA183" s="140">
        <f t="shared" si="66"/>
        <v>24843.921524783349</v>
      </c>
      <c r="AB183" s="140">
        <f t="shared" si="66"/>
        <v>24507.728687674153</v>
      </c>
      <c r="AC183" s="140">
        <f t="shared" si="66"/>
        <v>24169.846343000354</v>
      </c>
      <c r="AD183" s="140">
        <f t="shared" si="66"/>
        <v>23830.266000290136</v>
      </c>
      <c r="AE183" s="140">
        <f t="shared" si="66"/>
        <v>23488.979126403552</v>
      </c>
      <c r="AF183" s="140">
        <f t="shared" si="66"/>
        <v>23145.977145318109</v>
      </c>
      <c r="AG183" s="140">
        <f t="shared" si="66"/>
        <v>22801.251437913277</v>
      </c>
      <c r="AH183" s="140">
        <f t="shared" si="66"/>
        <v>22454.793341753884</v>
      </c>
      <c r="AI183" s="140">
        <f t="shared" si="66"/>
        <v>22106.594150872454</v>
      </c>
      <c r="AJ183" s="140">
        <f t="shared" si="66"/>
        <v>21756.645115550433</v>
      </c>
      <c r="AK183" s="140">
        <f t="shared" si="66"/>
        <v>21404.937442098337</v>
      </c>
      <c r="AL183" s="140">
        <f t="shared" si="66"/>
        <v>21051.462292634744</v>
      </c>
      <c r="AM183" s="140">
        <f t="shared" si="66"/>
        <v>20696.210784864266</v>
      </c>
      <c r="AN183" s="140">
        <f t="shared" si="66"/>
        <v>20339.173991854295</v>
      </c>
      <c r="AO183" s="140">
        <f t="shared" si="66"/>
        <v>19980.342941810726</v>
      </c>
      <c r="AP183" s="140">
        <f t="shared" si="66"/>
        <v>19619.70861785247</v>
      </c>
      <c r="AQ183" s="140">
        <f t="shared" si="66"/>
        <v>19257.261957784918</v>
      </c>
      <c r="AR183" s="140">
        <f t="shared" si="66"/>
        <v>18892.99385387218</v>
      </c>
      <c r="AS183" s="140">
        <f t="shared" si="66"/>
        <v>18526.895152608246</v>
      </c>
      <c r="AT183" s="140">
        <f t="shared" si="66"/>
        <v>18158.95665448697</v>
      </c>
      <c r="AU183" s="140">
        <f t="shared" si="66"/>
        <v>17789.169113770891</v>
      </c>
      <c r="AV183" s="140">
        <f t="shared" si="66"/>
        <v>17417.523238258906</v>
      </c>
      <c r="AW183" s="140">
        <f t="shared" si="66"/>
        <v>17044.009689052775</v>
      </c>
      <c r="AX183" s="140">
        <f t="shared" si="66"/>
        <v>16668.619080322445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33" t="s">
        <v>580</v>
      </c>
      <c r="C187" s="133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6" t="s">
        <v>486</v>
      </c>
      <c r="C190" s="127"/>
      <c r="D190" s="144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28" t="s">
        <v>487</v>
      </c>
      <c r="C191" s="150" t="str">
        <f>+Finanziamneti!K4</f>
        <v>A1 M10</v>
      </c>
      <c r="D191" s="138">
        <f>VLOOKUP($C191,$BA$6:$BB$41,2,FALSE)</f>
        <v>10</v>
      </c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8" t="s">
        <v>489</v>
      </c>
      <c r="C192" s="152">
        <f>+Finanziamneti!K5</f>
        <v>6.2E-2</v>
      </c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9" t="s">
        <v>490</v>
      </c>
      <c r="C193" s="153">
        <f>+Finanziamneti!K6</f>
        <v>30000</v>
      </c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30" t="s">
        <v>491</v>
      </c>
      <c r="C194" s="153">
        <f>+Finanziamneti!K7</f>
        <v>80</v>
      </c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6" t="s">
        <v>524</v>
      </c>
      <c r="C196" s="126" t="s">
        <v>525</v>
      </c>
      <c r="D196" s="139">
        <f>((1+C192)^(1/12))-1</f>
        <v>5.0254121388362272E-3</v>
      </c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6" t="s">
        <v>528</v>
      </c>
      <c r="C198" s="126" t="s">
        <v>525</v>
      </c>
      <c r="D198" s="140">
        <f>(C193)/((1-(1+D196)^(-C194))/D196)</f>
        <v>456.34751085850866</v>
      </c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7"/>
      <c r="C199" s="66">
        <v>41275</v>
      </c>
      <c r="D199" s="66">
        <v>41306</v>
      </c>
      <c r="E199" s="66">
        <v>41336</v>
      </c>
      <c r="F199" s="66">
        <v>41367</v>
      </c>
      <c r="G199" s="66">
        <v>41397</v>
      </c>
      <c r="H199" s="66">
        <v>41428</v>
      </c>
      <c r="I199" s="66">
        <v>41458</v>
      </c>
      <c r="J199" s="66">
        <v>41489</v>
      </c>
      <c r="K199" s="66">
        <v>41519</v>
      </c>
      <c r="L199" s="66">
        <v>41550</v>
      </c>
      <c r="M199" s="66">
        <v>41580</v>
      </c>
      <c r="N199" s="66">
        <v>41611</v>
      </c>
      <c r="O199" s="66">
        <v>41641</v>
      </c>
      <c r="P199" s="66">
        <v>41672</v>
      </c>
      <c r="Q199" s="66">
        <v>41702</v>
      </c>
      <c r="R199" s="66">
        <v>41733</v>
      </c>
      <c r="S199" s="66">
        <v>41763</v>
      </c>
      <c r="T199" s="66">
        <v>41794</v>
      </c>
      <c r="U199" s="66">
        <v>41824</v>
      </c>
      <c r="V199" s="66">
        <v>41855</v>
      </c>
      <c r="W199" s="66">
        <v>41885</v>
      </c>
      <c r="X199" s="66">
        <v>41916</v>
      </c>
      <c r="Y199" s="66">
        <v>41946</v>
      </c>
      <c r="Z199" s="66">
        <v>41977</v>
      </c>
      <c r="AA199" s="66">
        <v>42007</v>
      </c>
      <c r="AB199" s="66">
        <v>42038</v>
      </c>
      <c r="AC199" s="66">
        <v>42068</v>
      </c>
      <c r="AD199" s="66">
        <v>42099</v>
      </c>
      <c r="AE199" s="66">
        <v>42129</v>
      </c>
      <c r="AF199" s="66">
        <v>42160</v>
      </c>
      <c r="AG199" s="66">
        <v>42190</v>
      </c>
      <c r="AH199" s="66">
        <v>42221</v>
      </c>
      <c r="AI199" s="66">
        <v>42251</v>
      </c>
      <c r="AJ199" s="66">
        <v>42282</v>
      </c>
      <c r="AK199" s="66">
        <v>42312</v>
      </c>
      <c r="AL199" s="66">
        <v>42343</v>
      </c>
      <c r="AM199" s="66">
        <v>42373</v>
      </c>
      <c r="AN199" s="66">
        <v>42404</v>
      </c>
      <c r="AO199" s="66">
        <v>42434</v>
      </c>
      <c r="AP199" s="66">
        <v>42465</v>
      </c>
      <c r="AQ199" s="66">
        <v>42495</v>
      </c>
      <c r="AR199" s="66">
        <v>42526</v>
      </c>
      <c r="AS199" s="66">
        <v>42556</v>
      </c>
      <c r="AT199" s="66">
        <v>42587</v>
      </c>
      <c r="AU199" s="66">
        <v>42617</v>
      </c>
      <c r="AV199" s="66">
        <v>42648</v>
      </c>
      <c r="AW199" s="66">
        <v>42678</v>
      </c>
      <c r="AX199" s="66">
        <v>42709</v>
      </c>
      <c r="AY199" s="66">
        <v>0</v>
      </c>
      <c r="AZ199" s="127"/>
      <c r="BA199" s="127"/>
      <c r="BB199" s="136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27"/>
      <c r="C200" s="138">
        <v>1</v>
      </c>
      <c r="D200" s="138">
        <f>+C200+1</f>
        <v>2</v>
      </c>
      <c r="E200" s="138">
        <f t="shared" ref="E200:AY200" si="67">+D200+1</f>
        <v>3</v>
      </c>
      <c r="F200" s="138">
        <f t="shared" si="67"/>
        <v>4</v>
      </c>
      <c r="G200" s="138">
        <f t="shared" si="67"/>
        <v>5</v>
      </c>
      <c r="H200" s="138">
        <f t="shared" si="67"/>
        <v>6</v>
      </c>
      <c r="I200" s="138">
        <f t="shared" si="67"/>
        <v>7</v>
      </c>
      <c r="J200" s="138">
        <f t="shared" si="67"/>
        <v>8</v>
      </c>
      <c r="K200" s="138">
        <f t="shared" si="67"/>
        <v>9</v>
      </c>
      <c r="L200" s="138">
        <f t="shared" si="67"/>
        <v>10</v>
      </c>
      <c r="M200" s="138">
        <f t="shared" si="67"/>
        <v>11</v>
      </c>
      <c r="N200" s="138">
        <f t="shared" si="67"/>
        <v>12</v>
      </c>
      <c r="O200" s="138">
        <f t="shared" si="67"/>
        <v>13</v>
      </c>
      <c r="P200" s="138">
        <f t="shared" si="67"/>
        <v>14</v>
      </c>
      <c r="Q200" s="138">
        <f t="shared" si="67"/>
        <v>15</v>
      </c>
      <c r="R200" s="138">
        <f t="shared" si="67"/>
        <v>16</v>
      </c>
      <c r="S200" s="138">
        <f t="shared" si="67"/>
        <v>17</v>
      </c>
      <c r="T200" s="138">
        <f t="shared" si="67"/>
        <v>18</v>
      </c>
      <c r="U200" s="138">
        <f t="shared" si="67"/>
        <v>19</v>
      </c>
      <c r="V200" s="138">
        <f t="shared" si="67"/>
        <v>20</v>
      </c>
      <c r="W200" s="138">
        <f t="shared" si="67"/>
        <v>21</v>
      </c>
      <c r="X200" s="138">
        <f t="shared" si="67"/>
        <v>22</v>
      </c>
      <c r="Y200" s="138">
        <f t="shared" si="67"/>
        <v>23</v>
      </c>
      <c r="Z200" s="138">
        <f t="shared" si="67"/>
        <v>24</v>
      </c>
      <c r="AA200" s="138">
        <f t="shared" si="67"/>
        <v>25</v>
      </c>
      <c r="AB200" s="138">
        <f t="shared" si="67"/>
        <v>26</v>
      </c>
      <c r="AC200" s="138">
        <f t="shared" si="67"/>
        <v>27</v>
      </c>
      <c r="AD200" s="138">
        <f t="shared" si="67"/>
        <v>28</v>
      </c>
      <c r="AE200" s="138">
        <f t="shared" si="67"/>
        <v>29</v>
      </c>
      <c r="AF200" s="138">
        <f t="shared" si="67"/>
        <v>30</v>
      </c>
      <c r="AG200" s="138">
        <f t="shared" si="67"/>
        <v>31</v>
      </c>
      <c r="AH200" s="138">
        <f t="shared" si="67"/>
        <v>32</v>
      </c>
      <c r="AI200" s="138">
        <f t="shared" si="67"/>
        <v>33</v>
      </c>
      <c r="AJ200" s="138">
        <f t="shared" si="67"/>
        <v>34</v>
      </c>
      <c r="AK200" s="138">
        <f t="shared" si="67"/>
        <v>35</v>
      </c>
      <c r="AL200" s="138">
        <f t="shared" si="67"/>
        <v>36</v>
      </c>
      <c r="AM200" s="138">
        <f t="shared" si="67"/>
        <v>37</v>
      </c>
      <c r="AN200" s="138">
        <f t="shared" si="67"/>
        <v>38</v>
      </c>
      <c r="AO200" s="138">
        <f t="shared" si="67"/>
        <v>39</v>
      </c>
      <c r="AP200" s="138">
        <f t="shared" si="67"/>
        <v>40</v>
      </c>
      <c r="AQ200" s="138">
        <f t="shared" si="67"/>
        <v>41</v>
      </c>
      <c r="AR200" s="138">
        <f t="shared" si="67"/>
        <v>42</v>
      </c>
      <c r="AS200" s="138">
        <f t="shared" si="67"/>
        <v>43</v>
      </c>
      <c r="AT200" s="138">
        <f t="shared" si="67"/>
        <v>44</v>
      </c>
      <c r="AU200" s="138">
        <f t="shared" si="67"/>
        <v>45</v>
      </c>
      <c r="AV200" s="138">
        <f t="shared" si="67"/>
        <v>46</v>
      </c>
      <c r="AW200" s="138">
        <f t="shared" si="67"/>
        <v>47</v>
      </c>
      <c r="AX200" s="138">
        <f t="shared" si="67"/>
        <v>48</v>
      </c>
      <c r="AY200" s="138">
        <f t="shared" si="67"/>
        <v>49</v>
      </c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41" t="s">
        <v>490</v>
      </c>
      <c r="C201" s="142" t="s">
        <v>518</v>
      </c>
      <c r="D201" s="142" t="s">
        <v>519</v>
      </c>
      <c r="E201" s="142" t="s">
        <v>520</v>
      </c>
      <c r="F201" s="142" t="s">
        <v>521</v>
      </c>
      <c r="G201" s="142" t="s">
        <v>522</v>
      </c>
      <c r="H201" s="142" t="s">
        <v>523</v>
      </c>
      <c r="I201" s="142" t="s">
        <v>526</v>
      </c>
      <c r="J201" s="142" t="s">
        <v>527</v>
      </c>
      <c r="K201" s="142" t="s">
        <v>488</v>
      </c>
      <c r="L201" s="142" t="s">
        <v>529</v>
      </c>
      <c r="M201" s="142" t="s">
        <v>530</v>
      </c>
      <c r="N201" s="142" t="s">
        <v>503</v>
      </c>
      <c r="O201" s="142" t="s">
        <v>531</v>
      </c>
      <c r="P201" s="142" t="s">
        <v>532</v>
      </c>
      <c r="Q201" s="142" t="s">
        <v>533</v>
      </c>
      <c r="R201" s="142" t="s">
        <v>534</v>
      </c>
      <c r="S201" s="142" t="s">
        <v>535</v>
      </c>
      <c r="T201" s="142" t="s">
        <v>536</v>
      </c>
      <c r="U201" s="142" t="s">
        <v>537</v>
      </c>
      <c r="V201" s="142" t="s">
        <v>538</v>
      </c>
      <c r="W201" s="142" t="s">
        <v>539</v>
      </c>
      <c r="X201" s="142" t="s">
        <v>540</v>
      </c>
      <c r="Y201" s="142" t="s">
        <v>541</v>
      </c>
      <c r="Z201" s="142" t="s">
        <v>542</v>
      </c>
      <c r="AA201" s="142" t="s">
        <v>543</v>
      </c>
      <c r="AB201" s="142" t="s">
        <v>544</v>
      </c>
      <c r="AC201" s="142" t="s">
        <v>545</v>
      </c>
      <c r="AD201" s="142" t="s">
        <v>546</v>
      </c>
      <c r="AE201" s="142" t="s">
        <v>547</v>
      </c>
      <c r="AF201" s="142" t="s">
        <v>548</v>
      </c>
      <c r="AG201" s="142" t="s">
        <v>549</v>
      </c>
      <c r="AH201" s="142" t="s">
        <v>550</v>
      </c>
      <c r="AI201" s="142" t="s">
        <v>551</v>
      </c>
      <c r="AJ201" s="142" t="s">
        <v>552</v>
      </c>
      <c r="AK201" s="142" t="s">
        <v>553</v>
      </c>
      <c r="AL201" s="142" t="s">
        <v>554</v>
      </c>
      <c r="AM201" s="142" t="s">
        <v>555</v>
      </c>
      <c r="AN201" s="142" t="s">
        <v>556</v>
      </c>
      <c r="AO201" s="142" t="s">
        <v>557</v>
      </c>
      <c r="AP201" s="142" t="s">
        <v>558</v>
      </c>
      <c r="AQ201" s="142" t="s">
        <v>559</v>
      </c>
      <c r="AR201" s="142" t="s">
        <v>560</v>
      </c>
      <c r="AS201" s="142" t="s">
        <v>561</v>
      </c>
      <c r="AT201" s="142" t="s">
        <v>562</v>
      </c>
      <c r="AU201" s="142" t="s">
        <v>563</v>
      </c>
      <c r="AV201" s="142" t="s">
        <v>564</v>
      </c>
      <c r="AW201" s="142" t="s">
        <v>565</v>
      </c>
      <c r="AX201" s="142" t="s">
        <v>566</v>
      </c>
      <c r="AY201" s="142" t="s">
        <v>573</v>
      </c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9" t="s">
        <v>567</v>
      </c>
      <c r="C202" s="140"/>
      <c r="D202" s="140">
        <f t="shared" ref="D202:AX202" si="68">+IF(D200&gt;=$D191,$D198,0)*IF(C206&lt;1,0,1)</f>
        <v>0</v>
      </c>
      <c r="E202" s="140">
        <f t="shared" si="68"/>
        <v>0</v>
      </c>
      <c r="F202" s="140">
        <f t="shared" si="68"/>
        <v>0</v>
      </c>
      <c r="G202" s="140">
        <f t="shared" si="68"/>
        <v>0</v>
      </c>
      <c r="H202" s="140">
        <f t="shared" si="68"/>
        <v>0</v>
      </c>
      <c r="I202" s="140">
        <f t="shared" si="68"/>
        <v>0</v>
      </c>
      <c r="J202" s="140">
        <f t="shared" si="68"/>
        <v>0</v>
      </c>
      <c r="K202" s="140">
        <f t="shared" si="68"/>
        <v>0</v>
      </c>
      <c r="L202" s="140">
        <f t="shared" si="68"/>
        <v>0</v>
      </c>
      <c r="M202" s="140">
        <f t="shared" si="68"/>
        <v>456.34751085850866</v>
      </c>
      <c r="N202" s="140">
        <f t="shared" si="68"/>
        <v>456.34751085850866</v>
      </c>
      <c r="O202" s="140">
        <f t="shared" si="68"/>
        <v>456.34751085850866</v>
      </c>
      <c r="P202" s="140">
        <f t="shared" si="68"/>
        <v>456.34751085850866</v>
      </c>
      <c r="Q202" s="140">
        <f t="shared" si="68"/>
        <v>456.34751085850866</v>
      </c>
      <c r="R202" s="140">
        <f t="shared" si="68"/>
        <v>456.34751085850866</v>
      </c>
      <c r="S202" s="140">
        <f t="shared" si="68"/>
        <v>456.34751085850866</v>
      </c>
      <c r="T202" s="140">
        <f t="shared" si="68"/>
        <v>456.34751085850866</v>
      </c>
      <c r="U202" s="140">
        <f t="shared" si="68"/>
        <v>456.34751085850866</v>
      </c>
      <c r="V202" s="140">
        <f t="shared" si="68"/>
        <v>456.34751085850866</v>
      </c>
      <c r="W202" s="140">
        <f t="shared" si="68"/>
        <v>456.34751085850866</v>
      </c>
      <c r="X202" s="140">
        <f t="shared" si="68"/>
        <v>456.34751085850866</v>
      </c>
      <c r="Y202" s="140">
        <f t="shared" si="68"/>
        <v>456.34751085850866</v>
      </c>
      <c r="Z202" s="140">
        <f t="shared" si="68"/>
        <v>456.34751085850866</v>
      </c>
      <c r="AA202" s="140">
        <f t="shared" si="68"/>
        <v>456.34751085850866</v>
      </c>
      <c r="AB202" s="140">
        <f t="shared" si="68"/>
        <v>456.34751085850866</v>
      </c>
      <c r="AC202" s="140">
        <f t="shared" si="68"/>
        <v>456.34751085850866</v>
      </c>
      <c r="AD202" s="140">
        <f t="shared" si="68"/>
        <v>456.34751085850866</v>
      </c>
      <c r="AE202" s="140">
        <f t="shared" si="68"/>
        <v>456.34751085850866</v>
      </c>
      <c r="AF202" s="140">
        <f t="shared" si="68"/>
        <v>456.34751085850866</v>
      </c>
      <c r="AG202" s="140">
        <f t="shared" si="68"/>
        <v>456.34751085850866</v>
      </c>
      <c r="AH202" s="140">
        <f t="shared" si="68"/>
        <v>456.34751085850866</v>
      </c>
      <c r="AI202" s="140">
        <f t="shared" si="68"/>
        <v>456.34751085850866</v>
      </c>
      <c r="AJ202" s="140">
        <f t="shared" si="68"/>
        <v>456.34751085850866</v>
      </c>
      <c r="AK202" s="140">
        <f t="shared" si="68"/>
        <v>456.34751085850866</v>
      </c>
      <c r="AL202" s="140">
        <f t="shared" si="68"/>
        <v>456.34751085850866</v>
      </c>
      <c r="AM202" s="140">
        <f t="shared" si="68"/>
        <v>456.34751085850866</v>
      </c>
      <c r="AN202" s="140">
        <f t="shared" si="68"/>
        <v>456.34751085850866</v>
      </c>
      <c r="AO202" s="140">
        <f t="shared" si="68"/>
        <v>456.34751085850866</v>
      </c>
      <c r="AP202" s="140">
        <f t="shared" si="68"/>
        <v>456.34751085850866</v>
      </c>
      <c r="AQ202" s="140">
        <f t="shared" si="68"/>
        <v>456.34751085850866</v>
      </c>
      <c r="AR202" s="140">
        <f t="shared" si="68"/>
        <v>456.34751085850866</v>
      </c>
      <c r="AS202" s="140">
        <f t="shared" si="68"/>
        <v>456.34751085850866</v>
      </c>
      <c r="AT202" s="140">
        <f t="shared" si="68"/>
        <v>456.34751085850866</v>
      </c>
      <c r="AU202" s="140">
        <f t="shared" si="68"/>
        <v>456.34751085850866</v>
      </c>
      <c r="AV202" s="140">
        <f t="shared" si="68"/>
        <v>456.34751085850866</v>
      </c>
      <c r="AW202" s="140">
        <f t="shared" si="68"/>
        <v>456.34751085850866</v>
      </c>
      <c r="AX202" s="140">
        <f t="shared" si="68"/>
        <v>456.34751085850866</v>
      </c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9" t="s">
        <v>568</v>
      </c>
      <c r="C203" s="140"/>
      <c r="D203" s="140">
        <f t="shared" ref="D203:AK203" si="69">D202-D205</f>
        <v>0</v>
      </c>
      <c r="E203" s="140">
        <f t="shared" si="69"/>
        <v>0</v>
      </c>
      <c r="F203" s="140">
        <f t="shared" si="69"/>
        <v>0</v>
      </c>
      <c r="G203" s="140">
        <f t="shared" si="69"/>
        <v>0</v>
      </c>
      <c r="H203" s="140">
        <f t="shared" si="69"/>
        <v>0</v>
      </c>
      <c r="I203" s="140">
        <f t="shared" si="69"/>
        <v>0</v>
      </c>
      <c r="J203" s="140">
        <f t="shared" si="69"/>
        <v>0</v>
      </c>
      <c r="K203" s="140">
        <f t="shared" si="69"/>
        <v>0</v>
      </c>
      <c r="L203" s="140">
        <f t="shared" si="69"/>
        <v>0</v>
      </c>
      <c r="M203" s="140">
        <f t="shared" si="69"/>
        <v>305.58514669342185</v>
      </c>
      <c r="N203" s="140">
        <f t="shared" si="69"/>
        <v>307.12083799906304</v>
      </c>
      <c r="O203" s="140">
        <f t="shared" si="69"/>
        <v>308.66424678643307</v>
      </c>
      <c r="P203" s="140">
        <f t="shared" si="69"/>
        <v>310.21541183905833</v>
      </c>
      <c r="Q203" s="140">
        <f t="shared" si="69"/>
        <v>311.77437213536842</v>
      </c>
      <c r="R203" s="140">
        <f t="shared" si="69"/>
        <v>313.34116684967557</v>
      </c>
      <c r="S203" s="140">
        <f t="shared" si="69"/>
        <v>314.91583535315897</v>
      </c>
      <c r="T203" s="140">
        <f t="shared" si="69"/>
        <v>316.4984172148545</v>
      </c>
      <c r="U203" s="140">
        <f t="shared" si="69"/>
        <v>318.0889522026485</v>
      </c>
      <c r="V203" s="140">
        <f t="shared" si="69"/>
        <v>319.6874802842774</v>
      </c>
      <c r="W203" s="140">
        <f t="shared" si="69"/>
        <v>321.29404162833197</v>
      </c>
      <c r="X203" s="140">
        <f t="shared" si="69"/>
        <v>322.90867660526675</v>
      </c>
      <c r="Y203" s="140">
        <f t="shared" si="69"/>
        <v>324.53142578841437</v>
      </c>
      <c r="Z203" s="140">
        <f t="shared" si="69"/>
        <v>326.1623299550053</v>
      </c>
      <c r="AA203" s="140">
        <f t="shared" si="69"/>
        <v>327.80143008719233</v>
      </c>
      <c r="AB203" s="140">
        <f t="shared" si="69"/>
        <v>329.44876737308039</v>
      </c>
      <c r="AC203" s="140">
        <f t="shared" si="69"/>
        <v>331.10438320776166</v>
      </c>
      <c r="AD203" s="140">
        <f t="shared" si="69"/>
        <v>332.76831919435585</v>
      </c>
      <c r="AE203" s="140">
        <f t="shared" si="69"/>
        <v>334.44061714505528</v>
      </c>
      <c r="AF203" s="140">
        <f t="shared" si="69"/>
        <v>336.12131908217589</v>
      </c>
      <c r="AG203" s="140">
        <f t="shared" si="69"/>
        <v>337.81046723921315</v>
      </c>
      <c r="AH203" s="140">
        <f t="shared" si="69"/>
        <v>339.508104061903</v>
      </c>
      <c r="AI203" s="140">
        <f t="shared" si="69"/>
        <v>341.21427220928899</v>
      </c>
      <c r="AJ203" s="140">
        <f t="shared" si="69"/>
        <v>342.9290145547937</v>
      </c>
      <c r="AK203" s="140">
        <f t="shared" si="69"/>
        <v>344.65237418729652</v>
      </c>
      <c r="AL203" s="140">
        <f>AL202-AL205</f>
        <v>346.38439441221607</v>
      </c>
      <c r="AM203" s="140">
        <f t="shared" ref="AM203:AT203" si="70">AM202-AM205</f>
        <v>348.12511875259867</v>
      </c>
      <c r="AN203" s="140">
        <f t="shared" si="70"/>
        <v>349.87459095021177</v>
      </c>
      <c r="AO203" s="140">
        <f t="shared" si="70"/>
        <v>351.63285496664332</v>
      </c>
      <c r="AP203" s="140">
        <f t="shared" si="70"/>
        <v>353.39995498440635</v>
      </c>
      <c r="AQ203" s="140">
        <f t="shared" si="70"/>
        <v>355.17593540804916</v>
      </c>
      <c r="AR203" s="140">
        <f t="shared" si="70"/>
        <v>356.96084086527128</v>
      </c>
      <c r="AS203" s="140">
        <f t="shared" si="70"/>
        <v>358.75471620804478</v>
      </c>
      <c r="AT203" s="140">
        <f t="shared" si="70"/>
        <v>360.55760651374146</v>
      </c>
      <c r="AU203" s="140">
        <f>AU202-AU205</f>
        <v>362.36955708626533</v>
      </c>
      <c r="AV203" s="140">
        <f>AV202-AV205</f>
        <v>364.19061345719138</v>
      </c>
      <c r="AW203" s="140">
        <f>AW202-AW205</f>
        <v>366.02082138690935</v>
      </c>
      <c r="AX203" s="140">
        <f>AX202-AX205</f>
        <v>367.86022686577394</v>
      </c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9" t="s">
        <v>569</v>
      </c>
      <c r="C204" s="140"/>
      <c r="D204" s="140">
        <f t="shared" ref="D204:Q204" si="71">(D203+C204)*(IF(C206&lt;1,0,1))</f>
        <v>0</v>
      </c>
      <c r="E204" s="140">
        <f t="shared" si="71"/>
        <v>0</v>
      </c>
      <c r="F204" s="140">
        <f t="shared" si="71"/>
        <v>0</v>
      </c>
      <c r="G204" s="140">
        <f t="shared" si="71"/>
        <v>0</v>
      </c>
      <c r="H204" s="140">
        <f t="shared" si="71"/>
        <v>0</v>
      </c>
      <c r="I204" s="140">
        <f t="shared" si="71"/>
        <v>0</v>
      </c>
      <c r="J204" s="140">
        <f t="shared" si="71"/>
        <v>0</v>
      </c>
      <c r="K204" s="140">
        <f t="shared" si="71"/>
        <v>0</v>
      </c>
      <c r="L204" s="140">
        <f t="shared" si="71"/>
        <v>0</v>
      </c>
      <c r="M204" s="140">
        <f t="shared" si="71"/>
        <v>305.58514669342185</v>
      </c>
      <c r="N204" s="140">
        <f t="shared" si="71"/>
        <v>612.70598469248489</v>
      </c>
      <c r="O204" s="140">
        <f t="shared" si="71"/>
        <v>921.37023147891796</v>
      </c>
      <c r="P204" s="140">
        <f t="shared" si="71"/>
        <v>1231.5856433179763</v>
      </c>
      <c r="Q204" s="140">
        <f t="shared" si="71"/>
        <v>1543.3600154533447</v>
      </c>
      <c r="R204" s="140">
        <f>(R203+Q204)*(IF(Q206&lt;1,0,1))</f>
        <v>1856.7011823030202</v>
      </c>
      <c r="S204" s="140">
        <f t="shared" ref="S204:AX204" si="72">(S203+R204)*(IF(R206&lt;1,0,1))</f>
        <v>2171.6170176561791</v>
      </c>
      <c r="T204" s="140">
        <f t="shared" si="72"/>
        <v>2488.1154348710334</v>
      </c>
      <c r="U204" s="140">
        <f t="shared" si="72"/>
        <v>2806.204387073682</v>
      </c>
      <c r="V204" s="140">
        <f t="shared" si="72"/>
        <v>3125.8918673579592</v>
      </c>
      <c r="W204" s="140">
        <f t="shared" si="72"/>
        <v>3447.185908986291</v>
      </c>
      <c r="X204" s="140">
        <f t="shared" si="72"/>
        <v>3770.0945855915579</v>
      </c>
      <c r="Y204" s="140">
        <f t="shared" si="72"/>
        <v>4094.6260113799722</v>
      </c>
      <c r="Z204" s="140">
        <f t="shared" si="72"/>
        <v>4420.7883413349773</v>
      </c>
      <c r="AA204" s="140">
        <f t="shared" si="72"/>
        <v>4748.5897714221701</v>
      </c>
      <c r="AB204" s="140">
        <f t="shared" si="72"/>
        <v>5078.0385387952501</v>
      </c>
      <c r="AC204" s="140">
        <f t="shared" si="72"/>
        <v>5409.1429220030113</v>
      </c>
      <c r="AD204" s="140">
        <f t="shared" si="72"/>
        <v>5741.9112411973674</v>
      </c>
      <c r="AE204" s="140">
        <f t="shared" si="72"/>
        <v>6076.3518583424229</v>
      </c>
      <c r="AF204" s="140">
        <f t="shared" si="72"/>
        <v>6412.4731774245993</v>
      </c>
      <c r="AG204" s="140">
        <f t="shared" si="72"/>
        <v>6750.2836446638121</v>
      </c>
      <c r="AH204" s="140">
        <f t="shared" si="72"/>
        <v>7089.7917487257155</v>
      </c>
      <c r="AI204" s="140">
        <f t="shared" si="72"/>
        <v>7431.0060209350049</v>
      </c>
      <c r="AJ204" s="140">
        <f t="shared" si="72"/>
        <v>7773.9350354897988</v>
      </c>
      <c r="AK204" s="140">
        <f t="shared" si="72"/>
        <v>8118.5874096770949</v>
      </c>
      <c r="AL204" s="140">
        <f t="shared" si="72"/>
        <v>8464.9718040893113</v>
      </c>
      <c r="AM204" s="140">
        <f t="shared" si="72"/>
        <v>8813.0969228419108</v>
      </c>
      <c r="AN204" s="140">
        <f t="shared" si="72"/>
        <v>9162.971513792123</v>
      </c>
      <c r="AO204" s="140">
        <f t="shared" si="72"/>
        <v>9514.6043687587662</v>
      </c>
      <c r="AP204" s="140">
        <f t="shared" si="72"/>
        <v>9868.0043237431728</v>
      </c>
      <c r="AQ204" s="140">
        <f t="shared" si="72"/>
        <v>10223.180259151222</v>
      </c>
      <c r="AR204" s="140">
        <f t="shared" si="72"/>
        <v>10580.141100016494</v>
      </c>
      <c r="AS204" s="140">
        <f t="shared" si="72"/>
        <v>10938.895816224538</v>
      </c>
      <c r="AT204" s="140">
        <f t="shared" si="72"/>
        <v>11299.453422738279</v>
      </c>
      <c r="AU204" s="140">
        <f t="shared" si="72"/>
        <v>11661.822979824545</v>
      </c>
      <c r="AV204" s="140">
        <f t="shared" si="72"/>
        <v>12026.013593281736</v>
      </c>
      <c r="AW204" s="140">
        <f t="shared" si="72"/>
        <v>12392.034414668646</v>
      </c>
      <c r="AX204" s="140">
        <f t="shared" si="72"/>
        <v>12759.89464153442</v>
      </c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9" t="s">
        <v>570</v>
      </c>
      <c r="C205" s="140"/>
      <c r="D205" s="140">
        <f>IF(D202&gt;0,C206*$D196,0)</f>
        <v>0</v>
      </c>
      <c r="E205" s="140">
        <f t="shared" ref="E205:AX205" si="73">IF(E202&gt;0,D206*$D$12,0)</f>
        <v>0</v>
      </c>
      <c r="F205" s="140">
        <f t="shared" si="73"/>
        <v>0</v>
      </c>
      <c r="G205" s="140">
        <f t="shared" si="73"/>
        <v>0</v>
      </c>
      <c r="H205" s="140">
        <f t="shared" si="73"/>
        <v>0</v>
      </c>
      <c r="I205" s="140">
        <f t="shared" si="73"/>
        <v>0</v>
      </c>
      <c r="J205" s="140">
        <f t="shared" si="73"/>
        <v>0</v>
      </c>
      <c r="K205" s="140">
        <f t="shared" si="73"/>
        <v>0</v>
      </c>
      <c r="L205" s="140">
        <f t="shared" si="73"/>
        <v>0</v>
      </c>
      <c r="M205" s="140">
        <f t="shared" si="73"/>
        <v>150.76236416508681</v>
      </c>
      <c r="N205" s="140">
        <f t="shared" si="73"/>
        <v>149.22667285944564</v>
      </c>
      <c r="O205" s="140">
        <f t="shared" si="73"/>
        <v>147.68326407207559</v>
      </c>
      <c r="P205" s="140">
        <f t="shared" si="73"/>
        <v>146.13209901945032</v>
      </c>
      <c r="Q205" s="140">
        <f t="shared" si="73"/>
        <v>144.57313872314023</v>
      </c>
      <c r="R205" s="140">
        <f t="shared" si="73"/>
        <v>143.00634400883311</v>
      </c>
      <c r="S205" s="140">
        <f t="shared" si="73"/>
        <v>141.43167550534966</v>
      </c>
      <c r="T205" s="140">
        <f t="shared" si="73"/>
        <v>139.84909364365413</v>
      </c>
      <c r="U205" s="140">
        <f t="shared" si="73"/>
        <v>138.25855865586016</v>
      </c>
      <c r="V205" s="140">
        <f t="shared" si="73"/>
        <v>136.66003057423126</v>
      </c>
      <c r="W205" s="140">
        <f t="shared" si="73"/>
        <v>135.05346923017669</v>
      </c>
      <c r="X205" s="140">
        <f t="shared" si="73"/>
        <v>133.43883425324191</v>
      </c>
      <c r="Y205" s="140">
        <f t="shared" si="73"/>
        <v>131.81608507009426</v>
      </c>
      <c r="Z205" s="140">
        <f t="shared" si="73"/>
        <v>130.18518090350335</v>
      </c>
      <c r="AA205" s="140">
        <f t="shared" si="73"/>
        <v>128.54608077131635</v>
      </c>
      <c r="AB205" s="140">
        <f t="shared" si="73"/>
        <v>126.89874348542828</v>
      </c>
      <c r="AC205" s="140">
        <f t="shared" si="73"/>
        <v>125.243127650747</v>
      </c>
      <c r="AD205" s="140">
        <f t="shared" si="73"/>
        <v>123.57919166415282</v>
      </c>
      <c r="AE205" s="140">
        <f t="shared" si="73"/>
        <v>121.90689371345337</v>
      </c>
      <c r="AF205" s="140">
        <f t="shared" si="73"/>
        <v>120.22619177633274</v>
      </c>
      <c r="AG205" s="140">
        <f t="shared" si="73"/>
        <v>118.53704361929552</v>
      </c>
      <c r="AH205" s="140">
        <f t="shared" si="73"/>
        <v>116.83940679660566</v>
      </c>
      <c r="AI205" s="140">
        <f t="shared" si="73"/>
        <v>115.13323864921969</v>
      </c>
      <c r="AJ205" s="140">
        <f t="shared" si="73"/>
        <v>113.41849630371495</v>
      </c>
      <c r="AK205" s="140">
        <f t="shared" si="73"/>
        <v>111.69513667121215</v>
      </c>
      <c r="AL205" s="140">
        <f t="shared" si="73"/>
        <v>109.96311644629259</v>
      </c>
      <c r="AM205" s="140">
        <f t="shared" si="73"/>
        <v>108.22239210590999</v>
      </c>
      <c r="AN205" s="140">
        <f t="shared" si="73"/>
        <v>106.47291990829687</v>
      </c>
      <c r="AO205" s="140">
        <f t="shared" si="73"/>
        <v>104.71465589186532</v>
      </c>
      <c r="AP205" s="140">
        <f t="shared" si="73"/>
        <v>102.94755587410231</v>
      </c>
      <c r="AQ205" s="140">
        <f t="shared" si="73"/>
        <v>101.17157545045949</v>
      </c>
      <c r="AR205" s="140">
        <f t="shared" si="73"/>
        <v>99.386669993237362</v>
      </c>
      <c r="AS205" s="140">
        <f t="shared" si="73"/>
        <v>97.592794650463844</v>
      </c>
      <c r="AT205" s="140">
        <f t="shared" si="73"/>
        <v>95.789904344767194</v>
      </c>
      <c r="AU205" s="140">
        <f t="shared" si="73"/>
        <v>93.97795377224331</v>
      </c>
      <c r="AV205" s="140">
        <f t="shared" si="73"/>
        <v>92.156897401317281</v>
      </c>
      <c r="AW205" s="140">
        <f t="shared" si="73"/>
        <v>90.326689471599309</v>
      </c>
      <c r="AX205" s="140">
        <f t="shared" si="73"/>
        <v>88.487283992734717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43" t="s">
        <v>571</v>
      </c>
      <c r="C206" s="140">
        <f>IF(C200=$D191,($C193),IF(D200&lt;$D191,0,(($C193)-C204)*IF(B206&lt;1,0,1)))</f>
        <v>0</v>
      </c>
      <c r="D206" s="140">
        <f t="shared" ref="D206:AX206" si="74">IF(D200=$D191,($C193),IF(E200&lt;$D191,0,(($C193)-D204)*IF(C206&lt;1,0,1)))</f>
        <v>0</v>
      </c>
      <c r="E206" s="140">
        <f t="shared" si="74"/>
        <v>0</v>
      </c>
      <c r="F206" s="140">
        <f t="shared" si="74"/>
        <v>0</v>
      </c>
      <c r="G206" s="140">
        <f t="shared" si="74"/>
        <v>0</v>
      </c>
      <c r="H206" s="140">
        <f t="shared" si="74"/>
        <v>0</v>
      </c>
      <c r="I206" s="140">
        <f t="shared" si="74"/>
        <v>0</v>
      </c>
      <c r="J206" s="140">
        <f t="shared" si="74"/>
        <v>0</v>
      </c>
      <c r="K206" s="140">
        <f t="shared" si="74"/>
        <v>0</v>
      </c>
      <c r="L206" s="140">
        <f t="shared" si="74"/>
        <v>30000</v>
      </c>
      <c r="M206" s="140">
        <f t="shared" si="74"/>
        <v>29694.414853306578</v>
      </c>
      <c r="N206" s="140">
        <f t="shared" si="74"/>
        <v>29387.294015307514</v>
      </c>
      <c r="O206" s="140">
        <f t="shared" si="74"/>
        <v>29078.629768521081</v>
      </c>
      <c r="P206" s="140">
        <f t="shared" si="74"/>
        <v>28768.414356682024</v>
      </c>
      <c r="Q206" s="140">
        <f t="shared" si="74"/>
        <v>28456.639984546655</v>
      </c>
      <c r="R206" s="140">
        <f t="shared" si="74"/>
        <v>28143.298817696981</v>
      </c>
      <c r="S206" s="140">
        <f t="shared" si="74"/>
        <v>27828.382982343821</v>
      </c>
      <c r="T206" s="140">
        <f t="shared" si="74"/>
        <v>27511.884565128967</v>
      </c>
      <c r="U206" s="140">
        <f t="shared" si="74"/>
        <v>27193.795612926318</v>
      </c>
      <c r="V206" s="140">
        <f t="shared" si="74"/>
        <v>26874.108132642039</v>
      </c>
      <c r="W206" s="140">
        <f t="shared" si="74"/>
        <v>26552.814091013708</v>
      </c>
      <c r="X206" s="140">
        <f t="shared" si="74"/>
        <v>26229.905414408444</v>
      </c>
      <c r="Y206" s="140">
        <f t="shared" si="74"/>
        <v>25905.373988620027</v>
      </c>
      <c r="Z206" s="140">
        <f t="shared" si="74"/>
        <v>25579.211658665023</v>
      </c>
      <c r="AA206" s="140">
        <f t="shared" si="74"/>
        <v>25251.410228577828</v>
      </c>
      <c r="AB206" s="140">
        <f t="shared" si="74"/>
        <v>24921.961461204752</v>
      </c>
      <c r="AC206" s="140">
        <f t="shared" si="74"/>
        <v>24590.857077996989</v>
      </c>
      <c r="AD206" s="140">
        <f t="shared" si="74"/>
        <v>24258.088758802631</v>
      </c>
      <c r="AE206" s="140">
        <f t="shared" si="74"/>
        <v>23923.648141657577</v>
      </c>
      <c r="AF206" s="140">
        <f t="shared" si="74"/>
        <v>23587.526822575401</v>
      </c>
      <c r="AG206" s="140">
        <f t="shared" si="74"/>
        <v>23249.71635533619</v>
      </c>
      <c r="AH206" s="140">
        <f t="shared" si="74"/>
        <v>22910.208251274285</v>
      </c>
      <c r="AI206" s="140">
        <f t="shared" si="74"/>
        <v>22568.993979064995</v>
      </c>
      <c r="AJ206" s="140">
        <f t="shared" si="74"/>
        <v>22226.064964510202</v>
      </c>
      <c r="AK206" s="140">
        <f t="shared" si="74"/>
        <v>21881.412590322907</v>
      </c>
      <c r="AL206" s="140">
        <f t="shared" si="74"/>
        <v>21535.028195910687</v>
      </c>
      <c r="AM206" s="140">
        <f t="shared" si="74"/>
        <v>21186.903077158087</v>
      </c>
      <c r="AN206" s="140">
        <f t="shared" si="74"/>
        <v>20837.028486207877</v>
      </c>
      <c r="AO206" s="140">
        <f t="shared" si="74"/>
        <v>20485.395631241234</v>
      </c>
      <c r="AP206" s="140">
        <f t="shared" si="74"/>
        <v>20131.995676256825</v>
      </c>
      <c r="AQ206" s="140">
        <f t="shared" si="74"/>
        <v>19776.819740848776</v>
      </c>
      <c r="AR206" s="140">
        <f t="shared" si="74"/>
        <v>19419.858899983505</v>
      </c>
      <c r="AS206" s="140">
        <f t="shared" si="74"/>
        <v>19061.10418377546</v>
      </c>
      <c r="AT206" s="140">
        <f t="shared" si="74"/>
        <v>18700.546577261721</v>
      </c>
      <c r="AU206" s="140">
        <f t="shared" si="74"/>
        <v>18338.177020175455</v>
      </c>
      <c r="AV206" s="140">
        <f t="shared" si="74"/>
        <v>17973.986406718264</v>
      </c>
      <c r="AW206" s="140">
        <f t="shared" si="74"/>
        <v>17607.965585331352</v>
      </c>
      <c r="AX206" s="140">
        <f t="shared" si="74"/>
        <v>17240.105358465582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33" t="s">
        <v>581</v>
      </c>
      <c r="C210" s="133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6" t="s">
        <v>486</v>
      </c>
      <c r="C213" s="127"/>
      <c r="D213" s="144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8" t="s">
        <v>487</v>
      </c>
      <c r="C214" s="150" t="str">
        <f>+Finanziamneti!L4</f>
        <v>A1 M11</v>
      </c>
      <c r="D214" s="138">
        <f>VLOOKUP($C214,$BA$6:$BB$41,2,FALSE)</f>
        <v>11</v>
      </c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28" t="s">
        <v>489</v>
      </c>
      <c r="C215" s="152">
        <f>+Finanziamneti!L5</f>
        <v>6.2E-2</v>
      </c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9" t="s">
        <v>490</v>
      </c>
      <c r="C216" s="153">
        <f>+Finanziamneti!L6</f>
        <v>30000</v>
      </c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30" t="s">
        <v>491</v>
      </c>
      <c r="C217" s="153">
        <f>+Finanziamneti!L7</f>
        <v>81</v>
      </c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6" t="s">
        <v>524</v>
      </c>
      <c r="C219" s="126" t="s">
        <v>525</v>
      </c>
      <c r="D219" s="139">
        <f>((1+C215)^(1/12))-1</f>
        <v>5.0254121388362272E-3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528</v>
      </c>
      <c r="C221" s="126" t="s">
        <v>525</v>
      </c>
      <c r="D221" s="140">
        <f>(C216)/((1-(1+D219)^(-C217))/D219)</f>
        <v>451.76872737177712</v>
      </c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7"/>
      <c r="C222" s="66">
        <v>41275</v>
      </c>
      <c r="D222" s="66">
        <v>41306</v>
      </c>
      <c r="E222" s="66">
        <v>41336</v>
      </c>
      <c r="F222" s="66">
        <v>41367</v>
      </c>
      <c r="G222" s="66">
        <v>41397</v>
      </c>
      <c r="H222" s="66">
        <v>41428</v>
      </c>
      <c r="I222" s="66">
        <v>41458</v>
      </c>
      <c r="J222" s="66">
        <v>41489</v>
      </c>
      <c r="K222" s="66">
        <v>41519</v>
      </c>
      <c r="L222" s="66">
        <v>41550</v>
      </c>
      <c r="M222" s="66">
        <v>41580</v>
      </c>
      <c r="N222" s="66">
        <v>41611</v>
      </c>
      <c r="O222" s="66">
        <v>41641</v>
      </c>
      <c r="P222" s="66">
        <v>41672</v>
      </c>
      <c r="Q222" s="66">
        <v>41702</v>
      </c>
      <c r="R222" s="66">
        <v>41733</v>
      </c>
      <c r="S222" s="66">
        <v>41763</v>
      </c>
      <c r="T222" s="66">
        <v>41794</v>
      </c>
      <c r="U222" s="66">
        <v>41824</v>
      </c>
      <c r="V222" s="66">
        <v>41855</v>
      </c>
      <c r="W222" s="66">
        <v>41885</v>
      </c>
      <c r="X222" s="66">
        <v>41916</v>
      </c>
      <c r="Y222" s="66">
        <v>41946</v>
      </c>
      <c r="Z222" s="66">
        <v>41977</v>
      </c>
      <c r="AA222" s="66">
        <v>42007</v>
      </c>
      <c r="AB222" s="66">
        <v>42038</v>
      </c>
      <c r="AC222" s="66">
        <v>42068</v>
      </c>
      <c r="AD222" s="66">
        <v>42099</v>
      </c>
      <c r="AE222" s="66">
        <v>42129</v>
      </c>
      <c r="AF222" s="66">
        <v>42160</v>
      </c>
      <c r="AG222" s="66">
        <v>42190</v>
      </c>
      <c r="AH222" s="66">
        <v>42221</v>
      </c>
      <c r="AI222" s="66">
        <v>42251</v>
      </c>
      <c r="AJ222" s="66">
        <v>42282</v>
      </c>
      <c r="AK222" s="66">
        <v>42312</v>
      </c>
      <c r="AL222" s="66">
        <v>42343</v>
      </c>
      <c r="AM222" s="66">
        <v>42373</v>
      </c>
      <c r="AN222" s="66">
        <v>42404</v>
      </c>
      <c r="AO222" s="66">
        <v>42434</v>
      </c>
      <c r="AP222" s="66">
        <v>42465</v>
      </c>
      <c r="AQ222" s="66">
        <v>42495</v>
      </c>
      <c r="AR222" s="66">
        <v>42526</v>
      </c>
      <c r="AS222" s="66">
        <v>42556</v>
      </c>
      <c r="AT222" s="66">
        <v>42587</v>
      </c>
      <c r="AU222" s="66">
        <v>42617</v>
      </c>
      <c r="AV222" s="66">
        <v>42648</v>
      </c>
      <c r="AW222" s="66">
        <v>42678</v>
      </c>
      <c r="AX222" s="66">
        <v>42709</v>
      </c>
      <c r="AY222" s="66">
        <v>0</v>
      </c>
      <c r="AZ222" s="127"/>
      <c r="BA222" s="127"/>
      <c r="BB222" s="136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7"/>
      <c r="C223" s="138">
        <v>1</v>
      </c>
      <c r="D223" s="138">
        <f>+C223+1</f>
        <v>2</v>
      </c>
      <c r="E223" s="138">
        <f t="shared" ref="E223:AY223" si="75">+D223+1</f>
        <v>3</v>
      </c>
      <c r="F223" s="138">
        <f t="shared" si="75"/>
        <v>4</v>
      </c>
      <c r="G223" s="138">
        <f t="shared" si="75"/>
        <v>5</v>
      </c>
      <c r="H223" s="138">
        <f t="shared" si="75"/>
        <v>6</v>
      </c>
      <c r="I223" s="138">
        <f t="shared" si="75"/>
        <v>7</v>
      </c>
      <c r="J223" s="138">
        <f t="shared" si="75"/>
        <v>8</v>
      </c>
      <c r="K223" s="138">
        <f t="shared" si="75"/>
        <v>9</v>
      </c>
      <c r="L223" s="138">
        <f t="shared" si="75"/>
        <v>10</v>
      </c>
      <c r="M223" s="138">
        <f t="shared" si="75"/>
        <v>11</v>
      </c>
      <c r="N223" s="138">
        <f t="shared" si="75"/>
        <v>12</v>
      </c>
      <c r="O223" s="138">
        <f t="shared" si="75"/>
        <v>13</v>
      </c>
      <c r="P223" s="138">
        <f t="shared" si="75"/>
        <v>14</v>
      </c>
      <c r="Q223" s="138">
        <f t="shared" si="75"/>
        <v>15</v>
      </c>
      <c r="R223" s="138">
        <f t="shared" si="75"/>
        <v>16</v>
      </c>
      <c r="S223" s="138">
        <f t="shared" si="75"/>
        <v>17</v>
      </c>
      <c r="T223" s="138">
        <f t="shared" si="75"/>
        <v>18</v>
      </c>
      <c r="U223" s="138">
        <f t="shared" si="75"/>
        <v>19</v>
      </c>
      <c r="V223" s="138">
        <f t="shared" si="75"/>
        <v>20</v>
      </c>
      <c r="W223" s="138">
        <f t="shared" si="75"/>
        <v>21</v>
      </c>
      <c r="X223" s="138">
        <f t="shared" si="75"/>
        <v>22</v>
      </c>
      <c r="Y223" s="138">
        <f t="shared" si="75"/>
        <v>23</v>
      </c>
      <c r="Z223" s="138">
        <f t="shared" si="75"/>
        <v>24</v>
      </c>
      <c r="AA223" s="138">
        <f t="shared" si="75"/>
        <v>25</v>
      </c>
      <c r="AB223" s="138">
        <f t="shared" si="75"/>
        <v>26</v>
      </c>
      <c r="AC223" s="138">
        <f t="shared" si="75"/>
        <v>27</v>
      </c>
      <c r="AD223" s="138">
        <f t="shared" si="75"/>
        <v>28</v>
      </c>
      <c r="AE223" s="138">
        <f t="shared" si="75"/>
        <v>29</v>
      </c>
      <c r="AF223" s="138">
        <f t="shared" si="75"/>
        <v>30</v>
      </c>
      <c r="AG223" s="138">
        <f t="shared" si="75"/>
        <v>31</v>
      </c>
      <c r="AH223" s="138">
        <f t="shared" si="75"/>
        <v>32</v>
      </c>
      <c r="AI223" s="138">
        <f t="shared" si="75"/>
        <v>33</v>
      </c>
      <c r="AJ223" s="138">
        <f t="shared" si="75"/>
        <v>34</v>
      </c>
      <c r="AK223" s="138">
        <f t="shared" si="75"/>
        <v>35</v>
      </c>
      <c r="AL223" s="138">
        <f t="shared" si="75"/>
        <v>36</v>
      </c>
      <c r="AM223" s="138">
        <f t="shared" si="75"/>
        <v>37</v>
      </c>
      <c r="AN223" s="138">
        <f t="shared" si="75"/>
        <v>38</v>
      </c>
      <c r="AO223" s="138">
        <f t="shared" si="75"/>
        <v>39</v>
      </c>
      <c r="AP223" s="138">
        <f t="shared" si="75"/>
        <v>40</v>
      </c>
      <c r="AQ223" s="138">
        <f t="shared" si="75"/>
        <v>41</v>
      </c>
      <c r="AR223" s="138">
        <f t="shared" si="75"/>
        <v>42</v>
      </c>
      <c r="AS223" s="138">
        <f t="shared" si="75"/>
        <v>43</v>
      </c>
      <c r="AT223" s="138">
        <f t="shared" si="75"/>
        <v>44</v>
      </c>
      <c r="AU223" s="138">
        <f t="shared" si="75"/>
        <v>45</v>
      </c>
      <c r="AV223" s="138">
        <f t="shared" si="75"/>
        <v>46</v>
      </c>
      <c r="AW223" s="138">
        <f t="shared" si="75"/>
        <v>47</v>
      </c>
      <c r="AX223" s="138">
        <f t="shared" si="75"/>
        <v>48</v>
      </c>
      <c r="AY223" s="138">
        <f t="shared" si="75"/>
        <v>49</v>
      </c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41" t="s">
        <v>490</v>
      </c>
      <c r="C224" s="142" t="s">
        <v>518</v>
      </c>
      <c r="D224" s="142" t="s">
        <v>519</v>
      </c>
      <c r="E224" s="142" t="s">
        <v>520</v>
      </c>
      <c r="F224" s="142" t="s">
        <v>521</v>
      </c>
      <c r="G224" s="142" t="s">
        <v>522</v>
      </c>
      <c r="H224" s="142" t="s">
        <v>523</v>
      </c>
      <c r="I224" s="142" t="s">
        <v>526</v>
      </c>
      <c r="J224" s="142" t="s">
        <v>527</v>
      </c>
      <c r="K224" s="142" t="s">
        <v>488</v>
      </c>
      <c r="L224" s="142" t="s">
        <v>529</v>
      </c>
      <c r="M224" s="142" t="s">
        <v>530</v>
      </c>
      <c r="N224" s="142" t="s">
        <v>503</v>
      </c>
      <c r="O224" s="142" t="s">
        <v>531</v>
      </c>
      <c r="P224" s="142" t="s">
        <v>532</v>
      </c>
      <c r="Q224" s="142" t="s">
        <v>533</v>
      </c>
      <c r="R224" s="142" t="s">
        <v>534</v>
      </c>
      <c r="S224" s="142" t="s">
        <v>535</v>
      </c>
      <c r="T224" s="142" t="s">
        <v>536</v>
      </c>
      <c r="U224" s="142" t="s">
        <v>537</v>
      </c>
      <c r="V224" s="142" t="s">
        <v>538</v>
      </c>
      <c r="W224" s="142" t="s">
        <v>539</v>
      </c>
      <c r="X224" s="142" t="s">
        <v>540</v>
      </c>
      <c r="Y224" s="142" t="s">
        <v>541</v>
      </c>
      <c r="Z224" s="142" t="s">
        <v>542</v>
      </c>
      <c r="AA224" s="142" t="s">
        <v>543</v>
      </c>
      <c r="AB224" s="142" t="s">
        <v>544</v>
      </c>
      <c r="AC224" s="142" t="s">
        <v>545</v>
      </c>
      <c r="AD224" s="142" t="s">
        <v>546</v>
      </c>
      <c r="AE224" s="142" t="s">
        <v>547</v>
      </c>
      <c r="AF224" s="142" t="s">
        <v>548</v>
      </c>
      <c r="AG224" s="142" t="s">
        <v>549</v>
      </c>
      <c r="AH224" s="142" t="s">
        <v>550</v>
      </c>
      <c r="AI224" s="142" t="s">
        <v>551</v>
      </c>
      <c r="AJ224" s="142" t="s">
        <v>552</v>
      </c>
      <c r="AK224" s="142" t="s">
        <v>553</v>
      </c>
      <c r="AL224" s="142" t="s">
        <v>554</v>
      </c>
      <c r="AM224" s="142" t="s">
        <v>555</v>
      </c>
      <c r="AN224" s="142" t="s">
        <v>556</v>
      </c>
      <c r="AO224" s="142" t="s">
        <v>557</v>
      </c>
      <c r="AP224" s="142" t="s">
        <v>558</v>
      </c>
      <c r="AQ224" s="142" t="s">
        <v>559</v>
      </c>
      <c r="AR224" s="142" t="s">
        <v>560</v>
      </c>
      <c r="AS224" s="142" t="s">
        <v>561</v>
      </c>
      <c r="AT224" s="142" t="s">
        <v>562</v>
      </c>
      <c r="AU224" s="142" t="s">
        <v>563</v>
      </c>
      <c r="AV224" s="142" t="s">
        <v>564</v>
      </c>
      <c r="AW224" s="142" t="s">
        <v>565</v>
      </c>
      <c r="AX224" s="142" t="s">
        <v>566</v>
      </c>
      <c r="AY224" s="142" t="s">
        <v>573</v>
      </c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567</v>
      </c>
      <c r="C225" s="140"/>
      <c r="D225" s="140">
        <f t="shared" ref="D225:AX225" si="76">+IF(D223&gt;=$D214,$D221,0)*IF(C229&lt;1,0,1)</f>
        <v>0</v>
      </c>
      <c r="E225" s="140">
        <f t="shared" si="76"/>
        <v>0</v>
      </c>
      <c r="F225" s="140">
        <f t="shared" si="76"/>
        <v>0</v>
      </c>
      <c r="G225" s="140">
        <f t="shared" si="76"/>
        <v>0</v>
      </c>
      <c r="H225" s="140">
        <f t="shared" si="76"/>
        <v>0</v>
      </c>
      <c r="I225" s="140">
        <f t="shared" si="76"/>
        <v>0</v>
      </c>
      <c r="J225" s="140">
        <f t="shared" si="76"/>
        <v>0</v>
      </c>
      <c r="K225" s="140">
        <f t="shared" si="76"/>
        <v>0</v>
      </c>
      <c r="L225" s="140">
        <f t="shared" si="76"/>
        <v>0</v>
      </c>
      <c r="M225" s="140">
        <f t="shared" si="76"/>
        <v>0</v>
      </c>
      <c r="N225" s="140">
        <f t="shared" si="76"/>
        <v>451.76872737177712</v>
      </c>
      <c r="O225" s="140">
        <f t="shared" si="76"/>
        <v>451.76872737177712</v>
      </c>
      <c r="P225" s="140">
        <f t="shared" si="76"/>
        <v>451.76872737177712</v>
      </c>
      <c r="Q225" s="140">
        <f t="shared" si="76"/>
        <v>451.76872737177712</v>
      </c>
      <c r="R225" s="140">
        <f t="shared" si="76"/>
        <v>451.76872737177712</v>
      </c>
      <c r="S225" s="140">
        <f t="shared" si="76"/>
        <v>451.76872737177712</v>
      </c>
      <c r="T225" s="140">
        <f t="shared" si="76"/>
        <v>451.76872737177712</v>
      </c>
      <c r="U225" s="140">
        <f t="shared" si="76"/>
        <v>451.76872737177712</v>
      </c>
      <c r="V225" s="140">
        <f t="shared" si="76"/>
        <v>451.76872737177712</v>
      </c>
      <c r="W225" s="140">
        <f t="shared" si="76"/>
        <v>451.76872737177712</v>
      </c>
      <c r="X225" s="140">
        <f t="shared" si="76"/>
        <v>451.76872737177712</v>
      </c>
      <c r="Y225" s="140">
        <f t="shared" si="76"/>
        <v>451.76872737177712</v>
      </c>
      <c r="Z225" s="140">
        <f t="shared" si="76"/>
        <v>451.76872737177712</v>
      </c>
      <c r="AA225" s="140">
        <f t="shared" si="76"/>
        <v>451.76872737177712</v>
      </c>
      <c r="AB225" s="140">
        <f t="shared" si="76"/>
        <v>451.76872737177712</v>
      </c>
      <c r="AC225" s="140">
        <f t="shared" si="76"/>
        <v>451.76872737177712</v>
      </c>
      <c r="AD225" s="140">
        <f t="shared" si="76"/>
        <v>451.76872737177712</v>
      </c>
      <c r="AE225" s="140">
        <f t="shared" si="76"/>
        <v>451.76872737177712</v>
      </c>
      <c r="AF225" s="140">
        <f t="shared" si="76"/>
        <v>451.76872737177712</v>
      </c>
      <c r="AG225" s="140">
        <f t="shared" si="76"/>
        <v>451.76872737177712</v>
      </c>
      <c r="AH225" s="140">
        <f t="shared" si="76"/>
        <v>451.76872737177712</v>
      </c>
      <c r="AI225" s="140">
        <f t="shared" si="76"/>
        <v>451.76872737177712</v>
      </c>
      <c r="AJ225" s="140">
        <f t="shared" si="76"/>
        <v>451.76872737177712</v>
      </c>
      <c r="AK225" s="140">
        <f t="shared" si="76"/>
        <v>451.76872737177712</v>
      </c>
      <c r="AL225" s="140">
        <f t="shared" si="76"/>
        <v>451.76872737177712</v>
      </c>
      <c r="AM225" s="140">
        <f t="shared" si="76"/>
        <v>451.76872737177712</v>
      </c>
      <c r="AN225" s="140">
        <f t="shared" si="76"/>
        <v>451.76872737177712</v>
      </c>
      <c r="AO225" s="140">
        <f t="shared" si="76"/>
        <v>451.76872737177712</v>
      </c>
      <c r="AP225" s="140">
        <f t="shared" si="76"/>
        <v>451.76872737177712</v>
      </c>
      <c r="AQ225" s="140">
        <f t="shared" si="76"/>
        <v>451.76872737177712</v>
      </c>
      <c r="AR225" s="140">
        <f t="shared" si="76"/>
        <v>451.76872737177712</v>
      </c>
      <c r="AS225" s="140">
        <f t="shared" si="76"/>
        <v>451.76872737177712</v>
      </c>
      <c r="AT225" s="140">
        <f t="shared" si="76"/>
        <v>451.76872737177712</v>
      </c>
      <c r="AU225" s="140">
        <f t="shared" si="76"/>
        <v>451.76872737177712</v>
      </c>
      <c r="AV225" s="140">
        <f t="shared" si="76"/>
        <v>451.76872737177712</v>
      </c>
      <c r="AW225" s="140">
        <f t="shared" si="76"/>
        <v>451.76872737177712</v>
      </c>
      <c r="AX225" s="140">
        <f t="shared" si="76"/>
        <v>451.76872737177712</v>
      </c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568</v>
      </c>
      <c r="C226" s="140"/>
      <c r="D226" s="140">
        <f t="shared" ref="D226:AK226" si="77">D225-D228</f>
        <v>0</v>
      </c>
      <c r="E226" s="140">
        <f t="shared" si="77"/>
        <v>0</v>
      </c>
      <c r="F226" s="140">
        <f t="shared" si="77"/>
        <v>0</v>
      </c>
      <c r="G226" s="140">
        <f t="shared" si="77"/>
        <v>0</v>
      </c>
      <c r="H226" s="140">
        <f t="shared" si="77"/>
        <v>0</v>
      </c>
      <c r="I226" s="140">
        <f t="shared" si="77"/>
        <v>0</v>
      </c>
      <c r="J226" s="140">
        <f t="shared" si="77"/>
        <v>0</v>
      </c>
      <c r="K226" s="140">
        <f t="shared" si="77"/>
        <v>0</v>
      </c>
      <c r="L226" s="140">
        <f t="shared" si="77"/>
        <v>0</v>
      </c>
      <c r="M226" s="140">
        <f t="shared" si="77"/>
        <v>0</v>
      </c>
      <c r="N226" s="140">
        <f t="shared" si="77"/>
        <v>301.00636320669031</v>
      </c>
      <c r="O226" s="140">
        <f t="shared" si="77"/>
        <v>302.51904423821611</v>
      </c>
      <c r="P226" s="140">
        <f t="shared" si="77"/>
        <v>304.03932711536004</v>
      </c>
      <c r="Q226" s="140">
        <f t="shared" si="77"/>
        <v>305.56725004052913</v>
      </c>
      <c r="R226" s="140">
        <f t="shared" si="77"/>
        <v>307.10285140811362</v>
      </c>
      <c r="S226" s="140">
        <f t="shared" si="77"/>
        <v>308.64616980545117</v>
      </c>
      <c r="T226" s="140">
        <f t="shared" si="77"/>
        <v>310.19724401379676</v>
      </c>
      <c r="U226" s="140">
        <f t="shared" si="77"/>
        <v>311.75611300929722</v>
      </c>
      <c r="V226" s="140">
        <f t="shared" si="77"/>
        <v>313.32281596397058</v>
      </c>
      <c r="W226" s="140">
        <f t="shared" si="77"/>
        <v>314.89739224669029</v>
      </c>
      <c r="X226" s="140">
        <f t="shared" si="77"/>
        <v>316.47988142417466</v>
      </c>
      <c r="Y226" s="140">
        <f t="shared" si="77"/>
        <v>318.07032326198117</v>
      </c>
      <c r="Z226" s="140">
        <f t="shared" si="77"/>
        <v>319.66875772550549</v>
      </c>
      <c r="AA226" s="140">
        <f t="shared" si="77"/>
        <v>321.27522498098597</v>
      </c>
      <c r="AB226" s="140">
        <f t="shared" si="77"/>
        <v>322.88976539651276</v>
      </c>
      <c r="AC226" s="140">
        <f t="shared" si="77"/>
        <v>324.51241954304237</v>
      </c>
      <c r="AD226" s="140">
        <f t="shared" si="77"/>
        <v>326.14322819541707</v>
      </c>
      <c r="AE226" s="140">
        <f t="shared" si="77"/>
        <v>327.78223233338952</v>
      </c>
      <c r="AF226" s="140">
        <f t="shared" si="77"/>
        <v>329.42947314265257</v>
      </c>
      <c r="AG226" s="140">
        <f t="shared" si="77"/>
        <v>331.08499201587409</v>
      </c>
      <c r="AH226" s="140">
        <f t="shared" si="77"/>
        <v>332.74883055373721</v>
      </c>
      <c r="AI226" s="140">
        <f t="shared" si="77"/>
        <v>334.42103056598546</v>
      </c>
      <c r="AJ226" s="140">
        <f t="shared" si="77"/>
        <v>336.10163407247387</v>
      </c>
      <c r="AK226" s="140">
        <f t="shared" si="77"/>
        <v>337.79068330422444</v>
      </c>
      <c r="AL226" s="140">
        <f>AL225-AL228</f>
        <v>339.48822070448728</v>
      </c>
      <c r="AM226" s="140">
        <f t="shared" ref="AM226:AT226" si="78">AM225-AM228</f>
        <v>341.1942889298075</v>
      </c>
      <c r="AN226" s="140">
        <f t="shared" si="78"/>
        <v>342.90893085109695</v>
      </c>
      <c r="AO226" s="140">
        <f t="shared" si="78"/>
        <v>344.63218955471137</v>
      </c>
      <c r="AP226" s="140">
        <f t="shared" si="78"/>
        <v>346.36410834353336</v>
      </c>
      <c r="AQ226" s="140">
        <f t="shared" si="78"/>
        <v>348.10473073806014</v>
      </c>
      <c r="AR226" s="140">
        <f t="shared" si="78"/>
        <v>349.85410047749752</v>
      </c>
      <c r="AS226" s="140">
        <f t="shared" si="78"/>
        <v>351.61226152085874</v>
      </c>
      <c r="AT226" s="140">
        <f t="shared" si="78"/>
        <v>353.37925804806935</v>
      </c>
      <c r="AU226" s="140">
        <f>AU225-AU228</f>
        <v>355.15513446107701</v>
      </c>
      <c r="AV226" s="140">
        <f>AV225-AV228</f>
        <v>356.93993538496773</v>
      </c>
      <c r="AW226" s="140">
        <f>AW225-AW228</f>
        <v>358.73370566908676</v>
      </c>
      <c r="AX226" s="140">
        <f>AX225-AX228</f>
        <v>360.53649038816587</v>
      </c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29" t="s">
        <v>569</v>
      </c>
      <c r="C227" s="140"/>
      <c r="D227" s="140">
        <f t="shared" ref="D227:Q227" si="79">(D226+C227)*(IF(C229&lt;1,0,1))</f>
        <v>0</v>
      </c>
      <c r="E227" s="140">
        <f t="shared" si="79"/>
        <v>0</v>
      </c>
      <c r="F227" s="140">
        <f t="shared" si="79"/>
        <v>0</v>
      </c>
      <c r="G227" s="140">
        <f t="shared" si="79"/>
        <v>0</v>
      </c>
      <c r="H227" s="140">
        <f t="shared" si="79"/>
        <v>0</v>
      </c>
      <c r="I227" s="140">
        <f t="shared" si="79"/>
        <v>0</v>
      </c>
      <c r="J227" s="140">
        <f t="shared" si="79"/>
        <v>0</v>
      </c>
      <c r="K227" s="140">
        <f t="shared" si="79"/>
        <v>0</v>
      </c>
      <c r="L227" s="140">
        <f t="shared" si="79"/>
        <v>0</v>
      </c>
      <c r="M227" s="140">
        <f t="shared" si="79"/>
        <v>0</v>
      </c>
      <c r="N227" s="140">
        <f t="shared" si="79"/>
        <v>301.00636320669031</v>
      </c>
      <c r="O227" s="140">
        <f t="shared" si="79"/>
        <v>603.52540744490648</v>
      </c>
      <c r="P227" s="140">
        <f t="shared" si="79"/>
        <v>907.56473456026652</v>
      </c>
      <c r="Q227" s="140">
        <f t="shared" si="79"/>
        <v>1213.1319846007957</v>
      </c>
      <c r="R227" s="140">
        <f>(R226+Q227)*(IF(Q229&lt;1,0,1))</f>
        <v>1520.2348360089093</v>
      </c>
      <c r="S227" s="140">
        <f t="shared" ref="S227:AX227" si="80">(S226+R227)*(IF(R229&lt;1,0,1))</f>
        <v>1828.8810058143604</v>
      </c>
      <c r="T227" s="140">
        <f t="shared" si="80"/>
        <v>2139.0782498281569</v>
      </c>
      <c r="U227" s="140">
        <f t="shared" si="80"/>
        <v>2450.8343628374541</v>
      </c>
      <c r="V227" s="140">
        <f t="shared" si="80"/>
        <v>2764.1571788014248</v>
      </c>
      <c r="W227" s="140">
        <f t="shared" si="80"/>
        <v>3079.0545710481151</v>
      </c>
      <c r="X227" s="140">
        <f t="shared" si="80"/>
        <v>3395.5344524722896</v>
      </c>
      <c r="Y227" s="140">
        <f t="shared" si="80"/>
        <v>3713.6047757342708</v>
      </c>
      <c r="Z227" s="140">
        <f t="shared" si="80"/>
        <v>4033.2735334597764</v>
      </c>
      <c r="AA227" s="140">
        <f t="shared" si="80"/>
        <v>4354.548758440762</v>
      </c>
      <c r="AB227" s="140">
        <f t="shared" si="80"/>
        <v>4677.4385238372743</v>
      </c>
      <c r="AC227" s="140">
        <f t="shared" si="80"/>
        <v>5001.9509433803169</v>
      </c>
      <c r="AD227" s="140">
        <f t="shared" si="80"/>
        <v>5328.0941715757335</v>
      </c>
      <c r="AE227" s="140">
        <f t="shared" si="80"/>
        <v>5655.8764039091229</v>
      </c>
      <c r="AF227" s="140">
        <f t="shared" si="80"/>
        <v>5985.3058770517755</v>
      </c>
      <c r="AG227" s="140">
        <f t="shared" si="80"/>
        <v>6316.3908690676499</v>
      </c>
      <c r="AH227" s="140">
        <f t="shared" si="80"/>
        <v>6649.1396996213871</v>
      </c>
      <c r="AI227" s="140">
        <f t="shared" si="80"/>
        <v>6983.5607301873724</v>
      </c>
      <c r="AJ227" s="140">
        <f t="shared" si="80"/>
        <v>7319.6623642598461</v>
      </c>
      <c r="AK227" s="140">
        <f t="shared" si="80"/>
        <v>7657.4530475640704</v>
      </c>
      <c r="AL227" s="140">
        <f t="shared" si="80"/>
        <v>7996.9412682685579</v>
      </c>
      <c r="AM227" s="140">
        <f t="shared" si="80"/>
        <v>8338.1355571983659</v>
      </c>
      <c r="AN227" s="140">
        <f t="shared" si="80"/>
        <v>8681.0444880494633</v>
      </c>
      <c r="AO227" s="140">
        <f t="shared" si="80"/>
        <v>9025.676677604175</v>
      </c>
      <c r="AP227" s="140">
        <f t="shared" si="80"/>
        <v>9372.0407859477091</v>
      </c>
      <c r="AQ227" s="140">
        <f t="shared" si="80"/>
        <v>9720.1455166857686</v>
      </c>
      <c r="AR227" s="140">
        <f t="shared" si="80"/>
        <v>10069.999617163267</v>
      </c>
      <c r="AS227" s="140">
        <f t="shared" si="80"/>
        <v>10421.611878684125</v>
      </c>
      <c r="AT227" s="140">
        <f t="shared" si="80"/>
        <v>10774.991136732195</v>
      </c>
      <c r="AU227" s="140">
        <f t="shared" si="80"/>
        <v>11130.146271193271</v>
      </c>
      <c r="AV227" s="140">
        <f t="shared" si="80"/>
        <v>11487.086206578238</v>
      </c>
      <c r="AW227" s="140">
        <f t="shared" si="80"/>
        <v>11845.819912247325</v>
      </c>
      <c r="AX227" s="140">
        <f t="shared" si="80"/>
        <v>12206.356402635491</v>
      </c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9" t="s">
        <v>570</v>
      </c>
      <c r="C228" s="140"/>
      <c r="D228" s="140">
        <f>IF(D225&gt;0,C229*$D219,0)</f>
        <v>0</v>
      </c>
      <c r="E228" s="140">
        <f t="shared" ref="E228:AX228" si="81">IF(E225&gt;0,D229*$D$12,0)</f>
        <v>0</v>
      </c>
      <c r="F228" s="140">
        <f t="shared" si="81"/>
        <v>0</v>
      </c>
      <c r="G228" s="140">
        <f t="shared" si="81"/>
        <v>0</v>
      </c>
      <c r="H228" s="140">
        <f t="shared" si="81"/>
        <v>0</v>
      </c>
      <c r="I228" s="140">
        <f t="shared" si="81"/>
        <v>0</v>
      </c>
      <c r="J228" s="140">
        <f t="shared" si="81"/>
        <v>0</v>
      </c>
      <c r="K228" s="140">
        <f t="shared" si="81"/>
        <v>0</v>
      </c>
      <c r="L228" s="140">
        <f t="shared" si="81"/>
        <v>0</v>
      </c>
      <c r="M228" s="140">
        <f t="shared" si="81"/>
        <v>0</v>
      </c>
      <c r="N228" s="140">
        <f t="shared" si="81"/>
        <v>150.76236416508681</v>
      </c>
      <c r="O228" s="140">
        <f t="shared" si="81"/>
        <v>149.24968313356098</v>
      </c>
      <c r="P228" s="140">
        <f t="shared" si="81"/>
        <v>147.72940025641711</v>
      </c>
      <c r="Q228" s="140">
        <f t="shared" si="81"/>
        <v>146.20147733124799</v>
      </c>
      <c r="R228" s="140">
        <f t="shared" si="81"/>
        <v>144.6658759636635</v>
      </c>
      <c r="S228" s="140">
        <f t="shared" si="81"/>
        <v>143.12255756632595</v>
      </c>
      <c r="T228" s="140">
        <f t="shared" si="81"/>
        <v>141.57148335798033</v>
      </c>
      <c r="U228" s="140">
        <f t="shared" si="81"/>
        <v>140.01261436247987</v>
      </c>
      <c r="V228" s="140">
        <f t="shared" si="81"/>
        <v>138.44591140780653</v>
      </c>
      <c r="W228" s="140">
        <f t="shared" si="81"/>
        <v>136.87133512508683</v>
      </c>
      <c r="X228" s="140">
        <f t="shared" si="81"/>
        <v>135.28884594760243</v>
      </c>
      <c r="Y228" s="140">
        <f t="shared" si="81"/>
        <v>133.69840410979594</v>
      </c>
      <c r="Z228" s="140">
        <f t="shared" si="81"/>
        <v>132.09996964627163</v>
      </c>
      <c r="AA228" s="140">
        <f t="shared" si="81"/>
        <v>130.49350239079118</v>
      </c>
      <c r="AB228" s="140">
        <f t="shared" si="81"/>
        <v>128.87896197526439</v>
      </c>
      <c r="AC228" s="140">
        <f t="shared" si="81"/>
        <v>127.25630782873478</v>
      </c>
      <c r="AD228" s="140">
        <f t="shared" si="81"/>
        <v>125.62549917636005</v>
      </c>
      <c r="AE228" s="140">
        <f t="shared" si="81"/>
        <v>123.98649503838757</v>
      </c>
      <c r="AF228" s="140">
        <f t="shared" si="81"/>
        <v>122.33925422912452</v>
      </c>
      <c r="AG228" s="140">
        <f t="shared" si="81"/>
        <v>120.68373535590301</v>
      </c>
      <c r="AH228" s="140">
        <f t="shared" si="81"/>
        <v>119.01989681803994</v>
      </c>
      <c r="AI228" s="140">
        <f t="shared" si="81"/>
        <v>117.34769680579163</v>
      </c>
      <c r="AJ228" s="140">
        <f t="shared" si="81"/>
        <v>115.66709329930322</v>
      </c>
      <c r="AK228" s="140">
        <f t="shared" si="81"/>
        <v>113.9780440675527</v>
      </c>
      <c r="AL228" s="140">
        <f t="shared" si="81"/>
        <v>112.28050666728987</v>
      </c>
      <c r="AM228" s="140">
        <f t="shared" si="81"/>
        <v>110.57443844196963</v>
      </c>
      <c r="AN228" s="140">
        <f t="shared" si="81"/>
        <v>108.85979652068018</v>
      </c>
      <c r="AO228" s="140">
        <f t="shared" si="81"/>
        <v>107.13653781706573</v>
      </c>
      <c r="AP228" s="140">
        <f t="shared" si="81"/>
        <v>105.40461902824376</v>
      </c>
      <c r="AQ228" s="140">
        <f t="shared" si="81"/>
        <v>103.66399663371698</v>
      </c>
      <c r="AR228" s="140">
        <f t="shared" si="81"/>
        <v>101.91462689427961</v>
      </c>
      <c r="AS228" s="140">
        <f t="shared" si="81"/>
        <v>100.15646585091838</v>
      </c>
      <c r="AT228" s="140">
        <f t="shared" si="81"/>
        <v>98.3894693237078</v>
      </c>
      <c r="AU228" s="140">
        <f t="shared" si="81"/>
        <v>96.613592910700092</v>
      </c>
      <c r="AV228" s="140">
        <f t="shared" si="81"/>
        <v>94.828791986809392</v>
      </c>
      <c r="AW228" s="140">
        <f t="shared" si="81"/>
        <v>93.035021702690344</v>
      </c>
      <c r="AX228" s="140">
        <f t="shared" si="81"/>
        <v>91.23223698361123</v>
      </c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43" t="s">
        <v>571</v>
      </c>
      <c r="C229" s="140">
        <f>IF(C223=$D214,($C216),IF(D223&lt;$D214,0,(($C216)-C227)*IF(B229&lt;1,0,1)))</f>
        <v>0</v>
      </c>
      <c r="D229" s="140">
        <f t="shared" ref="D229:AX229" si="82">IF(D223=$D214,($C216),IF(E223&lt;$D214,0,(($C216)-D227)*IF(C229&lt;1,0,1)))</f>
        <v>0</v>
      </c>
      <c r="E229" s="140">
        <f t="shared" si="82"/>
        <v>0</v>
      </c>
      <c r="F229" s="140">
        <f t="shared" si="82"/>
        <v>0</v>
      </c>
      <c r="G229" s="140">
        <f t="shared" si="82"/>
        <v>0</v>
      </c>
      <c r="H229" s="140">
        <f t="shared" si="82"/>
        <v>0</v>
      </c>
      <c r="I229" s="140">
        <f t="shared" si="82"/>
        <v>0</v>
      </c>
      <c r="J229" s="140">
        <f t="shared" si="82"/>
        <v>0</v>
      </c>
      <c r="K229" s="140">
        <f t="shared" si="82"/>
        <v>0</v>
      </c>
      <c r="L229" s="140">
        <f t="shared" si="82"/>
        <v>0</v>
      </c>
      <c r="M229" s="140">
        <f t="shared" si="82"/>
        <v>30000</v>
      </c>
      <c r="N229" s="140">
        <f t="shared" si="82"/>
        <v>29698.993636793311</v>
      </c>
      <c r="O229" s="140">
        <f t="shared" si="82"/>
        <v>29396.474592555092</v>
      </c>
      <c r="P229" s="140">
        <f t="shared" si="82"/>
        <v>29092.435265439733</v>
      </c>
      <c r="Q229" s="140">
        <f t="shared" si="82"/>
        <v>28786.868015399203</v>
      </c>
      <c r="R229" s="140">
        <f t="shared" si="82"/>
        <v>28479.765163991091</v>
      </c>
      <c r="S229" s="140">
        <f t="shared" si="82"/>
        <v>28171.118994185639</v>
      </c>
      <c r="T229" s="140">
        <f t="shared" si="82"/>
        <v>27860.921750171845</v>
      </c>
      <c r="U229" s="140">
        <f t="shared" si="82"/>
        <v>27549.165637162547</v>
      </c>
      <c r="V229" s="140">
        <f t="shared" si="82"/>
        <v>27235.842821198574</v>
      </c>
      <c r="W229" s="140">
        <f t="shared" si="82"/>
        <v>26920.945428951884</v>
      </c>
      <c r="X229" s="140">
        <f t="shared" si="82"/>
        <v>26604.46554752771</v>
      </c>
      <c r="Y229" s="140">
        <f t="shared" si="82"/>
        <v>26286.395224265729</v>
      </c>
      <c r="Z229" s="140">
        <f t="shared" si="82"/>
        <v>25966.726466540225</v>
      </c>
      <c r="AA229" s="140">
        <f t="shared" si="82"/>
        <v>25645.45124155924</v>
      </c>
      <c r="AB229" s="140">
        <f t="shared" si="82"/>
        <v>25322.561476162726</v>
      </c>
      <c r="AC229" s="140">
        <f t="shared" si="82"/>
        <v>24998.049056619682</v>
      </c>
      <c r="AD229" s="140">
        <f t="shared" si="82"/>
        <v>24671.905828424267</v>
      </c>
      <c r="AE229" s="140">
        <f t="shared" si="82"/>
        <v>24344.123596090878</v>
      </c>
      <c r="AF229" s="140">
        <f t="shared" si="82"/>
        <v>24014.694122948225</v>
      </c>
      <c r="AG229" s="140">
        <f t="shared" si="82"/>
        <v>23683.609130932349</v>
      </c>
      <c r="AH229" s="140">
        <f t="shared" si="82"/>
        <v>23350.860300378612</v>
      </c>
      <c r="AI229" s="140">
        <f t="shared" si="82"/>
        <v>23016.439269812628</v>
      </c>
      <c r="AJ229" s="140">
        <f t="shared" si="82"/>
        <v>22680.337635740154</v>
      </c>
      <c r="AK229" s="140">
        <f t="shared" si="82"/>
        <v>22342.546952435929</v>
      </c>
      <c r="AL229" s="140">
        <f t="shared" si="82"/>
        <v>22003.058731731442</v>
      </c>
      <c r="AM229" s="140">
        <f t="shared" si="82"/>
        <v>21661.864442801634</v>
      </c>
      <c r="AN229" s="140">
        <f t="shared" si="82"/>
        <v>21318.955511950538</v>
      </c>
      <c r="AO229" s="140">
        <f t="shared" si="82"/>
        <v>20974.323322395823</v>
      </c>
      <c r="AP229" s="140">
        <f t="shared" si="82"/>
        <v>20627.959214052291</v>
      </c>
      <c r="AQ229" s="140">
        <f t="shared" si="82"/>
        <v>20279.85448331423</v>
      </c>
      <c r="AR229" s="140">
        <f t="shared" si="82"/>
        <v>19930.000382836733</v>
      </c>
      <c r="AS229" s="140">
        <f t="shared" si="82"/>
        <v>19578.388121315875</v>
      </c>
      <c r="AT229" s="140">
        <f t="shared" si="82"/>
        <v>19225.008863267805</v>
      </c>
      <c r="AU229" s="140">
        <f t="shared" si="82"/>
        <v>18869.853728806731</v>
      </c>
      <c r="AV229" s="140">
        <f t="shared" si="82"/>
        <v>18512.913793421762</v>
      </c>
      <c r="AW229" s="140">
        <f t="shared" si="82"/>
        <v>18154.180087752677</v>
      </c>
      <c r="AX229" s="140">
        <f t="shared" si="82"/>
        <v>17793.643597364509</v>
      </c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45"/>
      <c r="B234" s="145" t="s">
        <v>582</v>
      </c>
      <c r="C234" s="145" t="str">
        <f>+C17</f>
        <v>A1 m1</v>
      </c>
      <c r="D234" s="145" t="str">
        <f t="shared" ref="D234:AX234" si="83">+D17</f>
        <v>A1 m2</v>
      </c>
      <c r="E234" s="145" t="str">
        <f t="shared" si="83"/>
        <v>A1 m3</v>
      </c>
      <c r="F234" s="145" t="str">
        <f t="shared" si="83"/>
        <v>A1 m4</v>
      </c>
      <c r="G234" s="145" t="str">
        <f t="shared" si="83"/>
        <v>A1 m5</v>
      </c>
      <c r="H234" s="145" t="str">
        <f t="shared" si="83"/>
        <v>A1 m6</v>
      </c>
      <c r="I234" s="145" t="str">
        <f t="shared" si="83"/>
        <v>A1 m7</v>
      </c>
      <c r="J234" s="145" t="str">
        <f t="shared" si="83"/>
        <v>A1 m8</v>
      </c>
      <c r="K234" s="145" t="str">
        <f t="shared" si="83"/>
        <v>A1 m9</v>
      </c>
      <c r="L234" s="145" t="str">
        <f t="shared" si="83"/>
        <v>A1 m10</v>
      </c>
      <c r="M234" s="145" t="str">
        <f t="shared" si="83"/>
        <v>A1 m11</v>
      </c>
      <c r="N234" s="145" t="str">
        <f t="shared" si="83"/>
        <v>A1 m12</v>
      </c>
      <c r="O234" s="145" t="str">
        <f t="shared" si="83"/>
        <v>A2 m1</v>
      </c>
      <c r="P234" s="145" t="str">
        <f t="shared" si="83"/>
        <v>A2 m2</v>
      </c>
      <c r="Q234" s="145" t="str">
        <f t="shared" si="83"/>
        <v>A2 m3</v>
      </c>
      <c r="R234" s="145" t="str">
        <f t="shared" si="83"/>
        <v>A2 m4</v>
      </c>
      <c r="S234" s="145" t="str">
        <f t="shared" si="83"/>
        <v>A2 m5</v>
      </c>
      <c r="T234" s="145" t="str">
        <f t="shared" si="83"/>
        <v>A2 m6</v>
      </c>
      <c r="U234" s="145" t="str">
        <f t="shared" si="83"/>
        <v>A2 m7</v>
      </c>
      <c r="V234" s="145" t="str">
        <f t="shared" si="83"/>
        <v>A2 m8</v>
      </c>
      <c r="W234" s="145" t="str">
        <f t="shared" si="83"/>
        <v>A2 m9</v>
      </c>
      <c r="X234" s="145" t="str">
        <f t="shared" si="83"/>
        <v>A2 m10</v>
      </c>
      <c r="Y234" s="145" t="str">
        <f t="shared" si="83"/>
        <v>A2 m11</v>
      </c>
      <c r="Z234" s="145" t="str">
        <f t="shared" si="83"/>
        <v>A2 m12</v>
      </c>
      <c r="AA234" s="145" t="str">
        <f t="shared" si="83"/>
        <v>A3 m1</v>
      </c>
      <c r="AB234" s="145" t="str">
        <f t="shared" si="83"/>
        <v>A3 m2</v>
      </c>
      <c r="AC234" s="145" t="str">
        <f t="shared" si="83"/>
        <v>A3 m3</v>
      </c>
      <c r="AD234" s="145" t="str">
        <f t="shared" si="83"/>
        <v>A3 m4</v>
      </c>
      <c r="AE234" s="145" t="str">
        <f t="shared" si="83"/>
        <v>A3 m5</v>
      </c>
      <c r="AF234" s="145" t="str">
        <f t="shared" si="83"/>
        <v>A3 m6</v>
      </c>
      <c r="AG234" s="145" t="str">
        <f t="shared" si="83"/>
        <v>A3 m7</v>
      </c>
      <c r="AH234" s="145" t="str">
        <f t="shared" si="83"/>
        <v>A3 m8</v>
      </c>
      <c r="AI234" s="145" t="str">
        <f t="shared" si="83"/>
        <v>A3 m9</v>
      </c>
      <c r="AJ234" s="145" t="str">
        <f t="shared" si="83"/>
        <v>A3 m10</v>
      </c>
      <c r="AK234" s="145" t="str">
        <f t="shared" si="83"/>
        <v>A3 m11</v>
      </c>
      <c r="AL234" s="145" t="str">
        <f t="shared" si="83"/>
        <v>A3 m12</v>
      </c>
      <c r="AM234" s="145" t="str">
        <f t="shared" si="83"/>
        <v>A4 m1</v>
      </c>
      <c r="AN234" s="145" t="str">
        <f t="shared" si="83"/>
        <v>A4 m2</v>
      </c>
      <c r="AO234" s="145" t="str">
        <f t="shared" si="83"/>
        <v>A4 m3</v>
      </c>
      <c r="AP234" s="145" t="str">
        <f t="shared" si="83"/>
        <v>A4 m4</v>
      </c>
      <c r="AQ234" s="145" t="str">
        <f t="shared" si="83"/>
        <v>A4 m5</v>
      </c>
      <c r="AR234" s="145" t="str">
        <f t="shared" si="83"/>
        <v>A4 m6</v>
      </c>
      <c r="AS234" s="145" t="str">
        <f t="shared" si="83"/>
        <v>A4 m7</v>
      </c>
      <c r="AT234" s="145" t="str">
        <f t="shared" si="83"/>
        <v>A4 m8</v>
      </c>
      <c r="AU234" s="145" t="str">
        <f t="shared" si="83"/>
        <v>A4 m9</v>
      </c>
      <c r="AV234" s="145" t="str">
        <f t="shared" si="83"/>
        <v>A4 m10</v>
      </c>
      <c r="AW234" s="145" t="str">
        <f t="shared" si="83"/>
        <v>A4 m11</v>
      </c>
      <c r="AX234" s="145" t="str">
        <f t="shared" si="83"/>
        <v>A4 m12</v>
      </c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 x14ac:dyDescent="0.25">
      <c r="A235" s="127"/>
      <c r="B235" s="127" t="s">
        <v>583</v>
      </c>
      <c r="C235" s="127">
        <f>+C18+C41+C64+C87+C110+C133+C156+C179+C202+C225</f>
        <v>0</v>
      </c>
      <c r="D235" s="127">
        <f>+D18+D41+D64+D87+D110+D133+D156+D179+D202+D225</f>
        <v>0</v>
      </c>
      <c r="E235" s="127">
        <f t="shared" ref="E235:AX239" si="84">+E18+E41+E64+E87+E110+E133+E156+E179+E202+E225</f>
        <v>0</v>
      </c>
      <c r="F235" s="127">
        <f t="shared" si="84"/>
        <v>327.97271127686116</v>
      </c>
      <c r="G235" s="127">
        <f t="shared" si="84"/>
        <v>652.27549739626897</v>
      </c>
      <c r="H235" s="127">
        <f t="shared" si="84"/>
        <v>1053.1902848644374</v>
      </c>
      <c r="I235" s="127">
        <f t="shared" si="84"/>
        <v>1449.7602045691992</v>
      </c>
      <c r="J235" s="127">
        <f t="shared" si="84"/>
        <v>1920.5673036222556</v>
      </c>
      <c r="K235" s="127">
        <f t="shared" si="84"/>
        <v>2386.4293635527847</v>
      </c>
      <c r="L235" s="127">
        <f t="shared" si="84"/>
        <v>2847.4731454689245</v>
      </c>
      <c r="M235" s="127">
        <f t="shared" si="84"/>
        <v>3303.820656327433</v>
      </c>
      <c r="N235" s="127">
        <f t="shared" si="84"/>
        <v>3755.58938369921</v>
      </c>
      <c r="O235" s="127">
        <f t="shared" si="84"/>
        <v>3755.58938369921</v>
      </c>
      <c r="P235" s="127">
        <f t="shared" si="84"/>
        <v>3755.58938369921</v>
      </c>
      <c r="Q235" s="127">
        <f t="shared" si="84"/>
        <v>3755.58938369921</v>
      </c>
      <c r="R235" s="127">
        <f t="shared" si="84"/>
        <v>3755.58938369921</v>
      </c>
      <c r="S235" s="127">
        <f t="shared" si="84"/>
        <v>3755.58938369921</v>
      </c>
      <c r="T235" s="127">
        <f t="shared" si="84"/>
        <v>3755.58938369921</v>
      </c>
      <c r="U235" s="127">
        <f t="shared" si="84"/>
        <v>5082.5723020178611</v>
      </c>
      <c r="V235" s="127">
        <f t="shared" si="84"/>
        <v>5082.5723020178611</v>
      </c>
      <c r="W235" s="127">
        <f t="shared" si="84"/>
        <v>5082.5723020178611</v>
      </c>
      <c r="X235" s="127">
        <f t="shared" si="84"/>
        <v>5082.5723020178611</v>
      </c>
      <c r="Y235" s="127">
        <f t="shared" si="84"/>
        <v>5082.5723020178611</v>
      </c>
      <c r="Z235" s="127">
        <f t="shared" si="84"/>
        <v>5082.5723020178611</v>
      </c>
      <c r="AA235" s="127">
        <f t="shared" si="84"/>
        <v>5082.5723020178611</v>
      </c>
      <c r="AB235" s="127">
        <f t="shared" si="84"/>
        <v>5082.5723020178611</v>
      </c>
      <c r="AC235" s="127">
        <f t="shared" si="84"/>
        <v>5082.5723020178611</v>
      </c>
      <c r="AD235" s="127">
        <f t="shared" si="84"/>
        <v>5082.5723020178611</v>
      </c>
      <c r="AE235" s="127">
        <f t="shared" si="84"/>
        <v>5082.5723020178611</v>
      </c>
      <c r="AF235" s="127">
        <f t="shared" si="84"/>
        <v>5082.5723020178611</v>
      </c>
      <c r="AG235" s="127">
        <f t="shared" si="84"/>
        <v>5082.5723020178611</v>
      </c>
      <c r="AH235" s="127">
        <f t="shared" si="84"/>
        <v>5082.5723020178611</v>
      </c>
      <c r="AI235" s="127">
        <f t="shared" si="84"/>
        <v>5082.5723020178611</v>
      </c>
      <c r="AJ235" s="127">
        <f t="shared" si="84"/>
        <v>5082.5723020178611</v>
      </c>
      <c r="AK235" s="127">
        <f t="shared" si="84"/>
        <v>5082.5723020178611</v>
      </c>
      <c r="AL235" s="127">
        <f t="shared" si="84"/>
        <v>5082.5723020178611</v>
      </c>
      <c r="AM235" s="127">
        <f t="shared" si="84"/>
        <v>5082.5723020178611</v>
      </c>
      <c r="AN235" s="127">
        <f t="shared" si="84"/>
        <v>5082.5723020178611</v>
      </c>
      <c r="AO235" s="127">
        <f t="shared" si="84"/>
        <v>5082.5723020178611</v>
      </c>
      <c r="AP235" s="127">
        <f t="shared" si="84"/>
        <v>5082.5723020178611</v>
      </c>
      <c r="AQ235" s="127">
        <f t="shared" si="84"/>
        <v>5082.5723020178611</v>
      </c>
      <c r="AR235" s="127">
        <f t="shared" si="84"/>
        <v>5082.5723020178611</v>
      </c>
      <c r="AS235" s="127">
        <f t="shared" si="84"/>
        <v>5082.5723020178611</v>
      </c>
      <c r="AT235" s="127">
        <f t="shared" si="84"/>
        <v>5082.5723020178611</v>
      </c>
      <c r="AU235" s="127">
        <f t="shared" si="84"/>
        <v>5082.5723020178611</v>
      </c>
      <c r="AV235" s="127">
        <f t="shared" si="84"/>
        <v>5082.5723020178611</v>
      </c>
      <c r="AW235" s="127">
        <f t="shared" si="84"/>
        <v>5082.5723020178611</v>
      </c>
      <c r="AX235" s="127">
        <f t="shared" si="84"/>
        <v>5082.5723020178611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7" t="s">
        <v>584</v>
      </c>
      <c r="C236" s="127">
        <f t="shared" ref="C236:D239" si="85">+C19+C42+C65+C88+C111+C134+C157+C180+C203+C226</f>
        <v>0</v>
      </c>
      <c r="D236" s="127">
        <f t="shared" si="85"/>
        <v>0</v>
      </c>
      <c r="E236" s="127">
        <f t="shared" si="84"/>
        <v>0</v>
      </c>
      <c r="F236" s="127">
        <f t="shared" si="84"/>
        <v>227.4644685001366</v>
      </c>
      <c r="G236" s="127">
        <f t="shared" si="84"/>
        <v>452.40211454397439</v>
      </c>
      <c r="H236" s="127">
        <f t="shared" si="84"/>
        <v>729.95510561930178</v>
      </c>
      <c r="I236" s="127">
        <f t="shared" si="84"/>
        <v>1004.5580471017427</v>
      </c>
      <c r="J236" s="127">
        <f t="shared" si="84"/>
        <v>1329.6511001937829</v>
      </c>
      <c r="K236" s="127">
        <f t="shared" si="84"/>
        <v>1651.4328407385556</v>
      </c>
      <c r="L236" s="127">
        <f t="shared" si="84"/>
        <v>1970.0133891339287</v>
      </c>
      <c r="M236" s="127">
        <f t="shared" si="84"/>
        <v>2285.4986650267742</v>
      </c>
      <c r="N236" s="127">
        <f t="shared" si="84"/>
        <v>2597.9906009679839</v>
      </c>
      <c r="O236" s="127">
        <f t="shared" si="84"/>
        <v>2611.0465744706707</v>
      </c>
      <c r="P236" s="127">
        <f t="shared" si="84"/>
        <v>2624.1681596210829</v>
      </c>
      <c r="Q236" s="127">
        <f t="shared" si="84"/>
        <v>2637.3556861447901</v>
      </c>
      <c r="R236" s="127">
        <f t="shared" si="84"/>
        <v>2650.6094854243706</v>
      </c>
      <c r="S236" s="127">
        <f t="shared" si="84"/>
        <v>2663.9298905077371</v>
      </c>
      <c r="T236" s="127">
        <f t="shared" si="84"/>
        <v>2677.3172361165025</v>
      </c>
      <c r="U236" s="127">
        <f t="shared" si="84"/>
        <v>3615.7218058661501</v>
      </c>
      <c r="V236" s="127">
        <f t="shared" si="84"/>
        <v>3633.8922981200044</v>
      </c>
      <c r="W236" s="127">
        <f t="shared" si="84"/>
        <v>3652.1541045861995</v>
      </c>
      <c r="X236" s="127">
        <f t="shared" si="84"/>
        <v>3670.5076841562886</v>
      </c>
      <c r="Y236" s="127">
        <f t="shared" si="84"/>
        <v>3688.9534980279391</v>
      </c>
      <c r="Z236" s="127">
        <f t="shared" si="84"/>
        <v>3707.4920097165309</v>
      </c>
      <c r="AA236" s="127">
        <f t="shared" si="84"/>
        <v>3726.1236850667988</v>
      </c>
      <c r="AB236" s="127">
        <f t="shared" si="84"/>
        <v>3744.8489922645394</v>
      </c>
      <c r="AC236" s="127">
        <f t="shared" si="84"/>
        <v>3763.6684018483729</v>
      </c>
      <c r="AD236" s="127">
        <f t="shared" si="84"/>
        <v>3782.5823867215763</v>
      </c>
      <c r="AE236" s="127">
        <f t="shared" si="84"/>
        <v>3801.5914221639559</v>
      </c>
      <c r="AF236" s="127">
        <f t="shared" si="84"/>
        <v>3820.695985843794</v>
      </c>
      <c r="AG236" s="127">
        <f t="shared" si="84"/>
        <v>3839.8965578298553</v>
      </c>
      <c r="AH236" s="127">
        <f t="shared" si="84"/>
        <v>3859.1936206034497</v>
      </c>
      <c r="AI236" s="127">
        <f t="shared" si="84"/>
        <v>3878.5876590705498</v>
      </c>
      <c r="AJ236" s="127">
        <f t="shared" si="84"/>
        <v>3898.0791605739832</v>
      </c>
      <c r="AK236" s="127">
        <f t="shared" si="84"/>
        <v>3917.6686149056759</v>
      </c>
      <c r="AL236" s="127">
        <f t="shared" si="84"/>
        <v>3937.3565143189599</v>
      </c>
      <c r="AM236" s="127">
        <f t="shared" si="84"/>
        <v>3957.1433535409446</v>
      </c>
      <c r="AN236" s="127">
        <f t="shared" si="84"/>
        <v>3977.0296297849454</v>
      </c>
      <c r="AO236" s="127">
        <f t="shared" si="84"/>
        <v>3997.0158427629772</v>
      </c>
      <c r="AP236" s="127">
        <f t="shared" si="84"/>
        <v>4017.1024946983189</v>
      </c>
      <c r="AQ236" s="127">
        <f t="shared" si="84"/>
        <v>4037.290090338126</v>
      </c>
      <c r="AR236" s="127">
        <f t="shared" si="84"/>
        <v>4057.5791369661133</v>
      </c>
      <c r="AS236" s="127">
        <f t="shared" si="84"/>
        <v>4077.9701444153116</v>
      </c>
      <c r="AT236" s="127">
        <f t="shared" si="84"/>
        <v>4098.463625080868</v>
      </c>
      <c r="AU236" s="127">
        <f t="shared" si="84"/>
        <v>4119.0600939329288</v>
      </c>
      <c r="AV236" s="127">
        <f t="shared" si="84"/>
        <v>4139.7600685295747</v>
      </c>
      <c r="AW236" s="127">
        <f t="shared" si="84"/>
        <v>4160.5640690298333</v>
      </c>
      <c r="AX236" s="127">
        <f t="shared" si="84"/>
        <v>4181.4726182067416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7" t="s">
        <v>585</v>
      </c>
      <c r="C237" s="127">
        <f t="shared" si="85"/>
        <v>0</v>
      </c>
      <c r="D237" s="127">
        <f t="shared" si="85"/>
        <v>0</v>
      </c>
      <c r="E237" s="127">
        <f t="shared" si="84"/>
        <v>0</v>
      </c>
      <c r="F237" s="127">
        <f t="shared" si="84"/>
        <v>227.4644685001366</v>
      </c>
      <c r="G237" s="127">
        <f t="shared" si="84"/>
        <v>679.86658304411094</v>
      </c>
      <c r="H237" s="127">
        <f t="shared" si="84"/>
        <v>1409.8216886634125</v>
      </c>
      <c r="I237" s="127">
        <f t="shared" si="84"/>
        <v>2414.3797357651551</v>
      </c>
      <c r="J237" s="127">
        <f t="shared" si="84"/>
        <v>3744.0308359589376</v>
      </c>
      <c r="K237" s="127">
        <f t="shared" si="84"/>
        <v>5395.4636766974936</v>
      </c>
      <c r="L237" s="127">
        <f t="shared" si="84"/>
        <v>7365.4770658314219</v>
      </c>
      <c r="M237" s="127">
        <f t="shared" si="84"/>
        <v>9650.9757308581957</v>
      </c>
      <c r="N237" s="127">
        <f t="shared" si="84"/>
        <v>12248.966331826179</v>
      </c>
      <c r="O237" s="127">
        <f t="shared" si="84"/>
        <v>14860.01290629685</v>
      </c>
      <c r="P237" s="127">
        <f t="shared" si="84"/>
        <v>17484.181065917932</v>
      </c>
      <c r="Q237" s="127">
        <f t="shared" si="84"/>
        <v>20121.536752062726</v>
      </c>
      <c r="R237" s="127">
        <f t="shared" si="84"/>
        <v>22772.146237487093</v>
      </c>
      <c r="S237" s="127">
        <f t="shared" si="84"/>
        <v>25436.076127994831</v>
      </c>
      <c r="T237" s="127">
        <f t="shared" si="84"/>
        <v>28113.393364111333</v>
      </c>
      <c r="U237" s="127">
        <f t="shared" si="84"/>
        <v>31729.115169977482</v>
      </c>
      <c r="V237" s="127">
        <f t="shared" si="84"/>
        <v>35363.007468097487</v>
      </c>
      <c r="W237" s="127">
        <f t="shared" si="84"/>
        <v>39015.16157268369</v>
      </c>
      <c r="X237" s="127">
        <f t="shared" si="84"/>
        <v>42685.669256839974</v>
      </c>
      <c r="Y237" s="127">
        <f t="shared" si="84"/>
        <v>46374.622754867916</v>
      </c>
      <c r="Z237" s="127">
        <f t="shared" si="84"/>
        <v>50082.114764584439</v>
      </c>
      <c r="AA237" s="127">
        <f t="shared" si="84"/>
        <v>53808.238449651253</v>
      </c>
      <c r="AB237" s="127">
        <f t="shared" si="84"/>
        <v>57553.087441915792</v>
      </c>
      <c r="AC237" s="127">
        <f t="shared" si="84"/>
        <v>61316.755843764164</v>
      </c>
      <c r="AD237" s="127">
        <f t="shared" si="84"/>
        <v>65099.338230485744</v>
      </c>
      <c r="AE237" s="127">
        <f t="shared" si="84"/>
        <v>68900.929652649691</v>
      </c>
      <c r="AF237" s="127">
        <f t="shared" si="84"/>
        <v>72721.625638493482</v>
      </c>
      <c r="AG237" s="127">
        <f t="shared" si="84"/>
        <v>76561.522196323349</v>
      </c>
      <c r="AH237" s="127">
        <f t="shared" si="84"/>
        <v>80420.715816926793</v>
      </c>
      <c r="AI237" s="127">
        <f t="shared" si="84"/>
        <v>84299.303475997338</v>
      </c>
      <c r="AJ237" s="127">
        <f t="shared" si="84"/>
        <v>88197.382636571332</v>
      </c>
      <c r="AK237" s="127">
        <f t="shared" si="84"/>
        <v>92115.051251476994</v>
      </c>
      <c r="AL237" s="127">
        <f t="shared" si="84"/>
        <v>96052.407765795971</v>
      </c>
      <c r="AM237" s="127">
        <f t="shared" si="84"/>
        <v>100009.55111933692</v>
      </c>
      <c r="AN237" s="127">
        <f t="shared" si="84"/>
        <v>103986.58074912184</v>
      </c>
      <c r="AO237" s="127">
        <f t="shared" si="84"/>
        <v>107983.59659188484</v>
      </c>
      <c r="AP237" s="127">
        <f t="shared" si="84"/>
        <v>112000.69908658315</v>
      </c>
      <c r="AQ237" s="127">
        <f t="shared" si="84"/>
        <v>116037.98917692127</v>
      </c>
      <c r="AR237" s="127">
        <f t="shared" si="84"/>
        <v>120095.5683138874</v>
      </c>
      <c r="AS237" s="127">
        <f t="shared" si="84"/>
        <v>124173.53845830269</v>
      </c>
      <c r="AT237" s="127">
        <f t="shared" si="84"/>
        <v>128272.00208338357</v>
      </c>
      <c r="AU237" s="127">
        <f t="shared" si="84"/>
        <v>132391.06217731649</v>
      </c>
      <c r="AV237" s="127">
        <f t="shared" si="84"/>
        <v>136530.8222458461</v>
      </c>
      <c r="AW237" s="127">
        <f t="shared" si="84"/>
        <v>140691.38631487591</v>
      </c>
      <c r="AX237" s="127">
        <f t="shared" si="84"/>
        <v>144872.85893308264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7" t="s">
        <v>586</v>
      </c>
      <c r="C238" s="127">
        <f t="shared" si="85"/>
        <v>0</v>
      </c>
      <c r="D238" s="127">
        <f t="shared" si="85"/>
        <v>0</v>
      </c>
      <c r="E238" s="127">
        <f t="shared" si="84"/>
        <v>0</v>
      </c>
      <c r="F238" s="127">
        <f t="shared" si="84"/>
        <v>100.50824277672454</v>
      </c>
      <c r="G238" s="127">
        <f t="shared" si="84"/>
        <v>199.87338285229458</v>
      </c>
      <c r="H238" s="127">
        <f t="shared" si="84"/>
        <v>323.23517924513578</v>
      </c>
      <c r="I238" s="127">
        <f t="shared" si="84"/>
        <v>445.20215746745674</v>
      </c>
      <c r="J238" s="127">
        <f t="shared" si="84"/>
        <v>590.91620342847295</v>
      </c>
      <c r="K238" s="127">
        <f t="shared" si="84"/>
        <v>734.99652281422891</v>
      </c>
      <c r="L238" s="127">
        <f t="shared" si="84"/>
        <v>877.45975633499552</v>
      </c>
      <c r="M238" s="127">
        <f t="shared" si="84"/>
        <v>1018.3219913006587</v>
      </c>
      <c r="N238" s="127">
        <f t="shared" si="84"/>
        <v>1157.598782731226</v>
      </c>
      <c r="O238" s="127">
        <f t="shared" si="84"/>
        <v>1144.542809228539</v>
      </c>
      <c r="P238" s="127">
        <f t="shared" si="84"/>
        <v>1131.4212240781274</v>
      </c>
      <c r="Q238" s="127">
        <f t="shared" si="84"/>
        <v>1118.2336975544199</v>
      </c>
      <c r="R238" s="127">
        <f t="shared" si="84"/>
        <v>1104.9798982748391</v>
      </c>
      <c r="S238" s="127">
        <f t="shared" si="84"/>
        <v>1091.6594931914731</v>
      </c>
      <c r="T238" s="127">
        <f t="shared" si="84"/>
        <v>1078.2721475827068</v>
      </c>
      <c r="U238" s="127">
        <f t="shared" si="84"/>
        <v>1466.8504961517096</v>
      </c>
      <c r="V238" s="127">
        <f t="shared" si="84"/>
        <v>1448.6800038978552</v>
      </c>
      <c r="W238" s="127">
        <f t="shared" si="84"/>
        <v>1430.4181974316593</v>
      </c>
      <c r="X238" s="127">
        <f t="shared" si="84"/>
        <v>1412.0646178615714</v>
      </c>
      <c r="Y238" s="127">
        <f t="shared" si="84"/>
        <v>1393.6188039899207</v>
      </c>
      <c r="Z238" s="127">
        <f t="shared" si="84"/>
        <v>1375.0802923013287</v>
      </c>
      <c r="AA238" s="127">
        <f t="shared" si="84"/>
        <v>1356.448616951061</v>
      </c>
      <c r="AB238" s="127">
        <f t="shared" si="84"/>
        <v>1337.723309753321</v>
      </c>
      <c r="AC238" s="127">
        <f t="shared" si="84"/>
        <v>1318.9039001694864</v>
      </c>
      <c r="AD238" s="127">
        <f t="shared" si="84"/>
        <v>1299.9899152962832</v>
      </c>
      <c r="AE238" s="127">
        <f t="shared" si="84"/>
        <v>1280.9808798539045</v>
      </c>
      <c r="AF238" s="127">
        <f t="shared" si="84"/>
        <v>1261.876316174066</v>
      </c>
      <c r="AG238" s="127">
        <f t="shared" si="84"/>
        <v>1242.6757441880038</v>
      </c>
      <c r="AH238" s="127">
        <f t="shared" si="84"/>
        <v>1223.3786814144103</v>
      </c>
      <c r="AI238" s="127">
        <f t="shared" si="84"/>
        <v>1203.98464294731</v>
      </c>
      <c r="AJ238" s="127">
        <f t="shared" si="84"/>
        <v>1184.4931414438765</v>
      </c>
      <c r="AK238" s="127">
        <f t="shared" si="84"/>
        <v>1164.9036871121837</v>
      </c>
      <c r="AL238" s="127">
        <f t="shared" si="84"/>
        <v>1145.215787698899</v>
      </c>
      <c r="AM238" s="127">
        <f t="shared" si="84"/>
        <v>1125.4289484769147</v>
      </c>
      <c r="AN238" s="127">
        <f t="shared" si="84"/>
        <v>1105.5426722329148</v>
      </c>
      <c r="AO238" s="127">
        <f t="shared" si="84"/>
        <v>1085.5564592548822</v>
      </c>
      <c r="AP238" s="127">
        <f t="shared" si="84"/>
        <v>1065.4698073195405</v>
      </c>
      <c r="AQ238" s="127">
        <f t="shared" si="84"/>
        <v>1045.2822116797342</v>
      </c>
      <c r="AR238" s="127">
        <f t="shared" si="84"/>
        <v>1024.9931650517458</v>
      </c>
      <c r="AS238" s="127">
        <f t="shared" si="84"/>
        <v>1004.6021576025475</v>
      </c>
      <c r="AT238" s="127">
        <f t="shared" si="84"/>
        <v>984.10867693699106</v>
      </c>
      <c r="AU238" s="127">
        <f t="shared" si="84"/>
        <v>963.51220808493099</v>
      </c>
      <c r="AV238" s="127">
        <f t="shared" si="84"/>
        <v>942.81223348828462</v>
      </c>
      <c r="AW238" s="127">
        <f t="shared" si="84"/>
        <v>922.00823298802675</v>
      </c>
      <c r="AX238" s="127">
        <f t="shared" si="84"/>
        <v>901.0996838111181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7" t="s">
        <v>587</v>
      </c>
      <c r="C239" s="127">
        <f t="shared" si="85"/>
        <v>0</v>
      </c>
      <c r="D239" s="127">
        <f t="shared" si="85"/>
        <v>0</v>
      </c>
      <c r="E239" s="127">
        <f t="shared" si="84"/>
        <v>20000</v>
      </c>
      <c r="F239" s="127">
        <f t="shared" si="84"/>
        <v>39772.53553149986</v>
      </c>
      <c r="G239" s="127">
        <f t="shared" si="84"/>
        <v>64320.13341695589</v>
      </c>
      <c r="H239" s="127">
        <f t="shared" si="84"/>
        <v>88590.178311336582</v>
      </c>
      <c r="I239" s="127">
        <f t="shared" si="84"/>
        <v>117585.62026423485</v>
      </c>
      <c r="J239" s="127">
        <f t="shared" si="84"/>
        <v>146255.96916404105</v>
      </c>
      <c r="K239" s="127">
        <f t="shared" si="84"/>
        <v>174604.53632330248</v>
      </c>
      <c r="L239" s="127">
        <f t="shared" si="84"/>
        <v>202634.52293416858</v>
      </c>
      <c r="M239" s="127">
        <f t="shared" si="84"/>
        <v>230349.02426914178</v>
      </c>
      <c r="N239" s="127">
        <f t="shared" si="84"/>
        <v>227751.0336681738</v>
      </c>
      <c r="O239" s="127">
        <f t="shared" si="84"/>
        <v>225139.98709370312</v>
      </c>
      <c r="P239" s="127">
        <f t="shared" si="84"/>
        <v>222515.81893408208</v>
      </c>
      <c r="Q239" s="127">
        <f t="shared" si="84"/>
        <v>219878.4632479373</v>
      </c>
      <c r="R239" s="127">
        <f t="shared" si="84"/>
        <v>217227.85376251291</v>
      </c>
      <c r="S239" s="127">
        <f t="shared" si="84"/>
        <v>214563.92387200517</v>
      </c>
      <c r="T239" s="127">
        <f t="shared" si="84"/>
        <v>291886.60663588869</v>
      </c>
      <c r="U239" s="127">
        <f t="shared" si="84"/>
        <v>288270.88483002252</v>
      </c>
      <c r="V239" s="127">
        <f t="shared" si="84"/>
        <v>284636.99253190256</v>
      </c>
      <c r="W239" s="127">
        <f t="shared" si="84"/>
        <v>280984.8384273164</v>
      </c>
      <c r="X239" s="127">
        <f t="shared" si="84"/>
        <v>277314.3307431601</v>
      </c>
      <c r="Y239" s="127">
        <f t="shared" si="84"/>
        <v>273625.37724513205</v>
      </c>
      <c r="Z239" s="127">
        <f t="shared" si="84"/>
        <v>269917.8852354156</v>
      </c>
      <c r="AA239" s="127">
        <f t="shared" si="84"/>
        <v>266191.76155034878</v>
      </c>
      <c r="AB239" s="127">
        <f t="shared" si="84"/>
        <v>262446.91255808418</v>
      </c>
      <c r="AC239" s="127">
        <f t="shared" si="84"/>
        <v>258683.24415623589</v>
      </c>
      <c r="AD239" s="127">
        <f t="shared" si="84"/>
        <v>254900.66176951429</v>
      </c>
      <c r="AE239" s="127">
        <f t="shared" si="84"/>
        <v>251099.07034735032</v>
      </c>
      <c r="AF239" s="127">
        <f t="shared" si="84"/>
        <v>247278.37436150652</v>
      </c>
      <c r="AG239" s="127">
        <f t="shared" si="84"/>
        <v>243438.47780367665</v>
      </c>
      <c r="AH239" s="127">
        <f t="shared" si="84"/>
        <v>239579.28418307321</v>
      </c>
      <c r="AI239" s="127">
        <f t="shared" si="84"/>
        <v>235700.69652400268</v>
      </c>
      <c r="AJ239" s="127">
        <f t="shared" si="84"/>
        <v>231802.6173634287</v>
      </c>
      <c r="AK239" s="127">
        <f t="shared" si="84"/>
        <v>227884.94874852299</v>
      </c>
      <c r="AL239" s="127">
        <f t="shared" si="84"/>
        <v>223947.592234204</v>
      </c>
      <c r="AM239" s="127">
        <f t="shared" si="84"/>
        <v>219990.44888066308</v>
      </c>
      <c r="AN239" s="127">
        <f t="shared" si="84"/>
        <v>216013.41925087816</v>
      </c>
      <c r="AO239" s="127">
        <f t="shared" si="84"/>
        <v>212016.40340811515</v>
      </c>
      <c r="AP239" s="127">
        <f t="shared" si="84"/>
        <v>207999.30091341684</v>
      </c>
      <c r="AQ239" s="127">
        <f t="shared" si="84"/>
        <v>203962.01082307872</v>
      </c>
      <c r="AR239" s="127">
        <f t="shared" si="84"/>
        <v>199904.4316861126</v>
      </c>
      <c r="AS239" s="127">
        <f t="shared" si="84"/>
        <v>195826.46154169732</v>
      </c>
      <c r="AT239" s="127">
        <f t="shared" si="84"/>
        <v>191727.99791661644</v>
      </c>
      <c r="AU239" s="127">
        <f t="shared" si="84"/>
        <v>187608.93782268348</v>
      </c>
      <c r="AV239" s="127">
        <f t="shared" si="84"/>
        <v>183469.17775415393</v>
      </c>
      <c r="AW239" s="127">
        <f t="shared" si="84"/>
        <v>179308.61368512406</v>
      </c>
      <c r="AX239" s="127">
        <f t="shared" si="84"/>
        <v>175127.14106691736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7" t="s">
        <v>588</v>
      </c>
      <c r="C241" s="127">
        <f>+C239</f>
        <v>0</v>
      </c>
      <c r="D241" s="127">
        <f>+D239-C239+D236</f>
        <v>0</v>
      </c>
      <c r="E241" s="127">
        <f>+E239-D239+E236</f>
        <v>20000</v>
      </c>
      <c r="F241" s="127">
        <f>+F239-E239+F236</f>
        <v>19999.999999999996</v>
      </c>
      <c r="G241" s="127">
        <f>+G239-F239+G236</f>
        <v>25000.000000000004</v>
      </c>
      <c r="H241" s="127">
        <f t="shared" ref="H241:AX241" si="86">+H239-G239+H236</f>
        <v>24999.999999999993</v>
      </c>
      <c r="I241" s="127">
        <f t="shared" si="86"/>
        <v>30000.000000000011</v>
      </c>
      <c r="J241" s="127">
        <f t="shared" si="86"/>
        <v>29999.999999999978</v>
      </c>
      <c r="K241" s="127">
        <f t="shared" si="86"/>
        <v>29999.999999999993</v>
      </c>
      <c r="L241" s="127">
        <f t="shared" si="86"/>
        <v>30000.000000000022</v>
      </c>
      <c r="M241" s="127">
        <f t="shared" si="86"/>
        <v>29999.999999999978</v>
      </c>
      <c r="N241" s="127">
        <f t="shared" si="86"/>
        <v>0</v>
      </c>
      <c r="O241" s="127">
        <f t="shared" si="86"/>
        <v>-3.637978807091713E-12</v>
      </c>
      <c r="P241" s="127">
        <f t="shared" si="86"/>
        <v>4.2746250983327627E-11</v>
      </c>
      <c r="Q241" s="127">
        <f t="shared" si="86"/>
        <v>0</v>
      </c>
      <c r="R241" s="127">
        <f t="shared" si="86"/>
        <v>-1.5006662579253316E-11</v>
      </c>
      <c r="S241" s="127">
        <f t="shared" si="86"/>
        <v>-7.73070496506989E-12</v>
      </c>
      <c r="T241" s="127">
        <f t="shared" si="86"/>
        <v>80000.000000000029</v>
      </c>
      <c r="U241" s="127">
        <f t="shared" si="86"/>
        <v>-1.7280399333685637E-11</v>
      </c>
      <c r="V241" s="127">
        <f t="shared" si="86"/>
        <v>4.6838977141305804E-11</v>
      </c>
      <c r="W241" s="127">
        <f t="shared" si="86"/>
        <v>3.2741809263825417E-11</v>
      </c>
      <c r="X241" s="127">
        <f t="shared" si="86"/>
        <v>-1.0004441719502211E-11</v>
      </c>
      <c r="Y241" s="127">
        <f t="shared" si="86"/>
        <v>-1.0504663805477321E-10</v>
      </c>
      <c r="Z241" s="127">
        <f t="shared" si="86"/>
        <v>7.3214323492720723E-11</v>
      </c>
      <c r="AA241" s="127">
        <f t="shared" si="86"/>
        <v>-2.2282620193436742E-11</v>
      </c>
      <c r="AB241" s="127">
        <f t="shared" si="86"/>
        <v>-5.7298166211694479E-11</v>
      </c>
      <c r="AC241" s="127">
        <f t="shared" si="86"/>
        <v>8.0945028457790613E-11</v>
      </c>
      <c r="AD241" s="127">
        <f t="shared" si="86"/>
        <v>-1.8644641386345029E-11</v>
      </c>
      <c r="AE241" s="127">
        <f t="shared" si="86"/>
        <v>-1.2732925824820995E-11</v>
      </c>
      <c r="AF241" s="127">
        <f t="shared" si="86"/>
        <v>-1.1823431123048067E-11</v>
      </c>
      <c r="AG241" s="127">
        <f t="shared" si="86"/>
        <v>-1.1368683772161603E-11</v>
      </c>
      <c r="AH241" s="127">
        <f t="shared" si="86"/>
        <v>5.4569682106375694E-12</v>
      </c>
      <c r="AI241" s="127">
        <f t="shared" si="86"/>
        <v>1.9554136088117957E-11</v>
      </c>
      <c r="AJ241" s="127">
        <f t="shared" si="86"/>
        <v>3.637978807091713E-12</v>
      </c>
      <c r="AK241" s="127">
        <f t="shared" si="86"/>
        <v>-3.0013325158506632E-11</v>
      </c>
      <c r="AL241" s="127">
        <f t="shared" si="86"/>
        <v>-3.1832314562052488E-11</v>
      </c>
      <c r="AM241" s="127">
        <f t="shared" si="86"/>
        <v>2.8649083105847239E-11</v>
      </c>
      <c r="AN241" s="127">
        <f t="shared" si="86"/>
        <v>1.8189894035458565E-11</v>
      </c>
      <c r="AO241" s="127">
        <f t="shared" si="86"/>
        <v>-3.1377567211166024E-11</v>
      </c>
      <c r="AP241" s="127">
        <f t="shared" si="86"/>
        <v>1.0004441719502211E-11</v>
      </c>
      <c r="AQ241" s="127">
        <f t="shared" si="86"/>
        <v>0</v>
      </c>
      <c r="AR241" s="127">
        <f t="shared" si="86"/>
        <v>0</v>
      </c>
      <c r="AS241" s="127">
        <f t="shared" si="86"/>
        <v>3.7289282772690058E-11</v>
      </c>
      <c r="AT241" s="127">
        <f t="shared" si="86"/>
        <v>-1.546140993013978E-11</v>
      </c>
      <c r="AU241" s="127">
        <f t="shared" si="86"/>
        <v>-3.092281986027956E-11</v>
      </c>
      <c r="AV241" s="127">
        <f t="shared" si="86"/>
        <v>2.7284841053187847E-11</v>
      </c>
      <c r="AW241" s="127">
        <f t="shared" si="86"/>
        <v>-4.1836756281554699E-11</v>
      </c>
      <c r="AX241" s="127">
        <f t="shared" si="86"/>
        <v>4.638422979041934E-11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16" workbookViewId="0">
      <selection activeCell="G28" sqref="G28"/>
    </sheetView>
  </sheetViews>
  <sheetFormatPr defaultRowHeight="15" x14ac:dyDescent="0.25"/>
  <sheetData>
    <row r="11" spans="3:7" x14ac:dyDescent="0.25">
      <c r="C11" t="s">
        <v>236</v>
      </c>
      <c r="G11" t="s">
        <v>301</v>
      </c>
    </row>
    <row r="12" spans="3:7" x14ac:dyDescent="0.25">
      <c r="C12" t="s">
        <v>239</v>
      </c>
      <c r="G12" t="s">
        <v>304</v>
      </c>
    </row>
    <row r="13" spans="3:7" x14ac:dyDescent="0.25">
      <c r="C13" t="s">
        <v>298</v>
      </c>
    </row>
    <row r="17" spans="3:3" x14ac:dyDescent="0.25">
      <c r="C17" s="14" t="s">
        <v>166</v>
      </c>
    </row>
    <row r="18" spans="3:3" x14ac:dyDescent="0.25">
      <c r="C18" s="14" t="s">
        <v>167</v>
      </c>
    </row>
    <row r="19" spans="3:3" x14ac:dyDescent="0.25">
      <c r="C19" s="14" t="s">
        <v>168</v>
      </c>
    </row>
    <row r="20" spans="3:3" x14ac:dyDescent="0.25">
      <c r="C20" s="14" t="s">
        <v>169</v>
      </c>
    </row>
    <row r="21" spans="3:3" x14ac:dyDescent="0.25">
      <c r="C21" s="14" t="s">
        <v>170</v>
      </c>
    </row>
    <row r="22" spans="3:3" x14ac:dyDescent="0.25">
      <c r="C22" s="14" t="s">
        <v>171</v>
      </c>
    </row>
    <row r="23" spans="3:3" x14ac:dyDescent="0.25">
      <c r="C23" s="14" t="s">
        <v>172</v>
      </c>
    </row>
    <row r="24" spans="3:3" x14ac:dyDescent="0.25">
      <c r="C24" s="14" t="s">
        <v>173</v>
      </c>
    </row>
    <row r="25" spans="3:3" x14ac:dyDescent="0.25">
      <c r="C25" s="14" t="s">
        <v>174</v>
      </c>
    </row>
    <row r="26" spans="3:3" x14ac:dyDescent="0.25">
      <c r="C26" s="14" t="s">
        <v>175</v>
      </c>
    </row>
    <row r="27" spans="3:3" x14ac:dyDescent="0.25">
      <c r="C27" s="14" t="s">
        <v>176</v>
      </c>
    </row>
    <row r="28" spans="3:3" x14ac:dyDescent="0.25">
      <c r="C28" s="14" t="s">
        <v>177</v>
      </c>
    </row>
    <row r="29" spans="3:3" x14ac:dyDescent="0.25">
      <c r="C29" s="14" t="s">
        <v>190</v>
      </c>
    </row>
    <row r="30" spans="3:3" x14ac:dyDescent="0.25">
      <c r="C30" s="14" t="s">
        <v>191</v>
      </c>
    </row>
    <row r="31" spans="3:3" x14ac:dyDescent="0.25">
      <c r="C31" s="14" t="s">
        <v>192</v>
      </c>
    </row>
    <row r="32" spans="3:3" x14ac:dyDescent="0.25">
      <c r="C32" s="14" t="s">
        <v>193</v>
      </c>
    </row>
    <row r="33" spans="3:3" x14ac:dyDescent="0.25">
      <c r="C33" s="14" t="s">
        <v>194</v>
      </c>
    </row>
    <row r="34" spans="3:3" x14ac:dyDescent="0.25">
      <c r="C34" s="14" t="s">
        <v>195</v>
      </c>
    </row>
    <row r="35" spans="3:3" x14ac:dyDescent="0.25">
      <c r="C35" s="14" t="s">
        <v>196</v>
      </c>
    </row>
    <row r="36" spans="3:3" x14ac:dyDescent="0.25">
      <c r="C36" s="14" t="s">
        <v>197</v>
      </c>
    </row>
    <row r="37" spans="3:3" x14ac:dyDescent="0.25">
      <c r="C37" s="14" t="s">
        <v>198</v>
      </c>
    </row>
    <row r="38" spans="3:3" x14ac:dyDescent="0.25">
      <c r="C38" s="14" t="s">
        <v>199</v>
      </c>
    </row>
    <row r="39" spans="3:3" x14ac:dyDescent="0.25">
      <c r="C39" s="14" t="s">
        <v>200</v>
      </c>
    </row>
    <row r="40" spans="3:3" x14ac:dyDescent="0.25">
      <c r="C40" s="14" t="s">
        <v>201</v>
      </c>
    </row>
    <row r="41" spans="3:3" x14ac:dyDescent="0.25">
      <c r="C41" s="14" t="s">
        <v>178</v>
      </c>
    </row>
    <row r="42" spans="3:3" x14ac:dyDescent="0.25">
      <c r="C42" s="14" t="s">
        <v>179</v>
      </c>
    </row>
    <row r="43" spans="3:3" x14ac:dyDescent="0.25">
      <c r="C43" s="14" t="s">
        <v>180</v>
      </c>
    </row>
    <row r="44" spans="3:3" x14ac:dyDescent="0.25">
      <c r="C44" s="14" t="s">
        <v>181</v>
      </c>
    </row>
    <row r="45" spans="3:3" x14ac:dyDescent="0.25">
      <c r="C45" s="14" t="s">
        <v>182</v>
      </c>
    </row>
    <row r="46" spans="3:3" x14ac:dyDescent="0.25">
      <c r="C46" s="14" t="s">
        <v>183</v>
      </c>
    </row>
    <row r="47" spans="3:3" x14ac:dyDescent="0.25">
      <c r="C47" s="14" t="s">
        <v>184</v>
      </c>
    </row>
    <row r="48" spans="3:3" x14ac:dyDescent="0.25">
      <c r="C48" s="14" t="s">
        <v>185</v>
      </c>
    </row>
    <row r="49" spans="3:3" x14ac:dyDescent="0.25">
      <c r="C49" s="14" t="s">
        <v>186</v>
      </c>
    </row>
    <row r="50" spans="3:3" x14ac:dyDescent="0.25">
      <c r="C50" s="14" t="s">
        <v>187</v>
      </c>
    </row>
    <row r="51" spans="3:3" x14ac:dyDescent="0.25">
      <c r="C51" s="14" t="s">
        <v>188</v>
      </c>
    </row>
    <row r="52" spans="3:3" x14ac:dyDescent="0.25">
      <c r="C52" s="14" t="s">
        <v>189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318</v>
      </c>
    </row>
    <row r="63" spans="3:3" x14ac:dyDescent="0.25">
      <c r="C63" t="s">
        <v>319</v>
      </c>
    </row>
    <row r="69" spans="3:3" x14ac:dyDescent="0.25">
      <c r="C69" t="s">
        <v>364</v>
      </c>
    </row>
    <row r="71" spans="3:3" x14ac:dyDescent="0.25">
      <c r="C71" s="85" t="s">
        <v>369</v>
      </c>
    </row>
    <row r="72" spans="3:3" x14ac:dyDescent="0.25">
      <c r="C72" s="85" t="s">
        <v>370</v>
      </c>
    </row>
    <row r="73" spans="3:3" x14ac:dyDescent="0.25">
      <c r="C73" s="85" t="s">
        <v>371</v>
      </c>
    </row>
    <row r="74" spans="3:3" x14ac:dyDescent="0.25">
      <c r="C74" s="85" t="s">
        <v>372</v>
      </c>
    </row>
    <row r="75" spans="3:3" x14ac:dyDescent="0.25">
      <c r="C75" s="85" t="s">
        <v>373</v>
      </c>
    </row>
    <row r="76" spans="3:3" x14ac:dyDescent="0.25">
      <c r="C76" s="85" t="s">
        <v>374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411</v>
      </c>
    </row>
    <row r="88" spans="3:3" x14ac:dyDescent="0.25">
      <c r="C88" t="s">
        <v>412</v>
      </c>
    </row>
    <row r="89" spans="3:3" x14ac:dyDescent="0.25">
      <c r="C89" t="s">
        <v>413</v>
      </c>
    </row>
    <row r="90" spans="3:3" x14ac:dyDescent="0.25">
      <c r="C90" t="s">
        <v>414</v>
      </c>
    </row>
    <row r="91" spans="3:3" x14ac:dyDescent="0.25">
      <c r="C91" t="s">
        <v>415</v>
      </c>
    </row>
    <row r="92" spans="3:3" x14ac:dyDescent="0.25">
      <c r="C92" t="s">
        <v>416</v>
      </c>
    </row>
    <row r="93" spans="3:3" x14ac:dyDescent="0.25">
      <c r="C93" t="s">
        <v>417</v>
      </c>
    </row>
    <row r="94" spans="3:3" x14ac:dyDescent="0.25">
      <c r="C94" t="s">
        <v>418</v>
      </c>
    </row>
    <row r="95" spans="3:3" x14ac:dyDescent="0.25">
      <c r="C95" t="s">
        <v>419</v>
      </c>
    </row>
    <row r="96" spans="3:3" x14ac:dyDescent="0.25">
      <c r="C96" t="s">
        <v>420</v>
      </c>
    </row>
    <row r="97" spans="3:3" x14ac:dyDescent="0.25">
      <c r="C97" t="s">
        <v>421</v>
      </c>
    </row>
    <row r="98" spans="3:3" x14ac:dyDescent="0.25">
      <c r="C98" t="s">
        <v>422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399"/>
  <sheetViews>
    <sheetView showGridLines="0" workbookViewId="0"/>
  </sheetViews>
  <sheetFormatPr defaultRowHeight="15" x14ac:dyDescent="0.25"/>
  <cols>
    <col min="2" max="2" width="33.140625" bestFit="1" customWidth="1"/>
  </cols>
  <sheetData>
    <row r="1" spans="1:64" x14ac:dyDescent="0.25">
      <c r="A1" s="25" t="s">
        <v>204</v>
      </c>
    </row>
    <row r="2" spans="1:64" x14ac:dyDescent="0.25">
      <c r="A2" s="127"/>
      <c r="B2" s="133" t="s">
        <v>591</v>
      </c>
      <c r="C2" s="13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34"/>
      <c r="BA2" s="134"/>
      <c r="BB2" s="135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36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6" t="s">
        <v>486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34"/>
      <c r="BA5" s="134" t="s">
        <v>518</v>
      </c>
      <c r="BB5" s="137">
        <v>1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8" t="s">
        <v>487</v>
      </c>
      <c r="C6" s="150" t="str">
        <f>+Leasing!C5</f>
        <v>A1 m12</v>
      </c>
      <c r="D6" s="138">
        <f>VLOOKUP($C6,$BA$5:$BB$38,2,FALSE)</f>
        <v>12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519</v>
      </c>
      <c r="BB6" s="137">
        <v>2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">
        <v>489</v>
      </c>
      <c r="C7" s="157">
        <f>+Leasing!C6</f>
        <v>0.09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520</v>
      </c>
      <c r="BB7" s="137">
        <v>3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9" t="s">
        <v>504</v>
      </c>
      <c r="C8" s="158">
        <f>+Leasing!C7</f>
        <v>20000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521</v>
      </c>
      <c r="BB8" s="137">
        <v>4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9" t="s">
        <v>505</v>
      </c>
      <c r="C9" s="157">
        <f>+Leasing!C8</f>
        <v>0.1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522</v>
      </c>
      <c r="BB9" s="137">
        <v>5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29" t="s">
        <v>506</v>
      </c>
      <c r="C10" s="157">
        <f>+Leasing!C9</f>
        <v>0.1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523</v>
      </c>
      <c r="BB10" s="137">
        <v>6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30" t="s">
        <v>491</v>
      </c>
      <c r="C11" s="138">
        <f>+Leasing!C10</f>
        <v>48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34"/>
      <c r="BA11" s="134" t="s">
        <v>526</v>
      </c>
      <c r="BB11" s="137">
        <v>7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4" t="s">
        <v>527</v>
      </c>
      <c r="BB12" s="137">
        <v>8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6" t="s">
        <v>524</v>
      </c>
      <c r="C13" s="126" t="s">
        <v>525</v>
      </c>
      <c r="D13" s="139">
        <f>((1+C7)^(1/12))-1</f>
        <v>7.2073233161367156E-3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34"/>
      <c r="BA13" s="134" t="s">
        <v>488</v>
      </c>
      <c r="BB13" s="137">
        <v>9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34" t="s">
        <v>529</v>
      </c>
      <c r="BB14" s="137">
        <v>10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6" t="s">
        <v>528</v>
      </c>
      <c r="C15" s="126" t="s">
        <v>525</v>
      </c>
      <c r="D15" s="140">
        <f>(C8-(C8*C9)-(C8*C10))/((1-(1+D13)^(-C11))/D13)</f>
        <v>395.49775026664986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34"/>
      <c r="BA15" s="134" t="s">
        <v>530</v>
      </c>
      <c r="BB15" s="137">
        <v>11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66">
        <f>+[1]SPm!B2</f>
        <v>41275</v>
      </c>
      <c r="D16" s="66">
        <f>+[1]SPm!C2</f>
        <v>41306</v>
      </c>
      <c r="E16" s="66">
        <f>+[1]SPm!D2</f>
        <v>41336</v>
      </c>
      <c r="F16" s="66">
        <f>+[1]SPm!E2</f>
        <v>41367</v>
      </c>
      <c r="G16" s="66">
        <f>+[1]SPm!F2</f>
        <v>41397</v>
      </c>
      <c r="H16" s="66">
        <f>+[1]SPm!G2</f>
        <v>41428</v>
      </c>
      <c r="I16" s="66">
        <f>+[1]SPm!H2</f>
        <v>41458</v>
      </c>
      <c r="J16" s="66">
        <f>+[1]SPm!I2</f>
        <v>41489</v>
      </c>
      <c r="K16" s="66">
        <f>+[1]SPm!J2</f>
        <v>41519</v>
      </c>
      <c r="L16" s="66">
        <f>+[1]SPm!K2</f>
        <v>41550</v>
      </c>
      <c r="M16" s="66">
        <f>+[1]SPm!L2</f>
        <v>41580</v>
      </c>
      <c r="N16" s="66">
        <f>+[1]SPm!M2</f>
        <v>41611</v>
      </c>
      <c r="O16" s="66">
        <f>+[1]SPm!N2</f>
        <v>41641</v>
      </c>
      <c r="P16" s="66">
        <f>+[1]SPm!O2</f>
        <v>41672</v>
      </c>
      <c r="Q16" s="66">
        <f>+[1]SPm!P2</f>
        <v>41702</v>
      </c>
      <c r="R16" s="66">
        <f>+[1]SPm!Q2</f>
        <v>41733</v>
      </c>
      <c r="S16" s="66">
        <f>+[1]SPm!R2</f>
        <v>41763</v>
      </c>
      <c r="T16" s="66">
        <f>+[1]SPm!S2</f>
        <v>41794</v>
      </c>
      <c r="U16" s="66">
        <f>+[1]SPm!T2</f>
        <v>41824</v>
      </c>
      <c r="V16" s="66">
        <f>+[1]SPm!U2</f>
        <v>41855</v>
      </c>
      <c r="W16" s="66">
        <f>+[1]SPm!V2</f>
        <v>41885</v>
      </c>
      <c r="X16" s="66">
        <f>+[1]SPm!W2</f>
        <v>41916</v>
      </c>
      <c r="Y16" s="66">
        <f>+[1]SPm!X2</f>
        <v>41946</v>
      </c>
      <c r="Z16" s="66">
        <f>+[1]SPm!Y2</f>
        <v>41977</v>
      </c>
      <c r="AA16" s="66">
        <f>+[1]SPm!Z2</f>
        <v>42007</v>
      </c>
      <c r="AB16" s="66">
        <f>+[1]SPm!AA2</f>
        <v>42038</v>
      </c>
      <c r="AC16" s="66">
        <f>+[1]SPm!AB2</f>
        <v>42068</v>
      </c>
      <c r="AD16" s="66">
        <f>+[1]SPm!AC2</f>
        <v>42099</v>
      </c>
      <c r="AE16" s="66">
        <f>+[1]SPm!AD2</f>
        <v>42129</v>
      </c>
      <c r="AF16" s="66">
        <f>+[1]SPm!AE2</f>
        <v>42160</v>
      </c>
      <c r="AG16" s="66">
        <f>+[1]SPm!AF2</f>
        <v>42190</v>
      </c>
      <c r="AH16" s="66">
        <f>+[1]SPm!AG2</f>
        <v>42221</v>
      </c>
      <c r="AI16" s="66">
        <f>+[1]SPm!AH2</f>
        <v>42251</v>
      </c>
      <c r="AJ16" s="66">
        <f>+[1]SPm!AI2</f>
        <v>42282</v>
      </c>
      <c r="AK16" s="66">
        <f>+[1]SPm!AJ2</f>
        <v>42312</v>
      </c>
      <c r="AL16" s="66">
        <f>+[1]SPm!AK2</f>
        <v>42343</v>
      </c>
      <c r="AM16" s="66">
        <f>+[1]SPm!AL2</f>
        <v>42373</v>
      </c>
      <c r="AN16" s="66">
        <f>+[1]SPm!AM2</f>
        <v>42404</v>
      </c>
      <c r="AO16" s="66">
        <f>+[1]SPm!AN2</f>
        <v>42434</v>
      </c>
      <c r="AP16" s="66">
        <f>+[1]SPm!AO2</f>
        <v>42465</v>
      </c>
      <c r="AQ16" s="66">
        <f>+[1]SPm!AP2</f>
        <v>42495</v>
      </c>
      <c r="AR16" s="66">
        <f>+[1]SPm!AQ2</f>
        <v>42526</v>
      </c>
      <c r="AS16" s="66">
        <f>+[1]SPm!AR2</f>
        <v>42556</v>
      </c>
      <c r="AT16" s="66">
        <f>+[1]SPm!AS2</f>
        <v>42587</v>
      </c>
      <c r="AU16" s="66">
        <f>+[1]SPm!AT2</f>
        <v>42617</v>
      </c>
      <c r="AV16" s="66">
        <f>+[1]SPm!AU2</f>
        <v>42648</v>
      </c>
      <c r="AW16" s="66">
        <f>+[1]SPm!AV2</f>
        <v>42678</v>
      </c>
      <c r="AX16" s="66">
        <f>+[1]SPm!AW2</f>
        <v>42709</v>
      </c>
      <c r="AY16" s="127"/>
      <c r="AZ16" s="127"/>
      <c r="BA16" s="134" t="s">
        <v>503</v>
      </c>
      <c r="BB16" s="137">
        <v>12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27"/>
      <c r="C17" s="138">
        <v>1</v>
      </c>
      <c r="D17" s="138">
        <f>+C17+1</f>
        <v>2</v>
      </c>
      <c r="E17" s="138">
        <f t="shared" ref="E17:AX17" si="0">+D17+1</f>
        <v>3</v>
      </c>
      <c r="F17" s="138">
        <f t="shared" si="0"/>
        <v>4</v>
      </c>
      <c r="G17" s="138">
        <f t="shared" si="0"/>
        <v>5</v>
      </c>
      <c r="H17" s="138">
        <f t="shared" si="0"/>
        <v>6</v>
      </c>
      <c r="I17" s="138">
        <f t="shared" si="0"/>
        <v>7</v>
      </c>
      <c r="J17" s="138">
        <f t="shared" si="0"/>
        <v>8</v>
      </c>
      <c r="K17" s="138">
        <f t="shared" si="0"/>
        <v>9</v>
      </c>
      <c r="L17" s="138">
        <f t="shared" si="0"/>
        <v>10</v>
      </c>
      <c r="M17" s="138">
        <f t="shared" si="0"/>
        <v>11</v>
      </c>
      <c r="N17" s="138">
        <f t="shared" si="0"/>
        <v>12</v>
      </c>
      <c r="O17" s="138">
        <f t="shared" si="0"/>
        <v>13</v>
      </c>
      <c r="P17" s="138">
        <f t="shared" si="0"/>
        <v>14</v>
      </c>
      <c r="Q17" s="138">
        <f t="shared" si="0"/>
        <v>15</v>
      </c>
      <c r="R17" s="138">
        <f t="shared" si="0"/>
        <v>16</v>
      </c>
      <c r="S17" s="138">
        <f t="shared" si="0"/>
        <v>17</v>
      </c>
      <c r="T17" s="138">
        <f t="shared" si="0"/>
        <v>18</v>
      </c>
      <c r="U17" s="138">
        <f t="shared" si="0"/>
        <v>19</v>
      </c>
      <c r="V17" s="138">
        <f t="shared" si="0"/>
        <v>20</v>
      </c>
      <c r="W17" s="138">
        <f t="shared" si="0"/>
        <v>21</v>
      </c>
      <c r="X17" s="138">
        <f t="shared" si="0"/>
        <v>22</v>
      </c>
      <c r="Y17" s="138">
        <f t="shared" si="0"/>
        <v>23</v>
      </c>
      <c r="Z17" s="138">
        <f t="shared" si="0"/>
        <v>24</v>
      </c>
      <c r="AA17" s="138">
        <f t="shared" si="0"/>
        <v>25</v>
      </c>
      <c r="AB17" s="138">
        <f t="shared" si="0"/>
        <v>26</v>
      </c>
      <c r="AC17" s="138">
        <f t="shared" si="0"/>
        <v>27</v>
      </c>
      <c r="AD17" s="138">
        <f t="shared" si="0"/>
        <v>28</v>
      </c>
      <c r="AE17" s="138">
        <f t="shared" si="0"/>
        <v>29</v>
      </c>
      <c r="AF17" s="138">
        <f t="shared" si="0"/>
        <v>30</v>
      </c>
      <c r="AG17" s="138">
        <f t="shared" si="0"/>
        <v>31</v>
      </c>
      <c r="AH17" s="138">
        <f t="shared" si="0"/>
        <v>32</v>
      </c>
      <c r="AI17" s="138">
        <f t="shared" si="0"/>
        <v>33</v>
      </c>
      <c r="AJ17" s="138">
        <f t="shared" si="0"/>
        <v>34</v>
      </c>
      <c r="AK17" s="138">
        <f t="shared" si="0"/>
        <v>35</v>
      </c>
      <c r="AL17" s="138">
        <f t="shared" si="0"/>
        <v>36</v>
      </c>
      <c r="AM17" s="138">
        <f t="shared" si="0"/>
        <v>37</v>
      </c>
      <c r="AN17" s="138">
        <f t="shared" si="0"/>
        <v>38</v>
      </c>
      <c r="AO17" s="138">
        <f t="shared" si="0"/>
        <v>39</v>
      </c>
      <c r="AP17" s="138">
        <f t="shared" si="0"/>
        <v>40</v>
      </c>
      <c r="AQ17" s="138">
        <f t="shared" si="0"/>
        <v>41</v>
      </c>
      <c r="AR17" s="138">
        <f t="shared" si="0"/>
        <v>42</v>
      </c>
      <c r="AS17" s="138">
        <f t="shared" si="0"/>
        <v>43</v>
      </c>
      <c r="AT17" s="138">
        <f t="shared" si="0"/>
        <v>44</v>
      </c>
      <c r="AU17" s="138">
        <f t="shared" si="0"/>
        <v>45</v>
      </c>
      <c r="AV17" s="138">
        <f t="shared" si="0"/>
        <v>46</v>
      </c>
      <c r="AW17" s="138">
        <f t="shared" si="0"/>
        <v>47</v>
      </c>
      <c r="AX17" s="138">
        <f t="shared" si="0"/>
        <v>48</v>
      </c>
      <c r="AY17" s="127"/>
      <c r="AZ17" s="134"/>
      <c r="BA17" s="134" t="s">
        <v>531</v>
      </c>
      <c r="BB17" s="137">
        <v>13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ht="28.5" x14ac:dyDescent="0.25">
      <c r="A18" s="127"/>
      <c r="B18" s="141" t="s">
        <v>592</v>
      </c>
      <c r="C18" s="142" t="s">
        <v>518</v>
      </c>
      <c r="D18" s="142" t="s">
        <v>519</v>
      </c>
      <c r="E18" s="142" t="s">
        <v>520</v>
      </c>
      <c r="F18" s="142" t="s">
        <v>521</v>
      </c>
      <c r="G18" s="142" t="s">
        <v>522</v>
      </c>
      <c r="H18" s="142" t="s">
        <v>523</v>
      </c>
      <c r="I18" s="142" t="s">
        <v>526</v>
      </c>
      <c r="J18" s="142" t="s">
        <v>527</v>
      </c>
      <c r="K18" s="142" t="s">
        <v>488</v>
      </c>
      <c r="L18" s="142" t="s">
        <v>529</v>
      </c>
      <c r="M18" s="142" t="s">
        <v>530</v>
      </c>
      <c r="N18" s="142" t="s">
        <v>503</v>
      </c>
      <c r="O18" s="142" t="s">
        <v>531</v>
      </c>
      <c r="P18" s="142" t="s">
        <v>532</v>
      </c>
      <c r="Q18" s="142" t="s">
        <v>533</v>
      </c>
      <c r="R18" s="142" t="s">
        <v>534</v>
      </c>
      <c r="S18" s="142" t="s">
        <v>535</v>
      </c>
      <c r="T18" s="142" t="s">
        <v>536</v>
      </c>
      <c r="U18" s="142" t="s">
        <v>537</v>
      </c>
      <c r="V18" s="142" t="s">
        <v>538</v>
      </c>
      <c r="W18" s="142" t="s">
        <v>539</v>
      </c>
      <c r="X18" s="142" t="s">
        <v>540</v>
      </c>
      <c r="Y18" s="142" t="s">
        <v>541</v>
      </c>
      <c r="Z18" s="142" t="s">
        <v>542</v>
      </c>
      <c r="AA18" s="142" t="s">
        <v>543</v>
      </c>
      <c r="AB18" s="142" t="s">
        <v>544</v>
      </c>
      <c r="AC18" s="142" t="s">
        <v>545</v>
      </c>
      <c r="AD18" s="142" t="s">
        <v>546</v>
      </c>
      <c r="AE18" s="142" t="s">
        <v>547</v>
      </c>
      <c r="AF18" s="142" t="s">
        <v>548</v>
      </c>
      <c r="AG18" s="142" t="s">
        <v>549</v>
      </c>
      <c r="AH18" s="142" t="s">
        <v>550</v>
      </c>
      <c r="AI18" s="142" t="s">
        <v>551</v>
      </c>
      <c r="AJ18" s="142" t="s">
        <v>552</v>
      </c>
      <c r="AK18" s="142" t="s">
        <v>553</v>
      </c>
      <c r="AL18" s="142" t="s">
        <v>554</v>
      </c>
      <c r="AM18" s="142" t="s">
        <v>555</v>
      </c>
      <c r="AN18" s="142" t="s">
        <v>556</v>
      </c>
      <c r="AO18" s="142" t="s">
        <v>557</v>
      </c>
      <c r="AP18" s="142" t="s">
        <v>558</v>
      </c>
      <c r="AQ18" s="142" t="s">
        <v>559</v>
      </c>
      <c r="AR18" s="142" t="s">
        <v>560</v>
      </c>
      <c r="AS18" s="142" t="s">
        <v>561</v>
      </c>
      <c r="AT18" s="142" t="s">
        <v>562</v>
      </c>
      <c r="AU18" s="142" t="s">
        <v>563</v>
      </c>
      <c r="AV18" s="142" t="s">
        <v>564</v>
      </c>
      <c r="AW18" s="142" t="s">
        <v>565</v>
      </c>
      <c r="AX18" s="142" t="s">
        <v>566</v>
      </c>
      <c r="AY18" s="127"/>
      <c r="AZ18" s="134"/>
      <c r="BA18" s="134" t="s">
        <v>532</v>
      </c>
      <c r="BB18" s="137">
        <v>14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593</v>
      </c>
      <c r="C19" s="140">
        <f t="shared" ref="C19:AX19" si="1">IF(C18=$C6,$C8*$C10,0)</f>
        <v>0</v>
      </c>
      <c r="D19" s="140">
        <f t="shared" si="1"/>
        <v>0</v>
      </c>
      <c r="E19" s="140">
        <f t="shared" si="1"/>
        <v>0</v>
      </c>
      <c r="F19" s="140">
        <f t="shared" si="1"/>
        <v>0</v>
      </c>
      <c r="G19" s="140">
        <f t="shared" si="1"/>
        <v>0</v>
      </c>
      <c r="H19" s="140">
        <f t="shared" si="1"/>
        <v>0</v>
      </c>
      <c r="I19" s="140">
        <f t="shared" si="1"/>
        <v>0</v>
      </c>
      <c r="J19" s="140">
        <f t="shared" si="1"/>
        <v>0</v>
      </c>
      <c r="K19" s="140">
        <f t="shared" si="1"/>
        <v>0</v>
      </c>
      <c r="L19" s="140">
        <f t="shared" si="1"/>
        <v>0</v>
      </c>
      <c r="M19" s="140">
        <f t="shared" si="1"/>
        <v>0</v>
      </c>
      <c r="N19" s="140">
        <f t="shared" si="1"/>
        <v>2000</v>
      </c>
      <c r="O19" s="140">
        <f t="shared" si="1"/>
        <v>0</v>
      </c>
      <c r="P19" s="140">
        <f t="shared" si="1"/>
        <v>0</v>
      </c>
      <c r="Q19" s="140">
        <f t="shared" si="1"/>
        <v>0</v>
      </c>
      <c r="R19" s="140">
        <f t="shared" si="1"/>
        <v>0</v>
      </c>
      <c r="S19" s="140">
        <f t="shared" si="1"/>
        <v>0</v>
      </c>
      <c r="T19" s="140">
        <f t="shared" si="1"/>
        <v>0</v>
      </c>
      <c r="U19" s="140">
        <f t="shared" si="1"/>
        <v>0</v>
      </c>
      <c r="V19" s="140">
        <f t="shared" si="1"/>
        <v>0</v>
      </c>
      <c r="W19" s="140">
        <f t="shared" si="1"/>
        <v>0</v>
      </c>
      <c r="X19" s="140">
        <f t="shared" si="1"/>
        <v>0</v>
      </c>
      <c r="Y19" s="140">
        <f t="shared" si="1"/>
        <v>0</v>
      </c>
      <c r="Z19" s="140">
        <f t="shared" si="1"/>
        <v>0</v>
      </c>
      <c r="AA19" s="140">
        <f t="shared" si="1"/>
        <v>0</v>
      </c>
      <c r="AB19" s="140">
        <f t="shared" si="1"/>
        <v>0</v>
      </c>
      <c r="AC19" s="140">
        <f t="shared" si="1"/>
        <v>0</v>
      </c>
      <c r="AD19" s="140">
        <f t="shared" si="1"/>
        <v>0</v>
      </c>
      <c r="AE19" s="140">
        <f t="shared" si="1"/>
        <v>0</v>
      </c>
      <c r="AF19" s="140">
        <f t="shared" si="1"/>
        <v>0</v>
      </c>
      <c r="AG19" s="140">
        <f t="shared" si="1"/>
        <v>0</v>
      </c>
      <c r="AH19" s="140">
        <f t="shared" si="1"/>
        <v>0</v>
      </c>
      <c r="AI19" s="140">
        <f t="shared" si="1"/>
        <v>0</v>
      </c>
      <c r="AJ19" s="140">
        <f t="shared" si="1"/>
        <v>0</v>
      </c>
      <c r="AK19" s="140">
        <f t="shared" si="1"/>
        <v>0</v>
      </c>
      <c r="AL19" s="140">
        <f t="shared" si="1"/>
        <v>0</v>
      </c>
      <c r="AM19" s="140">
        <f t="shared" si="1"/>
        <v>0</v>
      </c>
      <c r="AN19" s="140">
        <f t="shared" si="1"/>
        <v>0</v>
      </c>
      <c r="AO19" s="140">
        <f t="shared" si="1"/>
        <v>0</v>
      </c>
      <c r="AP19" s="140">
        <f t="shared" si="1"/>
        <v>0</v>
      </c>
      <c r="AQ19" s="140">
        <f t="shared" si="1"/>
        <v>0</v>
      </c>
      <c r="AR19" s="140">
        <f t="shared" si="1"/>
        <v>0</v>
      </c>
      <c r="AS19" s="140">
        <f t="shared" si="1"/>
        <v>0</v>
      </c>
      <c r="AT19" s="140">
        <f t="shared" si="1"/>
        <v>0</v>
      </c>
      <c r="AU19" s="140">
        <f t="shared" si="1"/>
        <v>0</v>
      </c>
      <c r="AV19" s="140">
        <f t="shared" si="1"/>
        <v>0</v>
      </c>
      <c r="AW19" s="140">
        <f t="shared" si="1"/>
        <v>0</v>
      </c>
      <c r="AX19" s="140">
        <f t="shared" si="1"/>
        <v>0</v>
      </c>
      <c r="AY19" s="127"/>
      <c r="AZ19" s="134"/>
      <c r="BA19" s="134" t="s">
        <v>533</v>
      </c>
      <c r="BB19" s="137">
        <v>15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567</v>
      </c>
      <c r="C20" s="140"/>
      <c r="D20" s="140">
        <f>+IF(D17&gt;=$D6,$D15,0)*IF(C24&lt;1,0,1)</f>
        <v>0</v>
      </c>
      <c r="E20" s="140">
        <f t="shared" ref="E20:AX20" si="2">+IF(E17&gt;=$D6,$D15,0)*IF(D24&lt;1,0,1)</f>
        <v>0</v>
      </c>
      <c r="F20" s="140">
        <f t="shared" si="2"/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  <c r="N20" s="140">
        <f t="shared" si="2"/>
        <v>395.49775026664986</v>
      </c>
      <c r="O20" s="140">
        <f t="shared" si="2"/>
        <v>395.49775026664986</v>
      </c>
      <c r="P20" s="140">
        <f t="shared" si="2"/>
        <v>395.49775026664986</v>
      </c>
      <c r="Q20" s="140">
        <f t="shared" si="2"/>
        <v>395.49775026664986</v>
      </c>
      <c r="R20" s="140">
        <f t="shared" si="2"/>
        <v>395.49775026664986</v>
      </c>
      <c r="S20" s="140">
        <f t="shared" si="2"/>
        <v>395.49775026664986</v>
      </c>
      <c r="T20" s="140">
        <f t="shared" si="2"/>
        <v>395.49775026664986</v>
      </c>
      <c r="U20" s="140">
        <f t="shared" si="2"/>
        <v>395.49775026664986</v>
      </c>
      <c r="V20" s="140">
        <f t="shared" si="2"/>
        <v>395.49775026664986</v>
      </c>
      <c r="W20" s="140">
        <f t="shared" si="2"/>
        <v>395.49775026664986</v>
      </c>
      <c r="X20" s="140">
        <f t="shared" si="2"/>
        <v>395.49775026664986</v>
      </c>
      <c r="Y20" s="140">
        <f t="shared" si="2"/>
        <v>395.49775026664986</v>
      </c>
      <c r="Z20" s="140">
        <f t="shared" si="2"/>
        <v>395.49775026664986</v>
      </c>
      <c r="AA20" s="140">
        <f t="shared" si="2"/>
        <v>395.49775026664986</v>
      </c>
      <c r="AB20" s="140">
        <f>+IF(AB17&gt;=$D6,$D15,0)*IF(AA24&lt;1,0,1)</f>
        <v>395.49775026664986</v>
      </c>
      <c r="AC20" s="140">
        <f t="shared" si="2"/>
        <v>395.49775026664986</v>
      </c>
      <c r="AD20" s="140">
        <f t="shared" si="2"/>
        <v>395.49775026664986</v>
      </c>
      <c r="AE20" s="140">
        <f t="shared" si="2"/>
        <v>395.49775026664986</v>
      </c>
      <c r="AF20" s="140">
        <f t="shared" si="2"/>
        <v>395.49775026664986</v>
      </c>
      <c r="AG20" s="140">
        <f t="shared" si="2"/>
        <v>395.49775026664986</v>
      </c>
      <c r="AH20" s="140">
        <f t="shared" si="2"/>
        <v>395.49775026664986</v>
      </c>
      <c r="AI20" s="140">
        <f t="shared" si="2"/>
        <v>395.49775026664986</v>
      </c>
      <c r="AJ20" s="140">
        <f t="shared" si="2"/>
        <v>395.49775026664986</v>
      </c>
      <c r="AK20" s="140">
        <f t="shared" si="2"/>
        <v>395.49775026664986</v>
      </c>
      <c r="AL20" s="140">
        <f t="shared" si="2"/>
        <v>395.49775026664986</v>
      </c>
      <c r="AM20" s="140">
        <f t="shared" si="2"/>
        <v>395.49775026664986</v>
      </c>
      <c r="AN20" s="140">
        <f t="shared" si="2"/>
        <v>395.49775026664986</v>
      </c>
      <c r="AO20" s="140">
        <f t="shared" si="2"/>
        <v>395.49775026664986</v>
      </c>
      <c r="AP20" s="140">
        <f t="shared" si="2"/>
        <v>395.49775026664986</v>
      </c>
      <c r="AQ20" s="140">
        <f t="shared" si="2"/>
        <v>395.49775026664986</v>
      </c>
      <c r="AR20" s="140">
        <f t="shared" si="2"/>
        <v>395.49775026664986</v>
      </c>
      <c r="AS20" s="140">
        <f t="shared" si="2"/>
        <v>395.49775026664986</v>
      </c>
      <c r="AT20" s="140">
        <f t="shared" si="2"/>
        <v>395.49775026664986</v>
      </c>
      <c r="AU20" s="140">
        <f t="shared" si="2"/>
        <v>395.49775026664986</v>
      </c>
      <c r="AV20" s="140">
        <f t="shared" si="2"/>
        <v>395.49775026664986</v>
      </c>
      <c r="AW20" s="140">
        <f t="shared" si="2"/>
        <v>395.49775026664986</v>
      </c>
      <c r="AX20" s="140">
        <f t="shared" si="2"/>
        <v>395.49775026664986</v>
      </c>
      <c r="AY20" s="127"/>
      <c r="AZ20" s="134"/>
      <c r="BA20" s="134" t="s">
        <v>534</v>
      </c>
      <c r="BB20" s="137">
        <v>16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568</v>
      </c>
      <c r="C21" s="140"/>
      <c r="D21" s="140">
        <f t="shared" ref="D21:AX21" si="3">D20-D23</f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  <c r="H21" s="140">
        <f t="shared" si="3"/>
        <v>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  <c r="M21" s="140">
        <f t="shared" si="3"/>
        <v>0</v>
      </c>
      <c r="N21" s="140">
        <f t="shared" si="3"/>
        <v>280.18057720846241</v>
      </c>
      <c r="O21" s="140">
        <f t="shared" si="3"/>
        <v>282.19992921530559</v>
      </c>
      <c r="P21" s="140">
        <f t="shared" si="3"/>
        <v>284.23383534495122</v>
      </c>
      <c r="Q21" s="140">
        <f t="shared" si="3"/>
        <v>286.28240049366786</v>
      </c>
      <c r="R21" s="140">
        <f t="shared" si="3"/>
        <v>288.34573031374543</v>
      </c>
      <c r="S21" s="140">
        <f t="shared" si="3"/>
        <v>290.42393121894418</v>
      </c>
      <c r="T21" s="140">
        <f t="shared" si="3"/>
        <v>292.51711038998258</v>
      </c>
      <c r="U21" s="140">
        <f t="shared" si="3"/>
        <v>294.62537578006521</v>
      </c>
      <c r="V21" s="140">
        <f t="shared" si="3"/>
        <v>296.74883612045039</v>
      </c>
      <c r="W21" s="140">
        <f t="shared" si="3"/>
        <v>298.88760092605776</v>
      </c>
      <c r="X21" s="140">
        <f t="shared" si="3"/>
        <v>301.04178050111631</v>
      </c>
      <c r="Y21" s="140">
        <f t="shared" si="3"/>
        <v>303.21148594485328</v>
      </c>
      <c r="Z21" s="140">
        <f t="shared" si="3"/>
        <v>305.39682915722415</v>
      </c>
      <c r="AA21" s="140">
        <f t="shared" si="3"/>
        <v>307.59792284468318</v>
      </c>
      <c r="AB21" s="140">
        <f t="shared" si="3"/>
        <v>309.8148805259969</v>
      </c>
      <c r="AC21" s="140">
        <f t="shared" si="3"/>
        <v>312.04781653809806</v>
      </c>
      <c r="AD21" s="140">
        <f t="shared" si="3"/>
        <v>314.29684604198263</v>
      </c>
      <c r="AE21" s="140">
        <f t="shared" si="3"/>
        <v>316.56208502864922</v>
      </c>
      <c r="AF21" s="140">
        <f t="shared" si="3"/>
        <v>318.84365032508106</v>
      </c>
      <c r="AG21" s="140">
        <f t="shared" si="3"/>
        <v>321.14165960027117</v>
      </c>
      <c r="AH21" s="140">
        <f t="shared" si="3"/>
        <v>323.45623137129104</v>
      </c>
      <c r="AI21" s="140">
        <f t="shared" si="3"/>
        <v>325.7874850094031</v>
      </c>
      <c r="AJ21" s="140">
        <f t="shared" si="3"/>
        <v>328.13554074621686</v>
      </c>
      <c r="AK21" s="140">
        <f t="shared" si="3"/>
        <v>330.5005196798902</v>
      </c>
      <c r="AL21" s="140">
        <f t="shared" si="3"/>
        <v>332.88254378137441</v>
      </c>
      <c r="AM21" s="140">
        <f t="shared" si="3"/>
        <v>335.2817359007048</v>
      </c>
      <c r="AN21" s="140">
        <f t="shared" si="3"/>
        <v>337.69821977333675</v>
      </c>
      <c r="AO21" s="140">
        <f t="shared" si="3"/>
        <v>340.13212002652699</v>
      </c>
      <c r="AP21" s="140">
        <f t="shared" si="3"/>
        <v>342.58356218576114</v>
      </c>
      <c r="AQ21" s="140">
        <f t="shared" si="3"/>
        <v>345.05267268122776</v>
      </c>
      <c r="AR21" s="140">
        <f t="shared" si="3"/>
        <v>347.53957885433846</v>
      </c>
      <c r="AS21" s="140">
        <f t="shared" si="3"/>
        <v>350.04440896429571</v>
      </c>
      <c r="AT21" s="140">
        <f t="shared" si="3"/>
        <v>352.56729219470736</v>
      </c>
      <c r="AU21" s="140">
        <f t="shared" si="3"/>
        <v>355.10835866024945</v>
      </c>
      <c r="AV21" s="140">
        <f t="shared" si="3"/>
        <v>357.66773941337652</v>
      </c>
      <c r="AW21" s="140">
        <f t="shared" si="3"/>
        <v>360.24556645108044</v>
      </c>
      <c r="AX21" s="140">
        <f t="shared" si="3"/>
        <v>362.8419727216982</v>
      </c>
      <c r="AY21" s="127"/>
      <c r="AZ21" s="134"/>
      <c r="BA21" s="134" t="s">
        <v>535</v>
      </c>
      <c r="BB21" s="137">
        <v>17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29" t="s">
        <v>569</v>
      </c>
      <c r="C22" s="140"/>
      <c r="D22" s="140">
        <f t="shared" ref="D22:Q22" si="4">(D21+C22)*(IF(C24&lt;1,0,1))</f>
        <v>0</v>
      </c>
      <c r="E22" s="140">
        <f t="shared" si="4"/>
        <v>0</v>
      </c>
      <c r="F22" s="140">
        <f t="shared" si="4"/>
        <v>0</v>
      </c>
      <c r="G22" s="140">
        <f t="shared" si="4"/>
        <v>0</v>
      </c>
      <c r="H22" s="140">
        <f t="shared" si="4"/>
        <v>0</v>
      </c>
      <c r="I22" s="140">
        <f t="shared" si="4"/>
        <v>0</v>
      </c>
      <c r="J22" s="140">
        <f t="shared" si="4"/>
        <v>0</v>
      </c>
      <c r="K22" s="140">
        <f t="shared" si="4"/>
        <v>0</v>
      </c>
      <c r="L22" s="140">
        <f t="shared" si="4"/>
        <v>0</v>
      </c>
      <c r="M22" s="140">
        <f t="shared" si="4"/>
        <v>0</v>
      </c>
      <c r="N22" s="140">
        <f t="shared" si="4"/>
        <v>280.18057720846241</v>
      </c>
      <c r="O22" s="140">
        <f t="shared" si="4"/>
        <v>562.380506423768</v>
      </c>
      <c r="P22" s="140">
        <f t="shared" si="4"/>
        <v>846.61434176871921</v>
      </c>
      <c r="Q22" s="140">
        <f t="shared" si="4"/>
        <v>1132.8967422623871</v>
      </c>
      <c r="R22" s="140">
        <f>(R21+Q22)*(IF(Q24&lt;1,0,1))</f>
        <v>1421.2424725761325</v>
      </c>
      <c r="S22" s="140">
        <f t="shared" ref="S22:AX22" si="5">(S21+R22)*(IF(R24&lt;1,0,1))</f>
        <v>1711.6664037950768</v>
      </c>
      <c r="T22" s="140">
        <f t="shared" si="5"/>
        <v>2004.1835141850593</v>
      </c>
      <c r="U22" s="140">
        <f t="shared" si="5"/>
        <v>2298.8088899651243</v>
      </c>
      <c r="V22" s="140">
        <f t="shared" si="5"/>
        <v>2595.5577260855748</v>
      </c>
      <c r="W22" s="140">
        <f t="shared" si="5"/>
        <v>2894.4453270116328</v>
      </c>
      <c r="X22" s="140">
        <f t="shared" si="5"/>
        <v>3195.4871075127489</v>
      </c>
      <c r="Y22" s="140">
        <f t="shared" si="5"/>
        <v>3498.6985934576023</v>
      </c>
      <c r="Z22" s="140">
        <f t="shared" si="5"/>
        <v>3804.0954226148265</v>
      </c>
      <c r="AA22" s="140">
        <f t="shared" si="5"/>
        <v>4111.6933454595101</v>
      </c>
      <c r="AB22" s="140">
        <f t="shared" si="5"/>
        <v>4421.5082259855071</v>
      </c>
      <c r="AC22" s="140">
        <f t="shared" si="5"/>
        <v>4733.5560425236054</v>
      </c>
      <c r="AD22" s="140">
        <f t="shared" si="5"/>
        <v>5047.8528885655878</v>
      </c>
      <c r="AE22" s="140">
        <f t="shared" si="5"/>
        <v>5364.4149735942374</v>
      </c>
      <c r="AF22" s="140">
        <f t="shared" si="5"/>
        <v>5683.2586239193188</v>
      </c>
      <c r="AG22" s="140">
        <f t="shared" si="5"/>
        <v>6004.4002835195897</v>
      </c>
      <c r="AH22" s="140">
        <f t="shared" si="5"/>
        <v>6327.856514890881</v>
      </c>
      <c r="AI22" s="140">
        <f t="shared" si="5"/>
        <v>6653.6439999002841</v>
      </c>
      <c r="AJ22" s="140">
        <f t="shared" si="5"/>
        <v>6981.7795406465011</v>
      </c>
      <c r="AK22" s="140">
        <f t="shared" si="5"/>
        <v>7312.2800603263913</v>
      </c>
      <c r="AL22" s="140">
        <f t="shared" si="5"/>
        <v>7645.1626041077661</v>
      </c>
      <c r="AM22" s="140">
        <f t="shared" si="5"/>
        <v>7980.444340008471</v>
      </c>
      <c r="AN22" s="140">
        <f t="shared" si="5"/>
        <v>8318.142559781807</v>
      </c>
      <c r="AO22" s="140">
        <f t="shared" si="5"/>
        <v>8658.2746798083335</v>
      </c>
      <c r="AP22" s="140">
        <f t="shared" si="5"/>
        <v>9000.858241994094</v>
      </c>
      <c r="AQ22" s="140">
        <f t="shared" si="5"/>
        <v>9345.9109146753217</v>
      </c>
      <c r="AR22" s="140">
        <f t="shared" si="5"/>
        <v>9693.4504935296609</v>
      </c>
      <c r="AS22" s="140">
        <f t="shared" si="5"/>
        <v>10043.494902493956</v>
      </c>
      <c r="AT22" s="140">
        <f t="shared" si="5"/>
        <v>10396.062194688664</v>
      </c>
      <c r="AU22" s="140">
        <f t="shared" si="5"/>
        <v>10751.170553348913</v>
      </c>
      <c r="AV22" s="140">
        <f t="shared" si="5"/>
        <v>11108.83829276229</v>
      </c>
      <c r="AW22" s="140">
        <f t="shared" si="5"/>
        <v>11469.08385921337</v>
      </c>
      <c r="AX22" s="140">
        <f t="shared" si="5"/>
        <v>11831.925831935068</v>
      </c>
      <c r="AY22" s="127"/>
      <c r="AZ22" s="134"/>
      <c r="BA22" s="134" t="s">
        <v>536</v>
      </c>
      <c r="BB22" s="137">
        <v>18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9" t="s">
        <v>570</v>
      </c>
      <c r="C23" s="140"/>
      <c r="D23" s="140">
        <f>IF(D20&gt;0,C24*$D13,0)</f>
        <v>0</v>
      </c>
      <c r="E23" s="140">
        <f t="shared" ref="E23:AX23" si="6">IF(E20&gt;0,D24*$D$13,0)</f>
        <v>0</v>
      </c>
      <c r="F23" s="140">
        <f t="shared" si="6"/>
        <v>0</v>
      </c>
      <c r="G23" s="140">
        <f t="shared" si="6"/>
        <v>0</v>
      </c>
      <c r="H23" s="140">
        <f t="shared" si="6"/>
        <v>0</v>
      </c>
      <c r="I23" s="140">
        <f t="shared" si="6"/>
        <v>0</v>
      </c>
      <c r="J23" s="140">
        <f t="shared" si="6"/>
        <v>0</v>
      </c>
      <c r="K23" s="140">
        <f t="shared" si="6"/>
        <v>0</v>
      </c>
      <c r="L23" s="140">
        <f t="shared" si="6"/>
        <v>0</v>
      </c>
      <c r="M23" s="140">
        <f t="shared" si="6"/>
        <v>0</v>
      </c>
      <c r="N23" s="140">
        <f t="shared" si="6"/>
        <v>115.31717305818745</v>
      </c>
      <c r="O23" s="140">
        <f t="shared" si="6"/>
        <v>113.29782105134426</v>
      </c>
      <c r="P23" s="140">
        <f t="shared" si="6"/>
        <v>111.26391492169866</v>
      </c>
      <c r="Q23" s="140">
        <f t="shared" si="6"/>
        <v>109.21534977298202</v>
      </c>
      <c r="R23" s="140">
        <f t="shared" si="6"/>
        <v>107.15201995290442</v>
      </c>
      <c r="S23" s="140">
        <f t="shared" si="6"/>
        <v>105.0738190477057</v>
      </c>
      <c r="T23" s="140">
        <f t="shared" si="6"/>
        <v>102.98063987666731</v>
      </c>
      <c r="U23" s="140">
        <f t="shared" si="6"/>
        <v>100.87237448658466</v>
      </c>
      <c r="V23" s="140">
        <f t="shared" si="6"/>
        <v>98.748914146199439</v>
      </c>
      <c r="W23" s="140">
        <f t="shared" si="6"/>
        <v>96.610149340592088</v>
      </c>
      <c r="X23" s="140">
        <f t="shared" si="6"/>
        <v>94.455969765533553</v>
      </c>
      <c r="Y23" s="140">
        <f t="shared" si="6"/>
        <v>92.286264321796551</v>
      </c>
      <c r="Z23" s="140">
        <f t="shared" si="6"/>
        <v>90.100921109425741</v>
      </c>
      <c r="AA23" s="140">
        <f t="shared" si="6"/>
        <v>87.899827421966663</v>
      </c>
      <c r="AB23" s="140">
        <f t="shared" si="6"/>
        <v>85.682869740652947</v>
      </c>
      <c r="AC23" s="140">
        <f t="shared" si="6"/>
        <v>83.449933728551812</v>
      </c>
      <c r="AD23" s="140">
        <f t="shared" si="6"/>
        <v>81.200904224667227</v>
      </c>
      <c r="AE23" s="140">
        <f t="shared" si="6"/>
        <v>78.935665238000624</v>
      </c>
      <c r="AF23" s="140">
        <f t="shared" si="6"/>
        <v>76.654099941568774</v>
      </c>
      <c r="AG23" s="140">
        <f t="shared" si="6"/>
        <v>74.356090666378677</v>
      </c>
      <c r="AH23" s="140">
        <f t="shared" si="6"/>
        <v>72.041518895358806</v>
      </c>
      <c r="AI23" s="140">
        <f t="shared" si="6"/>
        <v>69.710265257246775</v>
      </c>
      <c r="AJ23" s="140">
        <f t="shared" si="6"/>
        <v>67.362209520432984</v>
      </c>
      <c r="AK23" s="140">
        <f t="shared" si="6"/>
        <v>64.997230586759628</v>
      </c>
      <c r="AL23" s="140">
        <f t="shared" si="6"/>
        <v>62.615206485275458</v>
      </c>
      <c r="AM23" s="140">
        <f t="shared" si="6"/>
        <v>60.216014365945064</v>
      </c>
      <c r="AN23" s="140">
        <f t="shared" si="6"/>
        <v>57.799530493313114</v>
      </c>
      <c r="AO23" s="140">
        <f t="shared" si="6"/>
        <v>55.36563024012289</v>
      </c>
      <c r="AP23" s="140">
        <f t="shared" si="6"/>
        <v>52.914188080888692</v>
      </c>
      <c r="AQ23" s="140">
        <f t="shared" si="6"/>
        <v>50.445077585422091</v>
      </c>
      <c r="AR23" s="140">
        <f t="shared" si="6"/>
        <v>47.958171412311387</v>
      </c>
      <c r="AS23" s="140">
        <f t="shared" si="6"/>
        <v>45.453341302354168</v>
      </c>
      <c r="AT23" s="140">
        <f t="shared" si="6"/>
        <v>42.93045807194251</v>
      </c>
      <c r="AU23" s="140">
        <f t="shared" si="6"/>
        <v>40.389391606400409</v>
      </c>
      <c r="AV23" s="140">
        <f t="shared" si="6"/>
        <v>37.830010853273357</v>
      </c>
      <c r="AW23" s="140">
        <f t="shared" si="6"/>
        <v>35.252183815569417</v>
      </c>
      <c r="AX23" s="140">
        <f t="shared" si="6"/>
        <v>32.655777544951668</v>
      </c>
      <c r="AY23" s="127"/>
      <c r="AZ23" s="134"/>
      <c r="BA23" s="134" t="s">
        <v>537</v>
      </c>
      <c r="BB23" s="137">
        <v>19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9" t="s">
        <v>571</v>
      </c>
      <c r="C24" s="140">
        <f>IF(D18=$C6,($C8-($C8*$C10)-($C8*$C9)),(($C8-($C8*$C10)-($C8*$C9))-C22)*IF(B24&lt;1,0,1))</f>
        <v>16000</v>
      </c>
      <c r="D24" s="140">
        <f>IF(E18=$C6,($C8-($C8*$C10)-($C8*$C9)),(($C8-($C8*$C10)-($C8*$C9))-D22)*IF(C24&lt;1,0,1))</f>
        <v>16000</v>
      </c>
      <c r="E24" s="140">
        <f>IF(F18=$C6,($C8-($C8*$C10)-($C8*$C9)),(($C8-($C8*$C10)-($C8*$C9))-E22)*IF(D24&lt;1,0,1))</f>
        <v>16000</v>
      </c>
      <c r="F24" s="140">
        <f>IF(G18=$C6,($C8-($C8*$C10)-($C8*$C9)),(($C8-($C8*$C10)-($C8*$C9))-F22)*IF(E24&lt;1,0,1))</f>
        <v>16000</v>
      </c>
      <c r="G24" s="140">
        <f t="shared" ref="G24:AX24" si="7">IF(H18=$C6,($C8-($C8*$C10)-($C8*$C9)),(($C8-($C8*$C10)-($C8*$C9))-G22)*IF(F24&lt;1,0,1))</f>
        <v>16000</v>
      </c>
      <c r="H24" s="140">
        <f t="shared" si="7"/>
        <v>16000</v>
      </c>
      <c r="I24" s="140">
        <f t="shared" si="7"/>
        <v>16000</v>
      </c>
      <c r="J24" s="140">
        <f t="shared" si="7"/>
        <v>16000</v>
      </c>
      <c r="K24" s="140">
        <f t="shared" si="7"/>
        <v>16000</v>
      </c>
      <c r="L24" s="140">
        <f t="shared" si="7"/>
        <v>16000</v>
      </c>
      <c r="M24" s="140">
        <f t="shared" si="7"/>
        <v>16000</v>
      </c>
      <c r="N24" s="140">
        <f t="shared" si="7"/>
        <v>15719.819422791537</v>
      </c>
      <c r="O24" s="140">
        <f t="shared" si="7"/>
        <v>15437.619493576232</v>
      </c>
      <c r="P24" s="140">
        <f t="shared" si="7"/>
        <v>15153.38565823128</v>
      </c>
      <c r="Q24" s="140">
        <f t="shared" si="7"/>
        <v>14867.103257737614</v>
      </c>
      <c r="R24" s="140">
        <f t="shared" si="7"/>
        <v>14578.757527423868</v>
      </c>
      <c r="S24" s="140">
        <f t="shared" si="7"/>
        <v>14288.333596204924</v>
      </c>
      <c r="T24" s="140">
        <f t="shared" si="7"/>
        <v>13995.816485814941</v>
      </c>
      <c r="U24" s="140">
        <f t="shared" si="7"/>
        <v>13701.191110034875</v>
      </c>
      <c r="V24" s="140">
        <f t="shared" si="7"/>
        <v>13404.442273914425</v>
      </c>
      <c r="W24" s="140">
        <f t="shared" si="7"/>
        <v>13105.554672988368</v>
      </c>
      <c r="X24" s="140">
        <f t="shared" si="7"/>
        <v>12804.512892487252</v>
      </c>
      <c r="Y24" s="140">
        <f t="shared" si="7"/>
        <v>12501.301406542398</v>
      </c>
      <c r="Z24" s="140">
        <f t="shared" si="7"/>
        <v>12195.904577385174</v>
      </c>
      <c r="AA24" s="140">
        <f t="shared" si="7"/>
        <v>11888.306654540491</v>
      </c>
      <c r="AB24" s="140">
        <f t="shared" si="7"/>
        <v>11578.491774014492</v>
      </c>
      <c r="AC24" s="140">
        <f t="shared" si="7"/>
        <v>11266.443957476395</v>
      </c>
      <c r="AD24" s="140">
        <f t="shared" si="7"/>
        <v>10952.147111434413</v>
      </c>
      <c r="AE24" s="140">
        <f t="shared" si="7"/>
        <v>10635.585026405763</v>
      </c>
      <c r="AF24" s="140">
        <f t="shared" si="7"/>
        <v>10316.741376080681</v>
      </c>
      <c r="AG24" s="140">
        <f t="shared" si="7"/>
        <v>9995.5997164804103</v>
      </c>
      <c r="AH24" s="140">
        <f t="shared" si="7"/>
        <v>9672.143485109118</v>
      </c>
      <c r="AI24" s="140">
        <f t="shared" si="7"/>
        <v>9346.3560000997168</v>
      </c>
      <c r="AJ24" s="140">
        <f t="shared" si="7"/>
        <v>9018.2204593534989</v>
      </c>
      <c r="AK24" s="140">
        <f t="shared" si="7"/>
        <v>8687.7199396736087</v>
      </c>
      <c r="AL24" s="140">
        <f t="shared" si="7"/>
        <v>8354.8373958922348</v>
      </c>
      <c r="AM24" s="140">
        <f t="shared" si="7"/>
        <v>8019.555659991529</v>
      </c>
      <c r="AN24" s="140">
        <f t="shared" si="7"/>
        <v>7681.857440218193</v>
      </c>
      <c r="AO24" s="140">
        <f t="shared" si="7"/>
        <v>7341.7253201916665</v>
      </c>
      <c r="AP24" s="140">
        <f t="shared" si="7"/>
        <v>6999.141758005906</v>
      </c>
      <c r="AQ24" s="140">
        <f t="shared" si="7"/>
        <v>6654.0890853246783</v>
      </c>
      <c r="AR24" s="140">
        <f t="shared" si="7"/>
        <v>6306.5495064703391</v>
      </c>
      <c r="AS24" s="140">
        <f t="shared" si="7"/>
        <v>5956.505097506044</v>
      </c>
      <c r="AT24" s="140">
        <f t="shared" si="7"/>
        <v>5603.937805311336</v>
      </c>
      <c r="AU24" s="140">
        <f t="shared" si="7"/>
        <v>5248.829446651087</v>
      </c>
      <c r="AV24" s="140">
        <f t="shared" si="7"/>
        <v>4891.1617072377103</v>
      </c>
      <c r="AW24" s="140">
        <f t="shared" si="7"/>
        <v>4530.9161407866304</v>
      </c>
      <c r="AX24" s="140">
        <f t="shared" si="7"/>
        <v>4168.0741680649317</v>
      </c>
      <c r="AY24" s="127"/>
      <c r="AZ24" s="134"/>
      <c r="BA24" s="134" t="s">
        <v>538</v>
      </c>
      <c r="BB24" s="137">
        <v>20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29" t="s">
        <v>594</v>
      </c>
      <c r="C25" s="140"/>
      <c r="D25" s="140">
        <f t="shared" ref="D25:Y25" si="8">IF(D24&lt;1,$C8*$C9,0)*IF(C24&lt;1,0,1)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40">
        <f t="shared" si="8"/>
        <v>0</v>
      </c>
      <c r="K25" s="140">
        <f t="shared" si="8"/>
        <v>0</v>
      </c>
      <c r="L25" s="140">
        <f t="shared" si="8"/>
        <v>0</v>
      </c>
      <c r="M25" s="140">
        <f t="shared" si="8"/>
        <v>0</v>
      </c>
      <c r="N25" s="140">
        <f t="shared" si="8"/>
        <v>0</v>
      </c>
      <c r="O25" s="140">
        <f t="shared" si="8"/>
        <v>0</v>
      </c>
      <c r="P25" s="140">
        <f t="shared" si="8"/>
        <v>0</v>
      </c>
      <c r="Q25" s="140">
        <f t="shared" si="8"/>
        <v>0</v>
      </c>
      <c r="R25" s="140">
        <f t="shared" si="8"/>
        <v>0</v>
      </c>
      <c r="S25" s="140">
        <f t="shared" si="8"/>
        <v>0</v>
      </c>
      <c r="T25" s="140">
        <f t="shared" si="8"/>
        <v>0</v>
      </c>
      <c r="U25" s="140">
        <f t="shared" si="8"/>
        <v>0</v>
      </c>
      <c r="V25" s="140">
        <f t="shared" si="8"/>
        <v>0</v>
      </c>
      <c r="W25" s="140">
        <f t="shared" si="8"/>
        <v>0</v>
      </c>
      <c r="X25" s="140">
        <f t="shared" si="8"/>
        <v>0</v>
      </c>
      <c r="Y25" s="140">
        <f t="shared" si="8"/>
        <v>0</v>
      </c>
      <c r="Z25" s="140">
        <f t="shared" ref="Z25:AX25" si="9">IF(Z24&lt;1,$C$8*$C$9,0)*IF(Y24&lt;1,0,1)</f>
        <v>0</v>
      </c>
      <c r="AA25" s="140">
        <f t="shared" si="9"/>
        <v>0</v>
      </c>
      <c r="AB25" s="140">
        <f t="shared" si="9"/>
        <v>0</v>
      </c>
      <c r="AC25" s="140">
        <f t="shared" si="9"/>
        <v>0</v>
      </c>
      <c r="AD25" s="140">
        <f t="shared" si="9"/>
        <v>0</v>
      </c>
      <c r="AE25" s="140">
        <f t="shared" si="9"/>
        <v>0</v>
      </c>
      <c r="AF25" s="140">
        <f t="shared" si="9"/>
        <v>0</v>
      </c>
      <c r="AG25" s="140">
        <f t="shared" si="9"/>
        <v>0</v>
      </c>
      <c r="AH25" s="140">
        <f t="shared" si="9"/>
        <v>0</v>
      </c>
      <c r="AI25" s="140">
        <f t="shared" si="9"/>
        <v>0</v>
      </c>
      <c r="AJ25" s="140">
        <f t="shared" si="9"/>
        <v>0</v>
      </c>
      <c r="AK25" s="140">
        <f t="shared" si="9"/>
        <v>0</v>
      </c>
      <c r="AL25" s="140">
        <f t="shared" si="9"/>
        <v>0</v>
      </c>
      <c r="AM25" s="140">
        <f t="shared" si="9"/>
        <v>0</v>
      </c>
      <c r="AN25" s="140">
        <f t="shared" si="9"/>
        <v>0</v>
      </c>
      <c r="AO25" s="140">
        <f t="shared" si="9"/>
        <v>0</v>
      </c>
      <c r="AP25" s="140">
        <f t="shared" si="9"/>
        <v>0</v>
      </c>
      <c r="AQ25" s="140">
        <f t="shared" si="9"/>
        <v>0</v>
      </c>
      <c r="AR25" s="140">
        <f t="shared" si="9"/>
        <v>0</v>
      </c>
      <c r="AS25" s="140">
        <f t="shared" si="9"/>
        <v>0</v>
      </c>
      <c r="AT25" s="140">
        <f t="shared" si="9"/>
        <v>0</v>
      </c>
      <c r="AU25" s="140">
        <f t="shared" si="9"/>
        <v>0</v>
      </c>
      <c r="AV25" s="140">
        <f t="shared" si="9"/>
        <v>0</v>
      </c>
      <c r="AW25" s="140">
        <f t="shared" si="9"/>
        <v>0</v>
      </c>
      <c r="AX25" s="140">
        <f t="shared" si="9"/>
        <v>0</v>
      </c>
      <c r="AY25" s="127"/>
      <c r="AZ25" s="134"/>
      <c r="BA25" s="134" t="s">
        <v>539</v>
      </c>
      <c r="BB25" s="137">
        <v>21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43" t="s">
        <v>595</v>
      </c>
      <c r="C26" s="140">
        <f>C19+C20+C25</f>
        <v>0</v>
      </c>
      <c r="D26" s="140">
        <f>D19+D20+D25</f>
        <v>0</v>
      </c>
      <c r="E26" s="140">
        <f t="shared" ref="E26:AX26" si="10">E19+E20+E25</f>
        <v>0</v>
      </c>
      <c r="F26" s="140">
        <f t="shared" si="10"/>
        <v>0</v>
      </c>
      <c r="G26" s="140">
        <f t="shared" si="10"/>
        <v>0</v>
      </c>
      <c r="H26" s="140">
        <f t="shared" si="10"/>
        <v>0</v>
      </c>
      <c r="I26" s="140">
        <f t="shared" si="10"/>
        <v>0</v>
      </c>
      <c r="J26" s="140">
        <f t="shared" si="10"/>
        <v>0</v>
      </c>
      <c r="K26" s="140">
        <f t="shared" si="10"/>
        <v>0</v>
      </c>
      <c r="L26" s="140">
        <f t="shared" si="10"/>
        <v>0</v>
      </c>
      <c r="M26" s="140">
        <f t="shared" si="10"/>
        <v>0</v>
      </c>
      <c r="N26" s="140">
        <f t="shared" si="10"/>
        <v>2395.4977502666497</v>
      </c>
      <c r="O26" s="140">
        <f t="shared" si="10"/>
        <v>395.49775026664986</v>
      </c>
      <c r="P26" s="140">
        <f t="shared" si="10"/>
        <v>395.49775026664986</v>
      </c>
      <c r="Q26" s="140">
        <f t="shared" si="10"/>
        <v>395.49775026664986</v>
      </c>
      <c r="R26" s="140">
        <f t="shared" si="10"/>
        <v>395.49775026664986</v>
      </c>
      <c r="S26" s="140">
        <f t="shared" si="10"/>
        <v>395.49775026664986</v>
      </c>
      <c r="T26" s="140">
        <f t="shared" si="10"/>
        <v>395.49775026664986</v>
      </c>
      <c r="U26" s="140">
        <f t="shared" si="10"/>
        <v>395.49775026664986</v>
      </c>
      <c r="V26" s="140">
        <f t="shared" si="10"/>
        <v>395.49775026664986</v>
      </c>
      <c r="W26" s="140">
        <f t="shared" si="10"/>
        <v>395.49775026664986</v>
      </c>
      <c r="X26" s="140">
        <f t="shared" si="10"/>
        <v>395.49775026664986</v>
      </c>
      <c r="Y26" s="140">
        <f t="shared" si="10"/>
        <v>395.49775026664986</v>
      </c>
      <c r="Z26" s="140">
        <f t="shared" si="10"/>
        <v>395.49775026664986</v>
      </c>
      <c r="AA26" s="140">
        <f t="shared" si="10"/>
        <v>395.49775026664986</v>
      </c>
      <c r="AB26" s="140">
        <f t="shared" si="10"/>
        <v>395.49775026664986</v>
      </c>
      <c r="AC26" s="140">
        <f t="shared" si="10"/>
        <v>395.49775026664986</v>
      </c>
      <c r="AD26" s="140">
        <f t="shared" si="10"/>
        <v>395.49775026664986</v>
      </c>
      <c r="AE26" s="140">
        <f t="shared" si="10"/>
        <v>395.49775026664986</v>
      </c>
      <c r="AF26" s="140">
        <f t="shared" si="10"/>
        <v>395.49775026664986</v>
      </c>
      <c r="AG26" s="140">
        <f t="shared" si="10"/>
        <v>395.49775026664986</v>
      </c>
      <c r="AH26" s="140">
        <f t="shared" si="10"/>
        <v>395.49775026664986</v>
      </c>
      <c r="AI26" s="140">
        <f t="shared" si="10"/>
        <v>395.49775026664986</v>
      </c>
      <c r="AJ26" s="140">
        <f t="shared" si="10"/>
        <v>395.49775026664986</v>
      </c>
      <c r="AK26" s="140">
        <f t="shared" si="10"/>
        <v>395.49775026664986</v>
      </c>
      <c r="AL26" s="140">
        <f t="shared" si="10"/>
        <v>395.49775026664986</v>
      </c>
      <c r="AM26" s="140">
        <f t="shared" si="10"/>
        <v>395.49775026664986</v>
      </c>
      <c r="AN26" s="140">
        <f t="shared" si="10"/>
        <v>395.49775026664986</v>
      </c>
      <c r="AO26" s="140">
        <f t="shared" si="10"/>
        <v>395.49775026664986</v>
      </c>
      <c r="AP26" s="140">
        <f t="shared" si="10"/>
        <v>395.49775026664986</v>
      </c>
      <c r="AQ26" s="140">
        <f t="shared" si="10"/>
        <v>395.49775026664986</v>
      </c>
      <c r="AR26" s="140">
        <f t="shared" si="10"/>
        <v>395.49775026664986</v>
      </c>
      <c r="AS26" s="140">
        <f t="shared" si="10"/>
        <v>395.49775026664986</v>
      </c>
      <c r="AT26" s="140">
        <f t="shared" si="10"/>
        <v>395.49775026664986</v>
      </c>
      <c r="AU26" s="140">
        <f t="shared" si="10"/>
        <v>395.49775026664986</v>
      </c>
      <c r="AV26" s="140">
        <f t="shared" si="10"/>
        <v>395.49775026664986</v>
      </c>
      <c r="AW26" s="140">
        <f t="shared" si="10"/>
        <v>395.49775026664986</v>
      </c>
      <c r="AX26" s="140">
        <f t="shared" si="10"/>
        <v>395.49775026664986</v>
      </c>
      <c r="AY26" s="127"/>
      <c r="AZ26" s="134"/>
      <c r="BA26" s="134" t="s">
        <v>540</v>
      </c>
      <c r="BB26" s="137">
        <v>22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541</v>
      </c>
      <c r="BB27" s="137">
        <v>23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34"/>
      <c r="BA28" s="134" t="s">
        <v>542</v>
      </c>
      <c r="BB28" s="137">
        <v>24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33" t="s">
        <v>596</v>
      </c>
      <c r="C29" s="133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34"/>
      <c r="BA29" s="134" t="s">
        <v>543</v>
      </c>
      <c r="BB29" s="137">
        <v>25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544</v>
      </c>
      <c r="BB30" s="137">
        <v>26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545</v>
      </c>
      <c r="BB31" s="137">
        <v>27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6" t="s">
        <v>486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546</v>
      </c>
      <c r="BB32" s="137">
        <v>28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28" t="s">
        <v>487</v>
      </c>
      <c r="C33" s="150" t="str">
        <f>+Leasing!D5</f>
        <v>A2 M1</v>
      </c>
      <c r="D33" s="138">
        <f>VLOOKUP($C33,$BA$5:$BB$38,2,FALSE)</f>
        <v>13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547</v>
      </c>
      <c r="BB33" s="137">
        <v>29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8" t="s">
        <v>489</v>
      </c>
      <c r="C34" s="157">
        <f>+Leasing!D6</f>
        <v>0.09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548</v>
      </c>
      <c r="BB34" s="137">
        <v>30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9" t="s">
        <v>504</v>
      </c>
      <c r="C35" s="158">
        <f>+Leasing!D7</f>
        <v>20000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549</v>
      </c>
      <c r="BB35" s="137">
        <v>31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9" t="s">
        <v>505</v>
      </c>
      <c r="C36" s="157">
        <f>+Leasing!D8</f>
        <v>0.1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550</v>
      </c>
      <c r="BB36" s="137">
        <v>32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9" t="s">
        <v>506</v>
      </c>
      <c r="C37" s="157">
        <f>+Leasing!D9</f>
        <v>0.1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551</v>
      </c>
      <c r="BB37" s="137">
        <v>33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30" t="s">
        <v>491</v>
      </c>
      <c r="C38" s="138">
        <f>+Leasing!D10</f>
        <v>48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34" t="s">
        <v>552</v>
      </c>
      <c r="BB38" s="137">
        <v>34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34" t="s">
        <v>553</v>
      </c>
      <c r="BB39" s="137">
        <v>35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27"/>
      <c r="B40" s="126" t="s">
        <v>524</v>
      </c>
      <c r="C40" s="126" t="s">
        <v>525</v>
      </c>
      <c r="D40" s="139">
        <f>((1+C34)^(1/12))-1</f>
        <v>7.2073233161367156E-3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34" t="s">
        <v>554</v>
      </c>
      <c r="BB40" s="137">
        <v>36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36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6" t="s">
        <v>528</v>
      </c>
      <c r="C42" s="126" t="s">
        <v>525</v>
      </c>
      <c r="D42" s="140">
        <f>(C35-(C35*C36)-(C35*C37))/((1-(1+D40)^(-C38))/D40)</f>
        <v>395.49775026664986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7"/>
      <c r="C43" s="66">
        <f>+[1]SPm!B2</f>
        <v>41275</v>
      </c>
      <c r="D43" s="66">
        <f>+[1]SPm!C2</f>
        <v>41306</v>
      </c>
      <c r="E43" s="66">
        <f>+[1]SPm!D2</f>
        <v>41336</v>
      </c>
      <c r="F43" s="66">
        <f>+[1]SPm!E2</f>
        <v>41367</v>
      </c>
      <c r="G43" s="66">
        <f>+[1]SPm!F2</f>
        <v>41397</v>
      </c>
      <c r="H43" s="66">
        <f>+[1]SPm!G2</f>
        <v>41428</v>
      </c>
      <c r="I43" s="66">
        <f>+[1]SPm!H2</f>
        <v>41458</v>
      </c>
      <c r="J43" s="66">
        <f>+[1]SPm!I2</f>
        <v>41489</v>
      </c>
      <c r="K43" s="66">
        <f>+[1]SPm!J2</f>
        <v>41519</v>
      </c>
      <c r="L43" s="66">
        <f>+[1]SPm!K2</f>
        <v>41550</v>
      </c>
      <c r="M43" s="66">
        <f>+[1]SPm!L2</f>
        <v>41580</v>
      </c>
      <c r="N43" s="66">
        <f>+[1]SPm!M2</f>
        <v>41611</v>
      </c>
      <c r="O43" s="66">
        <f>+[1]SPm!N2</f>
        <v>41641</v>
      </c>
      <c r="P43" s="66">
        <f>+[1]SPm!O2</f>
        <v>41672</v>
      </c>
      <c r="Q43" s="66">
        <f>+[1]SPm!P2</f>
        <v>41702</v>
      </c>
      <c r="R43" s="66">
        <f>+[1]SPm!Q2</f>
        <v>41733</v>
      </c>
      <c r="S43" s="66">
        <f>+[1]SPm!R2</f>
        <v>41763</v>
      </c>
      <c r="T43" s="66">
        <f>+[1]SPm!S2</f>
        <v>41794</v>
      </c>
      <c r="U43" s="66">
        <f>+[1]SPm!T2</f>
        <v>41824</v>
      </c>
      <c r="V43" s="66">
        <f>+[1]SPm!U2</f>
        <v>41855</v>
      </c>
      <c r="W43" s="66">
        <f>+[1]SPm!V2</f>
        <v>41885</v>
      </c>
      <c r="X43" s="66">
        <f>+[1]SPm!W2</f>
        <v>41916</v>
      </c>
      <c r="Y43" s="66">
        <f>+[1]SPm!X2</f>
        <v>41946</v>
      </c>
      <c r="Z43" s="66">
        <f>+[1]SPm!Y2</f>
        <v>41977</v>
      </c>
      <c r="AA43" s="66">
        <f>+[1]SPm!Z2</f>
        <v>42007</v>
      </c>
      <c r="AB43" s="66">
        <f>+[1]SPm!AA2</f>
        <v>42038</v>
      </c>
      <c r="AC43" s="66">
        <f>+[1]SPm!AB2</f>
        <v>42068</v>
      </c>
      <c r="AD43" s="66">
        <f>+[1]SPm!AC2</f>
        <v>42099</v>
      </c>
      <c r="AE43" s="66">
        <f>+[1]SPm!AD2</f>
        <v>42129</v>
      </c>
      <c r="AF43" s="66">
        <f>+[1]SPm!AE2</f>
        <v>42160</v>
      </c>
      <c r="AG43" s="66">
        <f>+[1]SPm!AF2</f>
        <v>42190</v>
      </c>
      <c r="AH43" s="66">
        <f>+[1]SPm!AG2</f>
        <v>42221</v>
      </c>
      <c r="AI43" s="66">
        <f>+[1]SPm!AH2</f>
        <v>42251</v>
      </c>
      <c r="AJ43" s="66">
        <f>+[1]SPm!AI2</f>
        <v>42282</v>
      </c>
      <c r="AK43" s="66">
        <f>+[1]SPm!AJ2</f>
        <v>42312</v>
      </c>
      <c r="AL43" s="66">
        <f>+[1]SPm!AK2</f>
        <v>42343</v>
      </c>
      <c r="AM43" s="66">
        <f>+[1]SPm!AL2</f>
        <v>42373</v>
      </c>
      <c r="AN43" s="66">
        <f>+[1]SPm!AM2</f>
        <v>42404</v>
      </c>
      <c r="AO43" s="66">
        <f>+[1]SPm!AN2</f>
        <v>42434</v>
      </c>
      <c r="AP43" s="66">
        <f>+[1]SPm!AO2</f>
        <v>42465</v>
      </c>
      <c r="AQ43" s="66">
        <f>+[1]SPm!AP2</f>
        <v>42495</v>
      </c>
      <c r="AR43" s="66">
        <f>+[1]SPm!AQ2</f>
        <v>42526</v>
      </c>
      <c r="AS43" s="66">
        <f>+[1]SPm!AR2</f>
        <v>42556</v>
      </c>
      <c r="AT43" s="66">
        <f>+[1]SPm!AS2</f>
        <v>42587</v>
      </c>
      <c r="AU43" s="66">
        <f>+[1]SPm!AT2</f>
        <v>42617</v>
      </c>
      <c r="AV43" s="66">
        <f>+[1]SPm!AU2</f>
        <v>42648</v>
      </c>
      <c r="AW43" s="66">
        <f>+[1]SPm!AV2</f>
        <v>42678</v>
      </c>
      <c r="AX43" s="66">
        <f>+[1]SPm!AW2</f>
        <v>42709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45"/>
      <c r="B44" s="127"/>
      <c r="C44" s="138">
        <v>1</v>
      </c>
      <c r="D44" s="138">
        <f>+C44+1</f>
        <v>2</v>
      </c>
      <c r="E44" s="138">
        <f t="shared" ref="E44:AX44" si="11">+D44+1</f>
        <v>3</v>
      </c>
      <c r="F44" s="138">
        <f t="shared" si="11"/>
        <v>4</v>
      </c>
      <c r="G44" s="138">
        <f t="shared" si="11"/>
        <v>5</v>
      </c>
      <c r="H44" s="138">
        <f t="shared" si="11"/>
        <v>6</v>
      </c>
      <c r="I44" s="138">
        <f t="shared" si="11"/>
        <v>7</v>
      </c>
      <c r="J44" s="138">
        <f t="shared" si="11"/>
        <v>8</v>
      </c>
      <c r="K44" s="138">
        <f t="shared" si="11"/>
        <v>9</v>
      </c>
      <c r="L44" s="138">
        <f t="shared" si="11"/>
        <v>10</v>
      </c>
      <c r="M44" s="138">
        <f t="shared" si="11"/>
        <v>11</v>
      </c>
      <c r="N44" s="138">
        <f t="shared" si="11"/>
        <v>12</v>
      </c>
      <c r="O44" s="138">
        <f t="shared" si="11"/>
        <v>13</v>
      </c>
      <c r="P44" s="138">
        <f t="shared" si="11"/>
        <v>14</v>
      </c>
      <c r="Q44" s="138">
        <f t="shared" si="11"/>
        <v>15</v>
      </c>
      <c r="R44" s="138">
        <f t="shared" si="11"/>
        <v>16</v>
      </c>
      <c r="S44" s="138">
        <f t="shared" si="11"/>
        <v>17</v>
      </c>
      <c r="T44" s="138">
        <f t="shared" si="11"/>
        <v>18</v>
      </c>
      <c r="U44" s="138">
        <f t="shared" si="11"/>
        <v>19</v>
      </c>
      <c r="V44" s="138">
        <f t="shared" si="11"/>
        <v>20</v>
      </c>
      <c r="W44" s="138">
        <f t="shared" si="11"/>
        <v>21</v>
      </c>
      <c r="X44" s="138">
        <f t="shared" si="11"/>
        <v>22</v>
      </c>
      <c r="Y44" s="138">
        <f t="shared" si="11"/>
        <v>23</v>
      </c>
      <c r="Z44" s="138">
        <f t="shared" si="11"/>
        <v>24</v>
      </c>
      <c r="AA44" s="138">
        <f t="shared" si="11"/>
        <v>25</v>
      </c>
      <c r="AB44" s="138">
        <f t="shared" si="11"/>
        <v>26</v>
      </c>
      <c r="AC44" s="138">
        <f t="shared" si="11"/>
        <v>27</v>
      </c>
      <c r="AD44" s="138">
        <f t="shared" si="11"/>
        <v>28</v>
      </c>
      <c r="AE44" s="138">
        <f t="shared" si="11"/>
        <v>29</v>
      </c>
      <c r="AF44" s="138">
        <f t="shared" si="11"/>
        <v>30</v>
      </c>
      <c r="AG44" s="138">
        <f t="shared" si="11"/>
        <v>31</v>
      </c>
      <c r="AH44" s="138">
        <f t="shared" si="11"/>
        <v>32</v>
      </c>
      <c r="AI44" s="138">
        <f t="shared" si="11"/>
        <v>33</v>
      </c>
      <c r="AJ44" s="138">
        <f t="shared" si="11"/>
        <v>34</v>
      </c>
      <c r="AK44" s="138">
        <f t="shared" si="11"/>
        <v>35</v>
      </c>
      <c r="AL44" s="138">
        <f t="shared" si="11"/>
        <v>36</v>
      </c>
      <c r="AM44" s="138">
        <f t="shared" si="11"/>
        <v>37</v>
      </c>
      <c r="AN44" s="138">
        <f t="shared" si="11"/>
        <v>38</v>
      </c>
      <c r="AO44" s="138">
        <f t="shared" si="11"/>
        <v>39</v>
      </c>
      <c r="AP44" s="138">
        <f t="shared" si="11"/>
        <v>40</v>
      </c>
      <c r="AQ44" s="138">
        <f t="shared" si="11"/>
        <v>41</v>
      </c>
      <c r="AR44" s="138">
        <f t="shared" si="11"/>
        <v>42</v>
      </c>
      <c r="AS44" s="138">
        <f t="shared" si="11"/>
        <v>43</v>
      </c>
      <c r="AT44" s="138">
        <f t="shared" si="11"/>
        <v>44</v>
      </c>
      <c r="AU44" s="138">
        <f t="shared" si="11"/>
        <v>45</v>
      </c>
      <c r="AV44" s="138">
        <f t="shared" si="11"/>
        <v>46</v>
      </c>
      <c r="AW44" s="138">
        <f t="shared" si="11"/>
        <v>47</v>
      </c>
      <c r="AX44" s="138">
        <f t="shared" si="11"/>
        <v>48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1" t="s">
        <v>592</v>
      </c>
      <c r="C45" s="142" t="s">
        <v>518</v>
      </c>
      <c r="D45" s="142" t="s">
        <v>519</v>
      </c>
      <c r="E45" s="142" t="s">
        <v>520</v>
      </c>
      <c r="F45" s="142" t="s">
        <v>521</v>
      </c>
      <c r="G45" s="142" t="s">
        <v>522</v>
      </c>
      <c r="H45" s="142" t="s">
        <v>523</v>
      </c>
      <c r="I45" s="142" t="s">
        <v>526</v>
      </c>
      <c r="J45" s="142" t="s">
        <v>527</v>
      </c>
      <c r="K45" s="142" t="s">
        <v>488</v>
      </c>
      <c r="L45" s="142" t="s">
        <v>529</v>
      </c>
      <c r="M45" s="142" t="s">
        <v>530</v>
      </c>
      <c r="N45" s="142" t="s">
        <v>503</v>
      </c>
      <c r="O45" s="142" t="s">
        <v>531</v>
      </c>
      <c r="P45" s="142" t="s">
        <v>532</v>
      </c>
      <c r="Q45" s="142" t="s">
        <v>533</v>
      </c>
      <c r="R45" s="142" t="s">
        <v>534</v>
      </c>
      <c r="S45" s="142" t="s">
        <v>535</v>
      </c>
      <c r="T45" s="142" t="s">
        <v>536</v>
      </c>
      <c r="U45" s="142" t="s">
        <v>537</v>
      </c>
      <c r="V45" s="142" t="s">
        <v>538</v>
      </c>
      <c r="W45" s="142" t="s">
        <v>539</v>
      </c>
      <c r="X45" s="142" t="s">
        <v>540</v>
      </c>
      <c r="Y45" s="142" t="s">
        <v>541</v>
      </c>
      <c r="Z45" s="142" t="s">
        <v>542</v>
      </c>
      <c r="AA45" s="142" t="s">
        <v>543</v>
      </c>
      <c r="AB45" s="142" t="s">
        <v>544</v>
      </c>
      <c r="AC45" s="142" t="s">
        <v>545</v>
      </c>
      <c r="AD45" s="142" t="s">
        <v>546</v>
      </c>
      <c r="AE45" s="142" t="s">
        <v>547</v>
      </c>
      <c r="AF45" s="142" t="s">
        <v>548</v>
      </c>
      <c r="AG45" s="142" t="s">
        <v>549</v>
      </c>
      <c r="AH45" s="142" t="s">
        <v>550</v>
      </c>
      <c r="AI45" s="142" t="s">
        <v>551</v>
      </c>
      <c r="AJ45" s="142" t="s">
        <v>552</v>
      </c>
      <c r="AK45" s="142" t="s">
        <v>553</v>
      </c>
      <c r="AL45" s="142" t="s">
        <v>554</v>
      </c>
      <c r="AM45" s="142" t="s">
        <v>555</v>
      </c>
      <c r="AN45" s="142" t="s">
        <v>556</v>
      </c>
      <c r="AO45" s="142" t="s">
        <v>557</v>
      </c>
      <c r="AP45" s="142" t="s">
        <v>558</v>
      </c>
      <c r="AQ45" s="142" t="s">
        <v>559</v>
      </c>
      <c r="AR45" s="142" t="s">
        <v>560</v>
      </c>
      <c r="AS45" s="142" t="s">
        <v>561</v>
      </c>
      <c r="AT45" s="142" t="s">
        <v>562</v>
      </c>
      <c r="AU45" s="142" t="s">
        <v>563</v>
      </c>
      <c r="AV45" s="142" t="s">
        <v>564</v>
      </c>
      <c r="AW45" s="142" t="s">
        <v>565</v>
      </c>
      <c r="AX45" s="142" t="s">
        <v>566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29" t="s">
        <v>593</v>
      </c>
      <c r="C46" s="140">
        <f t="shared" ref="C46:AX46" si="12">IF(C45=$C33,$C35*$C37,0)</f>
        <v>0</v>
      </c>
      <c r="D46" s="140">
        <f t="shared" si="12"/>
        <v>0</v>
      </c>
      <c r="E46" s="140">
        <f t="shared" si="12"/>
        <v>0</v>
      </c>
      <c r="F46" s="140">
        <f t="shared" si="12"/>
        <v>0</v>
      </c>
      <c r="G46" s="140">
        <f t="shared" si="12"/>
        <v>0</v>
      </c>
      <c r="H46" s="140">
        <f t="shared" si="12"/>
        <v>0</v>
      </c>
      <c r="I46" s="140">
        <f t="shared" si="12"/>
        <v>0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2000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140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  <c r="AC46" s="140">
        <f t="shared" si="12"/>
        <v>0</v>
      </c>
      <c r="AD46" s="140">
        <f t="shared" si="12"/>
        <v>0</v>
      </c>
      <c r="AE46" s="140">
        <f t="shared" si="12"/>
        <v>0</v>
      </c>
      <c r="AF46" s="140">
        <f t="shared" si="12"/>
        <v>0</v>
      </c>
      <c r="AG46" s="140">
        <f t="shared" si="12"/>
        <v>0</v>
      </c>
      <c r="AH46" s="140">
        <f t="shared" si="12"/>
        <v>0</v>
      </c>
      <c r="AI46" s="140">
        <f t="shared" si="12"/>
        <v>0</v>
      </c>
      <c r="AJ46" s="140">
        <f t="shared" si="12"/>
        <v>0</v>
      </c>
      <c r="AK46" s="140">
        <f t="shared" si="12"/>
        <v>0</v>
      </c>
      <c r="AL46" s="140">
        <f t="shared" si="12"/>
        <v>0</v>
      </c>
      <c r="AM46" s="140">
        <f t="shared" si="12"/>
        <v>0</v>
      </c>
      <c r="AN46" s="140">
        <f t="shared" si="12"/>
        <v>0</v>
      </c>
      <c r="AO46" s="140">
        <f t="shared" si="12"/>
        <v>0</v>
      </c>
      <c r="AP46" s="140">
        <f t="shared" si="12"/>
        <v>0</v>
      </c>
      <c r="AQ46" s="140">
        <f t="shared" si="12"/>
        <v>0</v>
      </c>
      <c r="AR46" s="140">
        <f t="shared" si="12"/>
        <v>0</v>
      </c>
      <c r="AS46" s="140">
        <f t="shared" si="12"/>
        <v>0</v>
      </c>
      <c r="AT46" s="140">
        <f t="shared" si="12"/>
        <v>0</v>
      </c>
      <c r="AU46" s="140">
        <f t="shared" si="12"/>
        <v>0</v>
      </c>
      <c r="AV46" s="140">
        <f t="shared" si="12"/>
        <v>0</v>
      </c>
      <c r="AW46" s="140">
        <f t="shared" si="12"/>
        <v>0</v>
      </c>
      <c r="AX46" s="140">
        <f t="shared" si="12"/>
        <v>0</v>
      </c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29" t="s">
        <v>567</v>
      </c>
      <c r="C47" s="140"/>
      <c r="D47" s="140">
        <f>+IF(D44&gt;=$D33,$D42,0)*IF(C51&lt;1,0,1)</f>
        <v>0</v>
      </c>
      <c r="E47" s="140">
        <f t="shared" ref="E47:AA47" si="13">+IF(E44&gt;=$D33,$D42,0)*IF(D51&lt;1,0,1)</f>
        <v>0</v>
      </c>
      <c r="F47" s="140">
        <f t="shared" si="13"/>
        <v>0</v>
      </c>
      <c r="G47" s="140">
        <f t="shared" si="13"/>
        <v>0</v>
      </c>
      <c r="H47" s="140">
        <f t="shared" si="13"/>
        <v>0</v>
      </c>
      <c r="I47" s="140">
        <f t="shared" si="13"/>
        <v>0</v>
      </c>
      <c r="J47" s="140">
        <f t="shared" si="13"/>
        <v>0</v>
      </c>
      <c r="K47" s="140">
        <f t="shared" si="13"/>
        <v>0</v>
      </c>
      <c r="L47" s="140">
        <f t="shared" si="13"/>
        <v>0</v>
      </c>
      <c r="M47" s="140">
        <f t="shared" si="13"/>
        <v>0</v>
      </c>
      <c r="N47" s="140">
        <f t="shared" si="13"/>
        <v>0</v>
      </c>
      <c r="O47" s="140">
        <f t="shared" si="13"/>
        <v>395.49775026664986</v>
      </c>
      <c r="P47" s="140">
        <f t="shared" si="13"/>
        <v>395.49775026664986</v>
      </c>
      <c r="Q47" s="140">
        <f t="shared" si="13"/>
        <v>395.49775026664986</v>
      </c>
      <c r="R47" s="140">
        <f t="shared" si="13"/>
        <v>395.49775026664986</v>
      </c>
      <c r="S47" s="140">
        <f t="shared" si="13"/>
        <v>395.49775026664986</v>
      </c>
      <c r="T47" s="140">
        <f t="shared" si="13"/>
        <v>395.49775026664986</v>
      </c>
      <c r="U47" s="140">
        <f t="shared" si="13"/>
        <v>395.49775026664986</v>
      </c>
      <c r="V47" s="140">
        <f t="shared" si="13"/>
        <v>395.49775026664986</v>
      </c>
      <c r="W47" s="140">
        <f t="shared" si="13"/>
        <v>395.49775026664986</v>
      </c>
      <c r="X47" s="140">
        <f t="shared" si="13"/>
        <v>395.49775026664986</v>
      </c>
      <c r="Y47" s="140">
        <f t="shared" si="13"/>
        <v>395.49775026664986</v>
      </c>
      <c r="Z47" s="140">
        <f t="shared" si="13"/>
        <v>395.49775026664986</v>
      </c>
      <c r="AA47" s="140">
        <f t="shared" si="13"/>
        <v>395.49775026664986</v>
      </c>
      <c r="AB47" s="140">
        <f>+IF(AB44&gt;=$D33,$D42,0)*IF(AA51&lt;1,0,1)</f>
        <v>395.49775026664986</v>
      </c>
      <c r="AC47" s="140">
        <f t="shared" ref="AC47:AX47" si="14">+IF(AC44&gt;=$D33,$D42,0)*IF(AB51&lt;1,0,1)</f>
        <v>395.49775026664986</v>
      </c>
      <c r="AD47" s="140">
        <f t="shared" si="14"/>
        <v>395.49775026664986</v>
      </c>
      <c r="AE47" s="140">
        <f t="shared" si="14"/>
        <v>395.49775026664986</v>
      </c>
      <c r="AF47" s="140">
        <f t="shared" si="14"/>
        <v>395.49775026664986</v>
      </c>
      <c r="AG47" s="140">
        <f t="shared" si="14"/>
        <v>395.49775026664986</v>
      </c>
      <c r="AH47" s="140">
        <f t="shared" si="14"/>
        <v>395.49775026664986</v>
      </c>
      <c r="AI47" s="140">
        <f t="shared" si="14"/>
        <v>395.49775026664986</v>
      </c>
      <c r="AJ47" s="140">
        <f t="shared" si="14"/>
        <v>395.49775026664986</v>
      </c>
      <c r="AK47" s="140">
        <f t="shared" si="14"/>
        <v>395.49775026664986</v>
      </c>
      <c r="AL47" s="140">
        <f t="shared" si="14"/>
        <v>395.49775026664986</v>
      </c>
      <c r="AM47" s="140">
        <f t="shared" si="14"/>
        <v>395.49775026664986</v>
      </c>
      <c r="AN47" s="140">
        <f t="shared" si="14"/>
        <v>395.49775026664986</v>
      </c>
      <c r="AO47" s="140">
        <f t="shared" si="14"/>
        <v>395.49775026664986</v>
      </c>
      <c r="AP47" s="140">
        <f t="shared" si="14"/>
        <v>395.49775026664986</v>
      </c>
      <c r="AQ47" s="140">
        <f t="shared" si="14"/>
        <v>395.49775026664986</v>
      </c>
      <c r="AR47" s="140">
        <f t="shared" si="14"/>
        <v>395.49775026664986</v>
      </c>
      <c r="AS47" s="140">
        <f t="shared" si="14"/>
        <v>395.49775026664986</v>
      </c>
      <c r="AT47" s="140">
        <f t="shared" si="14"/>
        <v>395.49775026664986</v>
      </c>
      <c r="AU47" s="140">
        <f t="shared" si="14"/>
        <v>395.49775026664986</v>
      </c>
      <c r="AV47" s="140">
        <f t="shared" si="14"/>
        <v>395.49775026664986</v>
      </c>
      <c r="AW47" s="140">
        <f t="shared" si="14"/>
        <v>395.49775026664986</v>
      </c>
      <c r="AX47" s="140">
        <f t="shared" si="14"/>
        <v>395.49775026664986</v>
      </c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27"/>
      <c r="B48" s="129" t="s">
        <v>568</v>
      </c>
      <c r="C48" s="140"/>
      <c r="D48" s="140">
        <f t="shared" ref="D48:AX48" si="15">D47-D50</f>
        <v>0</v>
      </c>
      <c r="E48" s="140">
        <f t="shared" si="15"/>
        <v>0</v>
      </c>
      <c r="F48" s="140">
        <f t="shared" si="15"/>
        <v>0</v>
      </c>
      <c r="G48" s="140">
        <f t="shared" si="15"/>
        <v>0</v>
      </c>
      <c r="H48" s="140">
        <f t="shared" si="15"/>
        <v>0</v>
      </c>
      <c r="I48" s="140">
        <f t="shared" si="15"/>
        <v>0</v>
      </c>
      <c r="J48" s="140">
        <f t="shared" si="15"/>
        <v>0</v>
      </c>
      <c r="K48" s="140">
        <f t="shared" si="15"/>
        <v>0</v>
      </c>
      <c r="L48" s="140">
        <f t="shared" si="15"/>
        <v>0</v>
      </c>
      <c r="M48" s="140">
        <f t="shared" si="15"/>
        <v>0</v>
      </c>
      <c r="N48" s="140">
        <f t="shared" si="15"/>
        <v>0</v>
      </c>
      <c r="O48" s="140">
        <f t="shared" si="15"/>
        <v>280.18057720846241</v>
      </c>
      <c r="P48" s="140">
        <f t="shared" si="15"/>
        <v>282.19992921530559</v>
      </c>
      <c r="Q48" s="140">
        <f t="shared" si="15"/>
        <v>284.23383534495122</v>
      </c>
      <c r="R48" s="140">
        <f t="shared" si="15"/>
        <v>286.28240049366786</v>
      </c>
      <c r="S48" s="140">
        <f t="shared" si="15"/>
        <v>288.34573031374543</v>
      </c>
      <c r="T48" s="140">
        <f t="shared" si="15"/>
        <v>290.42393121894418</v>
      </c>
      <c r="U48" s="140">
        <f t="shared" si="15"/>
        <v>292.51711038998258</v>
      </c>
      <c r="V48" s="140">
        <f t="shared" si="15"/>
        <v>294.62537578006521</v>
      </c>
      <c r="W48" s="140">
        <f t="shared" si="15"/>
        <v>296.74883612045039</v>
      </c>
      <c r="X48" s="140">
        <f t="shared" si="15"/>
        <v>298.88760092605776</v>
      </c>
      <c r="Y48" s="140">
        <f t="shared" si="15"/>
        <v>301.04178050111631</v>
      </c>
      <c r="Z48" s="140">
        <f t="shared" si="15"/>
        <v>303.21148594485328</v>
      </c>
      <c r="AA48" s="140">
        <f t="shared" si="15"/>
        <v>305.39682915722415</v>
      </c>
      <c r="AB48" s="140">
        <f t="shared" si="15"/>
        <v>307.59792284468318</v>
      </c>
      <c r="AC48" s="140">
        <f t="shared" si="15"/>
        <v>309.8148805259969</v>
      </c>
      <c r="AD48" s="140">
        <f t="shared" si="15"/>
        <v>312.04781653809806</v>
      </c>
      <c r="AE48" s="140">
        <f t="shared" si="15"/>
        <v>314.29684604198263</v>
      </c>
      <c r="AF48" s="140">
        <f t="shared" si="15"/>
        <v>316.56208502864922</v>
      </c>
      <c r="AG48" s="140">
        <f t="shared" si="15"/>
        <v>318.84365032508106</v>
      </c>
      <c r="AH48" s="140">
        <f t="shared" si="15"/>
        <v>321.14165960027117</v>
      </c>
      <c r="AI48" s="140">
        <f t="shared" si="15"/>
        <v>323.45623137129104</v>
      </c>
      <c r="AJ48" s="140">
        <f t="shared" si="15"/>
        <v>325.7874850094031</v>
      </c>
      <c r="AK48" s="140">
        <f t="shared" si="15"/>
        <v>328.13554074621686</v>
      </c>
      <c r="AL48" s="140">
        <f t="shared" si="15"/>
        <v>330.5005196798902</v>
      </c>
      <c r="AM48" s="140">
        <f t="shared" si="15"/>
        <v>332.88254378137441</v>
      </c>
      <c r="AN48" s="140">
        <f t="shared" si="15"/>
        <v>335.2817359007048</v>
      </c>
      <c r="AO48" s="140">
        <f t="shared" si="15"/>
        <v>337.69821977333675</v>
      </c>
      <c r="AP48" s="140">
        <f t="shared" si="15"/>
        <v>340.13212002652699</v>
      </c>
      <c r="AQ48" s="140">
        <f t="shared" si="15"/>
        <v>342.58356218576114</v>
      </c>
      <c r="AR48" s="140">
        <f t="shared" si="15"/>
        <v>345.05267268122776</v>
      </c>
      <c r="AS48" s="140">
        <f t="shared" si="15"/>
        <v>347.53957885433846</v>
      </c>
      <c r="AT48" s="140">
        <f t="shared" si="15"/>
        <v>350.04440896429571</v>
      </c>
      <c r="AU48" s="140">
        <f t="shared" si="15"/>
        <v>352.56729219470736</v>
      </c>
      <c r="AV48" s="140">
        <f t="shared" si="15"/>
        <v>355.10835866024945</v>
      </c>
      <c r="AW48" s="140">
        <f t="shared" si="15"/>
        <v>357.66773941337652</v>
      </c>
      <c r="AX48" s="140">
        <f t="shared" si="15"/>
        <v>360.24556645108044</v>
      </c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27"/>
      <c r="B49" s="129" t="s">
        <v>569</v>
      </c>
      <c r="C49" s="140"/>
      <c r="D49" s="140">
        <f t="shared" ref="D49:Q49" si="16">(D48+C49)*(IF(C51&lt;1,0,1))</f>
        <v>0</v>
      </c>
      <c r="E49" s="140">
        <f t="shared" si="16"/>
        <v>0</v>
      </c>
      <c r="F49" s="140">
        <f t="shared" si="16"/>
        <v>0</v>
      </c>
      <c r="G49" s="140">
        <f t="shared" si="16"/>
        <v>0</v>
      </c>
      <c r="H49" s="140">
        <f t="shared" si="16"/>
        <v>0</v>
      </c>
      <c r="I49" s="140">
        <f t="shared" si="16"/>
        <v>0</v>
      </c>
      <c r="J49" s="140">
        <f t="shared" si="16"/>
        <v>0</v>
      </c>
      <c r="K49" s="140">
        <f t="shared" si="16"/>
        <v>0</v>
      </c>
      <c r="L49" s="140">
        <f t="shared" si="16"/>
        <v>0</v>
      </c>
      <c r="M49" s="140">
        <f t="shared" si="16"/>
        <v>0</v>
      </c>
      <c r="N49" s="140">
        <f t="shared" si="16"/>
        <v>0</v>
      </c>
      <c r="O49" s="140">
        <f t="shared" si="16"/>
        <v>280.18057720846241</v>
      </c>
      <c r="P49" s="140">
        <f t="shared" si="16"/>
        <v>562.380506423768</v>
      </c>
      <c r="Q49" s="140">
        <f t="shared" si="16"/>
        <v>846.61434176871921</v>
      </c>
      <c r="R49" s="140">
        <f>(R48+Q49)*(IF(Q51&lt;1,0,1))</f>
        <v>1132.8967422623871</v>
      </c>
      <c r="S49" s="140">
        <f t="shared" ref="S49:AX49" si="17">(S48+R49)*(IF(R51&lt;1,0,1))</f>
        <v>1421.2424725761325</v>
      </c>
      <c r="T49" s="140">
        <f t="shared" si="17"/>
        <v>1711.6664037950768</v>
      </c>
      <c r="U49" s="140">
        <f t="shared" si="17"/>
        <v>2004.1835141850593</v>
      </c>
      <c r="V49" s="140">
        <f t="shared" si="17"/>
        <v>2298.8088899651243</v>
      </c>
      <c r="W49" s="140">
        <f t="shared" si="17"/>
        <v>2595.5577260855748</v>
      </c>
      <c r="X49" s="140">
        <f t="shared" si="17"/>
        <v>2894.4453270116328</v>
      </c>
      <c r="Y49" s="140">
        <f t="shared" si="17"/>
        <v>3195.4871075127489</v>
      </c>
      <c r="Z49" s="140">
        <f t="shared" si="17"/>
        <v>3498.6985934576023</v>
      </c>
      <c r="AA49" s="140">
        <f t="shared" si="17"/>
        <v>3804.0954226148265</v>
      </c>
      <c r="AB49" s="140">
        <f t="shared" si="17"/>
        <v>4111.6933454595101</v>
      </c>
      <c r="AC49" s="140">
        <f t="shared" si="17"/>
        <v>4421.5082259855071</v>
      </c>
      <c r="AD49" s="140">
        <f t="shared" si="17"/>
        <v>4733.5560425236054</v>
      </c>
      <c r="AE49" s="140">
        <f t="shared" si="17"/>
        <v>5047.8528885655878</v>
      </c>
      <c r="AF49" s="140">
        <f t="shared" si="17"/>
        <v>5364.4149735942374</v>
      </c>
      <c r="AG49" s="140">
        <f t="shared" si="17"/>
        <v>5683.2586239193188</v>
      </c>
      <c r="AH49" s="140">
        <f t="shared" si="17"/>
        <v>6004.4002835195897</v>
      </c>
      <c r="AI49" s="140">
        <f t="shared" si="17"/>
        <v>6327.856514890881</v>
      </c>
      <c r="AJ49" s="140">
        <f t="shared" si="17"/>
        <v>6653.6439999002841</v>
      </c>
      <c r="AK49" s="140">
        <f t="shared" si="17"/>
        <v>6981.7795406465011</v>
      </c>
      <c r="AL49" s="140">
        <f t="shared" si="17"/>
        <v>7312.2800603263913</v>
      </c>
      <c r="AM49" s="140">
        <f t="shared" si="17"/>
        <v>7645.1626041077661</v>
      </c>
      <c r="AN49" s="140">
        <f t="shared" si="17"/>
        <v>7980.444340008471</v>
      </c>
      <c r="AO49" s="140">
        <f t="shared" si="17"/>
        <v>8318.142559781807</v>
      </c>
      <c r="AP49" s="140">
        <f t="shared" si="17"/>
        <v>8658.2746798083335</v>
      </c>
      <c r="AQ49" s="140">
        <f t="shared" si="17"/>
        <v>9000.858241994094</v>
      </c>
      <c r="AR49" s="140">
        <f t="shared" si="17"/>
        <v>9345.9109146753217</v>
      </c>
      <c r="AS49" s="140">
        <f t="shared" si="17"/>
        <v>9693.4504935296609</v>
      </c>
      <c r="AT49" s="140">
        <f t="shared" si="17"/>
        <v>10043.494902493956</v>
      </c>
      <c r="AU49" s="140">
        <f t="shared" si="17"/>
        <v>10396.062194688664</v>
      </c>
      <c r="AV49" s="140">
        <f t="shared" si="17"/>
        <v>10751.170553348913</v>
      </c>
      <c r="AW49" s="140">
        <f t="shared" si="17"/>
        <v>11108.83829276229</v>
      </c>
      <c r="AX49" s="140">
        <f t="shared" si="17"/>
        <v>11469.08385921337</v>
      </c>
      <c r="AY49" s="127"/>
      <c r="AZ49" s="127"/>
      <c r="BA49" s="127"/>
      <c r="BB49" s="136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27"/>
      <c r="B50" s="129" t="s">
        <v>570</v>
      </c>
      <c r="C50" s="140"/>
      <c r="D50" s="140">
        <f>IF(D47&gt;0,C51*$D40,0)</f>
        <v>0</v>
      </c>
      <c r="E50" s="140">
        <f t="shared" ref="E50:AX50" si="18">IF(E47&gt;0,D51*$D$13,0)</f>
        <v>0</v>
      </c>
      <c r="F50" s="140">
        <f t="shared" si="18"/>
        <v>0</v>
      </c>
      <c r="G50" s="140">
        <f t="shared" si="18"/>
        <v>0</v>
      </c>
      <c r="H50" s="140">
        <f t="shared" si="18"/>
        <v>0</v>
      </c>
      <c r="I50" s="140">
        <f t="shared" si="18"/>
        <v>0</v>
      </c>
      <c r="J50" s="140">
        <f t="shared" si="18"/>
        <v>0</v>
      </c>
      <c r="K50" s="140">
        <f t="shared" si="18"/>
        <v>0</v>
      </c>
      <c r="L50" s="140">
        <f t="shared" si="18"/>
        <v>0</v>
      </c>
      <c r="M50" s="140">
        <f t="shared" si="18"/>
        <v>0</v>
      </c>
      <c r="N50" s="140">
        <f t="shared" si="18"/>
        <v>0</v>
      </c>
      <c r="O50" s="140">
        <f t="shared" si="18"/>
        <v>115.31717305818745</v>
      </c>
      <c r="P50" s="140">
        <f t="shared" si="18"/>
        <v>113.29782105134426</v>
      </c>
      <c r="Q50" s="140">
        <f t="shared" si="18"/>
        <v>111.26391492169866</v>
      </c>
      <c r="R50" s="140">
        <f t="shared" si="18"/>
        <v>109.21534977298202</v>
      </c>
      <c r="S50" s="140">
        <f t="shared" si="18"/>
        <v>107.15201995290442</v>
      </c>
      <c r="T50" s="140">
        <f t="shared" si="18"/>
        <v>105.0738190477057</v>
      </c>
      <c r="U50" s="140">
        <f t="shared" si="18"/>
        <v>102.98063987666731</v>
      </c>
      <c r="V50" s="140">
        <f t="shared" si="18"/>
        <v>100.87237448658466</v>
      </c>
      <c r="W50" s="140">
        <f t="shared" si="18"/>
        <v>98.748914146199439</v>
      </c>
      <c r="X50" s="140">
        <f t="shared" si="18"/>
        <v>96.610149340592088</v>
      </c>
      <c r="Y50" s="140">
        <f t="shared" si="18"/>
        <v>94.455969765533553</v>
      </c>
      <c r="Z50" s="140">
        <f t="shared" si="18"/>
        <v>92.286264321796551</v>
      </c>
      <c r="AA50" s="140">
        <f t="shared" si="18"/>
        <v>90.100921109425741</v>
      </c>
      <c r="AB50" s="140">
        <f t="shared" si="18"/>
        <v>87.899827421966663</v>
      </c>
      <c r="AC50" s="140">
        <f t="shared" si="18"/>
        <v>85.682869740652947</v>
      </c>
      <c r="AD50" s="140">
        <f t="shared" si="18"/>
        <v>83.449933728551812</v>
      </c>
      <c r="AE50" s="140">
        <f t="shared" si="18"/>
        <v>81.200904224667227</v>
      </c>
      <c r="AF50" s="140">
        <f t="shared" si="18"/>
        <v>78.935665238000624</v>
      </c>
      <c r="AG50" s="140">
        <f t="shared" si="18"/>
        <v>76.654099941568774</v>
      </c>
      <c r="AH50" s="140">
        <f t="shared" si="18"/>
        <v>74.356090666378677</v>
      </c>
      <c r="AI50" s="140">
        <f t="shared" si="18"/>
        <v>72.041518895358806</v>
      </c>
      <c r="AJ50" s="140">
        <f t="shared" si="18"/>
        <v>69.710265257246775</v>
      </c>
      <c r="AK50" s="140">
        <f t="shared" si="18"/>
        <v>67.362209520432984</v>
      </c>
      <c r="AL50" s="140">
        <f t="shared" si="18"/>
        <v>64.997230586759628</v>
      </c>
      <c r="AM50" s="140">
        <f t="shared" si="18"/>
        <v>62.615206485275458</v>
      </c>
      <c r="AN50" s="140">
        <f t="shared" si="18"/>
        <v>60.216014365945064</v>
      </c>
      <c r="AO50" s="140">
        <f t="shared" si="18"/>
        <v>57.799530493313114</v>
      </c>
      <c r="AP50" s="140">
        <f t="shared" si="18"/>
        <v>55.36563024012289</v>
      </c>
      <c r="AQ50" s="140">
        <f t="shared" si="18"/>
        <v>52.914188080888692</v>
      </c>
      <c r="AR50" s="140">
        <f t="shared" si="18"/>
        <v>50.445077585422091</v>
      </c>
      <c r="AS50" s="140">
        <f t="shared" si="18"/>
        <v>47.958171412311387</v>
      </c>
      <c r="AT50" s="140">
        <f t="shared" si="18"/>
        <v>45.453341302354168</v>
      </c>
      <c r="AU50" s="140">
        <f t="shared" si="18"/>
        <v>42.93045807194251</v>
      </c>
      <c r="AV50" s="140">
        <f t="shared" si="18"/>
        <v>40.389391606400409</v>
      </c>
      <c r="AW50" s="140">
        <f t="shared" si="18"/>
        <v>37.830010853273357</v>
      </c>
      <c r="AX50" s="140">
        <f t="shared" si="18"/>
        <v>35.252183815569417</v>
      </c>
      <c r="AY50" s="127"/>
      <c r="AZ50" s="127"/>
      <c r="BA50" s="127"/>
      <c r="BB50" s="136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27"/>
      <c r="B51" s="129" t="s">
        <v>571</v>
      </c>
      <c r="C51" s="140">
        <f>IF(D45=$C33,($C35-($C35*$C37)-($C35*$C36)),(($C35-($C35*$C37)-($C35*$C36))-C49)*IF(B51&lt;1,0,1))</f>
        <v>16000</v>
      </c>
      <c r="D51" s="140">
        <f>IF(E45=$C33,($C35-($C35*$C37)-($C35*$C36)),(($C35-($C35*$C37)-($C35*$C36))-D49)*IF(C51&lt;1,0,1))</f>
        <v>16000</v>
      </c>
      <c r="E51" s="140">
        <f>IF(F45=$C33,($C35-($C35*$C37)-($C35*$C36)),(($C35-($C35*$C37)-($C35*$C36))-E49)*IF(D51&lt;1,0,1))</f>
        <v>16000</v>
      </c>
      <c r="F51" s="140">
        <f>IF(G45=$C33,($C35-($C35*$C37)-($C35*$C36)),(($C35-($C35*$C37)-($C35*$C36))-F49)*IF(E51&lt;1,0,1))</f>
        <v>16000</v>
      </c>
      <c r="G51" s="140">
        <f t="shared" ref="G51:AX51" si="19">IF(H45=$C33,($C35-($C35*$C37)-($C35*$C36)),(($C35-($C35*$C37)-($C35*$C36))-G49)*IF(F51&lt;1,0,1))</f>
        <v>16000</v>
      </c>
      <c r="H51" s="140">
        <f t="shared" si="19"/>
        <v>16000</v>
      </c>
      <c r="I51" s="140">
        <f t="shared" si="19"/>
        <v>16000</v>
      </c>
      <c r="J51" s="140">
        <f t="shared" si="19"/>
        <v>16000</v>
      </c>
      <c r="K51" s="140">
        <f t="shared" si="19"/>
        <v>16000</v>
      </c>
      <c r="L51" s="140">
        <f t="shared" si="19"/>
        <v>16000</v>
      </c>
      <c r="M51" s="140">
        <f t="shared" si="19"/>
        <v>16000</v>
      </c>
      <c r="N51" s="140">
        <f t="shared" si="19"/>
        <v>16000</v>
      </c>
      <c r="O51" s="140">
        <f t="shared" si="19"/>
        <v>15719.819422791537</v>
      </c>
      <c r="P51" s="140">
        <f t="shared" si="19"/>
        <v>15437.619493576232</v>
      </c>
      <c r="Q51" s="140">
        <f t="shared" si="19"/>
        <v>15153.38565823128</v>
      </c>
      <c r="R51" s="140">
        <f t="shared" si="19"/>
        <v>14867.103257737614</v>
      </c>
      <c r="S51" s="140">
        <f t="shared" si="19"/>
        <v>14578.757527423868</v>
      </c>
      <c r="T51" s="140">
        <f t="shared" si="19"/>
        <v>14288.333596204924</v>
      </c>
      <c r="U51" s="140">
        <f t="shared" si="19"/>
        <v>13995.816485814941</v>
      </c>
      <c r="V51" s="140">
        <f t="shared" si="19"/>
        <v>13701.191110034875</v>
      </c>
      <c r="W51" s="140">
        <f t="shared" si="19"/>
        <v>13404.442273914425</v>
      </c>
      <c r="X51" s="140">
        <f t="shared" si="19"/>
        <v>13105.554672988368</v>
      </c>
      <c r="Y51" s="140">
        <f t="shared" si="19"/>
        <v>12804.512892487252</v>
      </c>
      <c r="Z51" s="140">
        <f t="shared" si="19"/>
        <v>12501.301406542398</v>
      </c>
      <c r="AA51" s="140">
        <f t="shared" si="19"/>
        <v>12195.904577385174</v>
      </c>
      <c r="AB51" s="140">
        <f t="shared" si="19"/>
        <v>11888.306654540491</v>
      </c>
      <c r="AC51" s="140">
        <f t="shared" si="19"/>
        <v>11578.491774014492</v>
      </c>
      <c r="AD51" s="140">
        <f t="shared" si="19"/>
        <v>11266.443957476395</v>
      </c>
      <c r="AE51" s="140">
        <f t="shared" si="19"/>
        <v>10952.147111434413</v>
      </c>
      <c r="AF51" s="140">
        <f t="shared" si="19"/>
        <v>10635.585026405763</v>
      </c>
      <c r="AG51" s="140">
        <f t="shared" si="19"/>
        <v>10316.741376080681</v>
      </c>
      <c r="AH51" s="140">
        <f t="shared" si="19"/>
        <v>9995.5997164804103</v>
      </c>
      <c r="AI51" s="140">
        <f t="shared" si="19"/>
        <v>9672.143485109118</v>
      </c>
      <c r="AJ51" s="140">
        <f t="shared" si="19"/>
        <v>9346.3560000997168</v>
      </c>
      <c r="AK51" s="140">
        <f t="shared" si="19"/>
        <v>9018.2204593534989</v>
      </c>
      <c r="AL51" s="140">
        <f t="shared" si="19"/>
        <v>8687.7199396736087</v>
      </c>
      <c r="AM51" s="140">
        <f t="shared" si="19"/>
        <v>8354.8373958922348</v>
      </c>
      <c r="AN51" s="140">
        <f t="shared" si="19"/>
        <v>8019.555659991529</v>
      </c>
      <c r="AO51" s="140">
        <f t="shared" si="19"/>
        <v>7681.857440218193</v>
      </c>
      <c r="AP51" s="140">
        <f t="shared" si="19"/>
        <v>7341.7253201916665</v>
      </c>
      <c r="AQ51" s="140">
        <f t="shared" si="19"/>
        <v>6999.141758005906</v>
      </c>
      <c r="AR51" s="140">
        <f t="shared" si="19"/>
        <v>6654.0890853246783</v>
      </c>
      <c r="AS51" s="140">
        <f t="shared" si="19"/>
        <v>6306.5495064703391</v>
      </c>
      <c r="AT51" s="140">
        <f t="shared" si="19"/>
        <v>5956.505097506044</v>
      </c>
      <c r="AU51" s="140">
        <f t="shared" si="19"/>
        <v>5603.937805311336</v>
      </c>
      <c r="AV51" s="140">
        <f t="shared" si="19"/>
        <v>5248.829446651087</v>
      </c>
      <c r="AW51" s="140">
        <f t="shared" si="19"/>
        <v>4891.1617072377103</v>
      </c>
      <c r="AX51" s="140">
        <f t="shared" si="19"/>
        <v>4530.9161407866304</v>
      </c>
      <c r="AY51" s="127"/>
      <c r="AZ51" s="127"/>
      <c r="BA51" s="127"/>
      <c r="BB51" s="136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34"/>
      <c r="B52" s="129" t="s">
        <v>594</v>
      </c>
      <c r="C52" s="140"/>
      <c r="D52" s="140">
        <f t="shared" ref="D52:Y52" si="20">IF(D51&lt;1,$C35*$C36,0)*IF(C51&lt;1,0,1)</f>
        <v>0</v>
      </c>
      <c r="E52" s="140">
        <f t="shared" si="20"/>
        <v>0</v>
      </c>
      <c r="F52" s="140">
        <f t="shared" si="20"/>
        <v>0</v>
      </c>
      <c r="G52" s="140">
        <f t="shared" si="20"/>
        <v>0</v>
      </c>
      <c r="H52" s="140">
        <f t="shared" si="20"/>
        <v>0</v>
      </c>
      <c r="I52" s="140">
        <f t="shared" si="20"/>
        <v>0</v>
      </c>
      <c r="J52" s="140">
        <f t="shared" si="20"/>
        <v>0</v>
      </c>
      <c r="K52" s="140">
        <f t="shared" si="20"/>
        <v>0</v>
      </c>
      <c r="L52" s="140">
        <f t="shared" si="20"/>
        <v>0</v>
      </c>
      <c r="M52" s="140">
        <f t="shared" si="20"/>
        <v>0</v>
      </c>
      <c r="N52" s="140">
        <f t="shared" si="20"/>
        <v>0</v>
      </c>
      <c r="O52" s="140">
        <f t="shared" si="20"/>
        <v>0</v>
      </c>
      <c r="P52" s="140">
        <f t="shared" si="20"/>
        <v>0</v>
      </c>
      <c r="Q52" s="140">
        <f t="shared" si="20"/>
        <v>0</v>
      </c>
      <c r="R52" s="140">
        <f t="shared" si="20"/>
        <v>0</v>
      </c>
      <c r="S52" s="140">
        <f t="shared" si="20"/>
        <v>0</v>
      </c>
      <c r="T52" s="140">
        <f t="shared" si="20"/>
        <v>0</v>
      </c>
      <c r="U52" s="140">
        <f t="shared" si="20"/>
        <v>0</v>
      </c>
      <c r="V52" s="140">
        <f t="shared" si="20"/>
        <v>0</v>
      </c>
      <c r="W52" s="140">
        <f t="shared" si="20"/>
        <v>0</v>
      </c>
      <c r="X52" s="140">
        <f t="shared" si="20"/>
        <v>0</v>
      </c>
      <c r="Y52" s="140">
        <f t="shared" si="20"/>
        <v>0</v>
      </c>
      <c r="Z52" s="140">
        <f t="shared" ref="Z52:AX52" si="21">IF(Z51&lt;1,$C$8*$C$9,0)*IF(Y51&lt;1,0,1)</f>
        <v>0</v>
      </c>
      <c r="AA52" s="140">
        <f t="shared" si="21"/>
        <v>0</v>
      </c>
      <c r="AB52" s="140">
        <f t="shared" si="21"/>
        <v>0</v>
      </c>
      <c r="AC52" s="140">
        <f t="shared" si="21"/>
        <v>0</v>
      </c>
      <c r="AD52" s="140">
        <f t="shared" si="21"/>
        <v>0</v>
      </c>
      <c r="AE52" s="140">
        <f t="shared" si="21"/>
        <v>0</v>
      </c>
      <c r="AF52" s="140">
        <f t="shared" si="21"/>
        <v>0</v>
      </c>
      <c r="AG52" s="140">
        <f t="shared" si="21"/>
        <v>0</v>
      </c>
      <c r="AH52" s="140">
        <f t="shared" si="21"/>
        <v>0</v>
      </c>
      <c r="AI52" s="140">
        <f t="shared" si="21"/>
        <v>0</v>
      </c>
      <c r="AJ52" s="140">
        <f t="shared" si="21"/>
        <v>0</v>
      </c>
      <c r="AK52" s="140">
        <f t="shared" si="21"/>
        <v>0</v>
      </c>
      <c r="AL52" s="140">
        <f t="shared" si="21"/>
        <v>0</v>
      </c>
      <c r="AM52" s="140">
        <f t="shared" si="21"/>
        <v>0</v>
      </c>
      <c r="AN52" s="140">
        <f t="shared" si="21"/>
        <v>0</v>
      </c>
      <c r="AO52" s="140">
        <f t="shared" si="21"/>
        <v>0</v>
      </c>
      <c r="AP52" s="140">
        <f t="shared" si="21"/>
        <v>0</v>
      </c>
      <c r="AQ52" s="140">
        <f t="shared" si="21"/>
        <v>0</v>
      </c>
      <c r="AR52" s="140">
        <f t="shared" si="21"/>
        <v>0</v>
      </c>
      <c r="AS52" s="140">
        <f t="shared" si="21"/>
        <v>0</v>
      </c>
      <c r="AT52" s="140">
        <f t="shared" si="21"/>
        <v>0</v>
      </c>
      <c r="AU52" s="140">
        <f t="shared" si="21"/>
        <v>0</v>
      </c>
      <c r="AV52" s="140">
        <f t="shared" si="21"/>
        <v>0</v>
      </c>
      <c r="AW52" s="140">
        <f t="shared" si="21"/>
        <v>0</v>
      </c>
      <c r="AX52" s="140">
        <f t="shared" si="21"/>
        <v>0</v>
      </c>
      <c r="AY52" s="127"/>
      <c r="AZ52" s="127"/>
      <c r="BA52" s="127"/>
      <c r="BB52" s="136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46"/>
      <c r="B53" s="143" t="s">
        <v>595</v>
      </c>
      <c r="C53" s="140">
        <f>C46+C47+C52</f>
        <v>0</v>
      </c>
      <c r="D53" s="140">
        <f>D46+D47+D52</f>
        <v>0</v>
      </c>
      <c r="E53" s="140">
        <f t="shared" ref="E53:AX53" si="22">E46+E47+E52</f>
        <v>0</v>
      </c>
      <c r="F53" s="140">
        <f t="shared" si="22"/>
        <v>0</v>
      </c>
      <c r="G53" s="140">
        <f t="shared" si="22"/>
        <v>0</v>
      </c>
      <c r="H53" s="140">
        <f t="shared" si="22"/>
        <v>0</v>
      </c>
      <c r="I53" s="140">
        <f t="shared" si="22"/>
        <v>0</v>
      </c>
      <c r="J53" s="140">
        <f t="shared" si="22"/>
        <v>0</v>
      </c>
      <c r="K53" s="140">
        <f t="shared" si="22"/>
        <v>0</v>
      </c>
      <c r="L53" s="140">
        <f t="shared" si="22"/>
        <v>0</v>
      </c>
      <c r="M53" s="140">
        <f t="shared" si="22"/>
        <v>0</v>
      </c>
      <c r="N53" s="140">
        <f t="shared" si="22"/>
        <v>0</v>
      </c>
      <c r="O53" s="140">
        <f t="shared" si="22"/>
        <v>2395.4977502666497</v>
      </c>
      <c r="P53" s="140">
        <f t="shared" si="22"/>
        <v>395.49775026664986</v>
      </c>
      <c r="Q53" s="140">
        <f t="shared" si="22"/>
        <v>395.49775026664986</v>
      </c>
      <c r="R53" s="140">
        <f t="shared" si="22"/>
        <v>395.49775026664986</v>
      </c>
      <c r="S53" s="140">
        <f t="shared" si="22"/>
        <v>395.49775026664986</v>
      </c>
      <c r="T53" s="140">
        <f t="shared" si="22"/>
        <v>395.49775026664986</v>
      </c>
      <c r="U53" s="140">
        <f t="shared" si="22"/>
        <v>395.49775026664986</v>
      </c>
      <c r="V53" s="140">
        <f t="shared" si="22"/>
        <v>395.49775026664986</v>
      </c>
      <c r="W53" s="140">
        <f t="shared" si="22"/>
        <v>395.49775026664986</v>
      </c>
      <c r="X53" s="140">
        <f t="shared" si="22"/>
        <v>395.49775026664986</v>
      </c>
      <c r="Y53" s="140">
        <f t="shared" si="22"/>
        <v>395.49775026664986</v>
      </c>
      <c r="Z53" s="140">
        <f t="shared" si="22"/>
        <v>395.49775026664986</v>
      </c>
      <c r="AA53" s="140">
        <f t="shared" si="22"/>
        <v>395.49775026664986</v>
      </c>
      <c r="AB53" s="140">
        <f t="shared" si="22"/>
        <v>395.49775026664986</v>
      </c>
      <c r="AC53" s="140">
        <f t="shared" si="22"/>
        <v>395.49775026664986</v>
      </c>
      <c r="AD53" s="140">
        <f t="shared" si="22"/>
        <v>395.49775026664986</v>
      </c>
      <c r="AE53" s="140">
        <f t="shared" si="22"/>
        <v>395.49775026664986</v>
      </c>
      <c r="AF53" s="140">
        <f t="shared" si="22"/>
        <v>395.49775026664986</v>
      </c>
      <c r="AG53" s="140">
        <f t="shared" si="22"/>
        <v>395.49775026664986</v>
      </c>
      <c r="AH53" s="140">
        <f t="shared" si="22"/>
        <v>395.49775026664986</v>
      </c>
      <c r="AI53" s="140">
        <f t="shared" si="22"/>
        <v>395.49775026664986</v>
      </c>
      <c r="AJ53" s="140">
        <f t="shared" si="22"/>
        <v>395.49775026664986</v>
      </c>
      <c r="AK53" s="140">
        <f t="shared" si="22"/>
        <v>395.49775026664986</v>
      </c>
      <c r="AL53" s="140">
        <f t="shared" si="22"/>
        <v>395.49775026664986</v>
      </c>
      <c r="AM53" s="140">
        <f t="shared" si="22"/>
        <v>395.49775026664986</v>
      </c>
      <c r="AN53" s="140">
        <f t="shared" si="22"/>
        <v>395.49775026664986</v>
      </c>
      <c r="AO53" s="140">
        <f t="shared" si="22"/>
        <v>395.49775026664986</v>
      </c>
      <c r="AP53" s="140">
        <f t="shared" si="22"/>
        <v>395.49775026664986</v>
      </c>
      <c r="AQ53" s="140">
        <f t="shared" si="22"/>
        <v>395.49775026664986</v>
      </c>
      <c r="AR53" s="140">
        <f t="shared" si="22"/>
        <v>395.49775026664986</v>
      </c>
      <c r="AS53" s="140">
        <f t="shared" si="22"/>
        <v>395.49775026664986</v>
      </c>
      <c r="AT53" s="140">
        <f t="shared" si="22"/>
        <v>395.49775026664986</v>
      </c>
      <c r="AU53" s="140">
        <f t="shared" si="22"/>
        <v>395.49775026664986</v>
      </c>
      <c r="AV53" s="140">
        <f t="shared" si="22"/>
        <v>395.49775026664986</v>
      </c>
      <c r="AW53" s="140">
        <f t="shared" si="22"/>
        <v>395.49775026664986</v>
      </c>
      <c r="AX53" s="140">
        <f t="shared" si="22"/>
        <v>395.49775026664986</v>
      </c>
      <c r="AY53" s="127"/>
      <c r="AZ53" s="127"/>
      <c r="BA53" s="127"/>
      <c r="BB53" s="135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46"/>
      <c r="B54" s="134"/>
      <c r="C54" s="154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4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6"/>
      <c r="B55" s="155"/>
      <c r="C55" s="15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4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3" t="s">
        <v>597</v>
      </c>
      <c r="C56" s="13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5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48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5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45"/>
      <c r="B59" s="126" t="s">
        <v>486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45"/>
      <c r="AZ59" s="145"/>
      <c r="BA59" s="145"/>
      <c r="BB59" s="149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8" t="s">
        <v>487</v>
      </c>
      <c r="C60" s="150" t="str">
        <f>+Leasing!E5</f>
        <v>A1 M5</v>
      </c>
      <c r="D60" s="138">
        <f>VLOOKUP($C60,$BA$5:$BB$38,2,FALSE)</f>
        <v>5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8" t="s">
        <v>489</v>
      </c>
      <c r="C61" s="157">
        <f>+Leasing!E6</f>
        <v>0.09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9" t="s">
        <v>504</v>
      </c>
      <c r="C62" s="158">
        <f>+Leasing!E7</f>
        <v>20000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29" t="s">
        <v>505</v>
      </c>
      <c r="C63" s="157">
        <f>+Leasing!E8</f>
        <v>0.1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506</v>
      </c>
      <c r="C64" s="157">
        <f>+Leasing!E9</f>
        <v>0.1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30" t="s">
        <v>491</v>
      </c>
      <c r="C65" s="138">
        <f>+Leasing!E10</f>
        <v>48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6" t="s">
        <v>524</v>
      </c>
      <c r="C67" s="126" t="s">
        <v>525</v>
      </c>
      <c r="D67" s="139">
        <f>((1+C61)^(1/12))-1</f>
        <v>7.2073233161367156E-3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26" t="s">
        <v>528</v>
      </c>
      <c r="C69" s="126" t="s">
        <v>525</v>
      </c>
      <c r="D69" s="140">
        <f>(C62-(C62*C63)-(C62*C64))/((1-(1+D67)^(-C65))/D67)</f>
        <v>395.49775026664986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27"/>
      <c r="C70" s="66">
        <f>+[1]SPm!B2</f>
        <v>41275</v>
      </c>
      <c r="D70" s="66">
        <f>+[1]SPm!C2</f>
        <v>41306</v>
      </c>
      <c r="E70" s="66">
        <f>+[1]SPm!D2</f>
        <v>41336</v>
      </c>
      <c r="F70" s="66">
        <f>+[1]SPm!E2</f>
        <v>41367</v>
      </c>
      <c r="G70" s="66">
        <f>+[1]SPm!F2</f>
        <v>41397</v>
      </c>
      <c r="H70" s="66">
        <f>+[1]SPm!G2</f>
        <v>41428</v>
      </c>
      <c r="I70" s="66">
        <f>+[1]SPm!H2</f>
        <v>41458</v>
      </c>
      <c r="J70" s="66">
        <f>+[1]SPm!I2</f>
        <v>41489</v>
      </c>
      <c r="K70" s="66">
        <f>+[1]SPm!J2</f>
        <v>41519</v>
      </c>
      <c r="L70" s="66">
        <f>+[1]SPm!K2</f>
        <v>41550</v>
      </c>
      <c r="M70" s="66">
        <f>+[1]SPm!L2</f>
        <v>41580</v>
      </c>
      <c r="N70" s="66">
        <f>+[1]SPm!M2</f>
        <v>41611</v>
      </c>
      <c r="O70" s="66">
        <f>+[1]SPm!N2</f>
        <v>41641</v>
      </c>
      <c r="P70" s="66">
        <f>+[1]SPm!O2</f>
        <v>41672</v>
      </c>
      <c r="Q70" s="66">
        <f>+[1]SPm!P2</f>
        <v>41702</v>
      </c>
      <c r="R70" s="66">
        <f>+[1]SPm!Q2</f>
        <v>41733</v>
      </c>
      <c r="S70" s="66">
        <f>+[1]SPm!R2</f>
        <v>41763</v>
      </c>
      <c r="T70" s="66">
        <f>+[1]SPm!S2</f>
        <v>41794</v>
      </c>
      <c r="U70" s="66">
        <f>+[1]SPm!T2</f>
        <v>41824</v>
      </c>
      <c r="V70" s="66">
        <f>+[1]SPm!U2</f>
        <v>41855</v>
      </c>
      <c r="W70" s="66">
        <f>+[1]SPm!V2</f>
        <v>41885</v>
      </c>
      <c r="X70" s="66">
        <f>+[1]SPm!W2</f>
        <v>41916</v>
      </c>
      <c r="Y70" s="66">
        <f>+[1]SPm!X2</f>
        <v>41946</v>
      </c>
      <c r="Z70" s="66">
        <f>+[1]SPm!Y2</f>
        <v>41977</v>
      </c>
      <c r="AA70" s="66">
        <f>+[1]SPm!Z2</f>
        <v>42007</v>
      </c>
      <c r="AB70" s="66">
        <f>+[1]SPm!AA2</f>
        <v>42038</v>
      </c>
      <c r="AC70" s="66">
        <f>+[1]SPm!AB2</f>
        <v>42068</v>
      </c>
      <c r="AD70" s="66">
        <f>+[1]SPm!AC2</f>
        <v>42099</v>
      </c>
      <c r="AE70" s="66">
        <f>+[1]SPm!AD2</f>
        <v>42129</v>
      </c>
      <c r="AF70" s="66">
        <f>+[1]SPm!AE2</f>
        <v>42160</v>
      </c>
      <c r="AG70" s="66">
        <f>+[1]SPm!AF2</f>
        <v>42190</v>
      </c>
      <c r="AH70" s="66">
        <f>+[1]SPm!AG2</f>
        <v>42221</v>
      </c>
      <c r="AI70" s="66">
        <f>+[1]SPm!AH2</f>
        <v>42251</v>
      </c>
      <c r="AJ70" s="66">
        <f>+[1]SPm!AI2</f>
        <v>42282</v>
      </c>
      <c r="AK70" s="66">
        <f>+[1]SPm!AJ2</f>
        <v>42312</v>
      </c>
      <c r="AL70" s="66">
        <f>+[1]SPm!AK2</f>
        <v>42343</v>
      </c>
      <c r="AM70" s="66">
        <f>+[1]SPm!AL2</f>
        <v>42373</v>
      </c>
      <c r="AN70" s="66">
        <f>+[1]SPm!AM2</f>
        <v>42404</v>
      </c>
      <c r="AO70" s="66">
        <f>+[1]SPm!AN2</f>
        <v>42434</v>
      </c>
      <c r="AP70" s="66">
        <f>+[1]SPm!AO2</f>
        <v>42465</v>
      </c>
      <c r="AQ70" s="66">
        <f>+[1]SPm!AP2</f>
        <v>42495</v>
      </c>
      <c r="AR70" s="66">
        <f>+[1]SPm!AQ2</f>
        <v>42526</v>
      </c>
      <c r="AS70" s="66">
        <f>+[1]SPm!AR2</f>
        <v>42556</v>
      </c>
      <c r="AT70" s="66">
        <f>+[1]SPm!AS2</f>
        <v>42587</v>
      </c>
      <c r="AU70" s="66">
        <f>+[1]SPm!AT2</f>
        <v>42617</v>
      </c>
      <c r="AV70" s="66">
        <f>+[1]SPm!AU2</f>
        <v>42648</v>
      </c>
      <c r="AW70" s="66">
        <f>+[1]SPm!AV2</f>
        <v>42678</v>
      </c>
      <c r="AX70" s="66">
        <f>+[1]SPm!AW2</f>
        <v>42709</v>
      </c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27"/>
      <c r="C71" s="138">
        <v>1</v>
      </c>
      <c r="D71" s="138">
        <f>+C71+1</f>
        <v>2</v>
      </c>
      <c r="E71" s="138">
        <f t="shared" ref="E71:AX71" si="23">+D71+1</f>
        <v>3</v>
      </c>
      <c r="F71" s="138">
        <f t="shared" si="23"/>
        <v>4</v>
      </c>
      <c r="G71" s="138">
        <f t="shared" si="23"/>
        <v>5</v>
      </c>
      <c r="H71" s="138">
        <f t="shared" si="23"/>
        <v>6</v>
      </c>
      <c r="I71" s="138">
        <f t="shared" si="23"/>
        <v>7</v>
      </c>
      <c r="J71" s="138">
        <f t="shared" si="23"/>
        <v>8</v>
      </c>
      <c r="K71" s="138">
        <f t="shared" si="23"/>
        <v>9</v>
      </c>
      <c r="L71" s="138">
        <f t="shared" si="23"/>
        <v>10</v>
      </c>
      <c r="M71" s="138">
        <f t="shared" si="23"/>
        <v>11</v>
      </c>
      <c r="N71" s="138">
        <f t="shared" si="23"/>
        <v>12</v>
      </c>
      <c r="O71" s="138">
        <f t="shared" si="23"/>
        <v>13</v>
      </c>
      <c r="P71" s="138">
        <f t="shared" si="23"/>
        <v>14</v>
      </c>
      <c r="Q71" s="138">
        <f t="shared" si="23"/>
        <v>15</v>
      </c>
      <c r="R71" s="138">
        <f t="shared" si="23"/>
        <v>16</v>
      </c>
      <c r="S71" s="138">
        <f t="shared" si="23"/>
        <v>17</v>
      </c>
      <c r="T71" s="138">
        <f t="shared" si="23"/>
        <v>18</v>
      </c>
      <c r="U71" s="138">
        <f t="shared" si="23"/>
        <v>19</v>
      </c>
      <c r="V71" s="138">
        <f t="shared" si="23"/>
        <v>20</v>
      </c>
      <c r="W71" s="138">
        <f t="shared" si="23"/>
        <v>21</v>
      </c>
      <c r="X71" s="138">
        <f t="shared" si="23"/>
        <v>22</v>
      </c>
      <c r="Y71" s="138">
        <f t="shared" si="23"/>
        <v>23</v>
      </c>
      <c r="Z71" s="138">
        <f t="shared" si="23"/>
        <v>24</v>
      </c>
      <c r="AA71" s="138">
        <f t="shared" si="23"/>
        <v>25</v>
      </c>
      <c r="AB71" s="138">
        <f t="shared" si="23"/>
        <v>26</v>
      </c>
      <c r="AC71" s="138">
        <f t="shared" si="23"/>
        <v>27</v>
      </c>
      <c r="AD71" s="138">
        <f t="shared" si="23"/>
        <v>28</v>
      </c>
      <c r="AE71" s="138">
        <f t="shared" si="23"/>
        <v>29</v>
      </c>
      <c r="AF71" s="138">
        <f t="shared" si="23"/>
        <v>30</v>
      </c>
      <c r="AG71" s="138">
        <f t="shared" si="23"/>
        <v>31</v>
      </c>
      <c r="AH71" s="138">
        <f t="shared" si="23"/>
        <v>32</v>
      </c>
      <c r="AI71" s="138">
        <f t="shared" si="23"/>
        <v>33</v>
      </c>
      <c r="AJ71" s="138">
        <f t="shared" si="23"/>
        <v>34</v>
      </c>
      <c r="AK71" s="138">
        <f t="shared" si="23"/>
        <v>35</v>
      </c>
      <c r="AL71" s="138">
        <f t="shared" si="23"/>
        <v>36</v>
      </c>
      <c r="AM71" s="138">
        <f t="shared" si="23"/>
        <v>37</v>
      </c>
      <c r="AN71" s="138">
        <f t="shared" si="23"/>
        <v>38</v>
      </c>
      <c r="AO71" s="138">
        <f t="shared" si="23"/>
        <v>39</v>
      </c>
      <c r="AP71" s="138">
        <f t="shared" si="23"/>
        <v>40</v>
      </c>
      <c r="AQ71" s="138">
        <f t="shared" si="23"/>
        <v>41</v>
      </c>
      <c r="AR71" s="138">
        <f t="shared" si="23"/>
        <v>42</v>
      </c>
      <c r="AS71" s="138">
        <f t="shared" si="23"/>
        <v>43</v>
      </c>
      <c r="AT71" s="138">
        <f t="shared" si="23"/>
        <v>44</v>
      </c>
      <c r="AU71" s="138">
        <f t="shared" si="23"/>
        <v>45</v>
      </c>
      <c r="AV71" s="138">
        <f t="shared" si="23"/>
        <v>46</v>
      </c>
      <c r="AW71" s="138">
        <f t="shared" si="23"/>
        <v>47</v>
      </c>
      <c r="AX71" s="138">
        <f t="shared" si="23"/>
        <v>48</v>
      </c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41" t="s">
        <v>592</v>
      </c>
      <c r="C72" s="142" t="s">
        <v>518</v>
      </c>
      <c r="D72" s="142" t="s">
        <v>519</v>
      </c>
      <c r="E72" s="142" t="s">
        <v>520</v>
      </c>
      <c r="F72" s="142" t="s">
        <v>521</v>
      </c>
      <c r="G72" s="142" t="s">
        <v>522</v>
      </c>
      <c r="H72" s="142" t="s">
        <v>523</v>
      </c>
      <c r="I72" s="142" t="s">
        <v>526</v>
      </c>
      <c r="J72" s="142" t="s">
        <v>527</v>
      </c>
      <c r="K72" s="142" t="s">
        <v>488</v>
      </c>
      <c r="L72" s="142" t="s">
        <v>529</v>
      </c>
      <c r="M72" s="142" t="s">
        <v>530</v>
      </c>
      <c r="N72" s="142" t="s">
        <v>503</v>
      </c>
      <c r="O72" s="142" t="s">
        <v>531</v>
      </c>
      <c r="P72" s="142" t="s">
        <v>532</v>
      </c>
      <c r="Q72" s="142" t="s">
        <v>533</v>
      </c>
      <c r="R72" s="142" t="s">
        <v>534</v>
      </c>
      <c r="S72" s="142" t="s">
        <v>535</v>
      </c>
      <c r="T72" s="142" t="s">
        <v>536</v>
      </c>
      <c r="U72" s="142" t="s">
        <v>537</v>
      </c>
      <c r="V72" s="142" t="s">
        <v>538</v>
      </c>
      <c r="W72" s="142" t="s">
        <v>539</v>
      </c>
      <c r="X72" s="142" t="s">
        <v>540</v>
      </c>
      <c r="Y72" s="142" t="s">
        <v>541</v>
      </c>
      <c r="Z72" s="142" t="s">
        <v>542</v>
      </c>
      <c r="AA72" s="142" t="s">
        <v>543</v>
      </c>
      <c r="AB72" s="142" t="s">
        <v>544</v>
      </c>
      <c r="AC72" s="142" t="s">
        <v>545</v>
      </c>
      <c r="AD72" s="142" t="s">
        <v>546</v>
      </c>
      <c r="AE72" s="142" t="s">
        <v>547</v>
      </c>
      <c r="AF72" s="142" t="s">
        <v>548</v>
      </c>
      <c r="AG72" s="142" t="s">
        <v>549</v>
      </c>
      <c r="AH72" s="142" t="s">
        <v>550</v>
      </c>
      <c r="AI72" s="142" t="s">
        <v>551</v>
      </c>
      <c r="AJ72" s="142" t="s">
        <v>552</v>
      </c>
      <c r="AK72" s="142" t="s">
        <v>553</v>
      </c>
      <c r="AL72" s="142" t="s">
        <v>554</v>
      </c>
      <c r="AM72" s="142" t="s">
        <v>555</v>
      </c>
      <c r="AN72" s="142" t="s">
        <v>556</v>
      </c>
      <c r="AO72" s="142" t="s">
        <v>557</v>
      </c>
      <c r="AP72" s="142" t="s">
        <v>558</v>
      </c>
      <c r="AQ72" s="142" t="s">
        <v>559</v>
      </c>
      <c r="AR72" s="142" t="s">
        <v>560</v>
      </c>
      <c r="AS72" s="142" t="s">
        <v>561</v>
      </c>
      <c r="AT72" s="142" t="s">
        <v>562</v>
      </c>
      <c r="AU72" s="142" t="s">
        <v>563</v>
      </c>
      <c r="AV72" s="142" t="s">
        <v>564</v>
      </c>
      <c r="AW72" s="142" t="s">
        <v>565</v>
      </c>
      <c r="AX72" s="142" t="s">
        <v>566</v>
      </c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9" t="s">
        <v>593</v>
      </c>
      <c r="C73" s="140">
        <f t="shared" ref="C73:AX73" si="24">IF(C72=$C60,$C62*$C64,0)</f>
        <v>0</v>
      </c>
      <c r="D73" s="140">
        <f t="shared" si="24"/>
        <v>0</v>
      </c>
      <c r="E73" s="140">
        <f t="shared" si="24"/>
        <v>0</v>
      </c>
      <c r="F73" s="140">
        <f t="shared" si="24"/>
        <v>0</v>
      </c>
      <c r="G73" s="140">
        <f t="shared" si="24"/>
        <v>2000</v>
      </c>
      <c r="H73" s="140">
        <f t="shared" si="24"/>
        <v>0</v>
      </c>
      <c r="I73" s="140">
        <f t="shared" si="24"/>
        <v>0</v>
      </c>
      <c r="J73" s="140">
        <f t="shared" si="24"/>
        <v>0</v>
      </c>
      <c r="K73" s="140">
        <f t="shared" si="24"/>
        <v>0</v>
      </c>
      <c r="L73" s="140">
        <f t="shared" si="24"/>
        <v>0</v>
      </c>
      <c r="M73" s="140">
        <f t="shared" si="24"/>
        <v>0</v>
      </c>
      <c r="N73" s="140">
        <f t="shared" si="24"/>
        <v>0</v>
      </c>
      <c r="O73" s="140">
        <f t="shared" si="24"/>
        <v>0</v>
      </c>
      <c r="P73" s="140">
        <f t="shared" si="24"/>
        <v>0</v>
      </c>
      <c r="Q73" s="140">
        <f t="shared" si="24"/>
        <v>0</v>
      </c>
      <c r="R73" s="140">
        <f t="shared" si="24"/>
        <v>0</v>
      </c>
      <c r="S73" s="140">
        <f t="shared" si="24"/>
        <v>0</v>
      </c>
      <c r="T73" s="140">
        <f t="shared" si="24"/>
        <v>0</v>
      </c>
      <c r="U73" s="140">
        <f t="shared" si="24"/>
        <v>0</v>
      </c>
      <c r="V73" s="140">
        <f t="shared" si="24"/>
        <v>0</v>
      </c>
      <c r="W73" s="140">
        <f t="shared" si="24"/>
        <v>0</v>
      </c>
      <c r="X73" s="140">
        <f t="shared" si="24"/>
        <v>0</v>
      </c>
      <c r="Y73" s="140">
        <f t="shared" si="24"/>
        <v>0</v>
      </c>
      <c r="Z73" s="140">
        <f t="shared" si="24"/>
        <v>0</v>
      </c>
      <c r="AA73" s="140">
        <f t="shared" si="24"/>
        <v>0</v>
      </c>
      <c r="AB73" s="140">
        <f t="shared" si="24"/>
        <v>0</v>
      </c>
      <c r="AC73" s="140">
        <f t="shared" si="24"/>
        <v>0</v>
      </c>
      <c r="AD73" s="140">
        <f t="shared" si="24"/>
        <v>0</v>
      </c>
      <c r="AE73" s="140">
        <f t="shared" si="24"/>
        <v>0</v>
      </c>
      <c r="AF73" s="140">
        <f t="shared" si="24"/>
        <v>0</v>
      </c>
      <c r="AG73" s="140">
        <f t="shared" si="24"/>
        <v>0</v>
      </c>
      <c r="AH73" s="140">
        <f t="shared" si="24"/>
        <v>0</v>
      </c>
      <c r="AI73" s="140">
        <f t="shared" si="24"/>
        <v>0</v>
      </c>
      <c r="AJ73" s="140">
        <f t="shared" si="24"/>
        <v>0</v>
      </c>
      <c r="AK73" s="140">
        <f t="shared" si="24"/>
        <v>0</v>
      </c>
      <c r="AL73" s="140">
        <f t="shared" si="24"/>
        <v>0</v>
      </c>
      <c r="AM73" s="140">
        <f t="shared" si="24"/>
        <v>0</v>
      </c>
      <c r="AN73" s="140">
        <f t="shared" si="24"/>
        <v>0</v>
      </c>
      <c r="AO73" s="140">
        <f t="shared" si="24"/>
        <v>0</v>
      </c>
      <c r="AP73" s="140">
        <f t="shared" si="24"/>
        <v>0</v>
      </c>
      <c r="AQ73" s="140">
        <f t="shared" si="24"/>
        <v>0</v>
      </c>
      <c r="AR73" s="140">
        <f t="shared" si="24"/>
        <v>0</v>
      </c>
      <c r="AS73" s="140">
        <f t="shared" si="24"/>
        <v>0</v>
      </c>
      <c r="AT73" s="140">
        <f t="shared" si="24"/>
        <v>0</v>
      </c>
      <c r="AU73" s="140">
        <f t="shared" si="24"/>
        <v>0</v>
      </c>
      <c r="AV73" s="140">
        <f t="shared" si="24"/>
        <v>0</v>
      </c>
      <c r="AW73" s="140">
        <f t="shared" si="24"/>
        <v>0</v>
      </c>
      <c r="AX73" s="140">
        <f t="shared" si="24"/>
        <v>0</v>
      </c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9" t="s">
        <v>567</v>
      </c>
      <c r="C74" s="140"/>
      <c r="D74" s="140">
        <f>+IF(D71&gt;=$D60,$D69,0)*IF(C78&lt;1,0,1)</f>
        <v>0</v>
      </c>
      <c r="E74" s="140">
        <f t="shared" ref="E74:AA74" si="25">+IF(E71&gt;=$D60,$D69,0)*IF(D78&lt;1,0,1)</f>
        <v>0</v>
      </c>
      <c r="F74" s="140">
        <f t="shared" si="25"/>
        <v>0</v>
      </c>
      <c r="G74" s="140">
        <f t="shared" si="25"/>
        <v>395.49775026664986</v>
      </c>
      <c r="H74" s="140">
        <f t="shared" si="25"/>
        <v>395.49775026664986</v>
      </c>
      <c r="I74" s="140">
        <f t="shared" si="25"/>
        <v>395.49775026664986</v>
      </c>
      <c r="J74" s="140">
        <f t="shared" si="25"/>
        <v>395.49775026664986</v>
      </c>
      <c r="K74" s="140">
        <f t="shared" si="25"/>
        <v>395.49775026664986</v>
      </c>
      <c r="L74" s="140">
        <f t="shared" si="25"/>
        <v>395.49775026664986</v>
      </c>
      <c r="M74" s="140">
        <f t="shared" si="25"/>
        <v>395.49775026664986</v>
      </c>
      <c r="N74" s="140">
        <f t="shared" si="25"/>
        <v>395.49775026664986</v>
      </c>
      <c r="O74" s="140">
        <f t="shared" si="25"/>
        <v>395.49775026664986</v>
      </c>
      <c r="P74" s="140">
        <f t="shared" si="25"/>
        <v>395.49775026664986</v>
      </c>
      <c r="Q74" s="140">
        <f t="shared" si="25"/>
        <v>395.49775026664986</v>
      </c>
      <c r="R74" s="140">
        <f t="shared" si="25"/>
        <v>395.49775026664986</v>
      </c>
      <c r="S74" s="140">
        <f t="shared" si="25"/>
        <v>395.49775026664986</v>
      </c>
      <c r="T74" s="140">
        <f t="shared" si="25"/>
        <v>395.49775026664986</v>
      </c>
      <c r="U74" s="140">
        <f t="shared" si="25"/>
        <v>395.49775026664986</v>
      </c>
      <c r="V74" s="140">
        <f t="shared" si="25"/>
        <v>395.49775026664986</v>
      </c>
      <c r="W74" s="140">
        <f t="shared" si="25"/>
        <v>395.49775026664986</v>
      </c>
      <c r="X74" s="140">
        <f t="shared" si="25"/>
        <v>395.49775026664986</v>
      </c>
      <c r="Y74" s="140">
        <f t="shared" si="25"/>
        <v>395.49775026664986</v>
      </c>
      <c r="Z74" s="140">
        <f t="shared" si="25"/>
        <v>395.49775026664986</v>
      </c>
      <c r="AA74" s="140">
        <f t="shared" si="25"/>
        <v>395.49775026664986</v>
      </c>
      <c r="AB74" s="140">
        <f>+IF(AB71&gt;=$D60,$D69,0)*IF(AA78&lt;1,0,1)</f>
        <v>395.49775026664986</v>
      </c>
      <c r="AC74" s="140">
        <f t="shared" ref="AC74:AX74" si="26">+IF(AC71&gt;=$D60,$D69,0)*IF(AB78&lt;1,0,1)</f>
        <v>395.49775026664986</v>
      </c>
      <c r="AD74" s="140">
        <f t="shared" si="26"/>
        <v>395.49775026664986</v>
      </c>
      <c r="AE74" s="140">
        <f t="shared" si="26"/>
        <v>395.49775026664986</v>
      </c>
      <c r="AF74" s="140">
        <f t="shared" si="26"/>
        <v>395.49775026664986</v>
      </c>
      <c r="AG74" s="140">
        <f t="shared" si="26"/>
        <v>395.49775026664986</v>
      </c>
      <c r="AH74" s="140">
        <f t="shared" si="26"/>
        <v>395.49775026664986</v>
      </c>
      <c r="AI74" s="140">
        <f t="shared" si="26"/>
        <v>395.49775026664986</v>
      </c>
      <c r="AJ74" s="140">
        <f t="shared" si="26"/>
        <v>395.49775026664986</v>
      </c>
      <c r="AK74" s="140">
        <f t="shared" si="26"/>
        <v>395.49775026664986</v>
      </c>
      <c r="AL74" s="140">
        <f t="shared" si="26"/>
        <v>395.49775026664986</v>
      </c>
      <c r="AM74" s="140">
        <f t="shared" si="26"/>
        <v>395.49775026664986</v>
      </c>
      <c r="AN74" s="140">
        <f t="shared" si="26"/>
        <v>395.49775026664986</v>
      </c>
      <c r="AO74" s="140">
        <f t="shared" si="26"/>
        <v>395.49775026664986</v>
      </c>
      <c r="AP74" s="140">
        <f t="shared" si="26"/>
        <v>395.49775026664986</v>
      </c>
      <c r="AQ74" s="140">
        <f t="shared" si="26"/>
        <v>395.49775026664986</v>
      </c>
      <c r="AR74" s="140">
        <f t="shared" si="26"/>
        <v>395.49775026664986</v>
      </c>
      <c r="AS74" s="140">
        <f t="shared" si="26"/>
        <v>395.49775026664986</v>
      </c>
      <c r="AT74" s="140">
        <f t="shared" si="26"/>
        <v>395.49775026664986</v>
      </c>
      <c r="AU74" s="140">
        <f t="shared" si="26"/>
        <v>395.49775026664986</v>
      </c>
      <c r="AV74" s="140">
        <f t="shared" si="26"/>
        <v>395.49775026664986</v>
      </c>
      <c r="AW74" s="140">
        <f t="shared" si="26"/>
        <v>395.49775026664986</v>
      </c>
      <c r="AX74" s="140">
        <f t="shared" si="26"/>
        <v>395.49775026664986</v>
      </c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9" t="s">
        <v>568</v>
      </c>
      <c r="C75" s="140"/>
      <c r="D75" s="140">
        <f t="shared" ref="D75:AX75" si="27">D74-D77</f>
        <v>0</v>
      </c>
      <c r="E75" s="140">
        <f t="shared" si="27"/>
        <v>0</v>
      </c>
      <c r="F75" s="140">
        <f t="shared" si="27"/>
        <v>0</v>
      </c>
      <c r="G75" s="140">
        <f t="shared" si="27"/>
        <v>280.18057720846241</v>
      </c>
      <c r="H75" s="140">
        <f t="shared" si="27"/>
        <v>282.19992921530559</v>
      </c>
      <c r="I75" s="140">
        <f t="shared" si="27"/>
        <v>284.23383534495122</v>
      </c>
      <c r="J75" s="140">
        <f t="shared" si="27"/>
        <v>286.28240049366786</v>
      </c>
      <c r="K75" s="140">
        <f t="shared" si="27"/>
        <v>288.34573031374543</v>
      </c>
      <c r="L75" s="140">
        <f t="shared" si="27"/>
        <v>290.42393121894418</v>
      </c>
      <c r="M75" s="140">
        <f t="shared" si="27"/>
        <v>292.51711038998258</v>
      </c>
      <c r="N75" s="140">
        <f t="shared" si="27"/>
        <v>294.62537578006521</v>
      </c>
      <c r="O75" s="140">
        <f t="shared" si="27"/>
        <v>296.74883612045039</v>
      </c>
      <c r="P75" s="140">
        <f t="shared" si="27"/>
        <v>298.88760092605776</v>
      </c>
      <c r="Q75" s="140">
        <f t="shared" si="27"/>
        <v>301.04178050111631</v>
      </c>
      <c r="R75" s="140">
        <f t="shared" si="27"/>
        <v>303.21148594485328</v>
      </c>
      <c r="S75" s="140">
        <f t="shared" si="27"/>
        <v>305.39682915722415</v>
      </c>
      <c r="T75" s="140">
        <f t="shared" si="27"/>
        <v>307.59792284468318</v>
      </c>
      <c r="U75" s="140">
        <f t="shared" si="27"/>
        <v>309.8148805259969</v>
      </c>
      <c r="V75" s="140">
        <f t="shared" si="27"/>
        <v>312.04781653809806</v>
      </c>
      <c r="W75" s="140">
        <f t="shared" si="27"/>
        <v>314.29684604198263</v>
      </c>
      <c r="X75" s="140">
        <f t="shared" si="27"/>
        <v>316.56208502864922</v>
      </c>
      <c r="Y75" s="140">
        <f t="shared" si="27"/>
        <v>318.84365032508106</v>
      </c>
      <c r="Z75" s="140">
        <f t="shared" si="27"/>
        <v>321.14165960027117</v>
      </c>
      <c r="AA75" s="140">
        <f t="shared" si="27"/>
        <v>323.45623137129104</v>
      </c>
      <c r="AB75" s="140">
        <f t="shared" si="27"/>
        <v>325.7874850094031</v>
      </c>
      <c r="AC75" s="140">
        <f t="shared" si="27"/>
        <v>328.13554074621686</v>
      </c>
      <c r="AD75" s="140">
        <f t="shared" si="27"/>
        <v>330.5005196798902</v>
      </c>
      <c r="AE75" s="140">
        <f t="shared" si="27"/>
        <v>332.88254378137441</v>
      </c>
      <c r="AF75" s="140">
        <f t="shared" si="27"/>
        <v>335.2817359007048</v>
      </c>
      <c r="AG75" s="140">
        <f t="shared" si="27"/>
        <v>337.69821977333675</v>
      </c>
      <c r="AH75" s="140">
        <f t="shared" si="27"/>
        <v>340.13212002652699</v>
      </c>
      <c r="AI75" s="140">
        <f t="shared" si="27"/>
        <v>342.58356218576114</v>
      </c>
      <c r="AJ75" s="140">
        <f t="shared" si="27"/>
        <v>345.05267268122776</v>
      </c>
      <c r="AK75" s="140">
        <f t="shared" si="27"/>
        <v>347.53957885433846</v>
      </c>
      <c r="AL75" s="140">
        <f t="shared" si="27"/>
        <v>350.04440896429571</v>
      </c>
      <c r="AM75" s="140">
        <f t="shared" si="27"/>
        <v>352.56729219470736</v>
      </c>
      <c r="AN75" s="140">
        <f t="shared" si="27"/>
        <v>355.10835866024945</v>
      </c>
      <c r="AO75" s="140">
        <f t="shared" si="27"/>
        <v>357.66773941337652</v>
      </c>
      <c r="AP75" s="140">
        <f t="shared" si="27"/>
        <v>360.24556645108044</v>
      </c>
      <c r="AQ75" s="140">
        <f t="shared" si="27"/>
        <v>362.8419727216982</v>
      </c>
      <c r="AR75" s="140">
        <f t="shared" si="27"/>
        <v>365.45709213176832</v>
      </c>
      <c r="AS75" s="140">
        <f t="shared" si="27"/>
        <v>368.09105955293717</v>
      </c>
      <c r="AT75" s="140">
        <f t="shared" si="27"/>
        <v>370.7440108289145</v>
      </c>
      <c r="AU75" s="140">
        <f t="shared" si="27"/>
        <v>373.41608278247975</v>
      </c>
      <c r="AV75" s="140">
        <f t="shared" si="27"/>
        <v>376.10741322253836</v>
      </c>
      <c r="AW75" s="140">
        <f t="shared" si="27"/>
        <v>378.81814095122905</v>
      </c>
      <c r="AX75" s="140">
        <f t="shared" si="27"/>
        <v>381.5484057710824</v>
      </c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9" t="s">
        <v>569</v>
      </c>
      <c r="C76" s="140"/>
      <c r="D76" s="140">
        <f t="shared" ref="D76:Q76" si="28">(D75+C76)*(IF(C78&lt;1,0,1))</f>
        <v>0</v>
      </c>
      <c r="E76" s="140">
        <f t="shared" si="28"/>
        <v>0</v>
      </c>
      <c r="F76" s="140">
        <f t="shared" si="28"/>
        <v>0</v>
      </c>
      <c r="G76" s="140">
        <f t="shared" si="28"/>
        <v>280.18057720846241</v>
      </c>
      <c r="H76" s="140">
        <f t="shared" si="28"/>
        <v>562.380506423768</v>
      </c>
      <c r="I76" s="140">
        <f t="shared" si="28"/>
        <v>846.61434176871921</v>
      </c>
      <c r="J76" s="140">
        <f t="shared" si="28"/>
        <v>1132.8967422623871</v>
      </c>
      <c r="K76" s="140">
        <f t="shared" si="28"/>
        <v>1421.2424725761325</v>
      </c>
      <c r="L76" s="140">
        <f t="shared" si="28"/>
        <v>1711.6664037950768</v>
      </c>
      <c r="M76" s="140">
        <f t="shared" si="28"/>
        <v>2004.1835141850593</v>
      </c>
      <c r="N76" s="140">
        <f t="shared" si="28"/>
        <v>2298.8088899651243</v>
      </c>
      <c r="O76" s="140">
        <f t="shared" si="28"/>
        <v>2595.5577260855748</v>
      </c>
      <c r="P76" s="140">
        <f t="shared" si="28"/>
        <v>2894.4453270116328</v>
      </c>
      <c r="Q76" s="140">
        <f t="shared" si="28"/>
        <v>3195.4871075127489</v>
      </c>
      <c r="R76" s="140">
        <f>(R75+Q76)*(IF(Q78&lt;1,0,1))</f>
        <v>3498.6985934576023</v>
      </c>
      <c r="S76" s="140">
        <f t="shared" ref="S76:AX76" si="29">(S75+R76)*(IF(R78&lt;1,0,1))</f>
        <v>3804.0954226148265</v>
      </c>
      <c r="T76" s="140">
        <f t="shared" si="29"/>
        <v>4111.6933454595101</v>
      </c>
      <c r="U76" s="140">
        <f t="shared" si="29"/>
        <v>4421.5082259855071</v>
      </c>
      <c r="V76" s="140">
        <f t="shared" si="29"/>
        <v>4733.5560425236054</v>
      </c>
      <c r="W76" s="140">
        <f t="shared" si="29"/>
        <v>5047.8528885655878</v>
      </c>
      <c r="X76" s="140">
        <f t="shared" si="29"/>
        <v>5364.4149735942374</v>
      </c>
      <c r="Y76" s="140">
        <f t="shared" si="29"/>
        <v>5683.2586239193188</v>
      </c>
      <c r="Z76" s="140">
        <f t="shared" si="29"/>
        <v>6004.4002835195897</v>
      </c>
      <c r="AA76" s="140">
        <f t="shared" si="29"/>
        <v>6327.856514890881</v>
      </c>
      <c r="AB76" s="140">
        <f t="shared" si="29"/>
        <v>6653.6439999002841</v>
      </c>
      <c r="AC76" s="140">
        <f t="shared" si="29"/>
        <v>6981.7795406465011</v>
      </c>
      <c r="AD76" s="140">
        <f t="shared" si="29"/>
        <v>7312.2800603263913</v>
      </c>
      <c r="AE76" s="140">
        <f t="shared" si="29"/>
        <v>7645.1626041077661</v>
      </c>
      <c r="AF76" s="140">
        <f t="shared" si="29"/>
        <v>7980.444340008471</v>
      </c>
      <c r="AG76" s="140">
        <f t="shared" si="29"/>
        <v>8318.142559781807</v>
      </c>
      <c r="AH76" s="140">
        <f t="shared" si="29"/>
        <v>8658.2746798083335</v>
      </c>
      <c r="AI76" s="140">
        <f t="shared" si="29"/>
        <v>9000.858241994094</v>
      </c>
      <c r="AJ76" s="140">
        <f t="shared" si="29"/>
        <v>9345.9109146753217</v>
      </c>
      <c r="AK76" s="140">
        <f t="shared" si="29"/>
        <v>9693.4504935296609</v>
      </c>
      <c r="AL76" s="140">
        <f t="shared" si="29"/>
        <v>10043.494902493956</v>
      </c>
      <c r="AM76" s="140">
        <f t="shared" si="29"/>
        <v>10396.062194688664</v>
      </c>
      <c r="AN76" s="140">
        <f t="shared" si="29"/>
        <v>10751.170553348913</v>
      </c>
      <c r="AO76" s="140">
        <f t="shared" si="29"/>
        <v>11108.83829276229</v>
      </c>
      <c r="AP76" s="140">
        <f t="shared" si="29"/>
        <v>11469.08385921337</v>
      </c>
      <c r="AQ76" s="140">
        <f t="shared" si="29"/>
        <v>11831.925831935068</v>
      </c>
      <c r="AR76" s="140">
        <f t="shared" si="29"/>
        <v>12197.382924066836</v>
      </c>
      <c r="AS76" s="140">
        <f t="shared" si="29"/>
        <v>12565.473983619773</v>
      </c>
      <c r="AT76" s="140">
        <f t="shared" si="29"/>
        <v>12936.217994448687</v>
      </c>
      <c r="AU76" s="140">
        <f t="shared" si="29"/>
        <v>13309.634077231167</v>
      </c>
      <c r="AV76" s="140">
        <f t="shared" si="29"/>
        <v>13685.741490453705</v>
      </c>
      <c r="AW76" s="140">
        <f t="shared" si="29"/>
        <v>14064.559631404934</v>
      </c>
      <c r="AX76" s="140">
        <f t="shared" si="29"/>
        <v>14446.108037176016</v>
      </c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9" t="s">
        <v>570</v>
      </c>
      <c r="C77" s="140"/>
      <c r="D77" s="140">
        <f>IF(D74&gt;0,C78*$D67,0)</f>
        <v>0</v>
      </c>
      <c r="E77" s="140">
        <f t="shared" ref="E77:AX77" si="30">IF(E74&gt;0,D78*$D$13,0)</f>
        <v>0</v>
      </c>
      <c r="F77" s="140">
        <f t="shared" si="30"/>
        <v>0</v>
      </c>
      <c r="G77" s="140">
        <f t="shared" si="30"/>
        <v>115.31717305818745</v>
      </c>
      <c r="H77" s="140">
        <f t="shared" si="30"/>
        <v>113.29782105134426</v>
      </c>
      <c r="I77" s="140">
        <f t="shared" si="30"/>
        <v>111.26391492169866</v>
      </c>
      <c r="J77" s="140">
        <f t="shared" si="30"/>
        <v>109.21534977298202</v>
      </c>
      <c r="K77" s="140">
        <f t="shared" si="30"/>
        <v>107.15201995290442</v>
      </c>
      <c r="L77" s="140">
        <f t="shared" si="30"/>
        <v>105.0738190477057</v>
      </c>
      <c r="M77" s="140">
        <f t="shared" si="30"/>
        <v>102.98063987666731</v>
      </c>
      <c r="N77" s="140">
        <f t="shared" si="30"/>
        <v>100.87237448658466</v>
      </c>
      <c r="O77" s="140">
        <f t="shared" si="30"/>
        <v>98.748914146199439</v>
      </c>
      <c r="P77" s="140">
        <f t="shared" si="30"/>
        <v>96.610149340592088</v>
      </c>
      <c r="Q77" s="140">
        <f t="shared" si="30"/>
        <v>94.455969765533553</v>
      </c>
      <c r="R77" s="140">
        <f t="shared" si="30"/>
        <v>92.286264321796551</v>
      </c>
      <c r="S77" s="140">
        <f t="shared" si="30"/>
        <v>90.100921109425741</v>
      </c>
      <c r="T77" s="140">
        <f t="shared" si="30"/>
        <v>87.899827421966663</v>
      </c>
      <c r="U77" s="140">
        <f t="shared" si="30"/>
        <v>85.682869740652947</v>
      </c>
      <c r="V77" s="140">
        <f t="shared" si="30"/>
        <v>83.449933728551812</v>
      </c>
      <c r="W77" s="140">
        <f t="shared" si="30"/>
        <v>81.200904224667227</v>
      </c>
      <c r="X77" s="140">
        <f t="shared" si="30"/>
        <v>78.935665238000624</v>
      </c>
      <c r="Y77" s="140">
        <f t="shared" si="30"/>
        <v>76.654099941568774</v>
      </c>
      <c r="Z77" s="140">
        <f t="shared" si="30"/>
        <v>74.356090666378677</v>
      </c>
      <c r="AA77" s="140">
        <f t="shared" si="30"/>
        <v>72.041518895358806</v>
      </c>
      <c r="AB77" s="140">
        <f t="shared" si="30"/>
        <v>69.710265257246775</v>
      </c>
      <c r="AC77" s="140">
        <f t="shared" si="30"/>
        <v>67.362209520432984</v>
      </c>
      <c r="AD77" s="140">
        <f t="shared" si="30"/>
        <v>64.997230586759628</v>
      </c>
      <c r="AE77" s="140">
        <f t="shared" si="30"/>
        <v>62.615206485275458</v>
      </c>
      <c r="AF77" s="140">
        <f t="shared" si="30"/>
        <v>60.216014365945064</v>
      </c>
      <c r="AG77" s="140">
        <f t="shared" si="30"/>
        <v>57.799530493313114</v>
      </c>
      <c r="AH77" s="140">
        <f t="shared" si="30"/>
        <v>55.36563024012289</v>
      </c>
      <c r="AI77" s="140">
        <f t="shared" si="30"/>
        <v>52.914188080888692</v>
      </c>
      <c r="AJ77" s="140">
        <f t="shared" si="30"/>
        <v>50.445077585422091</v>
      </c>
      <c r="AK77" s="140">
        <f t="shared" si="30"/>
        <v>47.958171412311387</v>
      </c>
      <c r="AL77" s="140">
        <f t="shared" si="30"/>
        <v>45.453341302354168</v>
      </c>
      <c r="AM77" s="140">
        <f t="shared" si="30"/>
        <v>42.93045807194251</v>
      </c>
      <c r="AN77" s="140">
        <f t="shared" si="30"/>
        <v>40.389391606400409</v>
      </c>
      <c r="AO77" s="140">
        <f t="shared" si="30"/>
        <v>37.830010853273357</v>
      </c>
      <c r="AP77" s="140">
        <f t="shared" si="30"/>
        <v>35.252183815569417</v>
      </c>
      <c r="AQ77" s="140">
        <f t="shared" si="30"/>
        <v>32.655777544951668</v>
      </c>
      <c r="AR77" s="140">
        <f t="shared" si="30"/>
        <v>30.040658134881525</v>
      </c>
      <c r="AS77" s="140">
        <f t="shared" si="30"/>
        <v>27.40669071371271</v>
      </c>
      <c r="AT77" s="140">
        <f t="shared" si="30"/>
        <v>24.753739437735359</v>
      </c>
      <c r="AU77" s="140">
        <f t="shared" si="30"/>
        <v>22.081667484170087</v>
      </c>
      <c r="AV77" s="140">
        <f t="shared" si="30"/>
        <v>19.39033704411148</v>
      </c>
      <c r="AW77" s="140">
        <f t="shared" si="30"/>
        <v>16.679609315420812</v>
      </c>
      <c r="AX77" s="140">
        <f t="shared" si="30"/>
        <v>13.949344495567455</v>
      </c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571</v>
      </c>
      <c r="C78" s="140">
        <f>IF(D72=$C60,($C62-($C62*$C64)-($C62*$C63)),(($C62-($C62*$C64)-($C62*$C63))-C76)*IF(B78&lt;1,0,1))</f>
        <v>16000</v>
      </c>
      <c r="D78" s="140">
        <f>IF(E72=$C60,($C62-($C62*$C64)-($C62*$C63)),(($C62-($C62*$C64)-($C62*$C63))-D76)*IF(C78&lt;1,0,1))</f>
        <v>16000</v>
      </c>
      <c r="E78" s="140">
        <f>IF(F72=$C60,($C62-($C62*$C64)-($C62*$C63)),(($C62-($C62*$C64)-($C62*$C63))-E76)*IF(D78&lt;1,0,1))</f>
        <v>16000</v>
      </c>
      <c r="F78" s="140">
        <f>IF(G72=$C60,($C62-($C62*$C64)-($C62*$C63)),(($C62-($C62*$C64)-($C62*$C63))-F76)*IF(E78&lt;1,0,1))</f>
        <v>16000</v>
      </c>
      <c r="G78" s="140">
        <f t="shared" ref="G78:AX78" si="31">IF(H72=$C60,($C62-($C62*$C64)-($C62*$C63)),(($C62-($C62*$C64)-($C62*$C63))-G76)*IF(F78&lt;1,0,1))</f>
        <v>15719.819422791537</v>
      </c>
      <c r="H78" s="140">
        <f t="shared" si="31"/>
        <v>15437.619493576232</v>
      </c>
      <c r="I78" s="140">
        <f t="shared" si="31"/>
        <v>15153.38565823128</v>
      </c>
      <c r="J78" s="140">
        <f t="shared" si="31"/>
        <v>14867.103257737614</v>
      </c>
      <c r="K78" s="140">
        <f t="shared" si="31"/>
        <v>14578.757527423868</v>
      </c>
      <c r="L78" s="140">
        <f t="shared" si="31"/>
        <v>14288.333596204924</v>
      </c>
      <c r="M78" s="140">
        <f t="shared" si="31"/>
        <v>13995.816485814941</v>
      </c>
      <c r="N78" s="140">
        <f t="shared" si="31"/>
        <v>13701.191110034875</v>
      </c>
      <c r="O78" s="140">
        <f t="shared" si="31"/>
        <v>13404.442273914425</v>
      </c>
      <c r="P78" s="140">
        <f t="shared" si="31"/>
        <v>13105.554672988368</v>
      </c>
      <c r="Q78" s="140">
        <f t="shared" si="31"/>
        <v>12804.512892487252</v>
      </c>
      <c r="R78" s="140">
        <f t="shared" si="31"/>
        <v>12501.301406542398</v>
      </c>
      <c r="S78" s="140">
        <f t="shared" si="31"/>
        <v>12195.904577385174</v>
      </c>
      <c r="T78" s="140">
        <f t="shared" si="31"/>
        <v>11888.306654540491</v>
      </c>
      <c r="U78" s="140">
        <f t="shared" si="31"/>
        <v>11578.491774014492</v>
      </c>
      <c r="V78" s="140">
        <f t="shared" si="31"/>
        <v>11266.443957476395</v>
      </c>
      <c r="W78" s="140">
        <f t="shared" si="31"/>
        <v>10952.147111434413</v>
      </c>
      <c r="X78" s="140">
        <f t="shared" si="31"/>
        <v>10635.585026405763</v>
      </c>
      <c r="Y78" s="140">
        <f t="shared" si="31"/>
        <v>10316.741376080681</v>
      </c>
      <c r="Z78" s="140">
        <f t="shared" si="31"/>
        <v>9995.5997164804103</v>
      </c>
      <c r="AA78" s="140">
        <f t="shared" si="31"/>
        <v>9672.143485109118</v>
      </c>
      <c r="AB78" s="140">
        <f t="shared" si="31"/>
        <v>9346.3560000997168</v>
      </c>
      <c r="AC78" s="140">
        <f t="shared" si="31"/>
        <v>9018.2204593534989</v>
      </c>
      <c r="AD78" s="140">
        <f t="shared" si="31"/>
        <v>8687.7199396736087</v>
      </c>
      <c r="AE78" s="140">
        <f t="shared" si="31"/>
        <v>8354.8373958922348</v>
      </c>
      <c r="AF78" s="140">
        <f t="shared" si="31"/>
        <v>8019.555659991529</v>
      </c>
      <c r="AG78" s="140">
        <f t="shared" si="31"/>
        <v>7681.857440218193</v>
      </c>
      <c r="AH78" s="140">
        <f t="shared" si="31"/>
        <v>7341.7253201916665</v>
      </c>
      <c r="AI78" s="140">
        <f t="shared" si="31"/>
        <v>6999.141758005906</v>
      </c>
      <c r="AJ78" s="140">
        <f t="shared" si="31"/>
        <v>6654.0890853246783</v>
      </c>
      <c r="AK78" s="140">
        <f t="shared" si="31"/>
        <v>6306.5495064703391</v>
      </c>
      <c r="AL78" s="140">
        <f t="shared" si="31"/>
        <v>5956.505097506044</v>
      </c>
      <c r="AM78" s="140">
        <f t="shared" si="31"/>
        <v>5603.937805311336</v>
      </c>
      <c r="AN78" s="140">
        <f t="shared" si="31"/>
        <v>5248.829446651087</v>
      </c>
      <c r="AO78" s="140">
        <f t="shared" si="31"/>
        <v>4891.1617072377103</v>
      </c>
      <c r="AP78" s="140">
        <f t="shared" si="31"/>
        <v>4530.9161407866304</v>
      </c>
      <c r="AQ78" s="140">
        <f t="shared" si="31"/>
        <v>4168.0741680649317</v>
      </c>
      <c r="AR78" s="140">
        <f t="shared" si="31"/>
        <v>3802.6170759331635</v>
      </c>
      <c r="AS78" s="140">
        <f t="shared" si="31"/>
        <v>3434.5260163802268</v>
      </c>
      <c r="AT78" s="140">
        <f t="shared" si="31"/>
        <v>3063.782005551313</v>
      </c>
      <c r="AU78" s="140">
        <f t="shared" si="31"/>
        <v>2690.3659227688331</v>
      </c>
      <c r="AV78" s="140">
        <f t="shared" si="31"/>
        <v>2314.2585095462946</v>
      </c>
      <c r="AW78" s="140">
        <f t="shared" si="31"/>
        <v>1935.4403685950656</v>
      </c>
      <c r="AX78" s="140">
        <f t="shared" si="31"/>
        <v>1553.8919628239837</v>
      </c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29" t="s">
        <v>594</v>
      </c>
      <c r="C79" s="140"/>
      <c r="D79" s="140">
        <f t="shared" ref="D79:Y79" si="32">IF(D78&lt;1,$C62*$C63,0)*IF(C78&lt;1,0,1)</f>
        <v>0</v>
      </c>
      <c r="E79" s="140">
        <f t="shared" si="32"/>
        <v>0</v>
      </c>
      <c r="F79" s="140">
        <f t="shared" si="32"/>
        <v>0</v>
      </c>
      <c r="G79" s="140">
        <f t="shared" si="32"/>
        <v>0</v>
      </c>
      <c r="H79" s="140">
        <f t="shared" si="32"/>
        <v>0</v>
      </c>
      <c r="I79" s="140">
        <f t="shared" si="32"/>
        <v>0</v>
      </c>
      <c r="J79" s="140">
        <f t="shared" si="32"/>
        <v>0</v>
      </c>
      <c r="K79" s="140">
        <f t="shared" si="32"/>
        <v>0</v>
      </c>
      <c r="L79" s="140">
        <f t="shared" si="32"/>
        <v>0</v>
      </c>
      <c r="M79" s="140">
        <f t="shared" si="32"/>
        <v>0</v>
      </c>
      <c r="N79" s="140">
        <f t="shared" si="32"/>
        <v>0</v>
      </c>
      <c r="O79" s="140">
        <f t="shared" si="32"/>
        <v>0</v>
      </c>
      <c r="P79" s="140">
        <f t="shared" si="32"/>
        <v>0</v>
      </c>
      <c r="Q79" s="140">
        <f t="shared" si="32"/>
        <v>0</v>
      </c>
      <c r="R79" s="140">
        <f t="shared" si="32"/>
        <v>0</v>
      </c>
      <c r="S79" s="140">
        <f t="shared" si="32"/>
        <v>0</v>
      </c>
      <c r="T79" s="140">
        <f t="shared" si="32"/>
        <v>0</v>
      </c>
      <c r="U79" s="140">
        <f t="shared" si="32"/>
        <v>0</v>
      </c>
      <c r="V79" s="140">
        <f t="shared" si="32"/>
        <v>0</v>
      </c>
      <c r="W79" s="140">
        <f t="shared" si="32"/>
        <v>0</v>
      </c>
      <c r="X79" s="140">
        <f t="shared" si="32"/>
        <v>0</v>
      </c>
      <c r="Y79" s="140">
        <f t="shared" si="32"/>
        <v>0</v>
      </c>
      <c r="Z79" s="140">
        <f t="shared" ref="Z79:AX79" si="33">IF(Z78&lt;1,$C$8*$C$9,0)*IF(Y78&lt;1,0,1)</f>
        <v>0</v>
      </c>
      <c r="AA79" s="140">
        <f t="shared" si="33"/>
        <v>0</v>
      </c>
      <c r="AB79" s="140">
        <f t="shared" si="33"/>
        <v>0</v>
      </c>
      <c r="AC79" s="140">
        <f t="shared" si="33"/>
        <v>0</v>
      </c>
      <c r="AD79" s="140">
        <f t="shared" si="33"/>
        <v>0</v>
      </c>
      <c r="AE79" s="140">
        <f t="shared" si="33"/>
        <v>0</v>
      </c>
      <c r="AF79" s="140">
        <f t="shared" si="33"/>
        <v>0</v>
      </c>
      <c r="AG79" s="140">
        <f t="shared" si="33"/>
        <v>0</v>
      </c>
      <c r="AH79" s="140">
        <f t="shared" si="33"/>
        <v>0</v>
      </c>
      <c r="AI79" s="140">
        <f t="shared" si="33"/>
        <v>0</v>
      </c>
      <c r="AJ79" s="140">
        <f t="shared" si="33"/>
        <v>0</v>
      </c>
      <c r="AK79" s="140">
        <f t="shared" si="33"/>
        <v>0</v>
      </c>
      <c r="AL79" s="140">
        <f t="shared" si="33"/>
        <v>0</v>
      </c>
      <c r="AM79" s="140">
        <f t="shared" si="33"/>
        <v>0</v>
      </c>
      <c r="AN79" s="140">
        <f t="shared" si="33"/>
        <v>0</v>
      </c>
      <c r="AO79" s="140">
        <f t="shared" si="33"/>
        <v>0</v>
      </c>
      <c r="AP79" s="140">
        <f t="shared" si="33"/>
        <v>0</v>
      </c>
      <c r="AQ79" s="140">
        <f t="shared" si="33"/>
        <v>0</v>
      </c>
      <c r="AR79" s="140">
        <f t="shared" si="33"/>
        <v>0</v>
      </c>
      <c r="AS79" s="140">
        <f t="shared" si="33"/>
        <v>0</v>
      </c>
      <c r="AT79" s="140">
        <f t="shared" si="33"/>
        <v>0</v>
      </c>
      <c r="AU79" s="140">
        <f t="shared" si="33"/>
        <v>0</v>
      </c>
      <c r="AV79" s="140">
        <f t="shared" si="33"/>
        <v>0</v>
      </c>
      <c r="AW79" s="140">
        <f t="shared" si="33"/>
        <v>0</v>
      </c>
      <c r="AX79" s="140">
        <f t="shared" si="33"/>
        <v>0</v>
      </c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43" t="s">
        <v>595</v>
      </c>
      <c r="C80" s="140">
        <f>C73+C74+C79</f>
        <v>0</v>
      </c>
      <c r="D80" s="140">
        <f>D73+D74+D79</f>
        <v>0</v>
      </c>
      <c r="E80" s="140">
        <f t="shared" ref="E80:AX80" si="34">E73+E74+E79</f>
        <v>0</v>
      </c>
      <c r="F80" s="140">
        <f t="shared" si="34"/>
        <v>0</v>
      </c>
      <c r="G80" s="140">
        <f t="shared" si="34"/>
        <v>2395.4977502666497</v>
      </c>
      <c r="H80" s="140">
        <f t="shared" si="34"/>
        <v>395.49775026664986</v>
      </c>
      <c r="I80" s="140">
        <f t="shared" si="34"/>
        <v>395.49775026664986</v>
      </c>
      <c r="J80" s="140">
        <f t="shared" si="34"/>
        <v>395.49775026664986</v>
      </c>
      <c r="K80" s="140">
        <f t="shared" si="34"/>
        <v>395.49775026664986</v>
      </c>
      <c r="L80" s="140">
        <f t="shared" si="34"/>
        <v>395.49775026664986</v>
      </c>
      <c r="M80" s="140">
        <f t="shared" si="34"/>
        <v>395.49775026664986</v>
      </c>
      <c r="N80" s="140">
        <f t="shared" si="34"/>
        <v>395.49775026664986</v>
      </c>
      <c r="O80" s="140">
        <f t="shared" si="34"/>
        <v>395.49775026664986</v>
      </c>
      <c r="P80" s="140">
        <f t="shared" si="34"/>
        <v>395.49775026664986</v>
      </c>
      <c r="Q80" s="140">
        <f t="shared" si="34"/>
        <v>395.49775026664986</v>
      </c>
      <c r="R80" s="140">
        <f t="shared" si="34"/>
        <v>395.49775026664986</v>
      </c>
      <c r="S80" s="140">
        <f t="shared" si="34"/>
        <v>395.49775026664986</v>
      </c>
      <c r="T80" s="140">
        <f t="shared" si="34"/>
        <v>395.49775026664986</v>
      </c>
      <c r="U80" s="140">
        <f t="shared" si="34"/>
        <v>395.49775026664986</v>
      </c>
      <c r="V80" s="140">
        <f t="shared" si="34"/>
        <v>395.49775026664986</v>
      </c>
      <c r="W80" s="140">
        <f t="shared" si="34"/>
        <v>395.49775026664986</v>
      </c>
      <c r="X80" s="140">
        <f t="shared" si="34"/>
        <v>395.49775026664986</v>
      </c>
      <c r="Y80" s="140">
        <f t="shared" si="34"/>
        <v>395.49775026664986</v>
      </c>
      <c r="Z80" s="140">
        <f t="shared" si="34"/>
        <v>395.49775026664986</v>
      </c>
      <c r="AA80" s="140">
        <f t="shared" si="34"/>
        <v>395.49775026664986</v>
      </c>
      <c r="AB80" s="140">
        <f t="shared" si="34"/>
        <v>395.49775026664986</v>
      </c>
      <c r="AC80" s="140">
        <f t="shared" si="34"/>
        <v>395.49775026664986</v>
      </c>
      <c r="AD80" s="140">
        <f t="shared" si="34"/>
        <v>395.49775026664986</v>
      </c>
      <c r="AE80" s="140">
        <f t="shared" si="34"/>
        <v>395.49775026664986</v>
      </c>
      <c r="AF80" s="140">
        <f t="shared" si="34"/>
        <v>395.49775026664986</v>
      </c>
      <c r="AG80" s="140">
        <f t="shared" si="34"/>
        <v>395.49775026664986</v>
      </c>
      <c r="AH80" s="140">
        <f t="shared" si="34"/>
        <v>395.49775026664986</v>
      </c>
      <c r="AI80" s="140">
        <f t="shared" si="34"/>
        <v>395.49775026664986</v>
      </c>
      <c r="AJ80" s="140">
        <f t="shared" si="34"/>
        <v>395.49775026664986</v>
      </c>
      <c r="AK80" s="140">
        <f t="shared" si="34"/>
        <v>395.49775026664986</v>
      </c>
      <c r="AL80" s="140">
        <f t="shared" si="34"/>
        <v>395.49775026664986</v>
      </c>
      <c r="AM80" s="140">
        <f t="shared" si="34"/>
        <v>395.49775026664986</v>
      </c>
      <c r="AN80" s="140">
        <f t="shared" si="34"/>
        <v>395.49775026664986</v>
      </c>
      <c r="AO80" s="140">
        <f t="shared" si="34"/>
        <v>395.49775026664986</v>
      </c>
      <c r="AP80" s="140">
        <f t="shared" si="34"/>
        <v>395.49775026664986</v>
      </c>
      <c r="AQ80" s="140">
        <f t="shared" si="34"/>
        <v>395.49775026664986</v>
      </c>
      <c r="AR80" s="140">
        <f t="shared" si="34"/>
        <v>395.49775026664986</v>
      </c>
      <c r="AS80" s="140">
        <f t="shared" si="34"/>
        <v>395.49775026664986</v>
      </c>
      <c r="AT80" s="140">
        <f t="shared" si="34"/>
        <v>395.49775026664986</v>
      </c>
      <c r="AU80" s="140">
        <f t="shared" si="34"/>
        <v>395.49775026664986</v>
      </c>
      <c r="AV80" s="140">
        <f t="shared" si="34"/>
        <v>395.49775026664986</v>
      </c>
      <c r="AW80" s="140">
        <f t="shared" si="34"/>
        <v>395.49775026664986</v>
      </c>
      <c r="AX80" s="140">
        <f t="shared" si="34"/>
        <v>395.49775026664986</v>
      </c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33" t="s">
        <v>598</v>
      </c>
      <c r="C83" s="13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26" t="s">
        <v>486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8" t="s">
        <v>487</v>
      </c>
      <c r="C87" s="150" t="str">
        <f>+Leasing!F5</f>
        <v>A1 M6</v>
      </c>
      <c r="D87" s="138">
        <f>VLOOKUP($C87,$BA$5:$BB$38,2,FALSE)</f>
        <v>6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8" t="s">
        <v>489</v>
      </c>
      <c r="C88" s="157">
        <f>+Leasing!F6</f>
        <v>0.09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504</v>
      </c>
      <c r="C89" s="158">
        <f>+Leasing!F7</f>
        <v>20000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505</v>
      </c>
      <c r="C90" s="157">
        <f>+Leasing!F8</f>
        <v>0.1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29" t="s">
        <v>506</v>
      </c>
      <c r="C91" s="157">
        <f>+Leasing!F9</f>
        <v>0.1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0" t="s">
        <v>491</v>
      </c>
      <c r="C92" s="138">
        <f>+Leasing!F10</f>
        <v>48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26" t="s">
        <v>524</v>
      </c>
      <c r="C94" s="126" t="s">
        <v>525</v>
      </c>
      <c r="D94" s="139">
        <f>((1+C88)^(1/12))-1</f>
        <v>7.2073233161367156E-3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6" t="s">
        <v>528</v>
      </c>
      <c r="C96" s="126" t="s">
        <v>525</v>
      </c>
      <c r="D96" s="140">
        <f>(C89-(C89*C90)-(C89*C91))/((1-(1+D94)^(-C92))/D94)</f>
        <v>395.49775026664986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66">
        <f>+[1]SPm!B2</f>
        <v>41275</v>
      </c>
      <c r="D97" s="66">
        <f>+[1]SPm!C2</f>
        <v>41306</v>
      </c>
      <c r="E97" s="66">
        <f>+[1]SPm!D2</f>
        <v>41336</v>
      </c>
      <c r="F97" s="66">
        <f>+[1]SPm!E2</f>
        <v>41367</v>
      </c>
      <c r="G97" s="66">
        <f>+[1]SPm!F2</f>
        <v>41397</v>
      </c>
      <c r="H97" s="66">
        <f>+[1]SPm!G2</f>
        <v>41428</v>
      </c>
      <c r="I97" s="66">
        <f>+[1]SPm!H2</f>
        <v>41458</v>
      </c>
      <c r="J97" s="66">
        <f>+[1]SPm!I2</f>
        <v>41489</v>
      </c>
      <c r="K97" s="66">
        <f>+[1]SPm!J2</f>
        <v>41519</v>
      </c>
      <c r="L97" s="66">
        <f>+[1]SPm!K2</f>
        <v>41550</v>
      </c>
      <c r="M97" s="66">
        <f>+[1]SPm!L2</f>
        <v>41580</v>
      </c>
      <c r="N97" s="66">
        <f>+[1]SPm!M2</f>
        <v>41611</v>
      </c>
      <c r="O97" s="66">
        <f>+[1]SPm!N2</f>
        <v>41641</v>
      </c>
      <c r="P97" s="66">
        <f>+[1]SPm!O2</f>
        <v>41672</v>
      </c>
      <c r="Q97" s="66">
        <f>+[1]SPm!P2</f>
        <v>41702</v>
      </c>
      <c r="R97" s="66">
        <f>+[1]SPm!Q2</f>
        <v>41733</v>
      </c>
      <c r="S97" s="66">
        <f>+[1]SPm!R2</f>
        <v>41763</v>
      </c>
      <c r="T97" s="66">
        <f>+[1]SPm!S2</f>
        <v>41794</v>
      </c>
      <c r="U97" s="66">
        <f>+[1]SPm!T2</f>
        <v>41824</v>
      </c>
      <c r="V97" s="66">
        <f>+[1]SPm!U2</f>
        <v>41855</v>
      </c>
      <c r="W97" s="66">
        <f>+[1]SPm!V2</f>
        <v>41885</v>
      </c>
      <c r="X97" s="66">
        <f>+[1]SPm!W2</f>
        <v>41916</v>
      </c>
      <c r="Y97" s="66">
        <f>+[1]SPm!X2</f>
        <v>41946</v>
      </c>
      <c r="Z97" s="66">
        <f>+[1]SPm!Y2</f>
        <v>41977</v>
      </c>
      <c r="AA97" s="66">
        <f>+[1]SPm!Z2</f>
        <v>42007</v>
      </c>
      <c r="AB97" s="66">
        <f>+[1]SPm!AA2</f>
        <v>42038</v>
      </c>
      <c r="AC97" s="66">
        <f>+[1]SPm!AB2</f>
        <v>42068</v>
      </c>
      <c r="AD97" s="66">
        <f>+[1]SPm!AC2</f>
        <v>42099</v>
      </c>
      <c r="AE97" s="66">
        <f>+[1]SPm!AD2</f>
        <v>42129</v>
      </c>
      <c r="AF97" s="66">
        <f>+[1]SPm!AE2</f>
        <v>42160</v>
      </c>
      <c r="AG97" s="66">
        <f>+[1]SPm!AF2</f>
        <v>42190</v>
      </c>
      <c r="AH97" s="66">
        <f>+[1]SPm!AG2</f>
        <v>42221</v>
      </c>
      <c r="AI97" s="66">
        <f>+[1]SPm!AH2</f>
        <v>42251</v>
      </c>
      <c r="AJ97" s="66">
        <f>+[1]SPm!AI2</f>
        <v>42282</v>
      </c>
      <c r="AK97" s="66">
        <f>+[1]SPm!AJ2</f>
        <v>42312</v>
      </c>
      <c r="AL97" s="66">
        <f>+[1]SPm!AK2</f>
        <v>42343</v>
      </c>
      <c r="AM97" s="66">
        <f>+[1]SPm!AL2</f>
        <v>42373</v>
      </c>
      <c r="AN97" s="66">
        <f>+[1]SPm!AM2</f>
        <v>42404</v>
      </c>
      <c r="AO97" s="66">
        <f>+[1]SPm!AN2</f>
        <v>42434</v>
      </c>
      <c r="AP97" s="66">
        <f>+[1]SPm!AO2</f>
        <v>42465</v>
      </c>
      <c r="AQ97" s="66">
        <f>+[1]SPm!AP2</f>
        <v>42495</v>
      </c>
      <c r="AR97" s="66">
        <f>+[1]SPm!AQ2</f>
        <v>42526</v>
      </c>
      <c r="AS97" s="66">
        <f>+[1]SPm!AR2</f>
        <v>42556</v>
      </c>
      <c r="AT97" s="66">
        <f>+[1]SPm!AS2</f>
        <v>42587</v>
      </c>
      <c r="AU97" s="66">
        <f>+[1]SPm!AT2</f>
        <v>42617</v>
      </c>
      <c r="AV97" s="66">
        <f>+[1]SPm!AU2</f>
        <v>42648</v>
      </c>
      <c r="AW97" s="66">
        <f>+[1]SPm!AV2</f>
        <v>42678</v>
      </c>
      <c r="AX97" s="66">
        <f>+[1]SPm!AW2</f>
        <v>42709</v>
      </c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7"/>
      <c r="C98" s="138">
        <v>1</v>
      </c>
      <c r="D98" s="138">
        <f>+C98+1</f>
        <v>2</v>
      </c>
      <c r="E98" s="138">
        <f t="shared" ref="E98:AX98" si="35">+D98+1</f>
        <v>3</v>
      </c>
      <c r="F98" s="138">
        <f t="shared" si="35"/>
        <v>4</v>
      </c>
      <c r="G98" s="138">
        <f t="shared" si="35"/>
        <v>5</v>
      </c>
      <c r="H98" s="138">
        <f t="shared" si="35"/>
        <v>6</v>
      </c>
      <c r="I98" s="138">
        <f t="shared" si="35"/>
        <v>7</v>
      </c>
      <c r="J98" s="138">
        <f t="shared" si="35"/>
        <v>8</v>
      </c>
      <c r="K98" s="138">
        <f t="shared" si="35"/>
        <v>9</v>
      </c>
      <c r="L98" s="138">
        <f t="shared" si="35"/>
        <v>10</v>
      </c>
      <c r="M98" s="138">
        <f t="shared" si="35"/>
        <v>11</v>
      </c>
      <c r="N98" s="138">
        <f t="shared" si="35"/>
        <v>12</v>
      </c>
      <c r="O98" s="138">
        <f t="shared" si="35"/>
        <v>13</v>
      </c>
      <c r="P98" s="138">
        <f t="shared" si="35"/>
        <v>14</v>
      </c>
      <c r="Q98" s="138">
        <f t="shared" si="35"/>
        <v>15</v>
      </c>
      <c r="R98" s="138">
        <f t="shared" si="35"/>
        <v>16</v>
      </c>
      <c r="S98" s="138">
        <f t="shared" si="35"/>
        <v>17</v>
      </c>
      <c r="T98" s="138">
        <f t="shared" si="35"/>
        <v>18</v>
      </c>
      <c r="U98" s="138">
        <f t="shared" si="35"/>
        <v>19</v>
      </c>
      <c r="V98" s="138">
        <f t="shared" si="35"/>
        <v>20</v>
      </c>
      <c r="W98" s="138">
        <f t="shared" si="35"/>
        <v>21</v>
      </c>
      <c r="X98" s="138">
        <f t="shared" si="35"/>
        <v>22</v>
      </c>
      <c r="Y98" s="138">
        <f t="shared" si="35"/>
        <v>23</v>
      </c>
      <c r="Z98" s="138">
        <f t="shared" si="35"/>
        <v>24</v>
      </c>
      <c r="AA98" s="138">
        <f t="shared" si="35"/>
        <v>25</v>
      </c>
      <c r="AB98" s="138">
        <f t="shared" si="35"/>
        <v>26</v>
      </c>
      <c r="AC98" s="138">
        <f t="shared" si="35"/>
        <v>27</v>
      </c>
      <c r="AD98" s="138">
        <f t="shared" si="35"/>
        <v>28</v>
      </c>
      <c r="AE98" s="138">
        <f t="shared" si="35"/>
        <v>29</v>
      </c>
      <c r="AF98" s="138">
        <f t="shared" si="35"/>
        <v>30</v>
      </c>
      <c r="AG98" s="138">
        <f t="shared" si="35"/>
        <v>31</v>
      </c>
      <c r="AH98" s="138">
        <f t="shared" si="35"/>
        <v>32</v>
      </c>
      <c r="AI98" s="138">
        <f t="shared" si="35"/>
        <v>33</v>
      </c>
      <c r="AJ98" s="138">
        <f t="shared" si="35"/>
        <v>34</v>
      </c>
      <c r="AK98" s="138">
        <f t="shared" si="35"/>
        <v>35</v>
      </c>
      <c r="AL98" s="138">
        <f t="shared" si="35"/>
        <v>36</v>
      </c>
      <c r="AM98" s="138">
        <f t="shared" si="35"/>
        <v>37</v>
      </c>
      <c r="AN98" s="138">
        <f t="shared" si="35"/>
        <v>38</v>
      </c>
      <c r="AO98" s="138">
        <f t="shared" si="35"/>
        <v>39</v>
      </c>
      <c r="AP98" s="138">
        <f t="shared" si="35"/>
        <v>40</v>
      </c>
      <c r="AQ98" s="138">
        <f t="shared" si="35"/>
        <v>41</v>
      </c>
      <c r="AR98" s="138">
        <f t="shared" si="35"/>
        <v>42</v>
      </c>
      <c r="AS98" s="138">
        <f t="shared" si="35"/>
        <v>43</v>
      </c>
      <c r="AT98" s="138">
        <f t="shared" si="35"/>
        <v>44</v>
      </c>
      <c r="AU98" s="138">
        <f t="shared" si="35"/>
        <v>45</v>
      </c>
      <c r="AV98" s="138">
        <f t="shared" si="35"/>
        <v>46</v>
      </c>
      <c r="AW98" s="138">
        <f t="shared" si="35"/>
        <v>47</v>
      </c>
      <c r="AX98" s="138">
        <f t="shared" si="35"/>
        <v>48</v>
      </c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41" t="s">
        <v>592</v>
      </c>
      <c r="C99" s="142" t="s">
        <v>518</v>
      </c>
      <c r="D99" s="142" t="s">
        <v>519</v>
      </c>
      <c r="E99" s="142" t="s">
        <v>520</v>
      </c>
      <c r="F99" s="142" t="s">
        <v>521</v>
      </c>
      <c r="G99" s="142" t="s">
        <v>522</v>
      </c>
      <c r="H99" s="142" t="s">
        <v>523</v>
      </c>
      <c r="I99" s="142" t="s">
        <v>526</v>
      </c>
      <c r="J99" s="142" t="s">
        <v>527</v>
      </c>
      <c r="K99" s="142" t="s">
        <v>488</v>
      </c>
      <c r="L99" s="142" t="s">
        <v>529</v>
      </c>
      <c r="M99" s="142" t="s">
        <v>530</v>
      </c>
      <c r="N99" s="142" t="s">
        <v>503</v>
      </c>
      <c r="O99" s="142" t="s">
        <v>531</v>
      </c>
      <c r="P99" s="142" t="s">
        <v>532</v>
      </c>
      <c r="Q99" s="142" t="s">
        <v>533</v>
      </c>
      <c r="R99" s="142" t="s">
        <v>534</v>
      </c>
      <c r="S99" s="142" t="s">
        <v>535</v>
      </c>
      <c r="T99" s="142" t="s">
        <v>536</v>
      </c>
      <c r="U99" s="142" t="s">
        <v>537</v>
      </c>
      <c r="V99" s="142" t="s">
        <v>538</v>
      </c>
      <c r="W99" s="142" t="s">
        <v>539</v>
      </c>
      <c r="X99" s="142" t="s">
        <v>540</v>
      </c>
      <c r="Y99" s="142" t="s">
        <v>541</v>
      </c>
      <c r="Z99" s="142" t="s">
        <v>542</v>
      </c>
      <c r="AA99" s="142" t="s">
        <v>543</v>
      </c>
      <c r="AB99" s="142" t="s">
        <v>544</v>
      </c>
      <c r="AC99" s="142" t="s">
        <v>545</v>
      </c>
      <c r="AD99" s="142" t="s">
        <v>546</v>
      </c>
      <c r="AE99" s="142" t="s">
        <v>547</v>
      </c>
      <c r="AF99" s="142" t="s">
        <v>548</v>
      </c>
      <c r="AG99" s="142" t="s">
        <v>549</v>
      </c>
      <c r="AH99" s="142" t="s">
        <v>550</v>
      </c>
      <c r="AI99" s="142" t="s">
        <v>551</v>
      </c>
      <c r="AJ99" s="142" t="s">
        <v>552</v>
      </c>
      <c r="AK99" s="142" t="s">
        <v>553</v>
      </c>
      <c r="AL99" s="142" t="s">
        <v>554</v>
      </c>
      <c r="AM99" s="142" t="s">
        <v>555</v>
      </c>
      <c r="AN99" s="142" t="s">
        <v>556</v>
      </c>
      <c r="AO99" s="142" t="s">
        <v>557</v>
      </c>
      <c r="AP99" s="142" t="s">
        <v>558</v>
      </c>
      <c r="AQ99" s="142" t="s">
        <v>559</v>
      </c>
      <c r="AR99" s="142" t="s">
        <v>560</v>
      </c>
      <c r="AS99" s="142" t="s">
        <v>561</v>
      </c>
      <c r="AT99" s="142" t="s">
        <v>562</v>
      </c>
      <c r="AU99" s="142" t="s">
        <v>563</v>
      </c>
      <c r="AV99" s="142" t="s">
        <v>564</v>
      </c>
      <c r="AW99" s="142" t="s">
        <v>565</v>
      </c>
      <c r="AX99" s="142" t="s">
        <v>566</v>
      </c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9" t="s">
        <v>593</v>
      </c>
      <c r="C100" s="140">
        <f t="shared" ref="C100:AX100" si="36">IF(C99=$C87,$C89*$C91,0)</f>
        <v>0</v>
      </c>
      <c r="D100" s="140">
        <f t="shared" si="36"/>
        <v>0</v>
      </c>
      <c r="E100" s="140">
        <f t="shared" si="36"/>
        <v>0</v>
      </c>
      <c r="F100" s="140">
        <f t="shared" si="36"/>
        <v>0</v>
      </c>
      <c r="G100" s="140">
        <f t="shared" si="36"/>
        <v>0</v>
      </c>
      <c r="H100" s="140">
        <f t="shared" si="36"/>
        <v>2000</v>
      </c>
      <c r="I100" s="140">
        <f t="shared" si="36"/>
        <v>0</v>
      </c>
      <c r="J100" s="140">
        <f t="shared" si="36"/>
        <v>0</v>
      </c>
      <c r="K100" s="140">
        <f t="shared" si="36"/>
        <v>0</v>
      </c>
      <c r="L100" s="140">
        <f t="shared" si="36"/>
        <v>0</v>
      </c>
      <c r="M100" s="140">
        <f t="shared" si="36"/>
        <v>0</v>
      </c>
      <c r="N100" s="140">
        <f t="shared" si="36"/>
        <v>0</v>
      </c>
      <c r="O100" s="140">
        <f t="shared" si="36"/>
        <v>0</v>
      </c>
      <c r="P100" s="140">
        <f t="shared" si="36"/>
        <v>0</v>
      </c>
      <c r="Q100" s="140">
        <f t="shared" si="36"/>
        <v>0</v>
      </c>
      <c r="R100" s="140">
        <f t="shared" si="36"/>
        <v>0</v>
      </c>
      <c r="S100" s="140">
        <f t="shared" si="36"/>
        <v>0</v>
      </c>
      <c r="T100" s="140">
        <f t="shared" si="36"/>
        <v>0</v>
      </c>
      <c r="U100" s="140">
        <f t="shared" si="36"/>
        <v>0</v>
      </c>
      <c r="V100" s="140">
        <f t="shared" si="36"/>
        <v>0</v>
      </c>
      <c r="W100" s="140">
        <f t="shared" si="36"/>
        <v>0</v>
      </c>
      <c r="X100" s="140">
        <f t="shared" si="36"/>
        <v>0</v>
      </c>
      <c r="Y100" s="140">
        <f t="shared" si="36"/>
        <v>0</v>
      </c>
      <c r="Z100" s="140">
        <f t="shared" si="36"/>
        <v>0</v>
      </c>
      <c r="AA100" s="140">
        <f t="shared" si="36"/>
        <v>0</v>
      </c>
      <c r="AB100" s="140">
        <f t="shared" si="36"/>
        <v>0</v>
      </c>
      <c r="AC100" s="140">
        <f t="shared" si="36"/>
        <v>0</v>
      </c>
      <c r="AD100" s="140">
        <f t="shared" si="36"/>
        <v>0</v>
      </c>
      <c r="AE100" s="140">
        <f t="shared" si="36"/>
        <v>0</v>
      </c>
      <c r="AF100" s="140">
        <f t="shared" si="36"/>
        <v>0</v>
      </c>
      <c r="AG100" s="140">
        <f t="shared" si="36"/>
        <v>0</v>
      </c>
      <c r="AH100" s="140">
        <f t="shared" si="36"/>
        <v>0</v>
      </c>
      <c r="AI100" s="140">
        <f t="shared" si="36"/>
        <v>0</v>
      </c>
      <c r="AJ100" s="140">
        <f t="shared" si="36"/>
        <v>0</v>
      </c>
      <c r="AK100" s="140">
        <f t="shared" si="36"/>
        <v>0</v>
      </c>
      <c r="AL100" s="140">
        <f t="shared" si="36"/>
        <v>0</v>
      </c>
      <c r="AM100" s="140">
        <f t="shared" si="36"/>
        <v>0</v>
      </c>
      <c r="AN100" s="140">
        <f t="shared" si="36"/>
        <v>0</v>
      </c>
      <c r="AO100" s="140">
        <f t="shared" si="36"/>
        <v>0</v>
      </c>
      <c r="AP100" s="140">
        <f t="shared" si="36"/>
        <v>0</v>
      </c>
      <c r="AQ100" s="140">
        <f t="shared" si="36"/>
        <v>0</v>
      </c>
      <c r="AR100" s="140">
        <f t="shared" si="36"/>
        <v>0</v>
      </c>
      <c r="AS100" s="140">
        <f t="shared" si="36"/>
        <v>0</v>
      </c>
      <c r="AT100" s="140">
        <f t="shared" si="36"/>
        <v>0</v>
      </c>
      <c r="AU100" s="140">
        <f t="shared" si="36"/>
        <v>0</v>
      </c>
      <c r="AV100" s="140">
        <f t="shared" si="36"/>
        <v>0</v>
      </c>
      <c r="AW100" s="140">
        <f t="shared" si="36"/>
        <v>0</v>
      </c>
      <c r="AX100" s="140">
        <f t="shared" si="36"/>
        <v>0</v>
      </c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567</v>
      </c>
      <c r="C101" s="140"/>
      <c r="D101" s="140">
        <f>+IF(D98&gt;=$D87,$D96,0)*IF(C105&lt;1,0,1)</f>
        <v>0</v>
      </c>
      <c r="E101" s="140">
        <f t="shared" ref="E101:AA101" si="37">+IF(E98&gt;=$D87,$D96,0)*IF(D105&lt;1,0,1)</f>
        <v>0</v>
      </c>
      <c r="F101" s="140">
        <f t="shared" si="37"/>
        <v>0</v>
      </c>
      <c r="G101" s="140">
        <f t="shared" si="37"/>
        <v>0</v>
      </c>
      <c r="H101" s="140">
        <f t="shared" si="37"/>
        <v>395.49775026664986</v>
      </c>
      <c r="I101" s="140">
        <f t="shared" si="37"/>
        <v>395.49775026664986</v>
      </c>
      <c r="J101" s="140">
        <f t="shared" si="37"/>
        <v>395.49775026664986</v>
      </c>
      <c r="K101" s="140">
        <f t="shared" si="37"/>
        <v>395.49775026664986</v>
      </c>
      <c r="L101" s="140">
        <f t="shared" si="37"/>
        <v>395.49775026664986</v>
      </c>
      <c r="M101" s="140">
        <f t="shared" si="37"/>
        <v>395.49775026664986</v>
      </c>
      <c r="N101" s="140">
        <f t="shared" si="37"/>
        <v>395.49775026664986</v>
      </c>
      <c r="O101" s="140">
        <f t="shared" si="37"/>
        <v>395.49775026664986</v>
      </c>
      <c r="P101" s="140">
        <f t="shared" si="37"/>
        <v>395.49775026664986</v>
      </c>
      <c r="Q101" s="140">
        <f t="shared" si="37"/>
        <v>395.49775026664986</v>
      </c>
      <c r="R101" s="140">
        <f t="shared" si="37"/>
        <v>395.49775026664986</v>
      </c>
      <c r="S101" s="140">
        <f t="shared" si="37"/>
        <v>395.49775026664986</v>
      </c>
      <c r="T101" s="140">
        <f t="shared" si="37"/>
        <v>395.49775026664986</v>
      </c>
      <c r="U101" s="140">
        <f t="shared" si="37"/>
        <v>395.49775026664986</v>
      </c>
      <c r="V101" s="140">
        <f t="shared" si="37"/>
        <v>395.49775026664986</v>
      </c>
      <c r="W101" s="140">
        <f t="shared" si="37"/>
        <v>395.49775026664986</v>
      </c>
      <c r="X101" s="140">
        <f t="shared" si="37"/>
        <v>395.49775026664986</v>
      </c>
      <c r="Y101" s="140">
        <f t="shared" si="37"/>
        <v>395.49775026664986</v>
      </c>
      <c r="Z101" s="140">
        <f t="shared" si="37"/>
        <v>395.49775026664986</v>
      </c>
      <c r="AA101" s="140">
        <f t="shared" si="37"/>
        <v>395.49775026664986</v>
      </c>
      <c r="AB101" s="140">
        <f>+IF(AB98&gt;=$D87,$D96,0)*IF(AA105&lt;1,0,1)</f>
        <v>395.49775026664986</v>
      </c>
      <c r="AC101" s="140">
        <f t="shared" ref="AC101:AX101" si="38">+IF(AC98&gt;=$D87,$D96,0)*IF(AB105&lt;1,0,1)</f>
        <v>395.49775026664986</v>
      </c>
      <c r="AD101" s="140">
        <f t="shared" si="38"/>
        <v>395.49775026664986</v>
      </c>
      <c r="AE101" s="140">
        <f t="shared" si="38"/>
        <v>395.49775026664986</v>
      </c>
      <c r="AF101" s="140">
        <f t="shared" si="38"/>
        <v>395.49775026664986</v>
      </c>
      <c r="AG101" s="140">
        <f t="shared" si="38"/>
        <v>395.49775026664986</v>
      </c>
      <c r="AH101" s="140">
        <f t="shared" si="38"/>
        <v>395.49775026664986</v>
      </c>
      <c r="AI101" s="140">
        <f t="shared" si="38"/>
        <v>395.49775026664986</v>
      </c>
      <c r="AJ101" s="140">
        <f t="shared" si="38"/>
        <v>395.49775026664986</v>
      </c>
      <c r="AK101" s="140">
        <f t="shared" si="38"/>
        <v>395.49775026664986</v>
      </c>
      <c r="AL101" s="140">
        <f t="shared" si="38"/>
        <v>395.49775026664986</v>
      </c>
      <c r="AM101" s="140">
        <f t="shared" si="38"/>
        <v>395.49775026664986</v>
      </c>
      <c r="AN101" s="140">
        <f t="shared" si="38"/>
        <v>395.49775026664986</v>
      </c>
      <c r="AO101" s="140">
        <f t="shared" si="38"/>
        <v>395.49775026664986</v>
      </c>
      <c r="AP101" s="140">
        <f t="shared" si="38"/>
        <v>395.49775026664986</v>
      </c>
      <c r="AQ101" s="140">
        <f t="shared" si="38"/>
        <v>395.49775026664986</v>
      </c>
      <c r="AR101" s="140">
        <f t="shared" si="38"/>
        <v>395.49775026664986</v>
      </c>
      <c r="AS101" s="140">
        <f t="shared" si="38"/>
        <v>395.49775026664986</v>
      </c>
      <c r="AT101" s="140">
        <f t="shared" si="38"/>
        <v>395.49775026664986</v>
      </c>
      <c r="AU101" s="140">
        <f t="shared" si="38"/>
        <v>395.49775026664986</v>
      </c>
      <c r="AV101" s="140">
        <f t="shared" si="38"/>
        <v>395.49775026664986</v>
      </c>
      <c r="AW101" s="140">
        <f t="shared" si="38"/>
        <v>395.49775026664986</v>
      </c>
      <c r="AX101" s="140">
        <f t="shared" si="38"/>
        <v>395.49775026664986</v>
      </c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29" t="s">
        <v>568</v>
      </c>
      <c r="C102" s="140"/>
      <c r="D102" s="140">
        <f t="shared" ref="D102:AX102" si="39">D101-D104</f>
        <v>0</v>
      </c>
      <c r="E102" s="140">
        <f t="shared" si="39"/>
        <v>0</v>
      </c>
      <c r="F102" s="140">
        <f t="shared" si="39"/>
        <v>0</v>
      </c>
      <c r="G102" s="140">
        <f t="shared" si="39"/>
        <v>0</v>
      </c>
      <c r="H102" s="140">
        <f t="shared" si="39"/>
        <v>280.18057720846241</v>
      </c>
      <c r="I102" s="140">
        <f t="shared" si="39"/>
        <v>282.19992921530559</v>
      </c>
      <c r="J102" s="140">
        <f t="shared" si="39"/>
        <v>284.23383534495122</v>
      </c>
      <c r="K102" s="140">
        <f t="shared" si="39"/>
        <v>286.28240049366786</v>
      </c>
      <c r="L102" s="140">
        <f t="shared" si="39"/>
        <v>288.34573031374543</v>
      </c>
      <c r="M102" s="140">
        <f t="shared" si="39"/>
        <v>290.42393121894418</v>
      </c>
      <c r="N102" s="140">
        <f t="shared" si="39"/>
        <v>292.51711038998258</v>
      </c>
      <c r="O102" s="140">
        <f t="shared" si="39"/>
        <v>294.62537578006521</v>
      </c>
      <c r="P102" s="140">
        <f t="shared" si="39"/>
        <v>296.74883612045039</v>
      </c>
      <c r="Q102" s="140">
        <f t="shared" si="39"/>
        <v>298.88760092605776</v>
      </c>
      <c r="R102" s="140">
        <f t="shared" si="39"/>
        <v>301.04178050111631</v>
      </c>
      <c r="S102" s="140">
        <f t="shared" si="39"/>
        <v>303.21148594485328</v>
      </c>
      <c r="T102" s="140">
        <f t="shared" si="39"/>
        <v>305.39682915722415</v>
      </c>
      <c r="U102" s="140">
        <f t="shared" si="39"/>
        <v>307.59792284468318</v>
      </c>
      <c r="V102" s="140">
        <f t="shared" si="39"/>
        <v>309.8148805259969</v>
      </c>
      <c r="W102" s="140">
        <f t="shared" si="39"/>
        <v>312.04781653809806</v>
      </c>
      <c r="X102" s="140">
        <f t="shared" si="39"/>
        <v>314.29684604198263</v>
      </c>
      <c r="Y102" s="140">
        <f t="shared" si="39"/>
        <v>316.56208502864922</v>
      </c>
      <c r="Z102" s="140">
        <f t="shared" si="39"/>
        <v>318.84365032508106</v>
      </c>
      <c r="AA102" s="140">
        <f t="shared" si="39"/>
        <v>321.14165960027117</v>
      </c>
      <c r="AB102" s="140">
        <f t="shared" si="39"/>
        <v>323.45623137129104</v>
      </c>
      <c r="AC102" s="140">
        <f t="shared" si="39"/>
        <v>325.7874850094031</v>
      </c>
      <c r="AD102" s="140">
        <f t="shared" si="39"/>
        <v>328.13554074621686</v>
      </c>
      <c r="AE102" s="140">
        <f t="shared" si="39"/>
        <v>330.5005196798902</v>
      </c>
      <c r="AF102" s="140">
        <f t="shared" si="39"/>
        <v>332.88254378137441</v>
      </c>
      <c r="AG102" s="140">
        <f t="shared" si="39"/>
        <v>335.2817359007048</v>
      </c>
      <c r="AH102" s="140">
        <f t="shared" si="39"/>
        <v>337.69821977333675</v>
      </c>
      <c r="AI102" s="140">
        <f t="shared" si="39"/>
        <v>340.13212002652699</v>
      </c>
      <c r="AJ102" s="140">
        <f t="shared" si="39"/>
        <v>342.58356218576114</v>
      </c>
      <c r="AK102" s="140">
        <f t="shared" si="39"/>
        <v>345.05267268122776</v>
      </c>
      <c r="AL102" s="140">
        <f t="shared" si="39"/>
        <v>347.53957885433846</v>
      </c>
      <c r="AM102" s="140">
        <f t="shared" si="39"/>
        <v>350.04440896429571</v>
      </c>
      <c r="AN102" s="140">
        <f t="shared" si="39"/>
        <v>352.56729219470736</v>
      </c>
      <c r="AO102" s="140">
        <f t="shared" si="39"/>
        <v>355.10835866024945</v>
      </c>
      <c r="AP102" s="140">
        <f t="shared" si="39"/>
        <v>357.66773941337652</v>
      </c>
      <c r="AQ102" s="140">
        <f t="shared" si="39"/>
        <v>360.24556645108044</v>
      </c>
      <c r="AR102" s="140">
        <f t="shared" si="39"/>
        <v>362.8419727216982</v>
      </c>
      <c r="AS102" s="140">
        <f t="shared" si="39"/>
        <v>365.45709213176832</v>
      </c>
      <c r="AT102" s="140">
        <f t="shared" si="39"/>
        <v>368.09105955293717</v>
      </c>
      <c r="AU102" s="140">
        <f t="shared" si="39"/>
        <v>370.7440108289145</v>
      </c>
      <c r="AV102" s="140">
        <f t="shared" si="39"/>
        <v>373.41608278247975</v>
      </c>
      <c r="AW102" s="140">
        <f t="shared" si="39"/>
        <v>376.10741322253836</v>
      </c>
      <c r="AX102" s="140">
        <f t="shared" si="39"/>
        <v>378.81814095122905</v>
      </c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9" t="s">
        <v>569</v>
      </c>
      <c r="C103" s="140"/>
      <c r="D103" s="140">
        <f t="shared" ref="D103:Q103" si="40">(D102+C103)*(IF(C105&lt;1,0,1))</f>
        <v>0</v>
      </c>
      <c r="E103" s="140">
        <f t="shared" si="40"/>
        <v>0</v>
      </c>
      <c r="F103" s="140">
        <f t="shared" si="40"/>
        <v>0</v>
      </c>
      <c r="G103" s="140">
        <f t="shared" si="40"/>
        <v>0</v>
      </c>
      <c r="H103" s="140">
        <f t="shared" si="40"/>
        <v>280.18057720846241</v>
      </c>
      <c r="I103" s="140">
        <f t="shared" si="40"/>
        <v>562.380506423768</v>
      </c>
      <c r="J103" s="140">
        <f t="shared" si="40"/>
        <v>846.61434176871921</v>
      </c>
      <c r="K103" s="140">
        <f t="shared" si="40"/>
        <v>1132.8967422623871</v>
      </c>
      <c r="L103" s="140">
        <f t="shared" si="40"/>
        <v>1421.2424725761325</v>
      </c>
      <c r="M103" s="140">
        <f t="shared" si="40"/>
        <v>1711.6664037950768</v>
      </c>
      <c r="N103" s="140">
        <f t="shared" si="40"/>
        <v>2004.1835141850593</v>
      </c>
      <c r="O103" s="140">
        <f t="shared" si="40"/>
        <v>2298.8088899651243</v>
      </c>
      <c r="P103" s="140">
        <f t="shared" si="40"/>
        <v>2595.5577260855748</v>
      </c>
      <c r="Q103" s="140">
        <f t="shared" si="40"/>
        <v>2894.4453270116328</v>
      </c>
      <c r="R103" s="140">
        <f>(R102+Q103)*(IF(Q105&lt;1,0,1))</f>
        <v>3195.4871075127489</v>
      </c>
      <c r="S103" s="140">
        <f t="shared" ref="S103:AX103" si="41">(S102+R103)*(IF(R105&lt;1,0,1))</f>
        <v>3498.6985934576023</v>
      </c>
      <c r="T103" s="140">
        <f t="shared" si="41"/>
        <v>3804.0954226148265</v>
      </c>
      <c r="U103" s="140">
        <f t="shared" si="41"/>
        <v>4111.6933454595101</v>
      </c>
      <c r="V103" s="140">
        <f t="shared" si="41"/>
        <v>4421.5082259855071</v>
      </c>
      <c r="W103" s="140">
        <f t="shared" si="41"/>
        <v>4733.5560425236054</v>
      </c>
      <c r="X103" s="140">
        <f t="shared" si="41"/>
        <v>5047.8528885655878</v>
      </c>
      <c r="Y103" s="140">
        <f t="shared" si="41"/>
        <v>5364.4149735942374</v>
      </c>
      <c r="Z103" s="140">
        <f t="shared" si="41"/>
        <v>5683.2586239193188</v>
      </c>
      <c r="AA103" s="140">
        <f t="shared" si="41"/>
        <v>6004.4002835195897</v>
      </c>
      <c r="AB103" s="140">
        <f t="shared" si="41"/>
        <v>6327.856514890881</v>
      </c>
      <c r="AC103" s="140">
        <f t="shared" si="41"/>
        <v>6653.6439999002841</v>
      </c>
      <c r="AD103" s="140">
        <f t="shared" si="41"/>
        <v>6981.7795406465011</v>
      </c>
      <c r="AE103" s="140">
        <f t="shared" si="41"/>
        <v>7312.2800603263913</v>
      </c>
      <c r="AF103" s="140">
        <f t="shared" si="41"/>
        <v>7645.1626041077661</v>
      </c>
      <c r="AG103" s="140">
        <f t="shared" si="41"/>
        <v>7980.444340008471</v>
      </c>
      <c r="AH103" s="140">
        <f t="shared" si="41"/>
        <v>8318.142559781807</v>
      </c>
      <c r="AI103" s="140">
        <f t="shared" si="41"/>
        <v>8658.2746798083335</v>
      </c>
      <c r="AJ103" s="140">
        <f t="shared" si="41"/>
        <v>9000.858241994094</v>
      </c>
      <c r="AK103" s="140">
        <f t="shared" si="41"/>
        <v>9345.9109146753217</v>
      </c>
      <c r="AL103" s="140">
        <f t="shared" si="41"/>
        <v>9693.4504935296609</v>
      </c>
      <c r="AM103" s="140">
        <f t="shared" si="41"/>
        <v>10043.494902493956</v>
      </c>
      <c r="AN103" s="140">
        <f t="shared" si="41"/>
        <v>10396.062194688664</v>
      </c>
      <c r="AO103" s="140">
        <f t="shared" si="41"/>
        <v>10751.170553348913</v>
      </c>
      <c r="AP103" s="140">
        <f t="shared" si="41"/>
        <v>11108.83829276229</v>
      </c>
      <c r="AQ103" s="140">
        <f t="shared" si="41"/>
        <v>11469.08385921337</v>
      </c>
      <c r="AR103" s="140">
        <f t="shared" si="41"/>
        <v>11831.925831935068</v>
      </c>
      <c r="AS103" s="140">
        <f t="shared" si="41"/>
        <v>12197.382924066836</v>
      </c>
      <c r="AT103" s="140">
        <f t="shared" si="41"/>
        <v>12565.473983619773</v>
      </c>
      <c r="AU103" s="140">
        <f t="shared" si="41"/>
        <v>12936.217994448687</v>
      </c>
      <c r="AV103" s="140">
        <f t="shared" si="41"/>
        <v>13309.634077231167</v>
      </c>
      <c r="AW103" s="140">
        <f t="shared" si="41"/>
        <v>13685.741490453705</v>
      </c>
      <c r="AX103" s="140">
        <f t="shared" si="41"/>
        <v>14064.559631404934</v>
      </c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9" t="s">
        <v>570</v>
      </c>
      <c r="C104" s="140"/>
      <c r="D104" s="140">
        <f>IF(D101&gt;0,C105*$D94,0)</f>
        <v>0</v>
      </c>
      <c r="E104" s="140">
        <f t="shared" ref="E104:AX104" si="42">IF(E101&gt;0,D105*$D$13,0)</f>
        <v>0</v>
      </c>
      <c r="F104" s="140">
        <f t="shared" si="42"/>
        <v>0</v>
      </c>
      <c r="G104" s="140">
        <f t="shared" si="42"/>
        <v>0</v>
      </c>
      <c r="H104" s="140">
        <f t="shared" si="42"/>
        <v>115.31717305818745</v>
      </c>
      <c r="I104" s="140">
        <f t="shared" si="42"/>
        <v>113.29782105134426</v>
      </c>
      <c r="J104" s="140">
        <f t="shared" si="42"/>
        <v>111.26391492169866</v>
      </c>
      <c r="K104" s="140">
        <f t="shared" si="42"/>
        <v>109.21534977298202</v>
      </c>
      <c r="L104" s="140">
        <f t="shared" si="42"/>
        <v>107.15201995290442</v>
      </c>
      <c r="M104" s="140">
        <f t="shared" si="42"/>
        <v>105.0738190477057</v>
      </c>
      <c r="N104" s="140">
        <f t="shared" si="42"/>
        <v>102.98063987666731</v>
      </c>
      <c r="O104" s="140">
        <f t="shared" si="42"/>
        <v>100.87237448658466</v>
      </c>
      <c r="P104" s="140">
        <f t="shared" si="42"/>
        <v>98.748914146199439</v>
      </c>
      <c r="Q104" s="140">
        <f t="shared" si="42"/>
        <v>96.610149340592088</v>
      </c>
      <c r="R104" s="140">
        <f t="shared" si="42"/>
        <v>94.455969765533553</v>
      </c>
      <c r="S104" s="140">
        <f t="shared" si="42"/>
        <v>92.286264321796551</v>
      </c>
      <c r="T104" s="140">
        <f t="shared" si="42"/>
        <v>90.100921109425741</v>
      </c>
      <c r="U104" s="140">
        <f t="shared" si="42"/>
        <v>87.899827421966663</v>
      </c>
      <c r="V104" s="140">
        <f t="shared" si="42"/>
        <v>85.682869740652947</v>
      </c>
      <c r="W104" s="140">
        <f t="shared" si="42"/>
        <v>83.449933728551812</v>
      </c>
      <c r="X104" s="140">
        <f t="shared" si="42"/>
        <v>81.200904224667227</v>
      </c>
      <c r="Y104" s="140">
        <f t="shared" si="42"/>
        <v>78.935665238000624</v>
      </c>
      <c r="Z104" s="140">
        <f t="shared" si="42"/>
        <v>76.654099941568774</v>
      </c>
      <c r="AA104" s="140">
        <f t="shared" si="42"/>
        <v>74.356090666378677</v>
      </c>
      <c r="AB104" s="140">
        <f t="shared" si="42"/>
        <v>72.041518895358806</v>
      </c>
      <c r="AC104" s="140">
        <f t="shared" si="42"/>
        <v>69.710265257246775</v>
      </c>
      <c r="AD104" s="140">
        <f t="shared" si="42"/>
        <v>67.362209520432984</v>
      </c>
      <c r="AE104" s="140">
        <f t="shared" si="42"/>
        <v>64.997230586759628</v>
      </c>
      <c r="AF104" s="140">
        <f t="shared" si="42"/>
        <v>62.615206485275458</v>
      </c>
      <c r="AG104" s="140">
        <f t="shared" si="42"/>
        <v>60.216014365945064</v>
      </c>
      <c r="AH104" s="140">
        <f t="shared" si="42"/>
        <v>57.799530493313114</v>
      </c>
      <c r="AI104" s="140">
        <f t="shared" si="42"/>
        <v>55.36563024012289</v>
      </c>
      <c r="AJ104" s="140">
        <f t="shared" si="42"/>
        <v>52.914188080888692</v>
      </c>
      <c r="AK104" s="140">
        <f t="shared" si="42"/>
        <v>50.445077585422091</v>
      </c>
      <c r="AL104" s="140">
        <f t="shared" si="42"/>
        <v>47.958171412311387</v>
      </c>
      <c r="AM104" s="140">
        <f t="shared" si="42"/>
        <v>45.453341302354168</v>
      </c>
      <c r="AN104" s="140">
        <f t="shared" si="42"/>
        <v>42.93045807194251</v>
      </c>
      <c r="AO104" s="140">
        <f t="shared" si="42"/>
        <v>40.389391606400409</v>
      </c>
      <c r="AP104" s="140">
        <f t="shared" si="42"/>
        <v>37.830010853273357</v>
      </c>
      <c r="AQ104" s="140">
        <f t="shared" si="42"/>
        <v>35.252183815569417</v>
      </c>
      <c r="AR104" s="140">
        <f t="shared" si="42"/>
        <v>32.655777544951668</v>
      </c>
      <c r="AS104" s="140">
        <f t="shared" si="42"/>
        <v>30.040658134881525</v>
      </c>
      <c r="AT104" s="140">
        <f t="shared" si="42"/>
        <v>27.40669071371271</v>
      </c>
      <c r="AU104" s="140">
        <f t="shared" si="42"/>
        <v>24.753739437735359</v>
      </c>
      <c r="AV104" s="140">
        <f t="shared" si="42"/>
        <v>22.081667484170087</v>
      </c>
      <c r="AW104" s="140">
        <f t="shared" si="42"/>
        <v>19.39033704411148</v>
      </c>
      <c r="AX104" s="140">
        <f t="shared" si="42"/>
        <v>16.679609315420812</v>
      </c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9" t="s">
        <v>571</v>
      </c>
      <c r="C105" s="140">
        <f>IF(D99=$C87,($C89-($C89*$C91)-($C89*$C90)),(($C89-($C89*$C91)-($C89*$C90))-C103)*IF(B105&lt;1,0,1))</f>
        <v>16000</v>
      </c>
      <c r="D105" s="140">
        <f>IF(E99=$C87,($C89-($C89*$C91)-($C89*$C90)),(($C89-($C89*$C91)-($C89*$C90))-D103)*IF(C105&lt;1,0,1))</f>
        <v>16000</v>
      </c>
      <c r="E105" s="140">
        <f>IF(F99=$C87,($C89-($C89*$C91)-($C89*$C90)),(($C89-($C89*$C91)-($C89*$C90))-E103)*IF(D105&lt;1,0,1))</f>
        <v>16000</v>
      </c>
      <c r="F105" s="140">
        <f>IF(G99=$C87,($C89-($C89*$C91)-($C89*$C90)),(($C89-($C89*$C91)-($C89*$C90))-F103)*IF(E105&lt;1,0,1))</f>
        <v>16000</v>
      </c>
      <c r="G105" s="140">
        <f t="shared" ref="G105:AX105" si="43">IF(H99=$C87,($C89-($C89*$C91)-($C89*$C90)),(($C89-($C89*$C91)-($C89*$C90))-G103)*IF(F105&lt;1,0,1))</f>
        <v>16000</v>
      </c>
      <c r="H105" s="140">
        <f t="shared" si="43"/>
        <v>15719.819422791537</v>
      </c>
      <c r="I105" s="140">
        <f t="shared" si="43"/>
        <v>15437.619493576232</v>
      </c>
      <c r="J105" s="140">
        <f t="shared" si="43"/>
        <v>15153.38565823128</v>
      </c>
      <c r="K105" s="140">
        <f t="shared" si="43"/>
        <v>14867.103257737614</v>
      </c>
      <c r="L105" s="140">
        <f t="shared" si="43"/>
        <v>14578.757527423868</v>
      </c>
      <c r="M105" s="140">
        <f t="shared" si="43"/>
        <v>14288.333596204924</v>
      </c>
      <c r="N105" s="140">
        <f t="shared" si="43"/>
        <v>13995.816485814941</v>
      </c>
      <c r="O105" s="140">
        <f t="shared" si="43"/>
        <v>13701.191110034875</v>
      </c>
      <c r="P105" s="140">
        <f t="shared" si="43"/>
        <v>13404.442273914425</v>
      </c>
      <c r="Q105" s="140">
        <f t="shared" si="43"/>
        <v>13105.554672988368</v>
      </c>
      <c r="R105" s="140">
        <f t="shared" si="43"/>
        <v>12804.512892487252</v>
      </c>
      <c r="S105" s="140">
        <f t="shared" si="43"/>
        <v>12501.301406542398</v>
      </c>
      <c r="T105" s="140">
        <f t="shared" si="43"/>
        <v>12195.904577385174</v>
      </c>
      <c r="U105" s="140">
        <f t="shared" si="43"/>
        <v>11888.306654540491</v>
      </c>
      <c r="V105" s="140">
        <f t="shared" si="43"/>
        <v>11578.491774014492</v>
      </c>
      <c r="W105" s="140">
        <f t="shared" si="43"/>
        <v>11266.443957476395</v>
      </c>
      <c r="X105" s="140">
        <f t="shared" si="43"/>
        <v>10952.147111434413</v>
      </c>
      <c r="Y105" s="140">
        <f t="shared" si="43"/>
        <v>10635.585026405763</v>
      </c>
      <c r="Z105" s="140">
        <f t="shared" si="43"/>
        <v>10316.741376080681</v>
      </c>
      <c r="AA105" s="140">
        <f t="shared" si="43"/>
        <v>9995.5997164804103</v>
      </c>
      <c r="AB105" s="140">
        <f t="shared" si="43"/>
        <v>9672.143485109118</v>
      </c>
      <c r="AC105" s="140">
        <f t="shared" si="43"/>
        <v>9346.3560000997168</v>
      </c>
      <c r="AD105" s="140">
        <f t="shared" si="43"/>
        <v>9018.2204593534989</v>
      </c>
      <c r="AE105" s="140">
        <f t="shared" si="43"/>
        <v>8687.7199396736087</v>
      </c>
      <c r="AF105" s="140">
        <f t="shared" si="43"/>
        <v>8354.8373958922348</v>
      </c>
      <c r="AG105" s="140">
        <f t="shared" si="43"/>
        <v>8019.555659991529</v>
      </c>
      <c r="AH105" s="140">
        <f t="shared" si="43"/>
        <v>7681.857440218193</v>
      </c>
      <c r="AI105" s="140">
        <f t="shared" si="43"/>
        <v>7341.7253201916665</v>
      </c>
      <c r="AJ105" s="140">
        <f t="shared" si="43"/>
        <v>6999.141758005906</v>
      </c>
      <c r="AK105" s="140">
        <f t="shared" si="43"/>
        <v>6654.0890853246783</v>
      </c>
      <c r="AL105" s="140">
        <f t="shared" si="43"/>
        <v>6306.5495064703391</v>
      </c>
      <c r="AM105" s="140">
        <f t="shared" si="43"/>
        <v>5956.505097506044</v>
      </c>
      <c r="AN105" s="140">
        <f t="shared" si="43"/>
        <v>5603.937805311336</v>
      </c>
      <c r="AO105" s="140">
        <f t="shared" si="43"/>
        <v>5248.829446651087</v>
      </c>
      <c r="AP105" s="140">
        <f t="shared" si="43"/>
        <v>4891.1617072377103</v>
      </c>
      <c r="AQ105" s="140">
        <f t="shared" si="43"/>
        <v>4530.9161407866304</v>
      </c>
      <c r="AR105" s="140">
        <f t="shared" si="43"/>
        <v>4168.0741680649317</v>
      </c>
      <c r="AS105" s="140">
        <f t="shared" si="43"/>
        <v>3802.6170759331635</v>
      </c>
      <c r="AT105" s="140">
        <f t="shared" si="43"/>
        <v>3434.5260163802268</v>
      </c>
      <c r="AU105" s="140">
        <f t="shared" si="43"/>
        <v>3063.782005551313</v>
      </c>
      <c r="AV105" s="140">
        <f t="shared" si="43"/>
        <v>2690.3659227688331</v>
      </c>
      <c r="AW105" s="140">
        <f t="shared" si="43"/>
        <v>2314.2585095462946</v>
      </c>
      <c r="AX105" s="140">
        <f t="shared" si="43"/>
        <v>1935.4403685950656</v>
      </c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9" t="s">
        <v>594</v>
      </c>
      <c r="C106" s="140"/>
      <c r="D106" s="140">
        <f t="shared" ref="D106:Y106" si="44">IF(D105&lt;1,$C89*$C90,0)*IF(C105&lt;1,0,1)</f>
        <v>0</v>
      </c>
      <c r="E106" s="140">
        <f t="shared" si="44"/>
        <v>0</v>
      </c>
      <c r="F106" s="140">
        <f t="shared" si="44"/>
        <v>0</v>
      </c>
      <c r="G106" s="140">
        <f t="shared" si="44"/>
        <v>0</v>
      </c>
      <c r="H106" s="140">
        <f t="shared" si="44"/>
        <v>0</v>
      </c>
      <c r="I106" s="140">
        <f t="shared" si="44"/>
        <v>0</v>
      </c>
      <c r="J106" s="140">
        <f t="shared" si="44"/>
        <v>0</v>
      </c>
      <c r="K106" s="140">
        <f t="shared" si="44"/>
        <v>0</v>
      </c>
      <c r="L106" s="140">
        <f t="shared" si="44"/>
        <v>0</v>
      </c>
      <c r="M106" s="140">
        <f t="shared" si="44"/>
        <v>0</v>
      </c>
      <c r="N106" s="140">
        <f t="shared" si="44"/>
        <v>0</v>
      </c>
      <c r="O106" s="140">
        <f t="shared" si="44"/>
        <v>0</v>
      </c>
      <c r="P106" s="140">
        <f t="shared" si="44"/>
        <v>0</v>
      </c>
      <c r="Q106" s="140">
        <f t="shared" si="44"/>
        <v>0</v>
      </c>
      <c r="R106" s="140">
        <f t="shared" si="44"/>
        <v>0</v>
      </c>
      <c r="S106" s="140">
        <f t="shared" si="44"/>
        <v>0</v>
      </c>
      <c r="T106" s="140">
        <f t="shared" si="44"/>
        <v>0</v>
      </c>
      <c r="U106" s="140">
        <f t="shared" si="44"/>
        <v>0</v>
      </c>
      <c r="V106" s="140">
        <f t="shared" si="44"/>
        <v>0</v>
      </c>
      <c r="W106" s="140">
        <f t="shared" si="44"/>
        <v>0</v>
      </c>
      <c r="X106" s="140">
        <f t="shared" si="44"/>
        <v>0</v>
      </c>
      <c r="Y106" s="140">
        <f t="shared" si="44"/>
        <v>0</v>
      </c>
      <c r="Z106" s="140">
        <f t="shared" ref="Z106:AX106" si="45">IF(Z105&lt;1,$C$8*$C$9,0)*IF(Y105&lt;1,0,1)</f>
        <v>0</v>
      </c>
      <c r="AA106" s="140">
        <f t="shared" si="45"/>
        <v>0</v>
      </c>
      <c r="AB106" s="140">
        <f t="shared" si="45"/>
        <v>0</v>
      </c>
      <c r="AC106" s="140">
        <f t="shared" si="45"/>
        <v>0</v>
      </c>
      <c r="AD106" s="140">
        <f t="shared" si="45"/>
        <v>0</v>
      </c>
      <c r="AE106" s="140">
        <f t="shared" si="45"/>
        <v>0</v>
      </c>
      <c r="AF106" s="140">
        <f t="shared" si="45"/>
        <v>0</v>
      </c>
      <c r="AG106" s="140">
        <f t="shared" si="45"/>
        <v>0</v>
      </c>
      <c r="AH106" s="140">
        <f t="shared" si="45"/>
        <v>0</v>
      </c>
      <c r="AI106" s="140">
        <f t="shared" si="45"/>
        <v>0</v>
      </c>
      <c r="AJ106" s="140">
        <f t="shared" si="45"/>
        <v>0</v>
      </c>
      <c r="AK106" s="140">
        <f t="shared" si="45"/>
        <v>0</v>
      </c>
      <c r="AL106" s="140">
        <f t="shared" si="45"/>
        <v>0</v>
      </c>
      <c r="AM106" s="140">
        <f t="shared" si="45"/>
        <v>0</v>
      </c>
      <c r="AN106" s="140">
        <f t="shared" si="45"/>
        <v>0</v>
      </c>
      <c r="AO106" s="140">
        <f t="shared" si="45"/>
        <v>0</v>
      </c>
      <c r="AP106" s="140">
        <f t="shared" si="45"/>
        <v>0</v>
      </c>
      <c r="AQ106" s="140">
        <f t="shared" si="45"/>
        <v>0</v>
      </c>
      <c r="AR106" s="140">
        <f t="shared" si="45"/>
        <v>0</v>
      </c>
      <c r="AS106" s="140">
        <f t="shared" si="45"/>
        <v>0</v>
      </c>
      <c r="AT106" s="140">
        <f t="shared" si="45"/>
        <v>0</v>
      </c>
      <c r="AU106" s="140">
        <f t="shared" si="45"/>
        <v>0</v>
      </c>
      <c r="AV106" s="140">
        <f t="shared" si="45"/>
        <v>0</v>
      </c>
      <c r="AW106" s="140">
        <f t="shared" si="45"/>
        <v>0</v>
      </c>
      <c r="AX106" s="140">
        <f t="shared" si="45"/>
        <v>0</v>
      </c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43" t="s">
        <v>595</v>
      </c>
      <c r="C107" s="140">
        <f>C100+C101+C106</f>
        <v>0</v>
      </c>
      <c r="D107" s="140">
        <f>D100+D101+D106</f>
        <v>0</v>
      </c>
      <c r="E107" s="140">
        <f t="shared" ref="E107:AX107" si="46">E100+E101+E106</f>
        <v>0</v>
      </c>
      <c r="F107" s="140">
        <f t="shared" si="46"/>
        <v>0</v>
      </c>
      <c r="G107" s="140">
        <f t="shared" si="46"/>
        <v>0</v>
      </c>
      <c r="H107" s="140">
        <f t="shared" si="46"/>
        <v>2395.4977502666497</v>
      </c>
      <c r="I107" s="140">
        <f t="shared" si="46"/>
        <v>395.49775026664986</v>
      </c>
      <c r="J107" s="140">
        <f t="shared" si="46"/>
        <v>395.49775026664986</v>
      </c>
      <c r="K107" s="140">
        <f t="shared" si="46"/>
        <v>395.49775026664986</v>
      </c>
      <c r="L107" s="140">
        <f t="shared" si="46"/>
        <v>395.49775026664986</v>
      </c>
      <c r="M107" s="140">
        <f t="shared" si="46"/>
        <v>395.49775026664986</v>
      </c>
      <c r="N107" s="140">
        <f t="shared" si="46"/>
        <v>395.49775026664986</v>
      </c>
      <c r="O107" s="140">
        <f t="shared" si="46"/>
        <v>395.49775026664986</v>
      </c>
      <c r="P107" s="140">
        <f t="shared" si="46"/>
        <v>395.49775026664986</v>
      </c>
      <c r="Q107" s="140">
        <f t="shared" si="46"/>
        <v>395.49775026664986</v>
      </c>
      <c r="R107" s="140">
        <f t="shared" si="46"/>
        <v>395.49775026664986</v>
      </c>
      <c r="S107" s="140">
        <f t="shared" si="46"/>
        <v>395.49775026664986</v>
      </c>
      <c r="T107" s="140">
        <f t="shared" si="46"/>
        <v>395.49775026664986</v>
      </c>
      <c r="U107" s="140">
        <f t="shared" si="46"/>
        <v>395.49775026664986</v>
      </c>
      <c r="V107" s="140">
        <f t="shared" si="46"/>
        <v>395.49775026664986</v>
      </c>
      <c r="W107" s="140">
        <f t="shared" si="46"/>
        <v>395.49775026664986</v>
      </c>
      <c r="X107" s="140">
        <f t="shared" si="46"/>
        <v>395.49775026664986</v>
      </c>
      <c r="Y107" s="140">
        <f t="shared" si="46"/>
        <v>395.49775026664986</v>
      </c>
      <c r="Z107" s="140">
        <f t="shared" si="46"/>
        <v>395.49775026664986</v>
      </c>
      <c r="AA107" s="140">
        <f t="shared" si="46"/>
        <v>395.49775026664986</v>
      </c>
      <c r="AB107" s="140">
        <f t="shared" si="46"/>
        <v>395.49775026664986</v>
      </c>
      <c r="AC107" s="140">
        <f t="shared" si="46"/>
        <v>395.49775026664986</v>
      </c>
      <c r="AD107" s="140">
        <f t="shared" si="46"/>
        <v>395.49775026664986</v>
      </c>
      <c r="AE107" s="140">
        <f t="shared" si="46"/>
        <v>395.49775026664986</v>
      </c>
      <c r="AF107" s="140">
        <f t="shared" si="46"/>
        <v>395.49775026664986</v>
      </c>
      <c r="AG107" s="140">
        <f t="shared" si="46"/>
        <v>395.49775026664986</v>
      </c>
      <c r="AH107" s="140">
        <f t="shared" si="46"/>
        <v>395.49775026664986</v>
      </c>
      <c r="AI107" s="140">
        <f t="shared" si="46"/>
        <v>395.49775026664986</v>
      </c>
      <c r="AJ107" s="140">
        <f t="shared" si="46"/>
        <v>395.49775026664986</v>
      </c>
      <c r="AK107" s="140">
        <f t="shared" si="46"/>
        <v>395.49775026664986</v>
      </c>
      <c r="AL107" s="140">
        <f t="shared" si="46"/>
        <v>395.49775026664986</v>
      </c>
      <c r="AM107" s="140">
        <f t="shared" si="46"/>
        <v>395.49775026664986</v>
      </c>
      <c r="AN107" s="140">
        <f t="shared" si="46"/>
        <v>395.49775026664986</v>
      </c>
      <c r="AO107" s="140">
        <f t="shared" si="46"/>
        <v>395.49775026664986</v>
      </c>
      <c r="AP107" s="140">
        <f t="shared" si="46"/>
        <v>395.49775026664986</v>
      </c>
      <c r="AQ107" s="140">
        <f t="shared" si="46"/>
        <v>395.49775026664986</v>
      </c>
      <c r="AR107" s="140">
        <f t="shared" si="46"/>
        <v>395.49775026664986</v>
      </c>
      <c r="AS107" s="140">
        <f t="shared" si="46"/>
        <v>395.49775026664986</v>
      </c>
      <c r="AT107" s="140">
        <f t="shared" si="46"/>
        <v>395.49775026664986</v>
      </c>
      <c r="AU107" s="140">
        <f t="shared" si="46"/>
        <v>395.49775026664986</v>
      </c>
      <c r="AV107" s="140">
        <f t="shared" si="46"/>
        <v>395.49775026664986</v>
      </c>
      <c r="AW107" s="140">
        <f t="shared" si="46"/>
        <v>395.49775026664986</v>
      </c>
      <c r="AX107" s="140">
        <f t="shared" si="46"/>
        <v>395.49775026664986</v>
      </c>
      <c r="AY107" s="127"/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33" t="s">
        <v>599</v>
      </c>
      <c r="C110" s="133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6" t="s">
        <v>486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28" t="s">
        <v>487</v>
      </c>
      <c r="C114" s="150" t="str">
        <f>+Leasing!G5</f>
        <v>A2 M2</v>
      </c>
      <c r="D114" s="138">
        <f>VLOOKUP($C114,$BA$5:$BB$38,2,FALSE)</f>
        <v>14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28" t="s">
        <v>489</v>
      </c>
      <c r="C115" s="157">
        <f>+Leasing!G6</f>
        <v>0.09</v>
      </c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29" t="s">
        <v>504</v>
      </c>
      <c r="C116" s="158">
        <f>+Leasing!G7</f>
        <v>20000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29" t="s">
        <v>505</v>
      </c>
      <c r="C117" s="157">
        <f>+Leasing!G8</f>
        <v>0.1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29" t="s">
        <v>506</v>
      </c>
      <c r="C118" s="157">
        <f>+Leasing!G9</f>
        <v>0.1</v>
      </c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30" t="s">
        <v>491</v>
      </c>
      <c r="C119" s="138">
        <f>+Leasing!G10</f>
        <v>48</v>
      </c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524</v>
      </c>
      <c r="C121" s="126" t="s">
        <v>525</v>
      </c>
      <c r="D121" s="139">
        <f>((1+C115)^(1/12))-1</f>
        <v>7.2073233161367156E-3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6" t="s">
        <v>528</v>
      </c>
      <c r="C123" s="126" t="s">
        <v>525</v>
      </c>
      <c r="D123" s="140">
        <f>(C116-(C116*C117)-(C116*C118))/((1-(1+D121)^(-C119))/D121)</f>
        <v>395.49775026664986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7"/>
      <c r="C124" s="66">
        <f>+[1]SPm!B2</f>
        <v>41275</v>
      </c>
      <c r="D124" s="66">
        <f>+[1]SPm!C2</f>
        <v>41306</v>
      </c>
      <c r="E124" s="66">
        <f>+[1]SPm!D2</f>
        <v>41336</v>
      </c>
      <c r="F124" s="66">
        <f>+[1]SPm!E2</f>
        <v>41367</v>
      </c>
      <c r="G124" s="66">
        <f>+[1]SPm!F2</f>
        <v>41397</v>
      </c>
      <c r="H124" s="66">
        <f>+[1]SPm!G2</f>
        <v>41428</v>
      </c>
      <c r="I124" s="66">
        <f>+[1]SPm!H2</f>
        <v>41458</v>
      </c>
      <c r="J124" s="66">
        <f>+[1]SPm!I2</f>
        <v>41489</v>
      </c>
      <c r="K124" s="66">
        <f>+[1]SPm!J2</f>
        <v>41519</v>
      </c>
      <c r="L124" s="66">
        <f>+[1]SPm!K2</f>
        <v>41550</v>
      </c>
      <c r="M124" s="66">
        <f>+[1]SPm!L2</f>
        <v>41580</v>
      </c>
      <c r="N124" s="66">
        <f>+[1]SPm!M2</f>
        <v>41611</v>
      </c>
      <c r="O124" s="66">
        <f>+[1]SPm!N2</f>
        <v>41641</v>
      </c>
      <c r="P124" s="66">
        <f>+[1]SPm!O2</f>
        <v>41672</v>
      </c>
      <c r="Q124" s="66">
        <f>+[1]SPm!P2</f>
        <v>41702</v>
      </c>
      <c r="R124" s="66">
        <f>+[1]SPm!Q2</f>
        <v>41733</v>
      </c>
      <c r="S124" s="66">
        <f>+[1]SPm!R2</f>
        <v>41763</v>
      </c>
      <c r="T124" s="66">
        <f>+[1]SPm!S2</f>
        <v>41794</v>
      </c>
      <c r="U124" s="66">
        <f>+[1]SPm!T2</f>
        <v>41824</v>
      </c>
      <c r="V124" s="66">
        <f>+[1]SPm!U2</f>
        <v>41855</v>
      </c>
      <c r="W124" s="66">
        <f>+[1]SPm!V2</f>
        <v>41885</v>
      </c>
      <c r="X124" s="66">
        <f>+[1]SPm!W2</f>
        <v>41916</v>
      </c>
      <c r="Y124" s="66">
        <f>+[1]SPm!X2</f>
        <v>41946</v>
      </c>
      <c r="Z124" s="66">
        <f>+[1]SPm!Y2</f>
        <v>41977</v>
      </c>
      <c r="AA124" s="66">
        <f>+[1]SPm!Z2</f>
        <v>42007</v>
      </c>
      <c r="AB124" s="66">
        <f>+[1]SPm!AA2</f>
        <v>42038</v>
      </c>
      <c r="AC124" s="66">
        <f>+[1]SPm!AB2</f>
        <v>42068</v>
      </c>
      <c r="AD124" s="66">
        <f>+[1]SPm!AC2</f>
        <v>42099</v>
      </c>
      <c r="AE124" s="66">
        <f>+[1]SPm!AD2</f>
        <v>42129</v>
      </c>
      <c r="AF124" s="66">
        <f>+[1]SPm!AE2</f>
        <v>42160</v>
      </c>
      <c r="AG124" s="66">
        <f>+[1]SPm!AF2</f>
        <v>42190</v>
      </c>
      <c r="AH124" s="66">
        <f>+[1]SPm!AG2</f>
        <v>42221</v>
      </c>
      <c r="AI124" s="66">
        <f>+[1]SPm!AH2</f>
        <v>42251</v>
      </c>
      <c r="AJ124" s="66">
        <f>+[1]SPm!AI2</f>
        <v>42282</v>
      </c>
      <c r="AK124" s="66">
        <f>+[1]SPm!AJ2</f>
        <v>42312</v>
      </c>
      <c r="AL124" s="66">
        <f>+[1]SPm!AK2</f>
        <v>42343</v>
      </c>
      <c r="AM124" s="66">
        <f>+[1]SPm!AL2</f>
        <v>42373</v>
      </c>
      <c r="AN124" s="66">
        <f>+[1]SPm!AM2</f>
        <v>42404</v>
      </c>
      <c r="AO124" s="66">
        <f>+[1]SPm!AN2</f>
        <v>42434</v>
      </c>
      <c r="AP124" s="66">
        <f>+[1]SPm!AO2</f>
        <v>42465</v>
      </c>
      <c r="AQ124" s="66">
        <f>+[1]SPm!AP2</f>
        <v>42495</v>
      </c>
      <c r="AR124" s="66">
        <f>+[1]SPm!AQ2</f>
        <v>42526</v>
      </c>
      <c r="AS124" s="66">
        <f>+[1]SPm!AR2</f>
        <v>42556</v>
      </c>
      <c r="AT124" s="66">
        <f>+[1]SPm!AS2</f>
        <v>42587</v>
      </c>
      <c r="AU124" s="66">
        <f>+[1]SPm!AT2</f>
        <v>42617</v>
      </c>
      <c r="AV124" s="66">
        <f>+[1]SPm!AU2</f>
        <v>42648</v>
      </c>
      <c r="AW124" s="66">
        <f>+[1]SPm!AV2</f>
        <v>42678</v>
      </c>
      <c r="AX124" s="66">
        <f>+[1]SPm!AW2</f>
        <v>42709</v>
      </c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27"/>
      <c r="C125" s="138">
        <v>1</v>
      </c>
      <c r="D125" s="138">
        <f>+C125+1</f>
        <v>2</v>
      </c>
      <c r="E125" s="138">
        <f t="shared" ref="E125:AX125" si="47">+D125+1</f>
        <v>3</v>
      </c>
      <c r="F125" s="138">
        <f t="shared" si="47"/>
        <v>4</v>
      </c>
      <c r="G125" s="138">
        <f t="shared" si="47"/>
        <v>5</v>
      </c>
      <c r="H125" s="138">
        <f t="shared" si="47"/>
        <v>6</v>
      </c>
      <c r="I125" s="138">
        <f t="shared" si="47"/>
        <v>7</v>
      </c>
      <c r="J125" s="138">
        <f t="shared" si="47"/>
        <v>8</v>
      </c>
      <c r="K125" s="138">
        <f t="shared" si="47"/>
        <v>9</v>
      </c>
      <c r="L125" s="138">
        <f t="shared" si="47"/>
        <v>10</v>
      </c>
      <c r="M125" s="138">
        <f t="shared" si="47"/>
        <v>11</v>
      </c>
      <c r="N125" s="138">
        <f t="shared" si="47"/>
        <v>12</v>
      </c>
      <c r="O125" s="138">
        <f t="shared" si="47"/>
        <v>13</v>
      </c>
      <c r="P125" s="138">
        <f t="shared" si="47"/>
        <v>14</v>
      </c>
      <c r="Q125" s="138">
        <f t="shared" si="47"/>
        <v>15</v>
      </c>
      <c r="R125" s="138">
        <f t="shared" si="47"/>
        <v>16</v>
      </c>
      <c r="S125" s="138">
        <f t="shared" si="47"/>
        <v>17</v>
      </c>
      <c r="T125" s="138">
        <f t="shared" si="47"/>
        <v>18</v>
      </c>
      <c r="U125" s="138">
        <f t="shared" si="47"/>
        <v>19</v>
      </c>
      <c r="V125" s="138">
        <f t="shared" si="47"/>
        <v>20</v>
      </c>
      <c r="W125" s="138">
        <f t="shared" si="47"/>
        <v>21</v>
      </c>
      <c r="X125" s="138">
        <f t="shared" si="47"/>
        <v>22</v>
      </c>
      <c r="Y125" s="138">
        <f t="shared" si="47"/>
        <v>23</v>
      </c>
      <c r="Z125" s="138">
        <f t="shared" si="47"/>
        <v>24</v>
      </c>
      <c r="AA125" s="138">
        <f t="shared" si="47"/>
        <v>25</v>
      </c>
      <c r="AB125" s="138">
        <f t="shared" si="47"/>
        <v>26</v>
      </c>
      <c r="AC125" s="138">
        <f t="shared" si="47"/>
        <v>27</v>
      </c>
      <c r="AD125" s="138">
        <f t="shared" si="47"/>
        <v>28</v>
      </c>
      <c r="AE125" s="138">
        <f t="shared" si="47"/>
        <v>29</v>
      </c>
      <c r="AF125" s="138">
        <f t="shared" si="47"/>
        <v>30</v>
      </c>
      <c r="AG125" s="138">
        <f t="shared" si="47"/>
        <v>31</v>
      </c>
      <c r="AH125" s="138">
        <f t="shared" si="47"/>
        <v>32</v>
      </c>
      <c r="AI125" s="138">
        <f t="shared" si="47"/>
        <v>33</v>
      </c>
      <c r="AJ125" s="138">
        <f t="shared" si="47"/>
        <v>34</v>
      </c>
      <c r="AK125" s="138">
        <f t="shared" si="47"/>
        <v>35</v>
      </c>
      <c r="AL125" s="138">
        <f t="shared" si="47"/>
        <v>36</v>
      </c>
      <c r="AM125" s="138">
        <f t="shared" si="47"/>
        <v>37</v>
      </c>
      <c r="AN125" s="138">
        <f t="shared" si="47"/>
        <v>38</v>
      </c>
      <c r="AO125" s="138">
        <f t="shared" si="47"/>
        <v>39</v>
      </c>
      <c r="AP125" s="138">
        <f t="shared" si="47"/>
        <v>40</v>
      </c>
      <c r="AQ125" s="138">
        <f t="shared" si="47"/>
        <v>41</v>
      </c>
      <c r="AR125" s="138">
        <f t="shared" si="47"/>
        <v>42</v>
      </c>
      <c r="AS125" s="138">
        <f t="shared" si="47"/>
        <v>43</v>
      </c>
      <c r="AT125" s="138">
        <f t="shared" si="47"/>
        <v>44</v>
      </c>
      <c r="AU125" s="138">
        <f t="shared" si="47"/>
        <v>45</v>
      </c>
      <c r="AV125" s="138">
        <f t="shared" si="47"/>
        <v>46</v>
      </c>
      <c r="AW125" s="138">
        <f t="shared" si="47"/>
        <v>47</v>
      </c>
      <c r="AX125" s="138">
        <f t="shared" si="47"/>
        <v>48</v>
      </c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41" t="s">
        <v>592</v>
      </c>
      <c r="C126" s="142" t="s">
        <v>518</v>
      </c>
      <c r="D126" s="142" t="s">
        <v>519</v>
      </c>
      <c r="E126" s="142" t="s">
        <v>520</v>
      </c>
      <c r="F126" s="142" t="s">
        <v>521</v>
      </c>
      <c r="G126" s="142" t="s">
        <v>522</v>
      </c>
      <c r="H126" s="142" t="s">
        <v>523</v>
      </c>
      <c r="I126" s="142" t="s">
        <v>526</v>
      </c>
      <c r="J126" s="142" t="s">
        <v>527</v>
      </c>
      <c r="K126" s="142" t="s">
        <v>488</v>
      </c>
      <c r="L126" s="142" t="s">
        <v>529</v>
      </c>
      <c r="M126" s="142" t="s">
        <v>530</v>
      </c>
      <c r="N126" s="142" t="s">
        <v>503</v>
      </c>
      <c r="O126" s="142" t="s">
        <v>531</v>
      </c>
      <c r="P126" s="142" t="s">
        <v>532</v>
      </c>
      <c r="Q126" s="142" t="s">
        <v>533</v>
      </c>
      <c r="R126" s="142" t="s">
        <v>534</v>
      </c>
      <c r="S126" s="142" t="s">
        <v>535</v>
      </c>
      <c r="T126" s="142" t="s">
        <v>536</v>
      </c>
      <c r="U126" s="142" t="s">
        <v>537</v>
      </c>
      <c r="V126" s="142" t="s">
        <v>538</v>
      </c>
      <c r="W126" s="142" t="s">
        <v>539</v>
      </c>
      <c r="X126" s="142" t="s">
        <v>540</v>
      </c>
      <c r="Y126" s="142" t="s">
        <v>541</v>
      </c>
      <c r="Z126" s="142" t="s">
        <v>542</v>
      </c>
      <c r="AA126" s="142" t="s">
        <v>543</v>
      </c>
      <c r="AB126" s="142" t="s">
        <v>544</v>
      </c>
      <c r="AC126" s="142" t="s">
        <v>545</v>
      </c>
      <c r="AD126" s="142" t="s">
        <v>546</v>
      </c>
      <c r="AE126" s="142" t="s">
        <v>547</v>
      </c>
      <c r="AF126" s="142" t="s">
        <v>548</v>
      </c>
      <c r="AG126" s="142" t="s">
        <v>549</v>
      </c>
      <c r="AH126" s="142" t="s">
        <v>550</v>
      </c>
      <c r="AI126" s="142" t="s">
        <v>551</v>
      </c>
      <c r="AJ126" s="142" t="s">
        <v>552</v>
      </c>
      <c r="AK126" s="142" t="s">
        <v>553</v>
      </c>
      <c r="AL126" s="142" t="s">
        <v>554</v>
      </c>
      <c r="AM126" s="142" t="s">
        <v>555</v>
      </c>
      <c r="AN126" s="142" t="s">
        <v>556</v>
      </c>
      <c r="AO126" s="142" t="s">
        <v>557</v>
      </c>
      <c r="AP126" s="142" t="s">
        <v>558</v>
      </c>
      <c r="AQ126" s="142" t="s">
        <v>559</v>
      </c>
      <c r="AR126" s="142" t="s">
        <v>560</v>
      </c>
      <c r="AS126" s="142" t="s">
        <v>561</v>
      </c>
      <c r="AT126" s="142" t="s">
        <v>562</v>
      </c>
      <c r="AU126" s="142" t="s">
        <v>563</v>
      </c>
      <c r="AV126" s="142" t="s">
        <v>564</v>
      </c>
      <c r="AW126" s="142" t="s">
        <v>565</v>
      </c>
      <c r="AX126" s="142" t="s">
        <v>566</v>
      </c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9" t="s">
        <v>593</v>
      </c>
      <c r="C127" s="140">
        <f t="shared" ref="C127:AX127" si="48">IF(C126=$C114,$C116*$C118,0)</f>
        <v>0</v>
      </c>
      <c r="D127" s="140">
        <f t="shared" si="48"/>
        <v>0</v>
      </c>
      <c r="E127" s="140">
        <f t="shared" si="48"/>
        <v>0</v>
      </c>
      <c r="F127" s="140">
        <f t="shared" si="48"/>
        <v>0</v>
      </c>
      <c r="G127" s="140">
        <f t="shared" si="48"/>
        <v>0</v>
      </c>
      <c r="H127" s="140">
        <f t="shared" si="48"/>
        <v>0</v>
      </c>
      <c r="I127" s="140">
        <f t="shared" si="48"/>
        <v>0</v>
      </c>
      <c r="J127" s="140">
        <f t="shared" si="48"/>
        <v>0</v>
      </c>
      <c r="K127" s="140">
        <f t="shared" si="48"/>
        <v>0</v>
      </c>
      <c r="L127" s="140">
        <f t="shared" si="48"/>
        <v>0</v>
      </c>
      <c r="M127" s="140">
        <f t="shared" si="48"/>
        <v>0</v>
      </c>
      <c r="N127" s="140">
        <f t="shared" si="48"/>
        <v>0</v>
      </c>
      <c r="O127" s="140">
        <f t="shared" si="48"/>
        <v>0</v>
      </c>
      <c r="P127" s="140">
        <f t="shared" si="48"/>
        <v>2000</v>
      </c>
      <c r="Q127" s="140">
        <f t="shared" si="48"/>
        <v>0</v>
      </c>
      <c r="R127" s="140">
        <f t="shared" si="48"/>
        <v>0</v>
      </c>
      <c r="S127" s="140">
        <f t="shared" si="48"/>
        <v>0</v>
      </c>
      <c r="T127" s="140">
        <f t="shared" si="48"/>
        <v>0</v>
      </c>
      <c r="U127" s="140">
        <f t="shared" si="48"/>
        <v>0</v>
      </c>
      <c r="V127" s="140">
        <f t="shared" si="48"/>
        <v>0</v>
      </c>
      <c r="W127" s="140">
        <f t="shared" si="48"/>
        <v>0</v>
      </c>
      <c r="X127" s="140">
        <f t="shared" si="48"/>
        <v>0</v>
      </c>
      <c r="Y127" s="140">
        <f t="shared" si="48"/>
        <v>0</v>
      </c>
      <c r="Z127" s="140">
        <f t="shared" si="48"/>
        <v>0</v>
      </c>
      <c r="AA127" s="140">
        <f t="shared" si="48"/>
        <v>0</v>
      </c>
      <c r="AB127" s="140">
        <f t="shared" si="48"/>
        <v>0</v>
      </c>
      <c r="AC127" s="140">
        <f t="shared" si="48"/>
        <v>0</v>
      </c>
      <c r="AD127" s="140">
        <f t="shared" si="48"/>
        <v>0</v>
      </c>
      <c r="AE127" s="140">
        <f t="shared" si="48"/>
        <v>0</v>
      </c>
      <c r="AF127" s="140">
        <f t="shared" si="48"/>
        <v>0</v>
      </c>
      <c r="AG127" s="140">
        <f t="shared" si="48"/>
        <v>0</v>
      </c>
      <c r="AH127" s="140">
        <f t="shared" si="48"/>
        <v>0</v>
      </c>
      <c r="AI127" s="140">
        <f t="shared" si="48"/>
        <v>0</v>
      </c>
      <c r="AJ127" s="140">
        <f t="shared" si="48"/>
        <v>0</v>
      </c>
      <c r="AK127" s="140">
        <f t="shared" si="48"/>
        <v>0</v>
      </c>
      <c r="AL127" s="140">
        <f t="shared" si="48"/>
        <v>0</v>
      </c>
      <c r="AM127" s="140">
        <f t="shared" si="48"/>
        <v>0</v>
      </c>
      <c r="AN127" s="140">
        <f t="shared" si="48"/>
        <v>0</v>
      </c>
      <c r="AO127" s="140">
        <f t="shared" si="48"/>
        <v>0</v>
      </c>
      <c r="AP127" s="140">
        <f t="shared" si="48"/>
        <v>0</v>
      </c>
      <c r="AQ127" s="140">
        <f t="shared" si="48"/>
        <v>0</v>
      </c>
      <c r="AR127" s="140">
        <f t="shared" si="48"/>
        <v>0</v>
      </c>
      <c r="AS127" s="140">
        <f t="shared" si="48"/>
        <v>0</v>
      </c>
      <c r="AT127" s="140">
        <f t="shared" si="48"/>
        <v>0</v>
      </c>
      <c r="AU127" s="140">
        <f t="shared" si="48"/>
        <v>0</v>
      </c>
      <c r="AV127" s="140">
        <f t="shared" si="48"/>
        <v>0</v>
      </c>
      <c r="AW127" s="140">
        <f t="shared" si="48"/>
        <v>0</v>
      </c>
      <c r="AX127" s="140">
        <f t="shared" si="48"/>
        <v>0</v>
      </c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9" t="s">
        <v>567</v>
      </c>
      <c r="C128" s="140"/>
      <c r="D128" s="140">
        <f>+IF(D125&gt;=$D114,$D123,0)*IF(C132&lt;1,0,1)</f>
        <v>0</v>
      </c>
      <c r="E128" s="140">
        <f t="shared" ref="E128:AA128" si="49">+IF(E125&gt;=$D114,$D123,0)*IF(D132&lt;1,0,1)</f>
        <v>0</v>
      </c>
      <c r="F128" s="140">
        <f t="shared" si="49"/>
        <v>0</v>
      </c>
      <c r="G128" s="140">
        <f t="shared" si="49"/>
        <v>0</v>
      </c>
      <c r="H128" s="140">
        <f t="shared" si="49"/>
        <v>0</v>
      </c>
      <c r="I128" s="140">
        <f t="shared" si="49"/>
        <v>0</v>
      </c>
      <c r="J128" s="140">
        <f t="shared" si="49"/>
        <v>0</v>
      </c>
      <c r="K128" s="140">
        <f t="shared" si="49"/>
        <v>0</v>
      </c>
      <c r="L128" s="140">
        <f t="shared" si="49"/>
        <v>0</v>
      </c>
      <c r="M128" s="140">
        <f t="shared" si="49"/>
        <v>0</v>
      </c>
      <c r="N128" s="140">
        <f t="shared" si="49"/>
        <v>0</v>
      </c>
      <c r="O128" s="140">
        <f t="shared" si="49"/>
        <v>0</v>
      </c>
      <c r="P128" s="140">
        <f t="shared" si="49"/>
        <v>395.49775026664986</v>
      </c>
      <c r="Q128" s="140">
        <f t="shared" si="49"/>
        <v>395.49775026664986</v>
      </c>
      <c r="R128" s="140">
        <f t="shared" si="49"/>
        <v>395.49775026664986</v>
      </c>
      <c r="S128" s="140">
        <f t="shared" si="49"/>
        <v>395.49775026664986</v>
      </c>
      <c r="T128" s="140">
        <f t="shared" si="49"/>
        <v>395.49775026664986</v>
      </c>
      <c r="U128" s="140">
        <f t="shared" si="49"/>
        <v>395.49775026664986</v>
      </c>
      <c r="V128" s="140">
        <f t="shared" si="49"/>
        <v>395.49775026664986</v>
      </c>
      <c r="W128" s="140">
        <f t="shared" si="49"/>
        <v>395.49775026664986</v>
      </c>
      <c r="X128" s="140">
        <f t="shared" si="49"/>
        <v>395.49775026664986</v>
      </c>
      <c r="Y128" s="140">
        <f t="shared" si="49"/>
        <v>395.49775026664986</v>
      </c>
      <c r="Z128" s="140">
        <f t="shared" si="49"/>
        <v>395.49775026664986</v>
      </c>
      <c r="AA128" s="140">
        <f t="shared" si="49"/>
        <v>395.49775026664986</v>
      </c>
      <c r="AB128" s="140">
        <f>+IF(AB125&gt;=$D114,$D123,0)*IF(AA132&lt;1,0,1)</f>
        <v>395.49775026664986</v>
      </c>
      <c r="AC128" s="140">
        <f t="shared" ref="AC128:AX128" si="50">+IF(AC125&gt;=$D114,$D123,0)*IF(AB132&lt;1,0,1)</f>
        <v>395.49775026664986</v>
      </c>
      <c r="AD128" s="140">
        <f t="shared" si="50"/>
        <v>395.49775026664986</v>
      </c>
      <c r="AE128" s="140">
        <f t="shared" si="50"/>
        <v>395.49775026664986</v>
      </c>
      <c r="AF128" s="140">
        <f t="shared" si="50"/>
        <v>395.49775026664986</v>
      </c>
      <c r="AG128" s="140">
        <f t="shared" si="50"/>
        <v>395.49775026664986</v>
      </c>
      <c r="AH128" s="140">
        <f t="shared" si="50"/>
        <v>395.49775026664986</v>
      </c>
      <c r="AI128" s="140">
        <f t="shared" si="50"/>
        <v>395.49775026664986</v>
      </c>
      <c r="AJ128" s="140">
        <f t="shared" si="50"/>
        <v>395.49775026664986</v>
      </c>
      <c r="AK128" s="140">
        <f t="shared" si="50"/>
        <v>395.49775026664986</v>
      </c>
      <c r="AL128" s="140">
        <f t="shared" si="50"/>
        <v>395.49775026664986</v>
      </c>
      <c r="AM128" s="140">
        <f t="shared" si="50"/>
        <v>395.49775026664986</v>
      </c>
      <c r="AN128" s="140">
        <f t="shared" si="50"/>
        <v>395.49775026664986</v>
      </c>
      <c r="AO128" s="140">
        <f t="shared" si="50"/>
        <v>395.49775026664986</v>
      </c>
      <c r="AP128" s="140">
        <f t="shared" si="50"/>
        <v>395.49775026664986</v>
      </c>
      <c r="AQ128" s="140">
        <f t="shared" si="50"/>
        <v>395.49775026664986</v>
      </c>
      <c r="AR128" s="140">
        <f t="shared" si="50"/>
        <v>395.49775026664986</v>
      </c>
      <c r="AS128" s="140">
        <f t="shared" si="50"/>
        <v>395.49775026664986</v>
      </c>
      <c r="AT128" s="140">
        <f t="shared" si="50"/>
        <v>395.49775026664986</v>
      </c>
      <c r="AU128" s="140">
        <f t="shared" si="50"/>
        <v>395.49775026664986</v>
      </c>
      <c r="AV128" s="140">
        <f t="shared" si="50"/>
        <v>395.49775026664986</v>
      </c>
      <c r="AW128" s="140">
        <f t="shared" si="50"/>
        <v>395.49775026664986</v>
      </c>
      <c r="AX128" s="140">
        <f t="shared" si="50"/>
        <v>395.49775026664986</v>
      </c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9" t="s">
        <v>568</v>
      </c>
      <c r="C129" s="140"/>
      <c r="D129" s="140">
        <f t="shared" ref="D129:AX129" si="51">D128-D131</f>
        <v>0</v>
      </c>
      <c r="E129" s="140">
        <f t="shared" si="51"/>
        <v>0</v>
      </c>
      <c r="F129" s="140">
        <f t="shared" si="51"/>
        <v>0</v>
      </c>
      <c r="G129" s="140">
        <f t="shared" si="51"/>
        <v>0</v>
      </c>
      <c r="H129" s="140">
        <f t="shared" si="51"/>
        <v>0</v>
      </c>
      <c r="I129" s="140">
        <f t="shared" si="51"/>
        <v>0</v>
      </c>
      <c r="J129" s="140">
        <f t="shared" si="51"/>
        <v>0</v>
      </c>
      <c r="K129" s="140">
        <f t="shared" si="51"/>
        <v>0</v>
      </c>
      <c r="L129" s="140">
        <f t="shared" si="51"/>
        <v>0</v>
      </c>
      <c r="M129" s="140">
        <f t="shared" si="51"/>
        <v>0</v>
      </c>
      <c r="N129" s="140">
        <f t="shared" si="51"/>
        <v>0</v>
      </c>
      <c r="O129" s="140">
        <f t="shared" si="51"/>
        <v>0</v>
      </c>
      <c r="P129" s="140">
        <f t="shared" si="51"/>
        <v>280.18057720846241</v>
      </c>
      <c r="Q129" s="140">
        <f t="shared" si="51"/>
        <v>282.19992921530559</v>
      </c>
      <c r="R129" s="140">
        <f t="shared" si="51"/>
        <v>284.23383534495122</v>
      </c>
      <c r="S129" s="140">
        <f t="shared" si="51"/>
        <v>286.28240049366786</v>
      </c>
      <c r="T129" s="140">
        <f t="shared" si="51"/>
        <v>288.34573031374543</v>
      </c>
      <c r="U129" s="140">
        <f t="shared" si="51"/>
        <v>290.42393121894418</v>
      </c>
      <c r="V129" s="140">
        <f t="shared" si="51"/>
        <v>292.51711038998258</v>
      </c>
      <c r="W129" s="140">
        <f t="shared" si="51"/>
        <v>294.62537578006521</v>
      </c>
      <c r="X129" s="140">
        <f t="shared" si="51"/>
        <v>296.74883612045039</v>
      </c>
      <c r="Y129" s="140">
        <f t="shared" si="51"/>
        <v>298.88760092605776</v>
      </c>
      <c r="Z129" s="140">
        <f t="shared" si="51"/>
        <v>301.04178050111631</v>
      </c>
      <c r="AA129" s="140">
        <f t="shared" si="51"/>
        <v>303.21148594485328</v>
      </c>
      <c r="AB129" s="140">
        <f t="shared" si="51"/>
        <v>305.39682915722415</v>
      </c>
      <c r="AC129" s="140">
        <f t="shared" si="51"/>
        <v>307.59792284468318</v>
      </c>
      <c r="AD129" s="140">
        <f t="shared" si="51"/>
        <v>309.8148805259969</v>
      </c>
      <c r="AE129" s="140">
        <f t="shared" si="51"/>
        <v>312.04781653809806</v>
      </c>
      <c r="AF129" s="140">
        <f t="shared" si="51"/>
        <v>314.29684604198263</v>
      </c>
      <c r="AG129" s="140">
        <f t="shared" si="51"/>
        <v>316.56208502864922</v>
      </c>
      <c r="AH129" s="140">
        <f t="shared" si="51"/>
        <v>318.84365032508106</v>
      </c>
      <c r="AI129" s="140">
        <f t="shared" si="51"/>
        <v>321.14165960027117</v>
      </c>
      <c r="AJ129" s="140">
        <f t="shared" si="51"/>
        <v>323.45623137129104</v>
      </c>
      <c r="AK129" s="140">
        <f t="shared" si="51"/>
        <v>325.7874850094031</v>
      </c>
      <c r="AL129" s="140">
        <f t="shared" si="51"/>
        <v>328.13554074621686</v>
      </c>
      <c r="AM129" s="140">
        <f t="shared" si="51"/>
        <v>330.5005196798902</v>
      </c>
      <c r="AN129" s="140">
        <f t="shared" si="51"/>
        <v>332.88254378137441</v>
      </c>
      <c r="AO129" s="140">
        <f t="shared" si="51"/>
        <v>335.2817359007048</v>
      </c>
      <c r="AP129" s="140">
        <f t="shared" si="51"/>
        <v>337.69821977333675</v>
      </c>
      <c r="AQ129" s="140">
        <f t="shared" si="51"/>
        <v>340.13212002652699</v>
      </c>
      <c r="AR129" s="140">
        <f t="shared" si="51"/>
        <v>342.58356218576114</v>
      </c>
      <c r="AS129" s="140">
        <f t="shared" si="51"/>
        <v>345.05267268122776</v>
      </c>
      <c r="AT129" s="140">
        <f t="shared" si="51"/>
        <v>347.53957885433846</v>
      </c>
      <c r="AU129" s="140">
        <f t="shared" si="51"/>
        <v>350.04440896429571</v>
      </c>
      <c r="AV129" s="140">
        <f t="shared" si="51"/>
        <v>352.56729219470736</v>
      </c>
      <c r="AW129" s="140">
        <f t="shared" si="51"/>
        <v>355.10835866024945</v>
      </c>
      <c r="AX129" s="140">
        <f t="shared" si="51"/>
        <v>357.66773941337652</v>
      </c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9" t="s">
        <v>569</v>
      </c>
      <c r="C130" s="140"/>
      <c r="D130" s="140">
        <f t="shared" ref="D130:Q130" si="52">(D129+C130)*(IF(C132&lt;1,0,1))</f>
        <v>0</v>
      </c>
      <c r="E130" s="140">
        <f t="shared" si="52"/>
        <v>0</v>
      </c>
      <c r="F130" s="140">
        <f t="shared" si="52"/>
        <v>0</v>
      </c>
      <c r="G130" s="140">
        <f t="shared" si="52"/>
        <v>0</v>
      </c>
      <c r="H130" s="140">
        <f t="shared" si="52"/>
        <v>0</v>
      </c>
      <c r="I130" s="140">
        <f t="shared" si="52"/>
        <v>0</v>
      </c>
      <c r="J130" s="140">
        <f t="shared" si="52"/>
        <v>0</v>
      </c>
      <c r="K130" s="140">
        <f t="shared" si="52"/>
        <v>0</v>
      </c>
      <c r="L130" s="140">
        <f t="shared" si="52"/>
        <v>0</v>
      </c>
      <c r="M130" s="140">
        <f t="shared" si="52"/>
        <v>0</v>
      </c>
      <c r="N130" s="140">
        <f t="shared" si="52"/>
        <v>0</v>
      </c>
      <c r="O130" s="140">
        <f t="shared" si="52"/>
        <v>0</v>
      </c>
      <c r="P130" s="140">
        <f t="shared" si="52"/>
        <v>280.18057720846241</v>
      </c>
      <c r="Q130" s="140">
        <f t="shared" si="52"/>
        <v>562.380506423768</v>
      </c>
      <c r="R130" s="140">
        <f>(R129+Q130)*(IF(Q132&lt;1,0,1))</f>
        <v>846.61434176871921</v>
      </c>
      <c r="S130" s="140">
        <f t="shared" ref="S130:AX130" si="53">(S129+R130)*(IF(R132&lt;1,0,1))</f>
        <v>1132.8967422623871</v>
      </c>
      <c r="T130" s="140">
        <f t="shared" si="53"/>
        <v>1421.2424725761325</v>
      </c>
      <c r="U130" s="140">
        <f t="shared" si="53"/>
        <v>1711.6664037950768</v>
      </c>
      <c r="V130" s="140">
        <f t="shared" si="53"/>
        <v>2004.1835141850593</v>
      </c>
      <c r="W130" s="140">
        <f t="shared" si="53"/>
        <v>2298.8088899651243</v>
      </c>
      <c r="X130" s="140">
        <f t="shared" si="53"/>
        <v>2595.5577260855748</v>
      </c>
      <c r="Y130" s="140">
        <f t="shared" si="53"/>
        <v>2894.4453270116328</v>
      </c>
      <c r="Z130" s="140">
        <f t="shared" si="53"/>
        <v>3195.4871075127489</v>
      </c>
      <c r="AA130" s="140">
        <f t="shared" si="53"/>
        <v>3498.6985934576023</v>
      </c>
      <c r="AB130" s="140">
        <f t="shared" si="53"/>
        <v>3804.0954226148265</v>
      </c>
      <c r="AC130" s="140">
        <f t="shared" si="53"/>
        <v>4111.6933454595101</v>
      </c>
      <c r="AD130" s="140">
        <f t="shared" si="53"/>
        <v>4421.5082259855071</v>
      </c>
      <c r="AE130" s="140">
        <f t="shared" si="53"/>
        <v>4733.5560425236054</v>
      </c>
      <c r="AF130" s="140">
        <f t="shared" si="53"/>
        <v>5047.8528885655878</v>
      </c>
      <c r="AG130" s="140">
        <f t="shared" si="53"/>
        <v>5364.4149735942374</v>
      </c>
      <c r="AH130" s="140">
        <f t="shared" si="53"/>
        <v>5683.2586239193188</v>
      </c>
      <c r="AI130" s="140">
        <f t="shared" si="53"/>
        <v>6004.4002835195897</v>
      </c>
      <c r="AJ130" s="140">
        <f t="shared" si="53"/>
        <v>6327.856514890881</v>
      </c>
      <c r="AK130" s="140">
        <f t="shared" si="53"/>
        <v>6653.6439999002841</v>
      </c>
      <c r="AL130" s="140">
        <f t="shared" si="53"/>
        <v>6981.7795406465011</v>
      </c>
      <c r="AM130" s="140">
        <f t="shared" si="53"/>
        <v>7312.2800603263913</v>
      </c>
      <c r="AN130" s="140">
        <f t="shared" si="53"/>
        <v>7645.1626041077661</v>
      </c>
      <c r="AO130" s="140">
        <f t="shared" si="53"/>
        <v>7980.444340008471</v>
      </c>
      <c r="AP130" s="140">
        <f t="shared" si="53"/>
        <v>8318.142559781807</v>
      </c>
      <c r="AQ130" s="140">
        <f t="shared" si="53"/>
        <v>8658.2746798083335</v>
      </c>
      <c r="AR130" s="140">
        <f t="shared" si="53"/>
        <v>9000.858241994094</v>
      </c>
      <c r="AS130" s="140">
        <f t="shared" si="53"/>
        <v>9345.9109146753217</v>
      </c>
      <c r="AT130" s="140">
        <f t="shared" si="53"/>
        <v>9693.4504935296609</v>
      </c>
      <c r="AU130" s="140">
        <f t="shared" si="53"/>
        <v>10043.494902493956</v>
      </c>
      <c r="AV130" s="140">
        <f t="shared" si="53"/>
        <v>10396.062194688664</v>
      </c>
      <c r="AW130" s="140">
        <f t="shared" si="53"/>
        <v>10751.170553348913</v>
      </c>
      <c r="AX130" s="140">
        <f t="shared" si="53"/>
        <v>11108.83829276229</v>
      </c>
      <c r="AY130" s="127"/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9" t="s">
        <v>570</v>
      </c>
      <c r="C131" s="140"/>
      <c r="D131" s="140">
        <f>IF(D128&gt;0,C132*$D121,0)</f>
        <v>0</v>
      </c>
      <c r="E131" s="140">
        <f t="shared" ref="E131:AX131" si="54">IF(E128&gt;0,D132*$D$13,0)</f>
        <v>0</v>
      </c>
      <c r="F131" s="140">
        <f t="shared" si="54"/>
        <v>0</v>
      </c>
      <c r="G131" s="140">
        <f t="shared" si="54"/>
        <v>0</v>
      </c>
      <c r="H131" s="140">
        <f t="shared" si="54"/>
        <v>0</v>
      </c>
      <c r="I131" s="140">
        <f t="shared" si="54"/>
        <v>0</v>
      </c>
      <c r="J131" s="140">
        <f t="shared" si="54"/>
        <v>0</v>
      </c>
      <c r="K131" s="140">
        <f t="shared" si="54"/>
        <v>0</v>
      </c>
      <c r="L131" s="140">
        <f t="shared" si="54"/>
        <v>0</v>
      </c>
      <c r="M131" s="140">
        <f t="shared" si="54"/>
        <v>0</v>
      </c>
      <c r="N131" s="140">
        <f t="shared" si="54"/>
        <v>0</v>
      </c>
      <c r="O131" s="140">
        <f t="shared" si="54"/>
        <v>0</v>
      </c>
      <c r="P131" s="140">
        <f t="shared" si="54"/>
        <v>115.31717305818745</v>
      </c>
      <c r="Q131" s="140">
        <f t="shared" si="54"/>
        <v>113.29782105134426</v>
      </c>
      <c r="R131" s="140">
        <f t="shared" si="54"/>
        <v>111.26391492169866</v>
      </c>
      <c r="S131" s="140">
        <f t="shared" si="54"/>
        <v>109.21534977298202</v>
      </c>
      <c r="T131" s="140">
        <f t="shared" si="54"/>
        <v>107.15201995290442</v>
      </c>
      <c r="U131" s="140">
        <f t="shared" si="54"/>
        <v>105.0738190477057</v>
      </c>
      <c r="V131" s="140">
        <f t="shared" si="54"/>
        <v>102.98063987666731</v>
      </c>
      <c r="W131" s="140">
        <f t="shared" si="54"/>
        <v>100.87237448658466</v>
      </c>
      <c r="X131" s="140">
        <f t="shared" si="54"/>
        <v>98.748914146199439</v>
      </c>
      <c r="Y131" s="140">
        <f t="shared" si="54"/>
        <v>96.610149340592088</v>
      </c>
      <c r="Z131" s="140">
        <f t="shared" si="54"/>
        <v>94.455969765533553</v>
      </c>
      <c r="AA131" s="140">
        <f t="shared" si="54"/>
        <v>92.286264321796551</v>
      </c>
      <c r="AB131" s="140">
        <f t="shared" si="54"/>
        <v>90.100921109425741</v>
      </c>
      <c r="AC131" s="140">
        <f t="shared" si="54"/>
        <v>87.899827421966663</v>
      </c>
      <c r="AD131" s="140">
        <f t="shared" si="54"/>
        <v>85.682869740652947</v>
      </c>
      <c r="AE131" s="140">
        <f t="shared" si="54"/>
        <v>83.449933728551812</v>
      </c>
      <c r="AF131" s="140">
        <f t="shared" si="54"/>
        <v>81.200904224667227</v>
      </c>
      <c r="AG131" s="140">
        <f t="shared" si="54"/>
        <v>78.935665238000624</v>
      </c>
      <c r="AH131" s="140">
        <f t="shared" si="54"/>
        <v>76.654099941568774</v>
      </c>
      <c r="AI131" s="140">
        <f t="shared" si="54"/>
        <v>74.356090666378677</v>
      </c>
      <c r="AJ131" s="140">
        <f t="shared" si="54"/>
        <v>72.041518895358806</v>
      </c>
      <c r="AK131" s="140">
        <f t="shared" si="54"/>
        <v>69.710265257246775</v>
      </c>
      <c r="AL131" s="140">
        <f t="shared" si="54"/>
        <v>67.362209520432984</v>
      </c>
      <c r="AM131" s="140">
        <f t="shared" si="54"/>
        <v>64.997230586759628</v>
      </c>
      <c r="AN131" s="140">
        <f t="shared" si="54"/>
        <v>62.615206485275458</v>
      </c>
      <c r="AO131" s="140">
        <f t="shared" si="54"/>
        <v>60.216014365945064</v>
      </c>
      <c r="AP131" s="140">
        <f t="shared" si="54"/>
        <v>57.799530493313114</v>
      </c>
      <c r="AQ131" s="140">
        <f t="shared" si="54"/>
        <v>55.36563024012289</v>
      </c>
      <c r="AR131" s="140">
        <f t="shared" si="54"/>
        <v>52.914188080888692</v>
      </c>
      <c r="AS131" s="140">
        <f t="shared" si="54"/>
        <v>50.445077585422091</v>
      </c>
      <c r="AT131" s="140">
        <f t="shared" si="54"/>
        <v>47.958171412311387</v>
      </c>
      <c r="AU131" s="140">
        <f t="shared" si="54"/>
        <v>45.453341302354168</v>
      </c>
      <c r="AV131" s="140">
        <f t="shared" si="54"/>
        <v>42.93045807194251</v>
      </c>
      <c r="AW131" s="140">
        <f t="shared" si="54"/>
        <v>40.389391606400409</v>
      </c>
      <c r="AX131" s="140">
        <f t="shared" si="54"/>
        <v>37.830010853273357</v>
      </c>
      <c r="AY131" s="127"/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29" t="s">
        <v>571</v>
      </c>
      <c r="C132" s="140">
        <f>IF(D126=$C114,($C116-($C116*$C118)-($C116*$C117)),(($C116-($C116*$C118)-($C116*$C117))-C130)*IF(B132&lt;1,0,1))</f>
        <v>16000</v>
      </c>
      <c r="D132" s="140">
        <f>IF(E126=$C114,($C116-($C116*$C118)-($C116*$C117)),(($C116-($C116*$C118)-($C116*$C117))-D130)*IF(C132&lt;1,0,1))</f>
        <v>16000</v>
      </c>
      <c r="E132" s="140">
        <f>IF(F126=$C114,($C116-($C116*$C118)-($C116*$C117)),(($C116-($C116*$C118)-($C116*$C117))-E130)*IF(D132&lt;1,0,1))</f>
        <v>16000</v>
      </c>
      <c r="F132" s="140">
        <f>IF(G126=$C114,($C116-($C116*$C118)-($C116*$C117)),(($C116-($C116*$C118)-($C116*$C117))-F130)*IF(E132&lt;1,0,1))</f>
        <v>16000</v>
      </c>
      <c r="G132" s="140">
        <f t="shared" ref="G132:AX132" si="55">IF(H126=$C114,($C116-($C116*$C118)-($C116*$C117)),(($C116-($C116*$C118)-($C116*$C117))-G130)*IF(F132&lt;1,0,1))</f>
        <v>16000</v>
      </c>
      <c r="H132" s="140">
        <f t="shared" si="55"/>
        <v>16000</v>
      </c>
      <c r="I132" s="140">
        <f t="shared" si="55"/>
        <v>16000</v>
      </c>
      <c r="J132" s="140">
        <f t="shared" si="55"/>
        <v>16000</v>
      </c>
      <c r="K132" s="140">
        <f t="shared" si="55"/>
        <v>16000</v>
      </c>
      <c r="L132" s="140">
        <f t="shared" si="55"/>
        <v>16000</v>
      </c>
      <c r="M132" s="140">
        <f t="shared" si="55"/>
        <v>16000</v>
      </c>
      <c r="N132" s="140">
        <f t="shared" si="55"/>
        <v>16000</v>
      </c>
      <c r="O132" s="140">
        <f t="shared" si="55"/>
        <v>16000</v>
      </c>
      <c r="P132" s="140">
        <f t="shared" si="55"/>
        <v>15719.819422791537</v>
      </c>
      <c r="Q132" s="140">
        <f t="shared" si="55"/>
        <v>15437.619493576232</v>
      </c>
      <c r="R132" s="140">
        <f t="shared" si="55"/>
        <v>15153.38565823128</v>
      </c>
      <c r="S132" s="140">
        <f t="shared" si="55"/>
        <v>14867.103257737614</v>
      </c>
      <c r="T132" s="140">
        <f t="shared" si="55"/>
        <v>14578.757527423868</v>
      </c>
      <c r="U132" s="140">
        <f t="shared" si="55"/>
        <v>14288.333596204924</v>
      </c>
      <c r="V132" s="140">
        <f t="shared" si="55"/>
        <v>13995.816485814941</v>
      </c>
      <c r="W132" s="140">
        <f t="shared" si="55"/>
        <v>13701.191110034875</v>
      </c>
      <c r="X132" s="140">
        <f t="shared" si="55"/>
        <v>13404.442273914425</v>
      </c>
      <c r="Y132" s="140">
        <f t="shared" si="55"/>
        <v>13105.554672988368</v>
      </c>
      <c r="Z132" s="140">
        <f t="shared" si="55"/>
        <v>12804.512892487252</v>
      </c>
      <c r="AA132" s="140">
        <f t="shared" si="55"/>
        <v>12501.301406542398</v>
      </c>
      <c r="AB132" s="140">
        <f t="shared" si="55"/>
        <v>12195.904577385174</v>
      </c>
      <c r="AC132" s="140">
        <f t="shared" si="55"/>
        <v>11888.306654540491</v>
      </c>
      <c r="AD132" s="140">
        <f t="shared" si="55"/>
        <v>11578.491774014492</v>
      </c>
      <c r="AE132" s="140">
        <f t="shared" si="55"/>
        <v>11266.443957476395</v>
      </c>
      <c r="AF132" s="140">
        <f t="shared" si="55"/>
        <v>10952.147111434413</v>
      </c>
      <c r="AG132" s="140">
        <f t="shared" si="55"/>
        <v>10635.585026405763</v>
      </c>
      <c r="AH132" s="140">
        <f t="shared" si="55"/>
        <v>10316.741376080681</v>
      </c>
      <c r="AI132" s="140">
        <f t="shared" si="55"/>
        <v>9995.5997164804103</v>
      </c>
      <c r="AJ132" s="140">
        <f t="shared" si="55"/>
        <v>9672.143485109118</v>
      </c>
      <c r="AK132" s="140">
        <f t="shared" si="55"/>
        <v>9346.3560000997168</v>
      </c>
      <c r="AL132" s="140">
        <f t="shared" si="55"/>
        <v>9018.2204593534989</v>
      </c>
      <c r="AM132" s="140">
        <f t="shared" si="55"/>
        <v>8687.7199396736087</v>
      </c>
      <c r="AN132" s="140">
        <f t="shared" si="55"/>
        <v>8354.8373958922348</v>
      </c>
      <c r="AO132" s="140">
        <f t="shared" si="55"/>
        <v>8019.555659991529</v>
      </c>
      <c r="AP132" s="140">
        <f t="shared" si="55"/>
        <v>7681.857440218193</v>
      </c>
      <c r="AQ132" s="140">
        <f t="shared" si="55"/>
        <v>7341.7253201916665</v>
      </c>
      <c r="AR132" s="140">
        <f t="shared" si="55"/>
        <v>6999.141758005906</v>
      </c>
      <c r="AS132" s="140">
        <f t="shared" si="55"/>
        <v>6654.0890853246783</v>
      </c>
      <c r="AT132" s="140">
        <f t="shared" si="55"/>
        <v>6306.5495064703391</v>
      </c>
      <c r="AU132" s="140">
        <f t="shared" si="55"/>
        <v>5956.505097506044</v>
      </c>
      <c r="AV132" s="140">
        <f t="shared" si="55"/>
        <v>5603.937805311336</v>
      </c>
      <c r="AW132" s="140">
        <f t="shared" si="55"/>
        <v>5248.829446651087</v>
      </c>
      <c r="AX132" s="140">
        <f t="shared" si="55"/>
        <v>4891.1617072377103</v>
      </c>
      <c r="AY132" s="127"/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594</v>
      </c>
      <c r="C133" s="140"/>
      <c r="D133" s="140">
        <f t="shared" ref="D133:Y133" si="56">IF(D132&lt;1,$C116*$C117,0)*IF(C132&lt;1,0,1)</f>
        <v>0</v>
      </c>
      <c r="E133" s="140">
        <f t="shared" si="56"/>
        <v>0</v>
      </c>
      <c r="F133" s="140">
        <f t="shared" si="56"/>
        <v>0</v>
      </c>
      <c r="G133" s="140">
        <f t="shared" si="56"/>
        <v>0</v>
      </c>
      <c r="H133" s="140">
        <f t="shared" si="56"/>
        <v>0</v>
      </c>
      <c r="I133" s="140">
        <f t="shared" si="56"/>
        <v>0</v>
      </c>
      <c r="J133" s="140">
        <f t="shared" si="56"/>
        <v>0</v>
      </c>
      <c r="K133" s="140">
        <f t="shared" si="56"/>
        <v>0</v>
      </c>
      <c r="L133" s="140">
        <f t="shared" si="56"/>
        <v>0</v>
      </c>
      <c r="M133" s="140">
        <f t="shared" si="56"/>
        <v>0</v>
      </c>
      <c r="N133" s="140">
        <f t="shared" si="56"/>
        <v>0</v>
      </c>
      <c r="O133" s="140">
        <f t="shared" si="56"/>
        <v>0</v>
      </c>
      <c r="P133" s="140">
        <f t="shared" si="56"/>
        <v>0</v>
      </c>
      <c r="Q133" s="140">
        <f t="shared" si="56"/>
        <v>0</v>
      </c>
      <c r="R133" s="140">
        <f t="shared" si="56"/>
        <v>0</v>
      </c>
      <c r="S133" s="140">
        <f t="shared" si="56"/>
        <v>0</v>
      </c>
      <c r="T133" s="140">
        <f t="shared" si="56"/>
        <v>0</v>
      </c>
      <c r="U133" s="140">
        <f t="shared" si="56"/>
        <v>0</v>
      </c>
      <c r="V133" s="140">
        <f t="shared" si="56"/>
        <v>0</v>
      </c>
      <c r="W133" s="140">
        <f t="shared" si="56"/>
        <v>0</v>
      </c>
      <c r="X133" s="140">
        <f t="shared" si="56"/>
        <v>0</v>
      </c>
      <c r="Y133" s="140">
        <f t="shared" si="56"/>
        <v>0</v>
      </c>
      <c r="Z133" s="140">
        <f t="shared" ref="Z133:AX133" si="57">IF(Z132&lt;1,$C$8*$C$9,0)*IF(Y132&lt;1,0,1)</f>
        <v>0</v>
      </c>
      <c r="AA133" s="140">
        <f t="shared" si="57"/>
        <v>0</v>
      </c>
      <c r="AB133" s="140">
        <f t="shared" si="57"/>
        <v>0</v>
      </c>
      <c r="AC133" s="140">
        <f t="shared" si="57"/>
        <v>0</v>
      </c>
      <c r="AD133" s="140">
        <f t="shared" si="57"/>
        <v>0</v>
      </c>
      <c r="AE133" s="140">
        <f t="shared" si="57"/>
        <v>0</v>
      </c>
      <c r="AF133" s="140">
        <f t="shared" si="57"/>
        <v>0</v>
      </c>
      <c r="AG133" s="140">
        <f t="shared" si="57"/>
        <v>0</v>
      </c>
      <c r="AH133" s="140">
        <f t="shared" si="57"/>
        <v>0</v>
      </c>
      <c r="AI133" s="140">
        <f t="shared" si="57"/>
        <v>0</v>
      </c>
      <c r="AJ133" s="140">
        <f t="shared" si="57"/>
        <v>0</v>
      </c>
      <c r="AK133" s="140">
        <f t="shared" si="57"/>
        <v>0</v>
      </c>
      <c r="AL133" s="140">
        <f t="shared" si="57"/>
        <v>0</v>
      </c>
      <c r="AM133" s="140">
        <f t="shared" si="57"/>
        <v>0</v>
      </c>
      <c r="AN133" s="140">
        <f t="shared" si="57"/>
        <v>0</v>
      </c>
      <c r="AO133" s="140">
        <f t="shared" si="57"/>
        <v>0</v>
      </c>
      <c r="AP133" s="140">
        <f t="shared" si="57"/>
        <v>0</v>
      </c>
      <c r="AQ133" s="140">
        <f t="shared" si="57"/>
        <v>0</v>
      </c>
      <c r="AR133" s="140">
        <f t="shared" si="57"/>
        <v>0</v>
      </c>
      <c r="AS133" s="140">
        <f t="shared" si="57"/>
        <v>0</v>
      </c>
      <c r="AT133" s="140">
        <f t="shared" si="57"/>
        <v>0</v>
      </c>
      <c r="AU133" s="140">
        <f t="shared" si="57"/>
        <v>0</v>
      </c>
      <c r="AV133" s="140">
        <f t="shared" si="57"/>
        <v>0</v>
      </c>
      <c r="AW133" s="140">
        <f t="shared" si="57"/>
        <v>0</v>
      </c>
      <c r="AX133" s="140">
        <f t="shared" si="57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43" t="s">
        <v>595</v>
      </c>
      <c r="C134" s="140">
        <f>C127+C128+C133</f>
        <v>0</v>
      </c>
      <c r="D134" s="140">
        <f>D127+D128+D133</f>
        <v>0</v>
      </c>
      <c r="E134" s="140">
        <f t="shared" ref="E134:AX134" si="58">E127+E128+E133</f>
        <v>0</v>
      </c>
      <c r="F134" s="140">
        <f t="shared" si="58"/>
        <v>0</v>
      </c>
      <c r="G134" s="140">
        <f t="shared" si="58"/>
        <v>0</v>
      </c>
      <c r="H134" s="140">
        <f t="shared" si="58"/>
        <v>0</v>
      </c>
      <c r="I134" s="140">
        <f t="shared" si="58"/>
        <v>0</v>
      </c>
      <c r="J134" s="140">
        <f t="shared" si="58"/>
        <v>0</v>
      </c>
      <c r="K134" s="140">
        <f t="shared" si="58"/>
        <v>0</v>
      </c>
      <c r="L134" s="140">
        <f t="shared" si="58"/>
        <v>0</v>
      </c>
      <c r="M134" s="140">
        <f t="shared" si="58"/>
        <v>0</v>
      </c>
      <c r="N134" s="140">
        <f t="shared" si="58"/>
        <v>0</v>
      </c>
      <c r="O134" s="140">
        <f t="shared" si="58"/>
        <v>0</v>
      </c>
      <c r="P134" s="140">
        <f t="shared" si="58"/>
        <v>2395.4977502666497</v>
      </c>
      <c r="Q134" s="140">
        <f t="shared" si="58"/>
        <v>395.49775026664986</v>
      </c>
      <c r="R134" s="140">
        <f t="shared" si="58"/>
        <v>395.49775026664986</v>
      </c>
      <c r="S134" s="140">
        <f t="shared" si="58"/>
        <v>395.49775026664986</v>
      </c>
      <c r="T134" s="140">
        <f t="shared" si="58"/>
        <v>395.49775026664986</v>
      </c>
      <c r="U134" s="140">
        <f t="shared" si="58"/>
        <v>395.49775026664986</v>
      </c>
      <c r="V134" s="140">
        <f t="shared" si="58"/>
        <v>395.49775026664986</v>
      </c>
      <c r="W134" s="140">
        <f t="shared" si="58"/>
        <v>395.49775026664986</v>
      </c>
      <c r="X134" s="140">
        <f t="shared" si="58"/>
        <v>395.49775026664986</v>
      </c>
      <c r="Y134" s="140">
        <f t="shared" si="58"/>
        <v>395.49775026664986</v>
      </c>
      <c r="Z134" s="140">
        <f t="shared" si="58"/>
        <v>395.49775026664986</v>
      </c>
      <c r="AA134" s="140">
        <f t="shared" si="58"/>
        <v>395.49775026664986</v>
      </c>
      <c r="AB134" s="140">
        <f t="shared" si="58"/>
        <v>395.49775026664986</v>
      </c>
      <c r="AC134" s="140">
        <f t="shared" si="58"/>
        <v>395.49775026664986</v>
      </c>
      <c r="AD134" s="140">
        <f t="shared" si="58"/>
        <v>395.49775026664986</v>
      </c>
      <c r="AE134" s="140">
        <f t="shared" si="58"/>
        <v>395.49775026664986</v>
      </c>
      <c r="AF134" s="140">
        <f t="shared" si="58"/>
        <v>395.49775026664986</v>
      </c>
      <c r="AG134" s="140">
        <f t="shared" si="58"/>
        <v>395.49775026664986</v>
      </c>
      <c r="AH134" s="140">
        <f t="shared" si="58"/>
        <v>395.49775026664986</v>
      </c>
      <c r="AI134" s="140">
        <f t="shared" si="58"/>
        <v>395.49775026664986</v>
      </c>
      <c r="AJ134" s="140">
        <f t="shared" si="58"/>
        <v>395.49775026664986</v>
      </c>
      <c r="AK134" s="140">
        <f t="shared" si="58"/>
        <v>395.49775026664986</v>
      </c>
      <c r="AL134" s="140">
        <f t="shared" si="58"/>
        <v>395.49775026664986</v>
      </c>
      <c r="AM134" s="140">
        <f t="shared" si="58"/>
        <v>395.49775026664986</v>
      </c>
      <c r="AN134" s="140">
        <f t="shared" si="58"/>
        <v>395.49775026664986</v>
      </c>
      <c r="AO134" s="140">
        <f t="shared" si="58"/>
        <v>395.49775026664986</v>
      </c>
      <c r="AP134" s="140">
        <f t="shared" si="58"/>
        <v>395.49775026664986</v>
      </c>
      <c r="AQ134" s="140">
        <f t="shared" si="58"/>
        <v>395.49775026664986</v>
      </c>
      <c r="AR134" s="140">
        <f t="shared" si="58"/>
        <v>395.49775026664986</v>
      </c>
      <c r="AS134" s="140">
        <f t="shared" si="58"/>
        <v>395.49775026664986</v>
      </c>
      <c r="AT134" s="140">
        <f t="shared" si="58"/>
        <v>395.49775026664986</v>
      </c>
      <c r="AU134" s="140">
        <f t="shared" si="58"/>
        <v>395.49775026664986</v>
      </c>
      <c r="AV134" s="140">
        <f t="shared" si="58"/>
        <v>395.49775026664986</v>
      </c>
      <c r="AW134" s="140">
        <f t="shared" si="58"/>
        <v>395.49775026664986</v>
      </c>
      <c r="AX134" s="140">
        <f t="shared" si="58"/>
        <v>395.49775026664986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36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36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33" t="s">
        <v>600</v>
      </c>
      <c r="C137" s="133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36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36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26" t="s">
        <v>486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28" t="s">
        <v>487</v>
      </c>
      <c r="C141" s="150" t="str">
        <f>+Leasing!H5</f>
        <v>A1 M5</v>
      </c>
      <c r="D141" s="138">
        <f>VLOOKUP($C141,$BA$5:$BB$38,2,FALSE)</f>
        <v>5</v>
      </c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8" t="s">
        <v>489</v>
      </c>
      <c r="C142" s="157">
        <f>+Leasing!H6</f>
        <v>0.09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9" t="s">
        <v>504</v>
      </c>
      <c r="C143" s="158">
        <f>+Leasing!H7</f>
        <v>20000</v>
      </c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9" t="s">
        <v>505</v>
      </c>
      <c r="C144" s="157">
        <f>+Leasing!H8</f>
        <v>0.1</v>
      </c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9" t="s">
        <v>506</v>
      </c>
      <c r="C145" s="157">
        <f>+Leasing!H9</f>
        <v>0.1</v>
      </c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30" t="s">
        <v>491</v>
      </c>
      <c r="C146" s="138">
        <f>+Leasing!H10</f>
        <v>48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26" t="s">
        <v>524</v>
      </c>
      <c r="C148" s="126" t="s">
        <v>525</v>
      </c>
      <c r="D148" s="139">
        <f>((1+C142)^(1/12))-1</f>
        <v>7.2073233161367156E-3</v>
      </c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528</v>
      </c>
      <c r="C150" s="126" t="s">
        <v>525</v>
      </c>
      <c r="D150" s="140">
        <f>(C143-(C143*C144)-(C143*C145))/((1-(1+D148)^(-C146))/D148)</f>
        <v>395.49775026664986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66">
        <f>+[1]SPm!B2</f>
        <v>41275</v>
      </c>
      <c r="D151" s="66">
        <f>+[1]SPm!C2</f>
        <v>41306</v>
      </c>
      <c r="E151" s="66">
        <f>+[1]SPm!D2</f>
        <v>41336</v>
      </c>
      <c r="F151" s="66">
        <f>+[1]SPm!E2</f>
        <v>41367</v>
      </c>
      <c r="G151" s="66">
        <f>+[1]SPm!F2</f>
        <v>41397</v>
      </c>
      <c r="H151" s="66">
        <f>+[1]SPm!G2</f>
        <v>41428</v>
      </c>
      <c r="I151" s="66">
        <f>+[1]SPm!H2</f>
        <v>41458</v>
      </c>
      <c r="J151" s="66">
        <f>+[1]SPm!I2</f>
        <v>41489</v>
      </c>
      <c r="K151" s="66">
        <f>+[1]SPm!J2</f>
        <v>41519</v>
      </c>
      <c r="L151" s="66">
        <f>+[1]SPm!K2</f>
        <v>41550</v>
      </c>
      <c r="M151" s="66">
        <f>+[1]SPm!L2</f>
        <v>41580</v>
      </c>
      <c r="N151" s="66">
        <f>+[1]SPm!M2</f>
        <v>41611</v>
      </c>
      <c r="O151" s="66">
        <f>+[1]SPm!N2</f>
        <v>41641</v>
      </c>
      <c r="P151" s="66">
        <f>+[1]SPm!O2</f>
        <v>41672</v>
      </c>
      <c r="Q151" s="66">
        <f>+[1]SPm!P2</f>
        <v>41702</v>
      </c>
      <c r="R151" s="66">
        <f>+[1]SPm!Q2</f>
        <v>41733</v>
      </c>
      <c r="S151" s="66">
        <f>+[1]SPm!R2</f>
        <v>41763</v>
      </c>
      <c r="T151" s="66">
        <f>+[1]SPm!S2</f>
        <v>41794</v>
      </c>
      <c r="U151" s="66">
        <f>+[1]SPm!T2</f>
        <v>41824</v>
      </c>
      <c r="V151" s="66">
        <f>+[1]SPm!U2</f>
        <v>41855</v>
      </c>
      <c r="W151" s="66">
        <f>+[1]SPm!V2</f>
        <v>41885</v>
      </c>
      <c r="X151" s="66">
        <f>+[1]SPm!W2</f>
        <v>41916</v>
      </c>
      <c r="Y151" s="66">
        <f>+[1]SPm!X2</f>
        <v>41946</v>
      </c>
      <c r="Z151" s="66">
        <f>+[1]SPm!Y2</f>
        <v>41977</v>
      </c>
      <c r="AA151" s="66">
        <f>+[1]SPm!Z2</f>
        <v>42007</v>
      </c>
      <c r="AB151" s="66">
        <f>+[1]SPm!AA2</f>
        <v>42038</v>
      </c>
      <c r="AC151" s="66">
        <f>+[1]SPm!AB2</f>
        <v>42068</v>
      </c>
      <c r="AD151" s="66">
        <f>+[1]SPm!AC2</f>
        <v>42099</v>
      </c>
      <c r="AE151" s="66">
        <f>+[1]SPm!AD2</f>
        <v>42129</v>
      </c>
      <c r="AF151" s="66">
        <f>+[1]SPm!AE2</f>
        <v>42160</v>
      </c>
      <c r="AG151" s="66">
        <f>+[1]SPm!AF2</f>
        <v>42190</v>
      </c>
      <c r="AH151" s="66">
        <f>+[1]SPm!AG2</f>
        <v>42221</v>
      </c>
      <c r="AI151" s="66">
        <f>+[1]SPm!AH2</f>
        <v>42251</v>
      </c>
      <c r="AJ151" s="66">
        <f>+[1]SPm!AI2</f>
        <v>42282</v>
      </c>
      <c r="AK151" s="66">
        <f>+[1]SPm!AJ2</f>
        <v>42312</v>
      </c>
      <c r="AL151" s="66">
        <f>+[1]SPm!AK2</f>
        <v>42343</v>
      </c>
      <c r="AM151" s="66">
        <f>+[1]SPm!AL2</f>
        <v>42373</v>
      </c>
      <c r="AN151" s="66">
        <f>+[1]SPm!AM2</f>
        <v>42404</v>
      </c>
      <c r="AO151" s="66">
        <f>+[1]SPm!AN2</f>
        <v>42434</v>
      </c>
      <c r="AP151" s="66">
        <f>+[1]SPm!AO2</f>
        <v>42465</v>
      </c>
      <c r="AQ151" s="66">
        <f>+[1]SPm!AP2</f>
        <v>42495</v>
      </c>
      <c r="AR151" s="66">
        <f>+[1]SPm!AQ2</f>
        <v>42526</v>
      </c>
      <c r="AS151" s="66">
        <f>+[1]SPm!AR2</f>
        <v>42556</v>
      </c>
      <c r="AT151" s="66">
        <f>+[1]SPm!AS2</f>
        <v>42587</v>
      </c>
      <c r="AU151" s="66">
        <f>+[1]SPm!AT2</f>
        <v>42617</v>
      </c>
      <c r="AV151" s="66">
        <f>+[1]SPm!AU2</f>
        <v>42648</v>
      </c>
      <c r="AW151" s="66">
        <f>+[1]SPm!AV2</f>
        <v>42678</v>
      </c>
      <c r="AX151" s="66">
        <f>+[1]SPm!AW2</f>
        <v>42709</v>
      </c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7"/>
      <c r="C152" s="138">
        <v>1</v>
      </c>
      <c r="D152" s="138">
        <f>+C152+1</f>
        <v>2</v>
      </c>
      <c r="E152" s="138">
        <f t="shared" ref="E152:AX152" si="59">+D152+1</f>
        <v>3</v>
      </c>
      <c r="F152" s="138">
        <f t="shared" si="59"/>
        <v>4</v>
      </c>
      <c r="G152" s="138">
        <f t="shared" si="59"/>
        <v>5</v>
      </c>
      <c r="H152" s="138">
        <f t="shared" si="59"/>
        <v>6</v>
      </c>
      <c r="I152" s="138">
        <f t="shared" si="59"/>
        <v>7</v>
      </c>
      <c r="J152" s="138">
        <f t="shared" si="59"/>
        <v>8</v>
      </c>
      <c r="K152" s="138">
        <f t="shared" si="59"/>
        <v>9</v>
      </c>
      <c r="L152" s="138">
        <f t="shared" si="59"/>
        <v>10</v>
      </c>
      <c r="M152" s="138">
        <f t="shared" si="59"/>
        <v>11</v>
      </c>
      <c r="N152" s="138">
        <f t="shared" si="59"/>
        <v>12</v>
      </c>
      <c r="O152" s="138">
        <f t="shared" si="59"/>
        <v>13</v>
      </c>
      <c r="P152" s="138">
        <f t="shared" si="59"/>
        <v>14</v>
      </c>
      <c r="Q152" s="138">
        <f t="shared" si="59"/>
        <v>15</v>
      </c>
      <c r="R152" s="138">
        <f t="shared" si="59"/>
        <v>16</v>
      </c>
      <c r="S152" s="138">
        <f t="shared" si="59"/>
        <v>17</v>
      </c>
      <c r="T152" s="138">
        <f t="shared" si="59"/>
        <v>18</v>
      </c>
      <c r="U152" s="138">
        <f t="shared" si="59"/>
        <v>19</v>
      </c>
      <c r="V152" s="138">
        <f t="shared" si="59"/>
        <v>20</v>
      </c>
      <c r="W152" s="138">
        <f t="shared" si="59"/>
        <v>21</v>
      </c>
      <c r="X152" s="138">
        <f t="shared" si="59"/>
        <v>22</v>
      </c>
      <c r="Y152" s="138">
        <f t="shared" si="59"/>
        <v>23</v>
      </c>
      <c r="Z152" s="138">
        <f t="shared" si="59"/>
        <v>24</v>
      </c>
      <c r="AA152" s="138">
        <f t="shared" si="59"/>
        <v>25</v>
      </c>
      <c r="AB152" s="138">
        <f t="shared" si="59"/>
        <v>26</v>
      </c>
      <c r="AC152" s="138">
        <f t="shared" si="59"/>
        <v>27</v>
      </c>
      <c r="AD152" s="138">
        <f t="shared" si="59"/>
        <v>28</v>
      </c>
      <c r="AE152" s="138">
        <f t="shared" si="59"/>
        <v>29</v>
      </c>
      <c r="AF152" s="138">
        <f t="shared" si="59"/>
        <v>30</v>
      </c>
      <c r="AG152" s="138">
        <f t="shared" si="59"/>
        <v>31</v>
      </c>
      <c r="AH152" s="138">
        <f t="shared" si="59"/>
        <v>32</v>
      </c>
      <c r="AI152" s="138">
        <f t="shared" si="59"/>
        <v>33</v>
      </c>
      <c r="AJ152" s="138">
        <f t="shared" si="59"/>
        <v>34</v>
      </c>
      <c r="AK152" s="138">
        <f t="shared" si="59"/>
        <v>35</v>
      </c>
      <c r="AL152" s="138">
        <f t="shared" si="59"/>
        <v>36</v>
      </c>
      <c r="AM152" s="138">
        <f t="shared" si="59"/>
        <v>37</v>
      </c>
      <c r="AN152" s="138">
        <f t="shared" si="59"/>
        <v>38</v>
      </c>
      <c r="AO152" s="138">
        <f t="shared" si="59"/>
        <v>39</v>
      </c>
      <c r="AP152" s="138">
        <f t="shared" si="59"/>
        <v>40</v>
      </c>
      <c r="AQ152" s="138">
        <f t="shared" si="59"/>
        <v>41</v>
      </c>
      <c r="AR152" s="138">
        <f t="shared" si="59"/>
        <v>42</v>
      </c>
      <c r="AS152" s="138">
        <f t="shared" si="59"/>
        <v>43</v>
      </c>
      <c r="AT152" s="138">
        <f t="shared" si="59"/>
        <v>44</v>
      </c>
      <c r="AU152" s="138">
        <f t="shared" si="59"/>
        <v>45</v>
      </c>
      <c r="AV152" s="138">
        <f t="shared" si="59"/>
        <v>46</v>
      </c>
      <c r="AW152" s="138">
        <f t="shared" si="59"/>
        <v>47</v>
      </c>
      <c r="AX152" s="138">
        <f t="shared" si="59"/>
        <v>48</v>
      </c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41" t="s">
        <v>592</v>
      </c>
      <c r="C153" s="142" t="s">
        <v>518</v>
      </c>
      <c r="D153" s="142" t="s">
        <v>519</v>
      </c>
      <c r="E153" s="142" t="s">
        <v>520</v>
      </c>
      <c r="F153" s="142" t="s">
        <v>521</v>
      </c>
      <c r="G153" s="142" t="s">
        <v>522</v>
      </c>
      <c r="H153" s="142" t="s">
        <v>523</v>
      </c>
      <c r="I153" s="142" t="s">
        <v>526</v>
      </c>
      <c r="J153" s="142" t="s">
        <v>527</v>
      </c>
      <c r="K153" s="142" t="s">
        <v>488</v>
      </c>
      <c r="L153" s="142" t="s">
        <v>529</v>
      </c>
      <c r="M153" s="142" t="s">
        <v>530</v>
      </c>
      <c r="N153" s="142" t="s">
        <v>503</v>
      </c>
      <c r="O153" s="142" t="s">
        <v>531</v>
      </c>
      <c r="P153" s="142" t="s">
        <v>532</v>
      </c>
      <c r="Q153" s="142" t="s">
        <v>533</v>
      </c>
      <c r="R153" s="142" t="s">
        <v>534</v>
      </c>
      <c r="S153" s="142" t="s">
        <v>535</v>
      </c>
      <c r="T153" s="142" t="s">
        <v>536</v>
      </c>
      <c r="U153" s="142" t="s">
        <v>537</v>
      </c>
      <c r="V153" s="142" t="s">
        <v>538</v>
      </c>
      <c r="W153" s="142" t="s">
        <v>539</v>
      </c>
      <c r="X153" s="142" t="s">
        <v>540</v>
      </c>
      <c r="Y153" s="142" t="s">
        <v>541</v>
      </c>
      <c r="Z153" s="142" t="s">
        <v>542</v>
      </c>
      <c r="AA153" s="142" t="s">
        <v>543</v>
      </c>
      <c r="AB153" s="142" t="s">
        <v>544</v>
      </c>
      <c r="AC153" s="142" t="s">
        <v>545</v>
      </c>
      <c r="AD153" s="142" t="s">
        <v>546</v>
      </c>
      <c r="AE153" s="142" t="s">
        <v>547</v>
      </c>
      <c r="AF153" s="142" t="s">
        <v>548</v>
      </c>
      <c r="AG153" s="142" t="s">
        <v>549</v>
      </c>
      <c r="AH153" s="142" t="s">
        <v>550</v>
      </c>
      <c r="AI153" s="142" t="s">
        <v>551</v>
      </c>
      <c r="AJ153" s="142" t="s">
        <v>552</v>
      </c>
      <c r="AK153" s="142" t="s">
        <v>553</v>
      </c>
      <c r="AL153" s="142" t="s">
        <v>554</v>
      </c>
      <c r="AM153" s="142" t="s">
        <v>555</v>
      </c>
      <c r="AN153" s="142" t="s">
        <v>556</v>
      </c>
      <c r="AO153" s="142" t="s">
        <v>557</v>
      </c>
      <c r="AP153" s="142" t="s">
        <v>558</v>
      </c>
      <c r="AQ153" s="142" t="s">
        <v>559</v>
      </c>
      <c r="AR153" s="142" t="s">
        <v>560</v>
      </c>
      <c r="AS153" s="142" t="s">
        <v>561</v>
      </c>
      <c r="AT153" s="142" t="s">
        <v>562</v>
      </c>
      <c r="AU153" s="142" t="s">
        <v>563</v>
      </c>
      <c r="AV153" s="142" t="s">
        <v>564</v>
      </c>
      <c r="AW153" s="142" t="s">
        <v>565</v>
      </c>
      <c r="AX153" s="142" t="s">
        <v>566</v>
      </c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9" t="s">
        <v>593</v>
      </c>
      <c r="C154" s="140">
        <f t="shared" ref="C154:AX154" si="60">IF(C153=$C141,$C143*$C145,0)</f>
        <v>0</v>
      </c>
      <c r="D154" s="140">
        <f t="shared" si="60"/>
        <v>0</v>
      </c>
      <c r="E154" s="140">
        <f t="shared" si="60"/>
        <v>0</v>
      </c>
      <c r="F154" s="140">
        <f t="shared" si="60"/>
        <v>0</v>
      </c>
      <c r="G154" s="140">
        <f t="shared" si="60"/>
        <v>2000</v>
      </c>
      <c r="H154" s="140">
        <f t="shared" si="60"/>
        <v>0</v>
      </c>
      <c r="I154" s="140">
        <f t="shared" si="60"/>
        <v>0</v>
      </c>
      <c r="J154" s="140">
        <f t="shared" si="60"/>
        <v>0</v>
      </c>
      <c r="K154" s="140">
        <f t="shared" si="60"/>
        <v>0</v>
      </c>
      <c r="L154" s="140">
        <f t="shared" si="60"/>
        <v>0</v>
      </c>
      <c r="M154" s="140">
        <f t="shared" si="60"/>
        <v>0</v>
      </c>
      <c r="N154" s="140">
        <f t="shared" si="60"/>
        <v>0</v>
      </c>
      <c r="O154" s="140">
        <f t="shared" si="60"/>
        <v>0</v>
      </c>
      <c r="P154" s="140">
        <f t="shared" si="60"/>
        <v>0</v>
      </c>
      <c r="Q154" s="140">
        <f t="shared" si="60"/>
        <v>0</v>
      </c>
      <c r="R154" s="140">
        <f t="shared" si="60"/>
        <v>0</v>
      </c>
      <c r="S154" s="140">
        <f t="shared" si="60"/>
        <v>0</v>
      </c>
      <c r="T154" s="140">
        <f t="shared" si="60"/>
        <v>0</v>
      </c>
      <c r="U154" s="140">
        <f t="shared" si="60"/>
        <v>0</v>
      </c>
      <c r="V154" s="140">
        <f t="shared" si="60"/>
        <v>0</v>
      </c>
      <c r="W154" s="140">
        <f t="shared" si="60"/>
        <v>0</v>
      </c>
      <c r="X154" s="140">
        <f t="shared" si="60"/>
        <v>0</v>
      </c>
      <c r="Y154" s="140">
        <f t="shared" si="60"/>
        <v>0</v>
      </c>
      <c r="Z154" s="140">
        <f t="shared" si="60"/>
        <v>0</v>
      </c>
      <c r="AA154" s="140">
        <f t="shared" si="60"/>
        <v>0</v>
      </c>
      <c r="AB154" s="140">
        <f t="shared" si="60"/>
        <v>0</v>
      </c>
      <c r="AC154" s="140">
        <f t="shared" si="60"/>
        <v>0</v>
      </c>
      <c r="AD154" s="140">
        <f t="shared" si="60"/>
        <v>0</v>
      </c>
      <c r="AE154" s="140">
        <f t="shared" si="60"/>
        <v>0</v>
      </c>
      <c r="AF154" s="140">
        <f t="shared" si="60"/>
        <v>0</v>
      </c>
      <c r="AG154" s="140">
        <f t="shared" si="60"/>
        <v>0</v>
      </c>
      <c r="AH154" s="140">
        <f t="shared" si="60"/>
        <v>0</v>
      </c>
      <c r="AI154" s="140">
        <f t="shared" si="60"/>
        <v>0</v>
      </c>
      <c r="AJ154" s="140">
        <f t="shared" si="60"/>
        <v>0</v>
      </c>
      <c r="AK154" s="140">
        <f t="shared" si="60"/>
        <v>0</v>
      </c>
      <c r="AL154" s="140">
        <f t="shared" si="60"/>
        <v>0</v>
      </c>
      <c r="AM154" s="140">
        <f t="shared" si="60"/>
        <v>0</v>
      </c>
      <c r="AN154" s="140">
        <f t="shared" si="60"/>
        <v>0</v>
      </c>
      <c r="AO154" s="140">
        <f t="shared" si="60"/>
        <v>0</v>
      </c>
      <c r="AP154" s="140">
        <f t="shared" si="60"/>
        <v>0</v>
      </c>
      <c r="AQ154" s="140">
        <f t="shared" si="60"/>
        <v>0</v>
      </c>
      <c r="AR154" s="140">
        <f t="shared" si="60"/>
        <v>0</v>
      </c>
      <c r="AS154" s="140">
        <f t="shared" si="60"/>
        <v>0</v>
      </c>
      <c r="AT154" s="140">
        <f t="shared" si="60"/>
        <v>0</v>
      </c>
      <c r="AU154" s="140">
        <f t="shared" si="60"/>
        <v>0</v>
      </c>
      <c r="AV154" s="140">
        <f t="shared" si="60"/>
        <v>0</v>
      </c>
      <c r="AW154" s="140">
        <f t="shared" si="60"/>
        <v>0</v>
      </c>
      <c r="AX154" s="140">
        <f t="shared" si="60"/>
        <v>0</v>
      </c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29" t="s">
        <v>567</v>
      </c>
      <c r="C155" s="140"/>
      <c r="D155" s="140">
        <f>+IF(D152&gt;=$D141,$D150,0)*IF(C159&lt;1,0,1)</f>
        <v>0</v>
      </c>
      <c r="E155" s="140">
        <f t="shared" ref="E155:AA155" si="61">+IF(E152&gt;=$D141,$D150,0)*IF(D159&lt;1,0,1)</f>
        <v>0</v>
      </c>
      <c r="F155" s="140">
        <f t="shared" si="61"/>
        <v>0</v>
      </c>
      <c r="G155" s="140">
        <f t="shared" si="61"/>
        <v>395.49775026664986</v>
      </c>
      <c r="H155" s="140">
        <f t="shared" si="61"/>
        <v>395.49775026664986</v>
      </c>
      <c r="I155" s="140">
        <f t="shared" si="61"/>
        <v>395.49775026664986</v>
      </c>
      <c r="J155" s="140">
        <f t="shared" si="61"/>
        <v>395.49775026664986</v>
      </c>
      <c r="K155" s="140">
        <f t="shared" si="61"/>
        <v>395.49775026664986</v>
      </c>
      <c r="L155" s="140">
        <f t="shared" si="61"/>
        <v>395.49775026664986</v>
      </c>
      <c r="M155" s="140">
        <f t="shared" si="61"/>
        <v>395.49775026664986</v>
      </c>
      <c r="N155" s="140">
        <f t="shared" si="61"/>
        <v>395.49775026664986</v>
      </c>
      <c r="O155" s="140">
        <f t="shared" si="61"/>
        <v>395.49775026664986</v>
      </c>
      <c r="P155" s="140">
        <f t="shared" si="61"/>
        <v>395.49775026664986</v>
      </c>
      <c r="Q155" s="140">
        <f t="shared" si="61"/>
        <v>395.49775026664986</v>
      </c>
      <c r="R155" s="140">
        <f t="shared" si="61"/>
        <v>395.49775026664986</v>
      </c>
      <c r="S155" s="140">
        <f t="shared" si="61"/>
        <v>395.49775026664986</v>
      </c>
      <c r="T155" s="140">
        <f t="shared" si="61"/>
        <v>395.49775026664986</v>
      </c>
      <c r="U155" s="140">
        <f t="shared" si="61"/>
        <v>395.49775026664986</v>
      </c>
      <c r="V155" s="140">
        <f t="shared" si="61"/>
        <v>395.49775026664986</v>
      </c>
      <c r="W155" s="140">
        <f t="shared" si="61"/>
        <v>395.49775026664986</v>
      </c>
      <c r="X155" s="140">
        <f t="shared" si="61"/>
        <v>395.49775026664986</v>
      </c>
      <c r="Y155" s="140">
        <f t="shared" si="61"/>
        <v>395.49775026664986</v>
      </c>
      <c r="Z155" s="140">
        <f t="shared" si="61"/>
        <v>395.49775026664986</v>
      </c>
      <c r="AA155" s="140">
        <f t="shared" si="61"/>
        <v>395.49775026664986</v>
      </c>
      <c r="AB155" s="140">
        <f>+IF(AB152&gt;=$D141,$D150,0)*IF(AA159&lt;1,0,1)</f>
        <v>395.49775026664986</v>
      </c>
      <c r="AC155" s="140">
        <f t="shared" ref="AC155:AX155" si="62">+IF(AC152&gt;=$D141,$D150,0)*IF(AB159&lt;1,0,1)</f>
        <v>395.49775026664986</v>
      </c>
      <c r="AD155" s="140">
        <f t="shared" si="62"/>
        <v>395.49775026664986</v>
      </c>
      <c r="AE155" s="140">
        <f t="shared" si="62"/>
        <v>395.49775026664986</v>
      </c>
      <c r="AF155" s="140">
        <f t="shared" si="62"/>
        <v>395.49775026664986</v>
      </c>
      <c r="AG155" s="140">
        <f t="shared" si="62"/>
        <v>395.49775026664986</v>
      </c>
      <c r="AH155" s="140">
        <f t="shared" si="62"/>
        <v>395.49775026664986</v>
      </c>
      <c r="AI155" s="140">
        <f t="shared" si="62"/>
        <v>395.49775026664986</v>
      </c>
      <c r="AJ155" s="140">
        <f t="shared" si="62"/>
        <v>395.49775026664986</v>
      </c>
      <c r="AK155" s="140">
        <f t="shared" si="62"/>
        <v>395.49775026664986</v>
      </c>
      <c r="AL155" s="140">
        <f t="shared" si="62"/>
        <v>395.49775026664986</v>
      </c>
      <c r="AM155" s="140">
        <f t="shared" si="62"/>
        <v>395.49775026664986</v>
      </c>
      <c r="AN155" s="140">
        <f t="shared" si="62"/>
        <v>395.49775026664986</v>
      </c>
      <c r="AO155" s="140">
        <f t="shared" si="62"/>
        <v>395.49775026664986</v>
      </c>
      <c r="AP155" s="140">
        <f t="shared" si="62"/>
        <v>395.49775026664986</v>
      </c>
      <c r="AQ155" s="140">
        <f t="shared" si="62"/>
        <v>395.49775026664986</v>
      </c>
      <c r="AR155" s="140">
        <f t="shared" si="62"/>
        <v>395.49775026664986</v>
      </c>
      <c r="AS155" s="140">
        <f t="shared" si="62"/>
        <v>395.49775026664986</v>
      </c>
      <c r="AT155" s="140">
        <f t="shared" si="62"/>
        <v>395.49775026664986</v>
      </c>
      <c r="AU155" s="140">
        <f t="shared" si="62"/>
        <v>395.49775026664986</v>
      </c>
      <c r="AV155" s="140">
        <f t="shared" si="62"/>
        <v>395.49775026664986</v>
      </c>
      <c r="AW155" s="140">
        <f t="shared" si="62"/>
        <v>395.49775026664986</v>
      </c>
      <c r="AX155" s="140">
        <f t="shared" si="62"/>
        <v>395.49775026664986</v>
      </c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568</v>
      </c>
      <c r="C156" s="140"/>
      <c r="D156" s="140">
        <f t="shared" ref="D156:AX156" si="63">D155-D158</f>
        <v>0</v>
      </c>
      <c r="E156" s="140">
        <f t="shared" si="63"/>
        <v>0</v>
      </c>
      <c r="F156" s="140">
        <f t="shared" si="63"/>
        <v>0</v>
      </c>
      <c r="G156" s="140">
        <f t="shared" si="63"/>
        <v>280.18057720846241</v>
      </c>
      <c r="H156" s="140">
        <f t="shared" si="63"/>
        <v>282.19992921530559</v>
      </c>
      <c r="I156" s="140">
        <f t="shared" si="63"/>
        <v>284.23383534495122</v>
      </c>
      <c r="J156" s="140">
        <f t="shared" si="63"/>
        <v>286.28240049366786</v>
      </c>
      <c r="K156" s="140">
        <f t="shared" si="63"/>
        <v>288.34573031374543</v>
      </c>
      <c r="L156" s="140">
        <f t="shared" si="63"/>
        <v>290.42393121894418</v>
      </c>
      <c r="M156" s="140">
        <f t="shared" si="63"/>
        <v>292.51711038998258</v>
      </c>
      <c r="N156" s="140">
        <f t="shared" si="63"/>
        <v>294.62537578006521</v>
      </c>
      <c r="O156" s="140">
        <f t="shared" si="63"/>
        <v>296.74883612045039</v>
      </c>
      <c r="P156" s="140">
        <f t="shared" si="63"/>
        <v>298.88760092605776</v>
      </c>
      <c r="Q156" s="140">
        <f t="shared" si="63"/>
        <v>301.04178050111631</v>
      </c>
      <c r="R156" s="140">
        <f t="shared" si="63"/>
        <v>303.21148594485328</v>
      </c>
      <c r="S156" s="140">
        <f t="shared" si="63"/>
        <v>305.39682915722415</v>
      </c>
      <c r="T156" s="140">
        <f t="shared" si="63"/>
        <v>307.59792284468318</v>
      </c>
      <c r="U156" s="140">
        <f t="shared" si="63"/>
        <v>309.8148805259969</v>
      </c>
      <c r="V156" s="140">
        <f t="shared" si="63"/>
        <v>312.04781653809806</v>
      </c>
      <c r="W156" s="140">
        <f t="shared" si="63"/>
        <v>314.29684604198263</v>
      </c>
      <c r="X156" s="140">
        <f t="shared" si="63"/>
        <v>316.56208502864922</v>
      </c>
      <c r="Y156" s="140">
        <f t="shared" si="63"/>
        <v>318.84365032508106</v>
      </c>
      <c r="Z156" s="140">
        <f t="shared" si="63"/>
        <v>321.14165960027117</v>
      </c>
      <c r="AA156" s="140">
        <f t="shared" si="63"/>
        <v>323.45623137129104</v>
      </c>
      <c r="AB156" s="140">
        <f t="shared" si="63"/>
        <v>325.7874850094031</v>
      </c>
      <c r="AC156" s="140">
        <f t="shared" si="63"/>
        <v>328.13554074621686</v>
      </c>
      <c r="AD156" s="140">
        <f t="shared" si="63"/>
        <v>330.5005196798902</v>
      </c>
      <c r="AE156" s="140">
        <f t="shared" si="63"/>
        <v>332.88254378137441</v>
      </c>
      <c r="AF156" s="140">
        <f t="shared" si="63"/>
        <v>335.2817359007048</v>
      </c>
      <c r="AG156" s="140">
        <f t="shared" si="63"/>
        <v>337.69821977333675</v>
      </c>
      <c r="AH156" s="140">
        <f t="shared" si="63"/>
        <v>340.13212002652699</v>
      </c>
      <c r="AI156" s="140">
        <f t="shared" si="63"/>
        <v>342.58356218576114</v>
      </c>
      <c r="AJ156" s="140">
        <f t="shared" si="63"/>
        <v>345.05267268122776</v>
      </c>
      <c r="AK156" s="140">
        <f t="shared" si="63"/>
        <v>347.53957885433846</v>
      </c>
      <c r="AL156" s="140">
        <f t="shared" si="63"/>
        <v>350.04440896429571</v>
      </c>
      <c r="AM156" s="140">
        <f t="shared" si="63"/>
        <v>352.56729219470736</v>
      </c>
      <c r="AN156" s="140">
        <f t="shared" si="63"/>
        <v>355.10835866024945</v>
      </c>
      <c r="AO156" s="140">
        <f t="shared" si="63"/>
        <v>357.66773941337652</v>
      </c>
      <c r="AP156" s="140">
        <f t="shared" si="63"/>
        <v>360.24556645108044</v>
      </c>
      <c r="AQ156" s="140">
        <f t="shared" si="63"/>
        <v>362.8419727216982</v>
      </c>
      <c r="AR156" s="140">
        <f t="shared" si="63"/>
        <v>365.45709213176832</v>
      </c>
      <c r="AS156" s="140">
        <f t="shared" si="63"/>
        <v>368.09105955293717</v>
      </c>
      <c r="AT156" s="140">
        <f t="shared" si="63"/>
        <v>370.7440108289145</v>
      </c>
      <c r="AU156" s="140">
        <f t="shared" si="63"/>
        <v>373.41608278247975</v>
      </c>
      <c r="AV156" s="140">
        <f t="shared" si="63"/>
        <v>376.10741322253836</v>
      </c>
      <c r="AW156" s="140">
        <f t="shared" si="63"/>
        <v>378.81814095122905</v>
      </c>
      <c r="AX156" s="140">
        <f t="shared" si="63"/>
        <v>381.5484057710824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569</v>
      </c>
      <c r="C157" s="140"/>
      <c r="D157" s="140">
        <f t="shared" ref="D157:Q157" si="64">(D156+C157)*(IF(C159&lt;1,0,1))</f>
        <v>0</v>
      </c>
      <c r="E157" s="140">
        <f t="shared" si="64"/>
        <v>0</v>
      </c>
      <c r="F157" s="140">
        <f t="shared" si="64"/>
        <v>0</v>
      </c>
      <c r="G157" s="140">
        <f t="shared" si="64"/>
        <v>280.18057720846241</v>
      </c>
      <c r="H157" s="140">
        <f t="shared" si="64"/>
        <v>562.380506423768</v>
      </c>
      <c r="I157" s="140">
        <f t="shared" si="64"/>
        <v>846.61434176871921</v>
      </c>
      <c r="J157" s="140">
        <f t="shared" si="64"/>
        <v>1132.8967422623871</v>
      </c>
      <c r="K157" s="140">
        <f t="shared" si="64"/>
        <v>1421.2424725761325</v>
      </c>
      <c r="L157" s="140">
        <f t="shared" si="64"/>
        <v>1711.6664037950768</v>
      </c>
      <c r="M157" s="140">
        <f t="shared" si="64"/>
        <v>2004.1835141850593</v>
      </c>
      <c r="N157" s="140">
        <f t="shared" si="64"/>
        <v>2298.8088899651243</v>
      </c>
      <c r="O157" s="140">
        <f t="shared" si="64"/>
        <v>2595.5577260855748</v>
      </c>
      <c r="P157" s="140">
        <f t="shared" si="64"/>
        <v>2894.4453270116328</v>
      </c>
      <c r="Q157" s="140">
        <f t="shared" si="64"/>
        <v>3195.4871075127489</v>
      </c>
      <c r="R157" s="140">
        <f>(R156+Q157)*(IF(Q159&lt;1,0,1))</f>
        <v>3498.6985934576023</v>
      </c>
      <c r="S157" s="140">
        <f t="shared" ref="S157:AX157" si="65">(S156+R157)*(IF(R159&lt;1,0,1))</f>
        <v>3804.0954226148265</v>
      </c>
      <c r="T157" s="140">
        <f t="shared" si="65"/>
        <v>4111.6933454595101</v>
      </c>
      <c r="U157" s="140">
        <f t="shared" si="65"/>
        <v>4421.5082259855071</v>
      </c>
      <c r="V157" s="140">
        <f t="shared" si="65"/>
        <v>4733.5560425236054</v>
      </c>
      <c r="W157" s="140">
        <f t="shared" si="65"/>
        <v>5047.8528885655878</v>
      </c>
      <c r="X157" s="140">
        <f t="shared" si="65"/>
        <v>5364.4149735942374</v>
      </c>
      <c r="Y157" s="140">
        <f t="shared" si="65"/>
        <v>5683.2586239193188</v>
      </c>
      <c r="Z157" s="140">
        <f t="shared" si="65"/>
        <v>6004.4002835195897</v>
      </c>
      <c r="AA157" s="140">
        <f t="shared" si="65"/>
        <v>6327.856514890881</v>
      </c>
      <c r="AB157" s="140">
        <f t="shared" si="65"/>
        <v>6653.6439999002841</v>
      </c>
      <c r="AC157" s="140">
        <f t="shared" si="65"/>
        <v>6981.7795406465011</v>
      </c>
      <c r="AD157" s="140">
        <f t="shared" si="65"/>
        <v>7312.2800603263913</v>
      </c>
      <c r="AE157" s="140">
        <f t="shared" si="65"/>
        <v>7645.1626041077661</v>
      </c>
      <c r="AF157" s="140">
        <f t="shared" si="65"/>
        <v>7980.444340008471</v>
      </c>
      <c r="AG157" s="140">
        <f t="shared" si="65"/>
        <v>8318.142559781807</v>
      </c>
      <c r="AH157" s="140">
        <f t="shared" si="65"/>
        <v>8658.2746798083335</v>
      </c>
      <c r="AI157" s="140">
        <f t="shared" si="65"/>
        <v>9000.858241994094</v>
      </c>
      <c r="AJ157" s="140">
        <f t="shared" si="65"/>
        <v>9345.9109146753217</v>
      </c>
      <c r="AK157" s="140">
        <f t="shared" si="65"/>
        <v>9693.4504935296609</v>
      </c>
      <c r="AL157" s="140">
        <f t="shared" si="65"/>
        <v>10043.494902493956</v>
      </c>
      <c r="AM157" s="140">
        <f t="shared" si="65"/>
        <v>10396.062194688664</v>
      </c>
      <c r="AN157" s="140">
        <f t="shared" si="65"/>
        <v>10751.170553348913</v>
      </c>
      <c r="AO157" s="140">
        <f t="shared" si="65"/>
        <v>11108.83829276229</v>
      </c>
      <c r="AP157" s="140">
        <f t="shared" si="65"/>
        <v>11469.08385921337</v>
      </c>
      <c r="AQ157" s="140">
        <f t="shared" si="65"/>
        <v>11831.925831935068</v>
      </c>
      <c r="AR157" s="140">
        <f t="shared" si="65"/>
        <v>12197.382924066836</v>
      </c>
      <c r="AS157" s="140">
        <f t="shared" si="65"/>
        <v>12565.473983619773</v>
      </c>
      <c r="AT157" s="140">
        <f t="shared" si="65"/>
        <v>12936.217994448687</v>
      </c>
      <c r="AU157" s="140">
        <f t="shared" si="65"/>
        <v>13309.634077231167</v>
      </c>
      <c r="AV157" s="140">
        <f t="shared" si="65"/>
        <v>13685.741490453705</v>
      </c>
      <c r="AW157" s="140">
        <f t="shared" si="65"/>
        <v>14064.559631404934</v>
      </c>
      <c r="AX157" s="140">
        <f t="shared" si="65"/>
        <v>14446.108037176016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570</v>
      </c>
      <c r="C158" s="140"/>
      <c r="D158" s="140">
        <f>IF(D155&gt;0,C159*$D148,0)</f>
        <v>0</v>
      </c>
      <c r="E158" s="140">
        <f t="shared" ref="E158:AX158" si="66">IF(E155&gt;0,D159*$D$13,0)</f>
        <v>0</v>
      </c>
      <c r="F158" s="140">
        <f t="shared" si="66"/>
        <v>0</v>
      </c>
      <c r="G158" s="140">
        <f t="shared" si="66"/>
        <v>115.31717305818745</v>
      </c>
      <c r="H158" s="140">
        <f t="shared" si="66"/>
        <v>113.29782105134426</v>
      </c>
      <c r="I158" s="140">
        <f t="shared" si="66"/>
        <v>111.26391492169866</v>
      </c>
      <c r="J158" s="140">
        <f t="shared" si="66"/>
        <v>109.21534977298202</v>
      </c>
      <c r="K158" s="140">
        <f t="shared" si="66"/>
        <v>107.15201995290442</v>
      </c>
      <c r="L158" s="140">
        <f t="shared" si="66"/>
        <v>105.0738190477057</v>
      </c>
      <c r="M158" s="140">
        <f t="shared" si="66"/>
        <v>102.98063987666731</v>
      </c>
      <c r="N158" s="140">
        <f t="shared" si="66"/>
        <v>100.87237448658466</v>
      </c>
      <c r="O158" s="140">
        <f t="shared" si="66"/>
        <v>98.748914146199439</v>
      </c>
      <c r="P158" s="140">
        <f t="shared" si="66"/>
        <v>96.610149340592088</v>
      </c>
      <c r="Q158" s="140">
        <f t="shared" si="66"/>
        <v>94.455969765533553</v>
      </c>
      <c r="R158" s="140">
        <f t="shared" si="66"/>
        <v>92.286264321796551</v>
      </c>
      <c r="S158" s="140">
        <f t="shared" si="66"/>
        <v>90.100921109425741</v>
      </c>
      <c r="T158" s="140">
        <f t="shared" si="66"/>
        <v>87.899827421966663</v>
      </c>
      <c r="U158" s="140">
        <f t="shared" si="66"/>
        <v>85.682869740652947</v>
      </c>
      <c r="V158" s="140">
        <f t="shared" si="66"/>
        <v>83.449933728551812</v>
      </c>
      <c r="W158" s="140">
        <f t="shared" si="66"/>
        <v>81.200904224667227</v>
      </c>
      <c r="X158" s="140">
        <f t="shared" si="66"/>
        <v>78.935665238000624</v>
      </c>
      <c r="Y158" s="140">
        <f t="shared" si="66"/>
        <v>76.654099941568774</v>
      </c>
      <c r="Z158" s="140">
        <f t="shared" si="66"/>
        <v>74.356090666378677</v>
      </c>
      <c r="AA158" s="140">
        <f t="shared" si="66"/>
        <v>72.041518895358806</v>
      </c>
      <c r="AB158" s="140">
        <f t="shared" si="66"/>
        <v>69.710265257246775</v>
      </c>
      <c r="AC158" s="140">
        <f t="shared" si="66"/>
        <v>67.362209520432984</v>
      </c>
      <c r="AD158" s="140">
        <f t="shared" si="66"/>
        <v>64.997230586759628</v>
      </c>
      <c r="AE158" s="140">
        <f t="shared" si="66"/>
        <v>62.615206485275458</v>
      </c>
      <c r="AF158" s="140">
        <f t="shared" si="66"/>
        <v>60.216014365945064</v>
      </c>
      <c r="AG158" s="140">
        <f t="shared" si="66"/>
        <v>57.799530493313114</v>
      </c>
      <c r="AH158" s="140">
        <f t="shared" si="66"/>
        <v>55.36563024012289</v>
      </c>
      <c r="AI158" s="140">
        <f t="shared" si="66"/>
        <v>52.914188080888692</v>
      </c>
      <c r="AJ158" s="140">
        <f t="shared" si="66"/>
        <v>50.445077585422091</v>
      </c>
      <c r="AK158" s="140">
        <f t="shared" si="66"/>
        <v>47.958171412311387</v>
      </c>
      <c r="AL158" s="140">
        <f t="shared" si="66"/>
        <v>45.453341302354168</v>
      </c>
      <c r="AM158" s="140">
        <f t="shared" si="66"/>
        <v>42.93045807194251</v>
      </c>
      <c r="AN158" s="140">
        <f t="shared" si="66"/>
        <v>40.389391606400409</v>
      </c>
      <c r="AO158" s="140">
        <f t="shared" si="66"/>
        <v>37.830010853273357</v>
      </c>
      <c r="AP158" s="140">
        <f t="shared" si="66"/>
        <v>35.252183815569417</v>
      </c>
      <c r="AQ158" s="140">
        <f t="shared" si="66"/>
        <v>32.655777544951668</v>
      </c>
      <c r="AR158" s="140">
        <f t="shared" si="66"/>
        <v>30.040658134881525</v>
      </c>
      <c r="AS158" s="140">
        <f t="shared" si="66"/>
        <v>27.40669071371271</v>
      </c>
      <c r="AT158" s="140">
        <f t="shared" si="66"/>
        <v>24.753739437735359</v>
      </c>
      <c r="AU158" s="140">
        <f t="shared" si="66"/>
        <v>22.081667484170087</v>
      </c>
      <c r="AV158" s="140">
        <f t="shared" si="66"/>
        <v>19.39033704411148</v>
      </c>
      <c r="AW158" s="140">
        <f t="shared" si="66"/>
        <v>16.679609315420812</v>
      </c>
      <c r="AX158" s="140">
        <f t="shared" si="66"/>
        <v>13.949344495567455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571</v>
      </c>
      <c r="C159" s="140">
        <f>IF(D153=$C141,($C143-($C143*$C145)-($C143*$C144)),(($C143-($C143*$C145)-($C143*$C144))-C157)*IF(B159&lt;1,0,1))</f>
        <v>16000</v>
      </c>
      <c r="D159" s="140">
        <f>IF(E153=$C141,($C143-($C143*$C145)-($C143*$C144)),(($C143-($C143*$C145)-($C143*$C144))-D157)*IF(C159&lt;1,0,1))</f>
        <v>16000</v>
      </c>
      <c r="E159" s="140">
        <f>IF(F153=$C141,($C143-($C143*$C145)-($C143*$C144)),(($C143-($C143*$C145)-($C143*$C144))-E157)*IF(D159&lt;1,0,1))</f>
        <v>16000</v>
      </c>
      <c r="F159" s="140">
        <f>IF(G153=$C141,($C143-($C143*$C145)-($C143*$C144)),(($C143-($C143*$C145)-($C143*$C144))-F157)*IF(E159&lt;1,0,1))</f>
        <v>16000</v>
      </c>
      <c r="G159" s="140">
        <f t="shared" ref="G159:AX159" si="67">IF(H153=$C141,($C143-($C143*$C145)-($C143*$C144)),(($C143-($C143*$C145)-($C143*$C144))-G157)*IF(F159&lt;1,0,1))</f>
        <v>15719.819422791537</v>
      </c>
      <c r="H159" s="140">
        <f t="shared" si="67"/>
        <v>15437.619493576232</v>
      </c>
      <c r="I159" s="140">
        <f t="shared" si="67"/>
        <v>15153.38565823128</v>
      </c>
      <c r="J159" s="140">
        <f t="shared" si="67"/>
        <v>14867.103257737614</v>
      </c>
      <c r="K159" s="140">
        <f t="shared" si="67"/>
        <v>14578.757527423868</v>
      </c>
      <c r="L159" s="140">
        <f t="shared" si="67"/>
        <v>14288.333596204924</v>
      </c>
      <c r="M159" s="140">
        <f t="shared" si="67"/>
        <v>13995.816485814941</v>
      </c>
      <c r="N159" s="140">
        <f t="shared" si="67"/>
        <v>13701.191110034875</v>
      </c>
      <c r="O159" s="140">
        <f t="shared" si="67"/>
        <v>13404.442273914425</v>
      </c>
      <c r="P159" s="140">
        <f t="shared" si="67"/>
        <v>13105.554672988368</v>
      </c>
      <c r="Q159" s="140">
        <f t="shared" si="67"/>
        <v>12804.512892487252</v>
      </c>
      <c r="R159" s="140">
        <f t="shared" si="67"/>
        <v>12501.301406542398</v>
      </c>
      <c r="S159" s="140">
        <f t="shared" si="67"/>
        <v>12195.904577385174</v>
      </c>
      <c r="T159" s="140">
        <f t="shared" si="67"/>
        <v>11888.306654540491</v>
      </c>
      <c r="U159" s="140">
        <f t="shared" si="67"/>
        <v>11578.491774014492</v>
      </c>
      <c r="V159" s="140">
        <f t="shared" si="67"/>
        <v>11266.443957476395</v>
      </c>
      <c r="W159" s="140">
        <f t="shared" si="67"/>
        <v>10952.147111434413</v>
      </c>
      <c r="X159" s="140">
        <f t="shared" si="67"/>
        <v>10635.585026405763</v>
      </c>
      <c r="Y159" s="140">
        <f t="shared" si="67"/>
        <v>10316.741376080681</v>
      </c>
      <c r="Z159" s="140">
        <f t="shared" si="67"/>
        <v>9995.5997164804103</v>
      </c>
      <c r="AA159" s="140">
        <f t="shared" si="67"/>
        <v>9672.143485109118</v>
      </c>
      <c r="AB159" s="140">
        <f t="shared" si="67"/>
        <v>9346.3560000997168</v>
      </c>
      <c r="AC159" s="140">
        <f t="shared" si="67"/>
        <v>9018.2204593534989</v>
      </c>
      <c r="AD159" s="140">
        <f t="shared" si="67"/>
        <v>8687.7199396736087</v>
      </c>
      <c r="AE159" s="140">
        <f t="shared" si="67"/>
        <v>8354.8373958922348</v>
      </c>
      <c r="AF159" s="140">
        <f t="shared" si="67"/>
        <v>8019.555659991529</v>
      </c>
      <c r="AG159" s="140">
        <f t="shared" si="67"/>
        <v>7681.857440218193</v>
      </c>
      <c r="AH159" s="140">
        <f t="shared" si="67"/>
        <v>7341.7253201916665</v>
      </c>
      <c r="AI159" s="140">
        <f t="shared" si="67"/>
        <v>6999.141758005906</v>
      </c>
      <c r="AJ159" s="140">
        <f t="shared" si="67"/>
        <v>6654.0890853246783</v>
      </c>
      <c r="AK159" s="140">
        <f t="shared" si="67"/>
        <v>6306.5495064703391</v>
      </c>
      <c r="AL159" s="140">
        <f t="shared" si="67"/>
        <v>5956.505097506044</v>
      </c>
      <c r="AM159" s="140">
        <f t="shared" si="67"/>
        <v>5603.937805311336</v>
      </c>
      <c r="AN159" s="140">
        <f t="shared" si="67"/>
        <v>5248.829446651087</v>
      </c>
      <c r="AO159" s="140">
        <f t="shared" si="67"/>
        <v>4891.1617072377103</v>
      </c>
      <c r="AP159" s="140">
        <f t="shared" si="67"/>
        <v>4530.9161407866304</v>
      </c>
      <c r="AQ159" s="140">
        <f t="shared" si="67"/>
        <v>4168.0741680649317</v>
      </c>
      <c r="AR159" s="140">
        <f t="shared" si="67"/>
        <v>3802.6170759331635</v>
      </c>
      <c r="AS159" s="140">
        <f t="shared" si="67"/>
        <v>3434.5260163802268</v>
      </c>
      <c r="AT159" s="140">
        <f t="shared" si="67"/>
        <v>3063.782005551313</v>
      </c>
      <c r="AU159" s="140">
        <f t="shared" si="67"/>
        <v>2690.3659227688331</v>
      </c>
      <c r="AV159" s="140">
        <f t="shared" si="67"/>
        <v>2314.2585095462946</v>
      </c>
      <c r="AW159" s="140">
        <f t="shared" si="67"/>
        <v>1935.4403685950656</v>
      </c>
      <c r="AX159" s="140">
        <f t="shared" si="67"/>
        <v>1553.8919628239837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29" t="s">
        <v>594</v>
      </c>
      <c r="C160" s="140"/>
      <c r="D160" s="140">
        <f t="shared" ref="D160:Y160" si="68">IF(D159&lt;1,$C143*$C144,0)*IF(C159&lt;1,0,1)</f>
        <v>0</v>
      </c>
      <c r="E160" s="140">
        <f t="shared" si="68"/>
        <v>0</v>
      </c>
      <c r="F160" s="140">
        <f t="shared" si="68"/>
        <v>0</v>
      </c>
      <c r="G160" s="140">
        <f t="shared" si="68"/>
        <v>0</v>
      </c>
      <c r="H160" s="140">
        <f t="shared" si="68"/>
        <v>0</v>
      </c>
      <c r="I160" s="140">
        <f t="shared" si="68"/>
        <v>0</v>
      </c>
      <c r="J160" s="140">
        <f t="shared" si="68"/>
        <v>0</v>
      </c>
      <c r="K160" s="140">
        <f t="shared" si="68"/>
        <v>0</v>
      </c>
      <c r="L160" s="140">
        <f t="shared" si="68"/>
        <v>0</v>
      </c>
      <c r="M160" s="140">
        <f t="shared" si="68"/>
        <v>0</v>
      </c>
      <c r="N160" s="140">
        <f t="shared" si="68"/>
        <v>0</v>
      </c>
      <c r="O160" s="140">
        <f t="shared" si="68"/>
        <v>0</v>
      </c>
      <c r="P160" s="140">
        <f t="shared" si="68"/>
        <v>0</v>
      </c>
      <c r="Q160" s="140">
        <f t="shared" si="68"/>
        <v>0</v>
      </c>
      <c r="R160" s="140">
        <f t="shared" si="68"/>
        <v>0</v>
      </c>
      <c r="S160" s="140">
        <f t="shared" si="68"/>
        <v>0</v>
      </c>
      <c r="T160" s="140">
        <f t="shared" si="68"/>
        <v>0</v>
      </c>
      <c r="U160" s="140">
        <f t="shared" si="68"/>
        <v>0</v>
      </c>
      <c r="V160" s="140">
        <f t="shared" si="68"/>
        <v>0</v>
      </c>
      <c r="W160" s="140">
        <f t="shared" si="68"/>
        <v>0</v>
      </c>
      <c r="X160" s="140">
        <f t="shared" si="68"/>
        <v>0</v>
      </c>
      <c r="Y160" s="140">
        <f t="shared" si="68"/>
        <v>0</v>
      </c>
      <c r="Z160" s="140">
        <f t="shared" ref="Z160:AX160" si="69">IF(Z159&lt;1,$C$8*$C$9,0)*IF(Y159&lt;1,0,1)</f>
        <v>0</v>
      </c>
      <c r="AA160" s="140">
        <f t="shared" si="69"/>
        <v>0</v>
      </c>
      <c r="AB160" s="140">
        <f t="shared" si="69"/>
        <v>0</v>
      </c>
      <c r="AC160" s="140">
        <f t="shared" si="69"/>
        <v>0</v>
      </c>
      <c r="AD160" s="140">
        <f t="shared" si="69"/>
        <v>0</v>
      </c>
      <c r="AE160" s="140">
        <f t="shared" si="69"/>
        <v>0</v>
      </c>
      <c r="AF160" s="140">
        <f t="shared" si="69"/>
        <v>0</v>
      </c>
      <c r="AG160" s="140">
        <f t="shared" si="69"/>
        <v>0</v>
      </c>
      <c r="AH160" s="140">
        <f t="shared" si="69"/>
        <v>0</v>
      </c>
      <c r="AI160" s="140">
        <f t="shared" si="69"/>
        <v>0</v>
      </c>
      <c r="AJ160" s="140">
        <f t="shared" si="69"/>
        <v>0</v>
      </c>
      <c r="AK160" s="140">
        <f t="shared" si="69"/>
        <v>0</v>
      </c>
      <c r="AL160" s="140">
        <f t="shared" si="69"/>
        <v>0</v>
      </c>
      <c r="AM160" s="140">
        <f t="shared" si="69"/>
        <v>0</v>
      </c>
      <c r="AN160" s="140">
        <f t="shared" si="69"/>
        <v>0</v>
      </c>
      <c r="AO160" s="140">
        <f t="shared" si="69"/>
        <v>0</v>
      </c>
      <c r="AP160" s="140">
        <f t="shared" si="69"/>
        <v>0</v>
      </c>
      <c r="AQ160" s="140">
        <f t="shared" si="69"/>
        <v>0</v>
      </c>
      <c r="AR160" s="140">
        <f t="shared" si="69"/>
        <v>0</v>
      </c>
      <c r="AS160" s="140">
        <f t="shared" si="69"/>
        <v>0</v>
      </c>
      <c r="AT160" s="140">
        <f t="shared" si="69"/>
        <v>0</v>
      </c>
      <c r="AU160" s="140">
        <f t="shared" si="69"/>
        <v>0</v>
      </c>
      <c r="AV160" s="140">
        <f t="shared" si="69"/>
        <v>0</v>
      </c>
      <c r="AW160" s="140">
        <f t="shared" si="69"/>
        <v>0</v>
      </c>
      <c r="AX160" s="140">
        <f t="shared" si="69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43" t="s">
        <v>595</v>
      </c>
      <c r="C161" s="140">
        <f>C154+C155+C160</f>
        <v>0</v>
      </c>
      <c r="D161" s="140">
        <f>D154+D155+D160</f>
        <v>0</v>
      </c>
      <c r="E161" s="140">
        <f t="shared" ref="E161:AX161" si="70">E154+E155+E160</f>
        <v>0</v>
      </c>
      <c r="F161" s="140">
        <f t="shared" si="70"/>
        <v>0</v>
      </c>
      <c r="G161" s="140">
        <f t="shared" si="70"/>
        <v>2395.4977502666497</v>
      </c>
      <c r="H161" s="140">
        <f t="shared" si="70"/>
        <v>395.49775026664986</v>
      </c>
      <c r="I161" s="140">
        <f t="shared" si="70"/>
        <v>395.49775026664986</v>
      </c>
      <c r="J161" s="140">
        <f t="shared" si="70"/>
        <v>395.49775026664986</v>
      </c>
      <c r="K161" s="140">
        <f t="shared" si="70"/>
        <v>395.49775026664986</v>
      </c>
      <c r="L161" s="140">
        <f t="shared" si="70"/>
        <v>395.49775026664986</v>
      </c>
      <c r="M161" s="140">
        <f t="shared" si="70"/>
        <v>395.49775026664986</v>
      </c>
      <c r="N161" s="140">
        <f t="shared" si="70"/>
        <v>395.49775026664986</v>
      </c>
      <c r="O161" s="140">
        <f t="shared" si="70"/>
        <v>395.49775026664986</v>
      </c>
      <c r="P161" s="140">
        <f t="shared" si="70"/>
        <v>395.49775026664986</v>
      </c>
      <c r="Q161" s="140">
        <f t="shared" si="70"/>
        <v>395.49775026664986</v>
      </c>
      <c r="R161" s="140">
        <f t="shared" si="70"/>
        <v>395.49775026664986</v>
      </c>
      <c r="S161" s="140">
        <f t="shared" si="70"/>
        <v>395.49775026664986</v>
      </c>
      <c r="T161" s="140">
        <f t="shared" si="70"/>
        <v>395.49775026664986</v>
      </c>
      <c r="U161" s="140">
        <f t="shared" si="70"/>
        <v>395.49775026664986</v>
      </c>
      <c r="V161" s="140">
        <f t="shared" si="70"/>
        <v>395.49775026664986</v>
      </c>
      <c r="W161" s="140">
        <f t="shared" si="70"/>
        <v>395.49775026664986</v>
      </c>
      <c r="X161" s="140">
        <f t="shared" si="70"/>
        <v>395.49775026664986</v>
      </c>
      <c r="Y161" s="140">
        <f t="shared" si="70"/>
        <v>395.49775026664986</v>
      </c>
      <c r="Z161" s="140">
        <f t="shared" si="70"/>
        <v>395.49775026664986</v>
      </c>
      <c r="AA161" s="140">
        <f t="shared" si="70"/>
        <v>395.49775026664986</v>
      </c>
      <c r="AB161" s="140">
        <f t="shared" si="70"/>
        <v>395.49775026664986</v>
      </c>
      <c r="AC161" s="140">
        <f t="shared" si="70"/>
        <v>395.49775026664986</v>
      </c>
      <c r="AD161" s="140">
        <f t="shared" si="70"/>
        <v>395.49775026664986</v>
      </c>
      <c r="AE161" s="140">
        <f t="shared" si="70"/>
        <v>395.49775026664986</v>
      </c>
      <c r="AF161" s="140">
        <f t="shared" si="70"/>
        <v>395.49775026664986</v>
      </c>
      <c r="AG161" s="140">
        <f t="shared" si="70"/>
        <v>395.49775026664986</v>
      </c>
      <c r="AH161" s="140">
        <f t="shared" si="70"/>
        <v>395.49775026664986</v>
      </c>
      <c r="AI161" s="140">
        <f t="shared" si="70"/>
        <v>395.49775026664986</v>
      </c>
      <c r="AJ161" s="140">
        <f t="shared" si="70"/>
        <v>395.49775026664986</v>
      </c>
      <c r="AK161" s="140">
        <f t="shared" si="70"/>
        <v>395.49775026664986</v>
      </c>
      <c r="AL161" s="140">
        <f t="shared" si="70"/>
        <v>395.49775026664986</v>
      </c>
      <c r="AM161" s="140">
        <f t="shared" si="70"/>
        <v>395.49775026664986</v>
      </c>
      <c r="AN161" s="140">
        <f t="shared" si="70"/>
        <v>395.49775026664986</v>
      </c>
      <c r="AO161" s="140">
        <f t="shared" si="70"/>
        <v>395.49775026664986</v>
      </c>
      <c r="AP161" s="140">
        <f t="shared" si="70"/>
        <v>395.49775026664986</v>
      </c>
      <c r="AQ161" s="140">
        <f t="shared" si="70"/>
        <v>395.49775026664986</v>
      </c>
      <c r="AR161" s="140">
        <f t="shared" si="70"/>
        <v>395.49775026664986</v>
      </c>
      <c r="AS161" s="140">
        <f t="shared" si="70"/>
        <v>395.49775026664986</v>
      </c>
      <c r="AT161" s="140">
        <f t="shared" si="70"/>
        <v>395.49775026664986</v>
      </c>
      <c r="AU161" s="140">
        <f t="shared" si="70"/>
        <v>395.49775026664986</v>
      </c>
      <c r="AV161" s="140">
        <f t="shared" si="70"/>
        <v>395.49775026664986</v>
      </c>
      <c r="AW161" s="140">
        <f t="shared" si="70"/>
        <v>395.49775026664986</v>
      </c>
      <c r="AX161" s="140">
        <f t="shared" si="70"/>
        <v>395.49775026664986</v>
      </c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601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486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487</v>
      </c>
      <c r="C168" s="150" t="str">
        <f>+Leasing!I5</f>
        <v>A1 M8</v>
      </c>
      <c r="D168" s="138">
        <f>VLOOKUP($C168,$BA$5:$BB$38,2,FALSE)</f>
        <v>8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489</v>
      </c>
      <c r="C169" s="157">
        <f>+Leasing!I6</f>
        <v>0.09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504</v>
      </c>
      <c r="C170" s="158">
        <f>+Leasing!I7</f>
        <v>20000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29" t="s">
        <v>505</v>
      </c>
      <c r="C171" s="157">
        <f>+Leasing!I8</f>
        <v>0.1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9" t="s">
        <v>506</v>
      </c>
      <c r="C172" s="157">
        <f>+Leasing!I9</f>
        <v>0.1</v>
      </c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30" t="s">
        <v>491</v>
      </c>
      <c r="C173" s="138">
        <f>+Leasing!I10</f>
        <v>48</v>
      </c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524</v>
      </c>
      <c r="C175" s="126" t="s">
        <v>525</v>
      </c>
      <c r="D175" s="139">
        <f>((1+C169)^(1/12))-1</f>
        <v>7.2073233161367156E-3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6" t="s">
        <v>528</v>
      </c>
      <c r="C177" s="126" t="s">
        <v>525</v>
      </c>
      <c r="D177" s="140">
        <f>(C170-(C170*C171)-(C170*C172))/((1-(1+D175)^(-C173))/D175)</f>
        <v>395.49775026664986</v>
      </c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27"/>
      <c r="C178" s="66">
        <f>+[1]SPm!B2</f>
        <v>41275</v>
      </c>
      <c r="D178" s="66">
        <f>+[1]SPm!C2</f>
        <v>41306</v>
      </c>
      <c r="E178" s="66">
        <f>+[1]SPm!D2</f>
        <v>41336</v>
      </c>
      <c r="F178" s="66">
        <f>+[1]SPm!E2</f>
        <v>41367</v>
      </c>
      <c r="G178" s="66">
        <f>+[1]SPm!F2</f>
        <v>41397</v>
      </c>
      <c r="H178" s="66">
        <f>+[1]SPm!G2</f>
        <v>41428</v>
      </c>
      <c r="I178" s="66">
        <f>+[1]SPm!H2</f>
        <v>41458</v>
      </c>
      <c r="J178" s="66">
        <f>+[1]SPm!I2</f>
        <v>41489</v>
      </c>
      <c r="K178" s="66">
        <f>+[1]SPm!J2</f>
        <v>41519</v>
      </c>
      <c r="L178" s="66">
        <f>+[1]SPm!K2</f>
        <v>41550</v>
      </c>
      <c r="M178" s="66">
        <f>+[1]SPm!L2</f>
        <v>41580</v>
      </c>
      <c r="N178" s="66">
        <f>+[1]SPm!M2</f>
        <v>41611</v>
      </c>
      <c r="O178" s="66">
        <f>+[1]SPm!N2</f>
        <v>41641</v>
      </c>
      <c r="P178" s="66">
        <f>+[1]SPm!O2</f>
        <v>41672</v>
      </c>
      <c r="Q178" s="66">
        <f>+[1]SPm!P2</f>
        <v>41702</v>
      </c>
      <c r="R178" s="66">
        <f>+[1]SPm!Q2</f>
        <v>41733</v>
      </c>
      <c r="S178" s="66">
        <f>+[1]SPm!R2</f>
        <v>41763</v>
      </c>
      <c r="T178" s="66">
        <f>+[1]SPm!S2</f>
        <v>41794</v>
      </c>
      <c r="U178" s="66">
        <f>+[1]SPm!T2</f>
        <v>41824</v>
      </c>
      <c r="V178" s="66">
        <f>+[1]SPm!U2</f>
        <v>41855</v>
      </c>
      <c r="W178" s="66">
        <f>+[1]SPm!V2</f>
        <v>41885</v>
      </c>
      <c r="X178" s="66">
        <f>+[1]SPm!W2</f>
        <v>41916</v>
      </c>
      <c r="Y178" s="66">
        <f>+[1]SPm!X2</f>
        <v>41946</v>
      </c>
      <c r="Z178" s="66">
        <f>+[1]SPm!Y2</f>
        <v>41977</v>
      </c>
      <c r="AA178" s="66">
        <f>+[1]SPm!Z2</f>
        <v>42007</v>
      </c>
      <c r="AB178" s="66">
        <f>+[1]SPm!AA2</f>
        <v>42038</v>
      </c>
      <c r="AC178" s="66">
        <f>+[1]SPm!AB2</f>
        <v>42068</v>
      </c>
      <c r="AD178" s="66">
        <f>+[1]SPm!AC2</f>
        <v>42099</v>
      </c>
      <c r="AE178" s="66">
        <f>+[1]SPm!AD2</f>
        <v>42129</v>
      </c>
      <c r="AF178" s="66">
        <f>+[1]SPm!AE2</f>
        <v>42160</v>
      </c>
      <c r="AG178" s="66">
        <f>+[1]SPm!AF2</f>
        <v>42190</v>
      </c>
      <c r="AH178" s="66">
        <f>+[1]SPm!AG2</f>
        <v>42221</v>
      </c>
      <c r="AI178" s="66">
        <f>+[1]SPm!AH2</f>
        <v>42251</v>
      </c>
      <c r="AJ178" s="66">
        <f>+[1]SPm!AI2</f>
        <v>42282</v>
      </c>
      <c r="AK178" s="66">
        <f>+[1]SPm!AJ2</f>
        <v>42312</v>
      </c>
      <c r="AL178" s="66">
        <f>+[1]SPm!AK2</f>
        <v>42343</v>
      </c>
      <c r="AM178" s="66">
        <f>+[1]SPm!AL2</f>
        <v>42373</v>
      </c>
      <c r="AN178" s="66">
        <f>+[1]SPm!AM2</f>
        <v>42404</v>
      </c>
      <c r="AO178" s="66">
        <f>+[1]SPm!AN2</f>
        <v>42434</v>
      </c>
      <c r="AP178" s="66">
        <f>+[1]SPm!AO2</f>
        <v>42465</v>
      </c>
      <c r="AQ178" s="66">
        <f>+[1]SPm!AP2</f>
        <v>42495</v>
      </c>
      <c r="AR178" s="66">
        <f>+[1]SPm!AQ2</f>
        <v>42526</v>
      </c>
      <c r="AS178" s="66">
        <f>+[1]SPm!AR2</f>
        <v>42556</v>
      </c>
      <c r="AT178" s="66">
        <f>+[1]SPm!AS2</f>
        <v>42587</v>
      </c>
      <c r="AU178" s="66">
        <f>+[1]SPm!AT2</f>
        <v>42617</v>
      </c>
      <c r="AV178" s="66">
        <f>+[1]SPm!AU2</f>
        <v>42648</v>
      </c>
      <c r="AW178" s="66">
        <f>+[1]SPm!AV2</f>
        <v>42678</v>
      </c>
      <c r="AX178" s="66">
        <f>+[1]SPm!AW2</f>
        <v>42709</v>
      </c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7"/>
      <c r="C179" s="138">
        <v>1</v>
      </c>
      <c r="D179" s="138">
        <f>+C179+1</f>
        <v>2</v>
      </c>
      <c r="E179" s="138">
        <f t="shared" ref="E179:AX179" si="71">+D179+1</f>
        <v>3</v>
      </c>
      <c r="F179" s="138">
        <f t="shared" si="71"/>
        <v>4</v>
      </c>
      <c r="G179" s="138">
        <f t="shared" si="71"/>
        <v>5</v>
      </c>
      <c r="H179" s="138">
        <f t="shared" si="71"/>
        <v>6</v>
      </c>
      <c r="I179" s="138">
        <f t="shared" si="71"/>
        <v>7</v>
      </c>
      <c r="J179" s="138">
        <f t="shared" si="71"/>
        <v>8</v>
      </c>
      <c r="K179" s="138">
        <f t="shared" si="71"/>
        <v>9</v>
      </c>
      <c r="L179" s="138">
        <f t="shared" si="71"/>
        <v>10</v>
      </c>
      <c r="M179" s="138">
        <f t="shared" si="71"/>
        <v>11</v>
      </c>
      <c r="N179" s="138">
        <f t="shared" si="71"/>
        <v>12</v>
      </c>
      <c r="O179" s="138">
        <f t="shared" si="71"/>
        <v>13</v>
      </c>
      <c r="P179" s="138">
        <f t="shared" si="71"/>
        <v>14</v>
      </c>
      <c r="Q179" s="138">
        <f t="shared" si="71"/>
        <v>15</v>
      </c>
      <c r="R179" s="138">
        <f t="shared" si="71"/>
        <v>16</v>
      </c>
      <c r="S179" s="138">
        <f t="shared" si="71"/>
        <v>17</v>
      </c>
      <c r="T179" s="138">
        <f t="shared" si="71"/>
        <v>18</v>
      </c>
      <c r="U179" s="138">
        <f t="shared" si="71"/>
        <v>19</v>
      </c>
      <c r="V179" s="138">
        <f t="shared" si="71"/>
        <v>20</v>
      </c>
      <c r="W179" s="138">
        <f t="shared" si="71"/>
        <v>21</v>
      </c>
      <c r="X179" s="138">
        <f t="shared" si="71"/>
        <v>22</v>
      </c>
      <c r="Y179" s="138">
        <f t="shared" si="71"/>
        <v>23</v>
      </c>
      <c r="Z179" s="138">
        <f t="shared" si="71"/>
        <v>24</v>
      </c>
      <c r="AA179" s="138">
        <f t="shared" si="71"/>
        <v>25</v>
      </c>
      <c r="AB179" s="138">
        <f t="shared" si="71"/>
        <v>26</v>
      </c>
      <c r="AC179" s="138">
        <f t="shared" si="71"/>
        <v>27</v>
      </c>
      <c r="AD179" s="138">
        <f t="shared" si="71"/>
        <v>28</v>
      </c>
      <c r="AE179" s="138">
        <f t="shared" si="71"/>
        <v>29</v>
      </c>
      <c r="AF179" s="138">
        <f t="shared" si="71"/>
        <v>30</v>
      </c>
      <c r="AG179" s="138">
        <f t="shared" si="71"/>
        <v>31</v>
      </c>
      <c r="AH179" s="138">
        <f t="shared" si="71"/>
        <v>32</v>
      </c>
      <c r="AI179" s="138">
        <f t="shared" si="71"/>
        <v>33</v>
      </c>
      <c r="AJ179" s="138">
        <f t="shared" si="71"/>
        <v>34</v>
      </c>
      <c r="AK179" s="138">
        <f t="shared" si="71"/>
        <v>35</v>
      </c>
      <c r="AL179" s="138">
        <f t="shared" si="71"/>
        <v>36</v>
      </c>
      <c r="AM179" s="138">
        <f t="shared" si="71"/>
        <v>37</v>
      </c>
      <c r="AN179" s="138">
        <f t="shared" si="71"/>
        <v>38</v>
      </c>
      <c r="AO179" s="138">
        <f t="shared" si="71"/>
        <v>39</v>
      </c>
      <c r="AP179" s="138">
        <f t="shared" si="71"/>
        <v>40</v>
      </c>
      <c r="AQ179" s="138">
        <f t="shared" si="71"/>
        <v>41</v>
      </c>
      <c r="AR179" s="138">
        <f t="shared" si="71"/>
        <v>42</v>
      </c>
      <c r="AS179" s="138">
        <f t="shared" si="71"/>
        <v>43</v>
      </c>
      <c r="AT179" s="138">
        <f t="shared" si="71"/>
        <v>44</v>
      </c>
      <c r="AU179" s="138">
        <f t="shared" si="71"/>
        <v>45</v>
      </c>
      <c r="AV179" s="138">
        <f t="shared" si="71"/>
        <v>46</v>
      </c>
      <c r="AW179" s="138">
        <f t="shared" si="71"/>
        <v>47</v>
      </c>
      <c r="AX179" s="138">
        <f t="shared" si="71"/>
        <v>48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41" t="s">
        <v>592</v>
      </c>
      <c r="C180" s="142" t="s">
        <v>518</v>
      </c>
      <c r="D180" s="142" t="s">
        <v>519</v>
      </c>
      <c r="E180" s="142" t="s">
        <v>520</v>
      </c>
      <c r="F180" s="142" t="s">
        <v>521</v>
      </c>
      <c r="G180" s="142" t="s">
        <v>522</v>
      </c>
      <c r="H180" s="142" t="s">
        <v>523</v>
      </c>
      <c r="I180" s="142" t="s">
        <v>526</v>
      </c>
      <c r="J180" s="142" t="s">
        <v>527</v>
      </c>
      <c r="K180" s="142" t="s">
        <v>488</v>
      </c>
      <c r="L180" s="142" t="s">
        <v>529</v>
      </c>
      <c r="M180" s="142" t="s">
        <v>530</v>
      </c>
      <c r="N180" s="142" t="s">
        <v>503</v>
      </c>
      <c r="O180" s="142" t="s">
        <v>531</v>
      </c>
      <c r="P180" s="142" t="s">
        <v>532</v>
      </c>
      <c r="Q180" s="142" t="s">
        <v>533</v>
      </c>
      <c r="R180" s="142" t="s">
        <v>534</v>
      </c>
      <c r="S180" s="142" t="s">
        <v>535</v>
      </c>
      <c r="T180" s="142" t="s">
        <v>536</v>
      </c>
      <c r="U180" s="142" t="s">
        <v>537</v>
      </c>
      <c r="V180" s="142" t="s">
        <v>538</v>
      </c>
      <c r="W180" s="142" t="s">
        <v>539</v>
      </c>
      <c r="X180" s="142" t="s">
        <v>540</v>
      </c>
      <c r="Y180" s="142" t="s">
        <v>541</v>
      </c>
      <c r="Z180" s="142" t="s">
        <v>542</v>
      </c>
      <c r="AA180" s="142" t="s">
        <v>543</v>
      </c>
      <c r="AB180" s="142" t="s">
        <v>544</v>
      </c>
      <c r="AC180" s="142" t="s">
        <v>545</v>
      </c>
      <c r="AD180" s="142" t="s">
        <v>546</v>
      </c>
      <c r="AE180" s="142" t="s">
        <v>547</v>
      </c>
      <c r="AF180" s="142" t="s">
        <v>548</v>
      </c>
      <c r="AG180" s="142" t="s">
        <v>549</v>
      </c>
      <c r="AH180" s="142" t="s">
        <v>550</v>
      </c>
      <c r="AI180" s="142" t="s">
        <v>551</v>
      </c>
      <c r="AJ180" s="142" t="s">
        <v>552</v>
      </c>
      <c r="AK180" s="142" t="s">
        <v>553</v>
      </c>
      <c r="AL180" s="142" t="s">
        <v>554</v>
      </c>
      <c r="AM180" s="142" t="s">
        <v>555</v>
      </c>
      <c r="AN180" s="142" t="s">
        <v>556</v>
      </c>
      <c r="AO180" s="142" t="s">
        <v>557</v>
      </c>
      <c r="AP180" s="142" t="s">
        <v>558</v>
      </c>
      <c r="AQ180" s="142" t="s">
        <v>559</v>
      </c>
      <c r="AR180" s="142" t="s">
        <v>560</v>
      </c>
      <c r="AS180" s="142" t="s">
        <v>561</v>
      </c>
      <c r="AT180" s="142" t="s">
        <v>562</v>
      </c>
      <c r="AU180" s="142" t="s">
        <v>563</v>
      </c>
      <c r="AV180" s="142" t="s">
        <v>564</v>
      </c>
      <c r="AW180" s="142" t="s">
        <v>565</v>
      </c>
      <c r="AX180" s="142" t="s">
        <v>566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593</v>
      </c>
      <c r="C181" s="140">
        <f t="shared" ref="C181:AX181" si="72">IF(C180=$C168,$C170*$C172,0)</f>
        <v>0</v>
      </c>
      <c r="D181" s="140">
        <f t="shared" si="72"/>
        <v>0</v>
      </c>
      <c r="E181" s="140">
        <f t="shared" si="72"/>
        <v>0</v>
      </c>
      <c r="F181" s="140">
        <f t="shared" si="72"/>
        <v>0</v>
      </c>
      <c r="G181" s="140">
        <f t="shared" si="72"/>
        <v>0</v>
      </c>
      <c r="H181" s="140">
        <f t="shared" si="72"/>
        <v>0</v>
      </c>
      <c r="I181" s="140">
        <f t="shared" si="72"/>
        <v>0</v>
      </c>
      <c r="J181" s="140">
        <f t="shared" si="72"/>
        <v>2000</v>
      </c>
      <c r="K181" s="140">
        <f t="shared" si="72"/>
        <v>0</v>
      </c>
      <c r="L181" s="140">
        <f t="shared" si="72"/>
        <v>0</v>
      </c>
      <c r="M181" s="140">
        <f t="shared" si="72"/>
        <v>0</v>
      </c>
      <c r="N181" s="140">
        <f t="shared" si="72"/>
        <v>0</v>
      </c>
      <c r="O181" s="140">
        <f t="shared" si="72"/>
        <v>0</v>
      </c>
      <c r="P181" s="140">
        <f t="shared" si="72"/>
        <v>0</v>
      </c>
      <c r="Q181" s="140">
        <f t="shared" si="72"/>
        <v>0</v>
      </c>
      <c r="R181" s="140">
        <f t="shared" si="72"/>
        <v>0</v>
      </c>
      <c r="S181" s="140">
        <f t="shared" si="72"/>
        <v>0</v>
      </c>
      <c r="T181" s="140">
        <f t="shared" si="72"/>
        <v>0</v>
      </c>
      <c r="U181" s="140">
        <f t="shared" si="72"/>
        <v>0</v>
      </c>
      <c r="V181" s="140">
        <f t="shared" si="72"/>
        <v>0</v>
      </c>
      <c r="W181" s="140">
        <f t="shared" si="72"/>
        <v>0</v>
      </c>
      <c r="X181" s="140">
        <f t="shared" si="72"/>
        <v>0</v>
      </c>
      <c r="Y181" s="140">
        <f t="shared" si="72"/>
        <v>0</v>
      </c>
      <c r="Z181" s="140">
        <f t="shared" si="72"/>
        <v>0</v>
      </c>
      <c r="AA181" s="140">
        <f t="shared" si="72"/>
        <v>0</v>
      </c>
      <c r="AB181" s="140">
        <f t="shared" si="72"/>
        <v>0</v>
      </c>
      <c r="AC181" s="140">
        <f t="shared" si="72"/>
        <v>0</v>
      </c>
      <c r="AD181" s="140">
        <f t="shared" si="72"/>
        <v>0</v>
      </c>
      <c r="AE181" s="140">
        <f t="shared" si="72"/>
        <v>0</v>
      </c>
      <c r="AF181" s="140">
        <f t="shared" si="72"/>
        <v>0</v>
      </c>
      <c r="AG181" s="140">
        <f t="shared" si="72"/>
        <v>0</v>
      </c>
      <c r="AH181" s="140">
        <f t="shared" si="72"/>
        <v>0</v>
      </c>
      <c r="AI181" s="140">
        <f t="shared" si="72"/>
        <v>0</v>
      </c>
      <c r="AJ181" s="140">
        <f t="shared" si="72"/>
        <v>0</v>
      </c>
      <c r="AK181" s="140">
        <f t="shared" si="72"/>
        <v>0</v>
      </c>
      <c r="AL181" s="140">
        <f t="shared" si="72"/>
        <v>0</v>
      </c>
      <c r="AM181" s="140">
        <f t="shared" si="72"/>
        <v>0</v>
      </c>
      <c r="AN181" s="140">
        <f t="shared" si="72"/>
        <v>0</v>
      </c>
      <c r="AO181" s="140">
        <f t="shared" si="72"/>
        <v>0</v>
      </c>
      <c r="AP181" s="140">
        <f t="shared" si="72"/>
        <v>0</v>
      </c>
      <c r="AQ181" s="140">
        <f t="shared" si="72"/>
        <v>0</v>
      </c>
      <c r="AR181" s="140">
        <f t="shared" si="72"/>
        <v>0</v>
      </c>
      <c r="AS181" s="140">
        <f t="shared" si="72"/>
        <v>0</v>
      </c>
      <c r="AT181" s="140">
        <f t="shared" si="72"/>
        <v>0</v>
      </c>
      <c r="AU181" s="140">
        <f t="shared" si="72"/>
        <v>0</v>
      </c>
      <c r="AV181" s="140">
        <f t="shared" si="72"/>
        <v>0</v>
      </c>
      <c r="AW181" s="140">
        <f t="shared" si="72"/>
        <v>0</v>
      </c>
      <c r="AX181" s="140">
        <f t="shared" si="72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567</v>
      </c>
      <c r="C182" s="140"/>
      <c r="D182" s="140">
        <f>+IF(D179&gt;=$D168,$D177,0)*IF(C186&lt;1,0,1)</f>
        <v>0</v>
      </c>
      <c r="E182" s="140">
        <f t="shared" ref="E182:AA182" si="73">+IF(E179&gt;=$D168,$D177,0)*IF(D186&lt;1,0,1)</f>
        <v>0</v>
      </c>
      <c r="F182" s="140">
        <f t="shared" si="73"/>
        <v>0</v>
      </c>
      <c r="G182" s="140">
        <f t="shared" si="73"/>
        <v>0</v>
      </c>
      <c r="H182" s="140">
        <f t="shared" si="73"/>
        <v>0</v>
      </c>
      <c r="I182" s="140">
        <f t="shared" si="73"/>
        <v>0</v>
      </c>
      <c r="J182" s="140">
        <f t="shared" si="73"/>
        <v>395.49775026664986</v>
      </c>
      <c r="K182" s="140">
        <f t="shared" si="73"/>
        <v>395.49775026664986</v>
      </c>
      <c r="L182" s="140">
        <f t="shared" si="73"/>
        <v>395.49775026664986</v>
      </c>
      <c r="M182" s="140">
        <f t="shared" si="73"/>
        <v>395.49775026664986</v>
      </c>
      <c r="N182" s="140">
        <f t="shared" si="73"/>
        <v>395.49775026664986</v>
      </c>
      <c r="O182" s="140">
        <f t="shared" si="73"/>
        <v>395.49775026664986</v>
      </c>
      <c r="P182" s="140">
        <f t="shared" si="73"/>
        <v>395.49775026664986</v>
      </c>
      <c r="Q182" s="140">
        <f t="shared" si="73"/>
        <v>395.49775026664986</v>
      </c>
      <c r="R182" s="140">
        <f t="shared" si="73"/>
        <v>395.49775026664986</v>
      </c>
      <c r="S182" s="140">
        <f t="shared" si="73"/>
        <v>395.49775026664986</v>
      </c>
      <c r="T182" s="140">
        <f t="shared" si="73"/>
        <v>395.49775026664986</v>
      </c>
      <c r="U182" s="140">
        <f t="shared" si="73"/>
        <v>395.49775026664986</v>
      </c>
      <c r="V182" s="140">
        <f t="shared" si="73"/>
        <v>395.49775026664986</v>
      </c>
      <c r="W182" s="140">
        <f t="shared" si="73"/>
        <v>395.49775026664986</v>
      </c>
      <c r="X182" s="140">
        <f t="shared" si="73"/>
        <v>395.49775026664986</v>
      </c>
      <c r="Y182" s="140">
        <f t="shared" si="73"/>
        <v>395.49775026664986</v>
      </c>
      <c r="Z182" s="140">
        <f t="shared" si="73"/>
        <v>395.49775026664986</v>
      </c>
      <c r="AA182" s="140">
        <f t="shared" si="73"/>
        <v>395.49775026664986</v>
      </c>
      <c r="AB182" s="140">
        <f>+IF(AB179&gt;=$D168,$D177,0)*IF(AA186&lt;1,0,1)</f>
        <v>395.49775026664986</v>
      </c>
      <c r="AC182" s="140">
        <f t="shared" ref="AC182:AX182" si="74">+IF(AC179&gt;=$D168,$D177,0)*IF(AB186&lt;1,0,1)</f>
        <v>395.49775026664986</v>
      </c>
      <c r="AD182" s="140">
        <f t="shared" si="74"/>
        <v>395.49775026664986</v>
      </c>
      <c r="AE182" s="140">
        <f t="shared" si="74"/>
        <v>395.49775026664986</v>
      </c>
      <c r="AF182" s="140">
        <f t="shared" si="74"/>
        <v>395.49775026664986</v>
      </c>
      <c r="AG182" s="140">
        <f t="shared" si="74"/>
        <v>395.49775026664986</v>
      </c>
      <c r="AH182" s="140">
        <f t="shared" si="74"/>
        <v>395.49775026664986</v>
      </c>
      <c r="AI182" s="140">
        <f t="shared" si="74"/>
        <v>395.49775026664986</v>
      </c>
      <c r="AJ182" s="140">
        <f t="shared" si="74"/>
        <v>395.49775026664986</v>
      </c>
      <c r="AK182" s="140">
        <f t="shared" si="74"/>
        <v>395.49775026664986</v>
      </c>
      <c r="AL182" s="140">
        <f t="shared" si="74"/>
        <v>395.49775026664986</v>
      </c>
      <c r="AM182" s="140">
        <f t="shared" si="74"/>
        <v>395.49775026664986</v>
      </c>
      <c r="AN182" s="140">
        <f t="shared" si="74"/>
        <v>395.49775026664986</v>
      </c>
      <c r="AO182" s="140">
        <f t="shared" si="74"/>
        <v>395.49775026664986</v>
      </c>
      <c r="AP182" s="140">
        <f t="shared" si="74"/>
        <v>395.49775026664986</v>
      </c>
      <c r="AQ182" s="140">
        <f t="shared" si="74"/>
        <v>395.49775026664986</v>
      </c>
      <c r="AR182" s="140">
        <f t="shared" si="74"/>
        <v>395.49775026664986</v>
      </c>
      <c r="AS182" s="140">
        <f t="shared" si="74"/>
        <v>395.49775026664986</v>
      </c>
      <c r="AT182" s="140">
        <f t="shared" si="74"/>
        <v>395.49775026664986</v>
      </c>
      <c r="AU182" s="140">
        <f t="shared" si="74"/>
        <v>395.49775026664986</v>
      </c>
      <c r="AV182" s="140">
        <f t="shared" si="74"/>
        <v>395.49775026664986</v>
      </c>
      <c r="AW182" s="140">
        <f t="shared" si="74"/>
        <v>395.49775026664986</v>
      </c>
      <c r="AX182" s="140">
        <f t="shared" si="74"/>
        <v>395.49775026664986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29" t="s">
        <v>568</v>
      </c>
      <c r="C183" s="140"/>
      <c r="D183" s="140">
        <f t="shared" ref="D183:AX183" si="75">D182-D185</f>
        <v>0</v>
      </c>
      <c r="E183" s="140">
        <f t="shared" si="75"/>
        <v>0</v>
      </c>
      <c r="F183" s="140">
        <f t="shared" si="75"/>
        <v>0</v>
      </c>
      <c r="G183" s="140">
        <f t="shared" si="75"/>
        <v>0</v>
      </c>
      <c r="H183" s="140">
        <f t="shared" si="75"/>
        <v>0</v>
      </c>
      <c r="I183" s="140">
        <f t="shared" si="75"/>
        <v>0</v>
      </c>
      <c r="J183" s="140">
        <f t="shared" si="75"/>
        <v>280.18057720846241</v>
      </c>
      <c r="K183" s="140">
        <f t="shared" si="75"/>
        <v>282.19992921530559</v>
      </c>
      <c r="L183" s="140">
        <f t="shared" si="75"/>
        <v>284.23383534495122</v>
      </c>
      <c r="M183" s="140">
        <f t="shared" si="75"/>
        <v>286.28240049366786</v>
      </c>
      <c r="N183" s="140">
        <f t="shared" si="75"/>
        <v>288.34573031374543</v>
      </c>
      <c r="O183" s="140">
        <f t="shared" si="75"/>
        <v>290.42393121894418</v>
      </c>
      <c r="P183" s="140">
        <f t="shared" si="75"/>
        <v>292.51711038998258</v>
      </c>
      <c r="Q183" s="140">
        <f t="shared" si="75"/>
        <v>294.62537578006521</v>
      </c>
      <c r="R183" s="140">
        <f t="shared" si="75"/>
        <v>296.74883612045039</v>
      </c>
      <c r="S183" s="140">
        <f t="shared" si="75"/>
        <v>298.88760092605776</v>
      </c>
      <c r="T183" s="140">
        <f t="shared" si="75"/>
        <v>301.04178050111631</v>
      </c>
      <c r="U183" s="140">
        <f t="shared" si="75"/>
        <v>303.21148594485328</v>
      </c>
      <c r="V183" s="140">
        <f t="shared" si="75"/>
        <v>305.39682915722415</v>
      </c>
      <c r="W183" s="140">
        <f t="shared" si="75"/>
        <v>307.59792284468318</v>
      </c>
      <c r="X183" s="140">
        <f t="shared" si="75"/>
        <v>309.8148805259969</v>
      </c>
      <c r="Y183" s="140">
        <f t="shared" si="75"/>
        <v>312.04781653809806</v>
      </c>
      <c r="Z183" s="140">
        <f t="shared" si="75"/>
        <v>314.29684604198263</v>
      </c>
      <c r="AA183" s="140">
        <f t="shared" si="75"/>
        <v>316.56208502864922</v>
      </c>
      <c r="AB183" s="140">
        <f t="shared" si="75"/>
        <v>318.84365032508106</v>
      </c>
      <c r="AC183" s="140">
        <f t="shared" si="75"/>
        <v>321.14165960027117</v>
      </c>
      <c r="AD183" s="140">
        <f t="shared" si="75"/>
        <v>323.45623137129104</v>
      </c>
      <c r="AE183" s="140">
        <f t="shared" si="75"/>
        <v>325.7874850094031</v>
      </c>
      <c r="AF183" s="140">
        <f t="shared" si="75"/>
        <v>328.13554074621686</v>
      </c>
      <c r="AG183" s="140">
        <f t="shared" si="75"/>
        <v>330.5005196798902</v>
      </c>
      <c r="AH183" s="140">
        <f t="shared" si="75"/>
        <v>332.88254378137441</v>
      </c>
      <c r="AI183" s="140">
        <f t="shared" si="75"/>
        <v>335.2817359007048</v>
      </c>
      <c r="AJ183" s="140">
        <f t="shared" si="75"/>
        <v>337.69821977333675</v>
      </c>
      <c r="AK183" s="140">
        <f t="shared" si="75"/>
        <v>340.13212002652699</v>
      </c>
      <c r="AL183" s="140">
        <f t="shared" si="75"/>
        <v>342.58356218576114</v>
      </c>
      <c r="AM183" s="140">
        <f t="shared" si="75"/>
        <v>345.05267268122776</v>
      </c>
      <c r="AN183" s="140">
        <f t="shared" si="75"/>
        <v>347.53957885433846</v>
      </c>
      <c r="AO183" s="140">
        <f t="shared" si="75"/>
        <v>350.04440896429571</v>
      </c>
      <c r="AP183" s="140">
        <f t="shared" si="75"/>
        <v>352.56729219470736</v>
      </c>
      <c r="AQ183" s="140">
        <f t="shared" si="75"/>
        <v>355.10835866024945</v>
      </c>
      <c r="AR183" s="140">
        <f t="shared" si="75"/>
        <v>357.66773941337652</v>
      </c>
      <c r="AS183" s="140">
        <f t="shared" si="75"/>
        <v>360.24556645108044</v>
      </c>
      <c r="AT183" s="140">
        <f t="shared" si="75"/>
        <v>362.8419727216982</v>
      </c>
      <c r="AU183" s="140">
        <f t="shared" si="75"/>
        <v>365.45709213176832</v>
      </c>
      <c r="AV183" s="140">
        <f t="shared" si="75"/>
        <v>368.09105955293717</v>
      </c>
      <c r="AW183" s="140">
        <f t="shared" si="75"/>
        <v>370.7440108289145</v>
      </c>
      <c r="AX183" s="140">
        <f t="shared" si="75"/>
        <v>373.41608278247975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29" t="s">
        <v>569</v>
      </c>
      <c r="C184" s="140"/>
      <c r="D184" s="140">
        <f t="shared" ref="D184:Q184" si="76">(D183+C184)*(IF(C186&lt;1,0,1))</f>
        <v>0</v>
      </c>
      <c r="E184" s="140">
        <f t="shared" si="76"/>
        <v>0</v>
      </c>
      <c r="F184" s="140">
        <f t="shared" si="76"/>
        <v>0</v>
      </c>
      <c r="G184" s="140">
        <f t="shared" si="76"/>
        <v>0</v>
      </c>
      <c r="H184" s="140">
        <f t="shared" si="76"/>
        <v>0</v>
      </c>
      <c r="I184" s="140">
        <f t="shared" si="76"/>
        <v>0</v>
      </c>
      <c r="J184" s="140">
        <f t="shared" si="76"/>
        <v>280.18057720846241</v>
      </c>
      <c r="K184" s="140">
        <f t="shared" si="76"/>
        <v>562.380506423768</v>
      </c>
      <c r="L184" s="140">
        <f t="shared" si="76"/>
        <v>846.61434176871921</v>
      </c>
      <c r="M184" s="140">
        <f t="shared" si="76"/>
        <v>1132.8967422623871</v>
      </c>
      <c r="N184" s="140">
        <f t="shared" si="76"/>
        <v>1421.2424725761325</v>
      </c>
      <c r="O184" s="140">
        <f t="shared" si="76"/>
        <v>1711.6664037950768</v>
      </c>
      <c r="P184" s="140">
        <f t="shared" si="76"/>
        <v>2004.1835141850593</v>
      </c>
      <c r="Q184" s="140">
        <f t="shared" si="76"/>
        <v>2298.8088899651243</v>
      </c>
      <c r="R184" s="140">
        <f>(R183+Q184)*(IF(Q186&lt;1,0,1))</f>
        <v>2595.5577260855748</v>
      </c>
      <c r="S184" s="140">
        <f t="shared" ref="S184:AX184" si="77">(S183+R184)*(IF(R186&lt;1,0,1))</f>
        <v>2894.4453270116328</v>
      </c>
      <c r="T184" s="140">
        <f t="shared" si="77"/>
        <v>3195.4871075127489</v>
      </c>
      <c r="U184" s="140">
        <f t="shared" si="77"/>
        <v>3498.6985934576023</v>
      </c>
      <c r="V184" s="140">
        <f t="shared" si="77"/>
        <v>3804.0954226148265</v>
      </c>
      <c r="W184" s="140">
        <f t="shared" si="77"/>
        <v>4111.6933454595101</v>
      </c>
      <c r="X184" s="140">
        <f t="shared" si="77"/>
        <v>4421.5082259855071</v>
      </c>
      <c r="Y184" s="140">
        <f t="shared" si="77"/>
        <v>4733.5560425236054</v>
      </c>
      <c r="Z184" s="140">
        <f t="shared" si="77"/>
        <v>5047.8528885655878</v>
      </c>
      <c r="AA184" s="140">
        <f t="shared" si="77"/>
        <v>5364.4149735942374</v>
      </c>
      <c r="AB184" s="140">
        <f t="shared" si="77"/>
        <v>5683.2586239193188</v>
      </c>
      <c r="AC184" s="140">
        <f t="shared" si="77"/>
        <v>6004.4002835195897</v>
      </c>
      <c r="AD184" s="140">
        <f t="shared" si="77"/>
        <v>6327.856514890881</v>
      </c>
      <c r="AE184" s="140">
        <f t="shared" si="77"/>
        <v>6653.6439999002841</v>
      </c>
      <c r="AF184" s="140">
        <f t="shared" si="77"/>
        <v>6981.7795406465011</v>
      </c>
      <c r="AG184" s="140">
        <f t="shared" si="77"/>
        <v>7312.2800603263913</v>
      </c>
      <c r="AH184" s="140">
        <f t="shared" si="77"/>
        <v>7645.1626041077661</v>
      </c>
      <c r="AI184" s="140">
        <f t="shared" si="77"/>
        <v>7980.444340008471</v>
      </c>
      <c r="AJ184" s="140">
        <f t="shared" si="77"/>
        <v>8318.142559781807</v>
      </c>
      <c r="AK184" s="140">
        <f t="shared" si="77"/>
        <v>8658.2746798083335</v>
      </c>
      <c r="AL184" s="140">
        <f t="shared" si="77"/>
        <v>9000.858241994094</v>
      </c>
      <c r="AM184" s="140">
        <f t="shared" si="77"/>
        <v>9345.9109146753217</v>
      </c>
      <c r="AN184" s="140">
        <f t="shared" si="77"/>
        <v>9693.4504935296609</v>
      </c>
      <c r="AO184" s="140">
        <f t="shared" si="77"/>
        <v>10043.494902493956</v>
      </c>
      <c r="AP184" s="140">
        <f t="shared" si="77"/>
        <v>10396.062194688664</v>
      </c>
      <c r="AQ184" s="140">
        <f t="shared" si="77"/>
        <v>10751.170553348913</v>
      </c>
      <c r="AR184" s="140">
        <f t="shared" si="77"/>
        <v>11108.83829276229</v>
      </c>
      <c r="AS184" s="140">
        <f t="shared" si="77"/>
        <v>11469.08385921337</v>
      </c>
      <c r="AT184" s="140">
        <f t="shared" si="77"/>
        <v>11831.925831935068</v>
      </c>
      <c r="AU184" s="140">
        <f t="shared" si="77"/>
        <v>12197.382924066836</v>
      </c>
      <c r="AV184" s="140">
        <f t="shared" si="77"/>
        <v>12565.473983619773</v>
      </c>
      <c r="AW184" s="140">
        <f t="shared" si="77"/>
        <v>12936.217994448687</v>
      </c>
      <c r="AX184" s="140">
        <f t="shared" si="77"/>
        <v>13309.634077231167</v>
      </c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29" t="s">
        <v>570</v>
      </c>
      <c r="C185" s="140"/>
      <c r="D185" s="140">
        <f>IF(D182&gt;0,C186*$D175,0)</f>
        <v>0</v>
      </c>
      <c r="E185" s="140">
        <f t="shared" ref="E185:AX185" si="78">IF(E182&gt;0,D186*$D$13,0)</f>
        <v>0</v>
      </c>
      <c r="F185" s="140">
        <f t="shared" si="78"/>
        <v>0</v>
      </c>
      <c r="G185" s="140">
        <f t="shared" si="78"/>
        <v>0</v>
      </c>
      <c r="H185" s="140">
        <f t="shared" si="78"/>
        <v>0</v>
      </c>
      <c r="I185" s="140">
        <f t="shared" si="78"/>
        <v>0</v>
      </c>
      <c r="J185" s="140">
        <f t="shared" si="78"/>
        <v>115.31717305818745</v>
      </c>
      <c r="K185" s="140">
        <f t="shared" si="78"/>
        <v>113.29782105134426</v>
      </c>
      <c r="L185" s="140">
        <f t="shared" si="78"/>
        <v>111.26391492169866</v>
      </c>
      <c r="M185" s="140">
        <f t="shared" si="78"/>
        <v>109.21534977298202</v>
      </c>
      <c r="N185" s="140">
        <f t="shared" si="78"/>
        <v>107.15201995290442</v>
      </c>
      <c r="O185" s="140">
        <f t="shared" si="78"/>
        <v>105.0738190477057</v>
      </c>
      <c r="P185" s="140">
        <f t="shared" si="78"/>
        <v>102.98063987666731</v>
      </c>
      <c r="Q185" s="140">
        <f t="shared" si="78"/>
        <v>100.87237448658466</v>
      </c>
      <c r="R185" s="140">
        <f t="shared" si="78"/>
        <v>98.748914146199439</v>
      </c>
      <c r="S185" s="140">
        <f t="shared" si="78"/>
        <v>96.610149340592088</v>
      </c>
      <c r="T185" s="140">
        <f t="shared" si="78"/>
        <v>94.455969765533553</v>
      </c>
      <c r="U185" s="140">
        <f t="shared" si="78"/>
        <v>92.286264321796551</v>
      </c>
      <c r="V185" s="140">
        <f t="shared" si="78"/>
        <v>90.100921109425741</v>
      </c>
      <c r="W185" s="140">
        <f t="shared" si="78"/>
        <v>87.899827421966663</v>
      </c>
      <c r="X185" s="140">
        <f t="shared" si="78"/>
        <v>85.682869740652947</v>
      </c>
      <c r="Y185" s="140">
        <f t="shared" si="78"/>
        <v>83.449933728551812</v>
      </c>
      <c r="Z185" s="140">
        <f t="shared" si="78"/>
        <v>81.200904224667227</v>
      </c>
      <c r="AA185" s="140">
        <f t="shared" si="78"/>
        <v>78.935665238000624</v>
      </c>
      <c r="AB185" s="140">
        <f t="shared" si="78"/>
        <v>76.654099941568774</v>
      </c>
      <c r="AC185" s="140">
        <f t="shared" si="78"/>
        <v>74.356090666378677</v>
      </c>
      <c r="AD185" s="140">
        <f t="shared" si="78"/>
        <v>72.041518895358806</v>
      </c>
      <c r="AE185" s="140">
        <f t="shared" si="78"/>
        <v>69.710265257246775</v>
      </c>
      <c r="AF185" s="140">
        <f t="shared" si="78"/>
        <v>67.362209520432984</v>
      </c>
      <c r="AG185" s="140">
        <f t="shared" si="78"/>
        <v>64.997230586759628</v>
      </c>
      <c r="AH185" s="140">
        <f t="shared" si="78"/>
        <v>62.615206485275458</v>
      </c>
      <c r="AI185" s="140">
        <f t="shared" si="78"/>
        <v>60.216014365945064</v>
      </c>
      <c r="AJ185" s="140">
        <f t="shared" si="78"/>
        <v>57.799530493313114</v>
      </c>
      <c r="AK185" s="140">
        <f t="shared" si="78"/>
        <v>55.36563024012289</v>
      </c>
      <c r="AL185" s="140">
        <f t="shared" si="78"/>
        <v>52.914188080888692</v>
      </c>
      <c r="AM185" s="140">
        <f t="shared" si="78"/>
        <v>50.445077585422091</v>
      </c>
      <c r="AN185" s="140">
        <f t="shared" si="78"/>
        <v>47.958171412311387</v>
      </c>
      <c r="AO185" s="140">
        <f t="shared" si="78"/>
        <v>45.453341302354168</v>
      </c>
      <c r="AP185" s="140">
        <f t="shared" si="78"/>
        <v>42.93045807194251</v>
      </c>
      <c r="AQ185" s="140">
        <f t="shared" si="78"/>
        <v>40.389391606400409</v>
      </c>
      <c r="AR185" s="140">
        <f t="shared" si="78"/>
        <v>37.830010853273357</v>
      </c>
      <c r="AS185" s="140">
        <f t="shared" si="78"/>
        <v>35.252183815569417</v>
      </c>
      <c r="AT185" s="140">
        <f t="shared" si="78"/>
        <v>32.655777544951668</v>
      </c>
      <c r="AU185" s="140">
        <f t="shared" si="78"/>
        <v>30.040658134881525</v>
      </c>
      <c r="AV185" s="140">
        <f t="shared" si="78"/>
        <v>27.40669071371271</v>
      </c>
      <c r="AW185" s="140">
        <f t="shared" si="78"/>
        <v>24.753739437735359</v>
      </c>
      <c r="AX185" s="140">
        <f t="shared" si="78"/>
        <v>22.081667484170087</v>
      </c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29" t="s">
        <v>571</v>
      </c>
      <c r="C186" s="140">
        <f>IF(D180=$C168,($C170-($C170*$C172)-($C170*$C171)),(($C170-($C170*$C172)-($C170*$C171))-C184)*IF(B186&lt;1,0,1))</f>
        <v>16000</v>
      </c>
      <c r="D186" s="140">
        <f>IF(E180=$C168,($C170-($C170*$C172)-($C170*$C171)),(($C170-($C170*$C172)-($C170*$C171))-D184)*IF(C186&lt;1,0,1))</f>
        <v>16000</v>
      </c>
      <c r="E186" s="140">
        <f>IF(F180=$C168,($C170-($C170*$C172)-($C170*$C171)),(($C170-($C170*$C172)-($C170*$C171))-E184)*IF(D186&lt;1,0,1))</f>
        <v>16000</v>
      </c>
      <c r="F186" s="140">
        <f>IF(G180=$C168,($C170-($C170*$C172)-($C170*$C171)),(($C170-($C170*$C172)-($C170*$C171))-F184)*IF(E186&lt;1,0,1))</f>
        <v>16000</v>
      </c>
      <c r="G186" s="140">
        <f t="shared" ref="G186:AX186" si="79">IF(H180=$C168,($C170-($C170*$C172)-($C170*$C171)),(($C170-($C170*$C172)-($C170*$C171))-G184)*IF(F186&lt;1,0,1))</f>
        <v>16000</v>
      </c>
      <c r="H186" s="140">
        <f t="shared" si="79"/>
        <v>16000</v>
      </c>
      <c r="I186" s="140">
        <f t="shared" si="79"/>
        <v>16000</v>
      </c>
      <c r="J186" s="140">
        <f t="shared" si="79"/>
        <v>15719.819422791537</v>
      </c>
      <c r="K186" s="140">
        <f t="shared" si="79"/>
        <v>15437.619493576232</v>
      </c>
      <c r="L186" s="140">
        <f t="shared" si="79"/>
        <v>15153.38565823128</v>
      </c>
      <c r="M186" s="140">
        <f t="shared" si="79"/>
        <v>14867.103257737614</v>
      </c>
      <c r="N186" s="140">
        <f t="shared" si="79"/>
        <v>14578.757527423868</v>
      </c>
      <c r="O186" s="140">
        <f t="shared" si="79"/>
        <v>14288.333596204924</v>
      </c>
      <c r="P186" s="140">
        <f t="shared" si="79"/>
        <v>13995.816485814941</v>
      </c>
      <c r="Q186" s="140">
        <f t="shared" si="79"/>
        <v>13701.191110034875</v>
      </c>
      <c r="R186" s="140">
        <f t="shared" si="79"/>
        <v>13404.442273914425</v>
      </c>
      <c r="S186" s="140">
        <f t="shared" si="79"/>
        <v>13105.554672988368</v>
      </c>
      <c r="T186" s="140">
        <f t="shared" si="79"/>
        <v>12804.512892487252</v>
      </c>
      <c r="U186" s="140">
        <f t="shared" si="79"/>
        <v>12501.301406542398</v>
      </c>
      <c r="V186" s="140">
        <f t="shared" si="79"/>
        <v>12195.904577385174</v>
      </c>
      <c r="W186" s="140">
        <f t="shared" si="79"/>
        <v>11888.306654540491</v>
      </c>
      <c r="X186" s="140">
        <f t="shared" si="79"/>
        <v>11578.491774014492</v>
      </c>
      <c r="Y186" s="140">
        <f t="shared" si="79"/>
        <v>11266.443957476395</v>
      </c>
      <c r="Z186" s="140">
        <f t="shared" si="79"/>
        <v>10952.147111434413</v>
      </c>
      <c r="AA186" s="140">
        <f t="shared" si="79"/>
        <v>10635.585026405763</v>
      </c>
      <c r="AB186" s="140">
        <f t="shared" si="79"/>
        <v>10316.741376080681</v>
      </c>
      <c r="AC186" s="140">
        <f t="shared" si="79"/>
        <v>9995.5997164804103</v>
      </c>
      <c r="AD186" s="140">
        <f t="shared" si="79"/>
        <v>9672.143485109118</v>
      </c>
      <c r="AE186" s="140">
        <f t="shared" si="79"/>
        <v>9346.3560000997168</v>
      </c>
      <c r="AF186" s="140">
        <f t="shared" si="79"/>
        <v>9018.2204593534989</v>
      </c>
      <c r="AG186" s="140">
        <f t="shared" si="79"/>
        <v>8687.7199396736087</v>
      </c>
      <c r="AH186" s="140">
        <f t="shared" si="79"/>
        <v>8354.8373958922348</v>
      </c>
      <c r="AI186" s="140">
        <f t="shared" si="79"/>
        <v>8019.555659991529</v>
      </c>
      <c r="AJ186" s="140">
        <f t="shared" si="79"/>
        <v>7681.857440218193</v>
      </c>
      <c r="AK186" s="140">
        <f t="shared" si="79"/>
        <v>7341.7253201916665</v>
      </c>
      <c r="AL186" s="140">
        <f t="shared" si="79"/>
        <v>6999.141758005906</v>
      </c>
      <c r="AM186" s="140">
        <f t="shared" si="79"/>
        <v>6654.0890853246783</v>
      </c>
      <c r="AN186" s="140">
        <f t="shared" si="79"/>
        <v>6306.5495064703391</v>
      </c>
      <c r="AO186" s="140">
        <f t="shared" si="79"/>
        <v>5956.505097506044</v>
      </c>
      <c r="AP186" s="140">
        <f t="shared" si="79"/>
        <v>5603.937805311336</v>
      </c>
      <c r="AQ186" s="140">
        <f t="shared" si="79"/>
        <v>5248.829446651087</v>
      </c>
      <c r="AR186" s="140">
        <f t="shared" si="79"/>
        <v>4891.1617072377103</v>
      </c>
      <c r="AS186" s="140">
        <f t="shared" si="79"/>
        <v>4530.9161407866304</v>
      </c>
      <c r="AT186" s="140">
        <f t="shared" si="79"/>
        <v>4168.0741680649317</v>
      </c>
      <c r="AU186" s="140">
        <f t="shared" si="79"/>
        <v>3802.6170759331635</v>
      </c>
      <c r="AV186" s="140">
        <f t="shared" si="79"/>
        <v>3434.5260163802268</v>
      </c>
      <c r="AW186" s="140">
        <f t="shared" si="79"/>
        <v>3063.782005551313</v>
      </c>
      <c r="AX186" s="140">
        <f t="shared" si="79"/>
        <v>2690.3659227688331</v>
      </c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29" t="s">
        <v>594</v>
      </c>
      <c r="C187" s="140"/>
      <c r="D187" s="140">
        <f t="shared" ref="D187:Y187" si="80">IF(D186&lt;1,$C170*$C171,0)*IF(C186&lt;1,0,1)</f>
        <v>0</v>
      </c>
      <c r="E187" s="140">
        <f t="shared" si="80"/>
        <v>0</v>
      </c>
      <c r="F187" s="140">
        <f t="shared" si="80"/>
        <v>0</v>
      </c>
      <c r="G187" s="140">
        <f t="shared" si="80"/>
        <v>0</v>
      </c>
      <c r="H187" s="140">
        <f t="shared" si="80"/>
        <v>0</v>
      </c>
      <c r="I187" s="140">
        <f t="shared" si="80"/>
        <v>0</v>
      </c>
      <c r="J187" s="140">
        <f t="shared" si="80"/>
        <v>0</v>
      </c>
      <c r="K187" s="140">
        <f t="shared" si="80"/>
        <v>0</v>
      </c>
      <c r="L187" s="140">
        <f t="shared" si="80"/>
        <v>0</v>
      </c>
      <c r="M187" s="140">
        <f t="shared" si="80"/>
        <v>0</v>
      </c>
      <c r="N187" s="140">
        <f t="shared" si="80"/>
        <v>0</v>
      </c>
      <c r="O187" s="140">
        <f t="shared" si="80"/>
        <v>0</v>
      </c>
      <c r="P187" s="140">
        <f t="shared" si="80"/>
        <v>0</v>
      </c>
      <c r="Q187" s="140">
        <f t="shared" si="80"/>
        <v>0</v>
      </c>
      <c r="R187" s="140">
        <f t="shared" si="80"/>
        <v>0</v>
      </c>
      <c r="S187" s="140">
        <f t="shared" si="80"/>
        <v>0</v>
      </c>
      <c r="T187" s="140">
        <f t="shared" si="80"/>
        <v>0</v>
      </c>
      <c r="U187" s="140">
        <f t="shared" si="80"/>
        <v>0</v>
      </c>
      <c r="V187" s="140">
        <f t="shared" si="80"/>
        <v>0</v>
      </c>
      <c r="W187" s="140">
        <f t="shared" si="80"/>
        <v>0</v>
      </c>
      <c r="X187" s="140">
        <f t="shared" si="80"/>
        <v>0</v>
      </c>
      <c r="Y187" s="140">
        <f t="shared" si="80"/>
        <v>0</v>
      </c>
      <c r="Z187" s="140">
        <f t="shared" ref="Z187:AX187" si="81">IF(Z186&lt;1,$C$8*$C$9,0)*IF(Y186&lt;1,0,1)</f>
        <v>0</v>
      </c>
      <c r="AA187" s="140">
        <f t="shared" si="81"/>
        <v>0</v>
      </c>
      <c r="AB187" s="140">
        <f t="shared" si="81"/>
        <v>0</v>
      </c>
      <c r="AC187" s="140">
        <f t="shared" si="81"/>
        <v>0</v>
      </c>
      <c r="AD187" s="140">
        <f t="shared" si="81"/>
        <v>0</v>
      </c>
      <c r="AE187" s="140">
        <f t="shared" si="81"/>
        <v>0</v>
      </c>
      <c r="AF187" s="140">
        <f t="shared" si="81"/>
        <v>0</v>
      </c>
      <c r="AG187" s="140">
        <f t="shared" si="81"/>
        <v>0</v>
      </c>
      <c r="AH187" s="140">
        <f t="shared" si="81"/>
        <v>0</v>
      </c>
      <c r="AI187" s="140">
        <f t="shared" si="81"/>
        <v>0</v>
      </c>
      <c r="AJ187" s="140">
        <f t="shared" si="81"/>
        <v>0</v>
      </c>
      <c r="AK187" s="140">
        <f t="shared" si="81"/>
        <v>0</v>
      </c>
      <c r="AL187" s="140">
        <f t="shared" si="81"/>
        <v>0</v>
      </c>
      <c r="AM187" s="140">
        <f t="shared" si="81"/>
        <v>0</v>
      </c>
      <c r="AN187" s="140">
        <f t="shared" si="81"/>
        <v>0</v>
      </c>
      <c r="AO187" s="140">
        <f t="shared" si="81"/>
        <v>0</v>
      </c>
      <c r="AP187" s="140">
        <f t="shared" si="81"/>
        <v>0</v>
      </c>
      <c r="AQ187" s="140">
        <f t="shared" si="81"/>
        <v>0</v>
      </c>
      <c r="AR187" s="140">
        <f t="shared" si="81"/>
        <v>0</v>
      </c>
      <c r="AS187" s="140">
        <f t="shared" si="81"/>
        <v>0</v>
      </c>
      <c r="AT187" s="140">
        <f t="shared" si="81"/>
        <v>0</v>
      </c>
      <c r="AU187" s="140">
        <f t="shared" si="81"/>
        <v>0</v>
      </c>
      <c r="AV187" s="140">
        <f t="shared" si="81"/>
        <v>0</v>
      </c>
      <c r="AW187" s="140">
        <f t="shared" si="81"/>
        <v>0</v>
      </c>
      <c r="AX187" s="140">
        <f t="shared" si="81"/>
        <v>0</v>
      </c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43" t="s">
        <v>595</v>
      </c>
      <c r="C188" s="140">
        <f>C181+C182+C187</f>
        <v>0</v>
      </c>
      <c r="D188" s="140">
        <f>D181+D182+D187</f>
        <v>0</v>
      </c>
      <c r="E188" s="140">
        <f t="shared" ref="E188:AX188" si="82">E181+E182+E187</f>
        <v>0</v>
      </c>
      <c r="F188" s="140">
        <f t="shared" si="82"/>
        <v>0</v>
      </c>
      <c r="G188" s="140">
        <f t="shared" si="82"/>
        <v>0</v>
      </c>
      <c r="H188" s="140">
        <f t="shared" si="82"/>
        <v>0</v>
      </c>
      <c r="I188" s="140">
        <f t="shared" si="82"/>
        <v>0</v>
      </c>
      <c r="J188" s="140">
        <f t="shared" si="82"/>
        <v>2395.4977502666497</v>
      </c>
      <c r="K188" s="140">
        <f t="shared" si="82"/>
        <v>395.49775026664986</v>
      </c>
      <c r="L188" s="140">
        <f t="shared" si="82"/>
        <v>395.49775026664986</v>
      </c>
      <c r="M188" s="140">
        <f t="shared" si="82"/>
        <v>395.49775026664986</v>
      </c>
      <c r="N188" s="140">
        <f t="shared" si="82"/>
        <v>395.49775026664986</v>
      </c>
      <c r="O188" s="140">
        <f t="shared" si="82"/>
        <v>395.49775026664986</v>
      </c>
      <c r="P188" s="140">
        <f t="shared" si="82"/>
        <v>395.49775026664986</v>
      </c>
      <c r="Q188" s="140">
        <f t="shared" si="82"/>
        <v>395.49775026664986</v>
      </c>
      <c r="R188" s="140">
        <f t="shared" si="82"/>
        <v>395.49775026664986</v>
      </c>
      <c r="S188" s="140">
        <f t="shared" si="82"/>
        <v>395.49775026664986</v>
      </c>
      <c r="T188" s="140">
        <f t="shared" si="82"/>
        <v>395.49775026664986</v>
      </c>
      <c r="U188" s="140">
        <f t="shared" si="82"/>
        <v>395.49775026664986</v>
      </c>
      <c r="V188" s="140">
        <f t="shared" si="82"/>
        <v>395.49775026664986</v>
      </c>
      <c r="W188" s="140">
        <f t="shared" si="82"/>
        <v>395.49775026664986</v>
      </c>
      <c r="X188" s="140">
        <f t="shared" si="82"/>
        <v>395.49775026664986</v>
      </c>
      <c r="Y188" s="140">
        <f t="shared" si="82"/>
        <v>395.49775026664986</v>
      </c>
      <c r="Z188" s="140">
        <f t="shared" si="82"/>
        <v>395.49775026664986</v>
      </c>
      <c r="AA188" s="140">
        <f t="shared" si="82"/>
        <v>395.49775026664986</v>
      </c>
      <c r="AB188" s="140">
        <f t="shared" si="82"/>
        <v>395.49775026664986</v>
      </c>
      <c r="AC188" s="140">
        <f t="shared" si="82"/>
        <v>395.49775026664986</v>
      </c>
      <c r="AD188" s="140">
        <f t="shared" si="82"/>
        <v>395.49775026664986</v>
      </c>
      <c r="AE188" s="140">
        <f t="shared" si="82"/>
        <v>395.49775026664986</v>
      </c>
      <c r="AF188" s="140">
        <f t="shared" si="82"/>
        <v>395.49775026664986</v>
      </c>
      <c r="AG188" s="140">
        <f t="shared" si="82"/>
        <v>395.49775026664986</v>
      </c>
      <c r="AH188" s="140">
        <f t="shared" si="82"/>
        <v>395.49775026664986</v>
      </c>
      <c r="AI188" s="140">
        <f t="shared" si="82"/>
        <v>395.49775026664986</v>
      </c>
      <c r="AJ188" s="140">
        <f t="shared" si="82"/>
        <v>395.49775026664986</v>
      </c>
      <c r="AK188" s="140">
        <f t="shared" si="82"/>
        <v>395.49775026664986</v>
      </c>
      <c r="AL188" s="140">
        <f t="shared" si="82"/>
        <v>395.49775026664986</v>
      </c>
      <c r="AM188" s="140">
        <f t="shared" si="82"/>
        <v>395.49775026664986</v>
      </c>
      <c r="AN188" s="140">
        <f t="shared" si="82"/>
        <v>395.49775026664986</v>
      </c>
      <c r="AO188" s="140">
        <f t="shared" si="82"/>
        <v>395.49775026664986</v>
      </c>
      <c r="AP188" s="140">
        <f t="shared" si="82"/>
        <v>395.49775026664986</v>
      </c>
      <c r="AQ188" s="140">
        <f t="shared" si="82"/>
        <v>395.49775026664986</v>
      </c>
      <c r="AR188" s="140">
        <f t="shared" si="82"/>
        <v>395.49775026664986</v>
      </c>
      <c r="AS188" s="140">
        <f t="shared" si="82"/>
        <v>395.49775026664986</v>
      </c>
      <c r="AT188" s="140">
        <f t="shared" si="82"/>
        <v>395.49775026664986</v>
      </c>
      <c r="AU188" s="140">
        <f t="shared" si="82"/>
        <v>395.49775026664986</v>
      </c>
      <c r="AV188" s="140">
        <f t="shared" si="82"/>
        <v>395.49775026664986</v>
      </c>
      <c r="AW188" s="140">
        <f t="shared" si="82"/>
        <v>395.49775026664986</v>
      </c>
      <c r="AX188" s="140">
        <f t="shared" si="82"/>
        <v>395.49775026664986</v>
      </c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33" t="s">
        <v>602</v>
      </c>
      <c r="C191" s="133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26" t="s">
        <v>486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8" t="s">
        <v>487</v>
      </c>
      <c r="C195" s="150" t="str">
        <f>+Leasing!J5</f>
        <v>A2 M12</v>
      </c>
      <c r="D195" s="138">
        <f>VLOOKUP($C195,$BA$5:$BB$38,2,FALSE)</f>
        <v>24</v>
      </c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8" t="s">
        <v>489</v>
      </c>
      <c r="C196" s="157">
        <f>+Leasing!J6</f>
        <v>0.09</v>
      </c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9" t="s">
        <v>504</v>
      </c>
      <c r="C197" s="158">
        <f>+Leasing!J7</f>
        <v>20000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9" t="s">
        <v>505</v>
      </c>
      <c r="C198" s="157">
        <f>+Leasing!J8</f>
        <v>0.1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9" t="s">
        <v>506</v>
      </c>
      <c r="C199" s="157">
        <f>+Leasing!J9</f>
        <v>0.1</v>
      </c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30" t="s">
        <v>491</v>
      </c>
      <c r="C200" s="138">
        <f>+Leasing!J10</f>
        <v>48</v>
      </c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6" t="s">
        <v>524</v>
      </c>
      <c r="C202" s="126" t="s">
        <v>525</v>
      </c>
      <c r="D202" s="139">
        <f>((1+C196)^(1/12))-1</f>
        <v>7.2073233161367156E-3</v>
      </c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6" t="s">
        <v>528</v>
      </c>
      <c r="C204" s="126" t="s">
        <v>525</v>
      </c>
      <c r="D204" s="140">
        <f>(C197-(C197*C198)-(C197*C199))/((1-(1+D202)^(-C200))/D202)</f>
        <v>395.49775026664986</v>
      </c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7"/>
      <c r="C205" s="66">
        <f>+[1]SPm!B2</f>
        <v>41275</v>
      </c>
      <c r="D205" s="66">
        <f>+[1]SPm!C2</f>
        <v>41306</v>
      </c>
      <c r="E205" s="66">
        <f>+[1]SPm!D2</f>
        <v>41336</v>
      </c>
      <c r="F205" s="66">
        <f>+[1]SPm!E2</f>
        <v>41367</v>
      </c>
      <c r="G205" s="66">
        <f>+[1]SPm!F2</f>
        <v>41397</v>
      </c>
      <c r="H205" s="66">
        <f>+[1]SPm!G2</f>
        <v>41428</v>
      </c>
      <c r="I205" s="66">
        <f>+[1]SPm!H2</f>
        <v>41458</v>
      </c>
      <c r="J205" s="66">
        <f>+[1]SPm!I2</f>
        <v>41489</v>
      </c>
      <c r="K205" s="66">
        <f>+[1]SPm!J2</f>
        <v>41519</v>
      </c>
      <c r="L205" s="66">
        <f>+[1]SPm!K2</f>
        <v>41550</v>
      </c>
      <c r="M205" s="66">
        <f>+[1]SPm!L2</f>
        <v>41580</v>
      </c>
      <c r="N205" s="66">
        <f>+[1]SPm!M2</f>
        <v>41611</v>
      </c>
      <c r="O205" s="66">
        <f>+[1]SPm!N2</f>
        <v>41641</v>
      </c>
      <c r="P205" s="66">
        <f>+[1]SPm!O2</f>
        <v>41672</v>
      </c>
      <c r="Q205" s="66">
        <f>+[1]SPm!P2</f>
        <v>41702</v>
      </c>
      <c r="R205" s="66">
        <f>+[1]SPm!Q2</f>
        <v>41733</v>
      </c>
      <c r="S205" s="66">
        <f>+[1]SPm!R2</f>
        <v>41763</v>
      </c>
      <c r="T205" s="66">
        <f>+[1]SPm!S2</f>
        <v>41794</v>
      </c>
      <c r="U205" s="66">
        <f>+[1]SPm!T2</f>
        <v>41824</v>
      </c>
      <c r="V205" s="66">
        <f>+[1]SPm!U2</f>
        <v>41855</v>
      </c>
      <c r="W205" s="66">
        <f>+[1]SPm!V2</f>
        <v>41885</v>
      </c>
      <c r="X205" s="66">
        <f>+[1]SPm!W2</f>
        <v>41916</v>
      </c>
      <c r="Y205" s="66">
        <f>+[1]SPm!X2</f>
        <v>41946</v>
      </c>
      <c r="Z205" s="66">
        <f>+[1]SPm!Y2</f>
        <v>41977</v>
      </c>
      <c r="AA205" s="66">
        <f>+[1]SPm!Z2</f>
        <v>42007</v>
      </c>
      <c r="AB205" s="66">
        <f>+[1]SPm!AA2</f>
        <v>42038</v>
      </c>
      <c r="AC205" s="66">
        <f>+[1]SPm!AB2</f>
        <v>42068</v>
      </c>
      <c r="AD205" s="66">
        <f>+[1]SPm!AC2</f>
        <v>42099</v>
      </c>
      <c r="AE205" s="66">
        <f>+[1]SPm!AD2</f>
        <v>42129</v>
      </c>
      <c r="AF205" s="66">
        <f>+[1]SPm!AE2</f>
        <v>42160</v>
      </c>
      <c r="AG205" s="66">
        <f>+[1]SPm!AF2</f>
        <v>42190</v>
      </c>
      <c r="AH205" s="66">
        <f>+[1]SPm!AG2</f>
        <v>42221</v>
      </c>
      <c r="AI205" s="66">
        <f>+[1]SPm!AH2</f>
        <v>42251</v>
      </c>
      <c r="AJ205" s="66">
        <f>+[1]SPm!AI2</f>
        <v>42282</v>
      </c>
      <c r="AK205" s="66">
        <f>+[1]SPm!AJ2</f>
        <v>42312</v>
      </c>
      <c r="AL205" s="66">
        <f>+[1]SPm!AK2</f>
        <v>42343</v>
      </c>
      <c r="AM205" s="66">
        <f>+[1]SPm!AL2</f>
        <v>42373</v>
      </c>
      <c r="AN205" s="66">
        <f>+[1]SPm!AM2</f>
        <v>42404</v>
      </c>
      <c r="AO205" s="66">
        <f>+[1]SPm!AN2</f>
        <v>42434</v>
      </c>
      <c r="AP205" s="66">
        <f>+[1]SPm!AO2</f>
        <v>42465</v>
      </c>
      <c r="AQ205" s="66">
        <f>+[1]SPm!AP2</f>
        <v>42495</v>
      </c>
      <c r="AR205" s="66">
        <f>+[1]SPm!AQ2</f>
        <v>42526</v>
      </c>
      <c r="AS205" s="66">
        <f>+[1]SPm!AR2</f>
        <v>42556</v>
      </c>
      <c r="AT205" s="66">
        <f>+[1]SPm!AS2</f>
        <v>42587</v>
      </c>
      <c r="AU205" s="66">
        <f>+[1]SPm!AT2</f>
        <v>42617</v>
      </c>
      <c r="AV205" s="66">
        <f>+[1]SPm!AU2</f>
        <v>42648</v>
      </c>
      <c r="AW205" s="66">
        <f>+[1]SPm!AV2</f>
        <v>42678</v>
      </c>
      <c r="AX205" s="66">
        <f>+[1]SPm!AW2</f>
        <v>42709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27"/>
      <c r="C206" s="138">
        <v>1</v>
      </c>
      <c r="D206" s="138">
        <f>+C206+1</f>
        <v>2</v>
      </c>
      <c r="E206" s="138">
        <f t="shared" ref="E206:AX206" si="83">+D206+1</f>
        <v>3</v>
      </c>
      <c r="F206" s="138">
        <f t="shared" si="83"/>
        <v>4</v>
      </c>
      <c r="G206" s="138">
        <f t="shared" si="83"/>
        <v>5</v>
      </c>
      <c r="H206" s="138">
        <f t="shared" si="83"/>
        <v>6</v>
      </c>
      <c r="I206" s="138">
        <f t="shared" si="83"/>
        <v>7</v>
      </c>
      <c r="J206" s="138">
        <f t="shared" si="83"/>
        <v>8</v>
      </c>
      <c r="K206" s="138">
        <f t="shared" si="83"/>
        <v>9</v>
      </c>
      <c r="L206" s="138">
        <f t="shared" si="83"/>
        <v>10</v>
      </c>
      <c r="M206" s="138">
        <f t="shared" si="83"/>
        <v>11</v>
      </c>
      <c r="N206" s="138">
        <f t="shared" si="83"/>
        <v>12</v>
      </c>
      <c r="O206" s="138">
        <f t="shared" si="83"/>
        <v>13</v>
      </c>
      <c r="P206" s="138">
        <f t="shared" si="83"/>
        <v>14</v>
      </c>
      <c r="Q206" s="138">
        <f t="shared" si="83"/>
        <v>15</v>
      </c>
      <c r="R206" s="138">
        <f t="shared" si="83"/>
        <v>16</v>
      </c>
      <c r="S206" s="138">
        <f t="shared" si="83"/>
        <v>17</v>
      </c>
      <c r="T206" s="138">
        <f t="shared" si="83"/>
        <v>18</v>
      </c>
      <c r="U206" s="138">
        <f t="shared" si="83"/>
        <v>19</v>
      </c>
      <c r="V206" s="138">
        <f t="shared" si="83"/>
        <v>20</v>
      </c>
      <c r="W206" s="138">
        <f t="shared" si="83"/>
        <v>21</v>
      </c>
      <c r="X206" s="138">
        <f t="shared" si="83"/>
        <v>22</v>
      </c>
      <c r="Y206" s="138">
        <f t="shared" si="83"/>
        <v>23</v>
      </c>
      <c r="Z206" s="138">
        <f t="shared" si="83"/>
        <v>24</v>
      </c>
      <c r="AA206" s="138">
        <f t="shared" si="83"/>
        <v>25</v>
      </c>
      <c r="AB206" s="138">
        <f t="shared" si="83"/>
        <v>26</v>
      </c>
      <c r="AC206" s="138">
        <f t="shared" si="83"/>
        <v>27</v>
      </c>
      <c r="AD206" s="138">
        <f t="shared" si="83"/>
        <v>28</v>
      </c>
      <c r="AE206" s="138">
        <f t="shared" si="83"/>
        <v>29</v>
      </c>
      <c r="AF206" s="138">
        <f t="shared" si="83"/>
        <v>30</v>
      </c>
      <c r="AG206" s="138">
        <f t="shared" si="83"/>
        <v>31</v>
      </c>
      <c r="AH206" s="138">
        <f t="shared" si="83"/>
        <v>32</v>
      </c>
      <c r="AI206" s="138">
        <f t="shared" si="83"/>
        <v>33</v>
      </c>
      <c r="AJ206" s="138">
        <f t="shared" si="83"/>
        <v>34</v>
      </c>
      <c r="AK206" s="138">
        <f t="shared" si="83"/>
        <v>35</v>
      </c>
      <c r="AL206" s="138">
        <f t="shared" si="83"/>
        <v>36</v>
      </c>
      <c r="AM206" s="138">
        <f t="shared" si="83"/>
        <v>37</v>
      </c>
      <c r="AN206" s="138">
        <f t="shared" si="83"/>
        <v>38</v>
      </c>
      <c r="AO206" s="138">
        <f t="shared" si="83"/>
        <v>39</v>
      </c>
      <c r="AP206" s="138">
        <f t="shared" si="83"/>
        <v>40</v>
      </c>
      <c r="AQ206" s="138">
        <f t="shared" si="83"/>
        <v>41</v>
      </c>
      <c r="AR206" s="138">
        <f t="shared" si="83"/>
        <v>42</v>
      </c>
      <c r="AS206" s="138">
        <f t="shared" si="83"/>
        <v>43</v>
      </c>
      <c r="AT206" s="138">
        <f t="shared" si="83"/>
        <v>44</v>
      </c>
      <c r="AU206" s="138">
        <f t="shared" si="83"/>
        <v>45</v>
      </c>
      <c r="AV206" s="138">
        <f t="shared" si="83"/>
        <v>46</v>
      </c>
      <c r="AW206" s="138">
        <f t="shared" si="83"/>
        <v>47</v>
      </c>
      <c r="AX206" s="138">
        <f t="shared" si="83"/>
        <v>48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41" t="s">
        <v>592</v>
      </c>
      <c r="C207" s="142" t="s">
        <v>518</v>
      </c>
      <c r="D207" s="142" t="s">
        <v>519</v>
      </c>
      <c r="E207" s="142" t="s">
        <v>520</v>
      </c>
      <c r="F207" s="142" t="s">
        <v>521</v>
      </c>
      <c r="G207" s="142" t="s">
        <v>522</v>
      </c>
      <c r="H207" s="142" t="s">
        <v>523</v>
      </c>
      <c r="I207" s="142" t="s">
        <v>526</v>
      </c>
      <c r="J207" s="142" t="s">
        <v>527</v>
      </c>
      <c r="K207" s="142" t="s">
        <v>488</v>
      </c>
      <c r="L207" s="142" t="s">
        <v>529</v>
      </c>
      <c r="M207" s="142" t="s">
        <v>530</v>
      </c>
      <c r="N207" s="142" t="s">
        <v>503</v>
      </c>
      <c r="O207" s="142" t="s">
        <v>531</v>
      </c>
      <c r="P207" s="142" t="s">
        <v>532</v>
      </c>
      <c r="Q207" s="142" t="s">
        <v>533</v>
      </c>
      <c r="R207" s="142" t="s">
        <v>534</v>
      </c>
      <c r="S207" s="142" t="s">
        <v>535</v>
      </c>
      <c r="T207" s="142" t="s">
        <v>536</v>
      </c>
      <c r="U207" s="142" t="s">
        <v>537</v>
      </c>
      <c r="V207" s="142" t="s">
        <v>538</v>
      </c>
      <c r="W207" s="142" t="s">
        <v>539</v>
      </c>
      <c r="X207" s="142" t="s">
        <v>540</v>
      </c>
      <c r="Y207" s="142" t="s">
        <v>541</v>
      </c>
      <c r="Z207" s="142" t="s">
        <v>542</v>
      </c>
      <c r="AA207" s="142" t="s">
        <v>543</v>
      </c>
      <c r="AB207" s="142" t="s">
        <v>544</v>
      </c>
      <c r="AC207" s="142" t="s">
        <v>545</v>
      </c>
      <c r="AD207" s="142" t="s">
        <v>546</v>
      </c>
      <c r="AE207" s="142" t="s">
        <v>547</v>
      </c>
      <c r="AF207" s="142" t="s">
        <v>548</v>
      </c>
      <c r="AG207" s="142" t="s">
        <v>549</v>
      </c>
      <c r="AH207" s="142" t="s">
        <v>550</v>
      </c>
      <c r="AI207" s="142" t="s">
        <v>551</v>
      </c>
      <c r="AJ207" s="142" t="s">
        <v>552</v>
      </c>
      <c r="AK207" s="142" t="s">
        <v>553</v>
      </c>
      <c r="AL207" s="142" t="s">
        <v>554</v>
      </c>
      <c r="AM207" s="142" t="s">
        <v>555</v>
      </c>
      <c r="AN207" s="142" t="s">
        <v>556</v>
      </c>
      <c r="AO207" s="142" t="s">
        <v>557</v>
      </c>
      <c r="AP207" s="142" t="s">
        <v>558</v>
      </c>
      <c r="AQ207" s="142" t="s">
        <v>559</v>
      </c>
      <c r="AR207" s="142" t="s">
        <v>560</v>
      </c>
      <c r="AS207" s="142" t="s">
        <v>561</v>
      </c>
      <c r="AT207" s="142" t="s">
        <v>562</v>
      </c>
      <c r="AU207" s="142" t="s">
        <v>563</v>
      </c>
      <c r="AV207" s="142" t="s">
        <v>564</v>
      </c>
      <c r="AW207" s="142" t="s">
        <v>565</v>
      </c>
      <c r="AX207" s="142" t="s">
        <v>566</v>
      </c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29" t="s">
        <v>593</v>
      </c>
      <c r="C208" s="140">
        <f t="shared" ref="C208:AX208" si="84">IF(C207=$C195,$C197*$C199,0)</f>
        <v>0</v>
      </c>
      <c r="D208" s="140">
        <f t="shared" si="84"/>
        <v>0</v>
      </c>
      <c r="E208" s="140">
        <f t="shared" si="84"/>
        <v>0</v>
      </c>
      <c r="F208" s="140">
        <f t="shared" si="84"/>
        <v>0</v>
      </c>
      <c r="G208" s="140">
        <f t="shared" si="84"/>
        <v>0</v>
      </c>
      <c r="H208" s="140">
        <f t="shared" si="84"/>
        <v>0</v>
      </c>
      <c r="I208" s="140">
        <f t="shared" si="84"/>
        <v>0</v>
      </c>
      <c r="J208" s="140">
        <f t="shared" si="84"/>
        <v>0</v>
      </c>
      <c r="K208" s="140">
        <f t="shared" si="84"/>
        <v>0</v>
      </c>
      <c r="L208" s="140">
        <f t="shared" si="84"/>
        <v>0</v>
      </c>
      <c r="M208" s="140">
        <f t="shared" si="84"/>
        <v>0</v>
      </c>
      <c r="N208" s="140">
        <f t="shared" si="84"/>
        <v>0</v>
      </c>
      <c r="O208" s="140">
        <f t="shared" si="84"/>
        <v>0</v>
      </c>
      <c r="P208" s="140">
        <f t="shared" si="84"/>
        <v>0</v>
      </c>
      <c r="Q208" s="140">
        <f t="shared" si="84"/>
        <v>0</v>
      </c>
      <c r="R208" s="140">
        <f t="shared" si="84"/>
        <v>0</v>
      </c>
      <c r="S208" s="140">
        <f t="shared" si="84"/>
        <v>0</v>
      </c>
      <c r="T208" s="140">
        <f t="shared" si="84"/>
        <v>0</v>
      </c>
      <c r="U208" s="140">
        <f t="shared" si="84"/>
        <v>0</v>
      </c>
      <c r="V208" s="140">
        <f t="shared" si="84"/>
        <v>0</v>
      </c>
      <c r="W208" s="140">
        <f t="shared" si="84"/>
        <v>0</v>
      </c>
      <c r="X208" s="140">
        <f t="shared" si="84"/>
        <v>0</v>
      </c>
      <c r="Y208" s="140">
        <f t="shared" si="84"/>
        <v>0</v>
      </c>
      <c r="Z208" s="140">
        <f t="shared" si="84"/>
        <v>2000</v>
      </c>
      <c r="AA208" s="140">
        <f t="shared" si="84"/>
        <v>0</v>
      </c>
      <c r="AB208" s="140">
        <f t="shared" si="84"/>
        <v>0</v>
      </c>
      <c r="AC208" s="140">
        <f t="shared" si="84"/>
        <v>0</v>
      </c>
      <c r="AD208" s="140">
        <f t="shared" si="84"/>
        <v>0</v>
      </c>
      <c r="AE208" s="140">
        <f t="shared" si="84"/>
        <v>0</v>
      </c>
      <c r="AF208" s="140">
        <f t="shared" si="84"/>
        <v>0</v>
      </c>
      <c r="AG208" s="140">
        <f t="shared" si="84"/>
        <v>0</v>
      </c>
      <c r="AH208" s="140">
        <f t="shared" si="84"/>
        <v>0</v>
      </c>
      <c r="AI208" s="140">
        <f t="shared" si="84"/>
        <v>0</v>
      </c>
      <c r="AJ208" s="140">
        <f t="shared" si="84"/>
        <v>0</v>
      </c>
      <c r="AK208" s="140">
        <f t="shared" si="84"/>
        <v>0</v>
      </c>
      <c r="AL208" s="140">
        <f t="shared" si="84"/>
        <v>0</v>
      </c>
      <c r="AM208" s="140">
        <f t="shared" si="84"/>
        <v>0</v>
      </c>
      <c r="AN208" s="140">
        <f t="shared" si="84"/>
        <v>0</v>
      </c>
      <c r="AO208" s="140">
        <f t="shared" si="84"/>
        <v>0</v>
      </c>
      <c r="AP208" s="140">
        <f t="shared" si="84"/>
        <v>0</v>
      </c>
      <c r="AQ208" s="140">
        <f t="shared" si="84"/>
        <v>0</v>
      </c>
      <c r="AR208" s="140">
        <f t="shared" si="84"/>
        <v>0</v>
      </c>
      <c r="AS208" s="140">
        <f t="shared" si="84"/>
        <v>0</v>
      </c>
      <c r="AT208" s="140">
        <f t="shared" si="84"/>
        <v>0</v>
      </c>
      <c r="AU208" s="140">
        <f t="shared" si="84"/>
        <v>0</v>
      </c>
      <c r="AV208" s="140">
        <f t="shared" si="84"/>
        <v>0</v>
      </c>
      <c r="AW208" s="140">
        <f t="shared" si="84"/>
        <v>0</v>
      </c>
      <c r="AX208" s="140">
        <f t="shared" si="84"/>
        <v>0</v>
      </c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29" t="s">
        <v>567</v>
      </c>
      <c r="C209" s="140"/>
      <c r="D209" s="140">
        <f>+IF(D206&gt;=$D195,$D204,0)*IF(C213&lt;1,0,1)</f>
        <v>0</v>
      </c>
      <c r="E209" s="140">
        <f t="shared" ref="E209:AA209" si="85">+IF(E206&gt;=$D195,$D204,0)*IF(D213&lt;1,0,1)</f>
        <v>0</v>
      </c>
      <c r="F209" s="140">
        <f t="shared" si="85"/>
        <v>0</v>
      </c>
      <c r="G209" s="140">
        <f t="shared" si="85"/>
        <v>0</v>
      </c>
      <c r="H209" s="140">
        <f t="shared" si="85"/>
        <v>0</v>
      </c>
      <c r="I209" s="140">
        <f t="shared" si="85"/>
        <v>0</v>
      </c>
      <c r="J209" s="140">
        <f t="shared" si="85"/>
        <v>0</v>
      </c>
      <c r="K209" s="140">
        <f t="shared" si="85"/>
        <v>0</v>
      </c>
      <c r="L209" s="140">
        <f t="shared" si="85"/>
        <v>0</v>
      </c>
      <c r="M209" s="140">
        <f t="shared" si="85"/>
        <v>0</v>
      </c>
      <c r="N209" s="140">
        <f t="shared" si="85"/>
        <v>0</v>
      </c>
      <c r="O209" s="140">
        <f t="shared" si="85"/>
        <v>0</v>
      </c>
      <c r="P209" s="140">
        <f t="shared" si="85"/>
        <v>0</v>
      </c>
      <c r="Q209" s="140">
        <f t="shared" si="85"/>
        <v>0</v>
      </c>
      <c r="R209" s="140">
        <f t="shared" si="85"/>
        <v>0</v>
      </c>
      <c r="S209" s="140">
        <f t="shared" si="85"/>
        <v>0</v>
      </c>
      <c r="T209" s="140">
        <f t="shared" si="85"/>
        <v>0</v>
      </c>
      <c r="U209" s="140">
        <f t="shared" si="85"/>
        <v>0</v>
      </c>
      <c r="V209" s="140">
        <f t="shared" si="85"/>
        <v>0</v>
      </c>
      <c r="W209" s="140">
        <f t="shared" si="85"/>
        <v>0</v>
      </c>
      <c r="X209" s="140">
        <f t="shared" si="85"/>
        <v>0</v>
      </c>
      <c r="Y209" s="140">
        <f t="shared" si="85"/>
        <v>0</v>
      </c>
      <c r="Z209" s="140">
        <f t="shared" si="85"/>
        <v>395.49775026664986</v>
      </c>
      <c r="AA209" s="140">
        <f t="shared" si="85"/>
        <v>395.49775026664986</v>
      </c>
      <c r="AB209" s="140">
        <f>+IF(AB206&gt;=$D195,$D204,0)*IF(AA213&lt;1,0,1)</f>
        <v>395.49775026664986</v>
      </c>
      <c r="AC209" s="140">
        <f t="shared" ref="AC209:AX209" si="86">+IF(AC206&gt;=$D195,$D204,0)*IF(AB213&lt;1,0,1)</f>
        <v>395.49775026664986</v>
      </c>
      <c r="AD209" s="140">
        <f t="shared" si="86"/>
        <v>395.49775026664986</v>
      </c>
      <c r="AE209" s="140">
        <f t="shared" si="86"/>
        <v>395.49775026664986</v>
      </c>
      <c r="AF209" s="140">
        <f t="shared" si="86"/>
        <v>395.49775026664986</v>
      </c>
      <c r="AG209" s="140">
        <f t="shared" si="86"/>
        <v>395.49775026664986</v>
      </c>
      <c r="AH209" s="140">
        <f t="shared" si="86"/>
        <v>395.49775026664986</v>
      </c>
      <c r="AI209" s="140">
        <f t="shared" si="86"/>
        <v>395.49775026664986</v>
      </c>
      <c r="AJ209" s="140">
        <f t="shared" si="86"/>
        <v>395.49775026664986</v>
      </c>
      <c r="AK209" s="140">
        <f t="shared" si="86"/>
        <v>395.49775026664986</v>
      </c>
      <c r="AL209" s="140">
        <f t="shared" si="86"/>
        <v>395.49775026664986</v>
      </c>
      <c r="AM209" s="140">
        <f t="shared" si="86"/>
        <v>395.49775026664986</v>
      </c>
      <c r="AN209" s="140">
        <f t="shared" si="86"/>
        <v>395.49775026664986</v>
      </c>
      <c r="AO209" s="140">
        <f t="shared" si="86"/>
        <v>395.49775026664986</v>
      </c>
      <c r="AP209" s="140">
        <f t="shared" si="86"/>
        <v>395.49775026664986</v>
      </c>
      <c r="AQ209" s="140">
        <f t="shared" si="86"/>
        <v>395.49775026664986</v>
      </c>
      <c r="AR209" s="140">
        <f t="shared" si="86"/>
        <v>395.49775026664986</v>
      </c>
      <c r="AS209" s="140">
        <f t="shared" si="86"/>
        <v>395.49775026664986</v>
      </c>
      <c r="AT209" s="140">
        <f t="shared" si="86"/>
        <v>395.49775026664986</v>
      </c>
      <c r="AU209" s="140">
        <f t="shared" si="86"/>
        <v>395.49775026664986</v>
      </c>
      <c r="AV209" s="140">
        <f t="shared" si="86"/>
        <v>395.49775026664986</v>
      </c>
      <c r="AW209" s="140">
        <f t="shared" si="86"/>
        <v>395.49775026664986</v>
      </c>
      <c r="AX209" s="140">
        <f t="shared" si="86"/>
        <v>395.49775026664986</v>
      </c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29" t="s">
        <v>568</v>
      </c>
      <c r="C210" s="140"/>
      <c r="D210" s="140">
        <f t="shared" ref="D210:AX210" si="87">D209-D212</f>
        <v>0</v>
      </c>
      <c r="E210" s="140">
        <f t="shared" si="87"/>
        <v>0</v>
      </c>
      <c r="F210" s="140">
        <f t="shared" si="87"/>
        <v>0</v>
      </c>
      <c r="G210" s="140">
        <f t="shared" si="87"/>
        <v>0</v>
      </c>
      <c r="H210" s="140">
        <f t="shared" si="87"/>
        <v>0</v>
      </c>
      <c r="I210" s="140">
        <f t="shared" si="87"/>
        <v>0</v>
      </c>
      <c r="J210" s="140">
        <f t="shared" si="87"/>
        <v>0</v>
      </c>
      <c r="K210" s="140">
        <f t="shared" si="87"/>
        <v>0</v>
      </c>
      <c r="L210" s="140">
        <f t="shared" si="87"/>
        <v>0</v>
      </c>
      <c r="M210" s="140">
        <f t="shared" si="87"/>
        <v>0</v>
      </c>
      <c r="N210" s="140">
        <f t="shared" si="87"/>
        <v>0</v>
      </c>
      <c r="O210" s="140">
        <f t="shared" si="87"/>
        <v>0</v>
      </c>
      <c r="P210" s="140">
        <f t="shared" si="87"/>
        <v>0</v>
      </c>
      <c r="Q210" s="140">
        <f t="shared" si="87"/>
        <v>0</v>
      </c>
      <c r="R210" s="140">
        <f t="shared" si="87"/>
        <v>0</v>
      </c>
      <c r="S210" s="140">
        <f t="shared" si="87"/>
        <v>0</v>
      </c>
      <c r="T210" s="140">
        <f t="shared" si="87"/>
        <v>0</v>
      </c>
      <c r="U210" s="140">
        <f t="shared" si="87"/>
        <v>0</v>
      </c>
      <c r="V210" s="140">
        <f t="shared" si="87"/>
        <v>0</v>
      </c>
      <c r="W210" s="140">
        <f t="shared" si="87"/>
        <v>0</v>
      </c>
      <c r="X210" s="140">
        <f t="shared" si="87"/>
        <v>0</v>
      </c>
      <c r="Y210" s="140">
        <f t="shared" si="87"/>
        <v>0</v>
      </c>
      <c r="Z210" s="140">
        <f t="shared" si="87"/>
        <v>280.18057720846241</v>
      </c>
      <c r="AA210" s="140">
        <f t="shared" si="87"/>
        <v>282.19992921530559</v>
      </c>
      <c r="AB210" s="140">
        <f t="shared" si="87"/>
        <v>284.23383534495122</v>
      </c>
      <c r="AC210" s="140">
        <f t="shared" si="87"/>
        <v>286.28240049366786</v>
      </c>
      <c r="AD210" s="140">
        <f t="shared" si="87"/>
        <v>288.34573031374543</v>
      </c>
      <c r="AE210" s="140">
        <f t="shared" si="87"/>
        <v>290.42393121894418</v>
      </c>
      <c r="AF210" s="140">
        <f t="shared" si="87"/>
        <v>292.51711038998258</v>
      </c>
      <c r="AG210" s="140">
        <f t="shared" si="87"/>
        <v>294.62537578006521</v>
      </c>
      <c r="AH210" s="140">
        <f t="shared" si="87"/>
        <v>296.74883612045039</v>
      </c>
      <c r="AI210" s="140">
        <f t="shared" si="87"/>
        <v>298.88760092605776</v>
      </c>
      <c r="AJ210" s="140">
        <f t="shared" si="87"/>
        <v>301.04178050111631</v>
      </c>
      <c r="AK210" s="140">
        <f t="shared" si="87"/>
        <v>303.21148594485328</v>
      </c>
      <c r="AL210" s="140">
        <f t="shared" si="87"/>
        <v>305.39682915722415</v>
      </c>
      <c r="AM210" s="140">
        <f t="shared" si="87"/>
        <v>307.59792284468318</v>
      </c>
      <c r="AN210" s="140">
        <f t="shared" si="87"/>
        <v>309.8148805259969</v>
      </c>
      <c r="AO210" s="140">
        <f t="shared" si="87"/>
        <v>312.04781653809806</v>
      </c>
      <c r="AP210" s="140">
        <f t="shared" si="87"/>
        <v>314.29684604198263</v>
      </c>
      <c r="AQ210" s="140">
        <f t="shared" si="87"/>
        <v>316.56208502864922</v>
      </c>
      <c r="AR210" s="140">
        <f t="shared" si="87"/>
        <v>318.84365032508106</v>
      </c>
      <c r="AS210" s="140">
        <f t="shared" si="87"/>
        <v>321.14165960027117</v>
      </c>
      <c r="AT210" s="140">
        <f t="shared" si="87"/>
        <v>323.45623137129104</v>
      </c>
      <c r="AU210" s="140">
        <f t="shared" si="87"/>
        <v>325.7874850094031</v>
      </c>
      <c r="AV210" s="140">
        <f t="shared" si="87"/>
        <v>328.13554074621686</v>
      </c>
      <c r="AW210" s="140">
        <f t="shared" si="87"/>
        <v>330.5005196798902</v>
      </c>
      <c r="AX210" s="140">
        <f t="shared" si="87"/>
        <v>332.88254378137441</v>
      </c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9" t="s">
        <v>569</v>
      </c>
      <c r="C211" s="140"/>
      <c r="D211" s="140">
        <f t="shared" ref="D211:Q211" si="88">(D210+C211)*(IF(C213&lt;1,0,1))</f>
        <v>0</v>
      </c>
      <c r="E211" s="140">
        <f t="shared" si="88"/>
        <v>0</v>
      </c>
      <c r="F211" s="140">
        <f t="shared" si="88"/>
        <v>0</v>
      </c>
      <c r="G211" s="140">
        <f t="shared" si="88"/>
        <v>0</v>
      </c>
      <c r="H211" s="140">
        <f t="shared" si="88"/>
        <v>0</v>
      </c>
      <c r="I211" s="140">
        <f t="shared" si="88"/>
        <v>0</v>
      </c>
      <c r="J211" s="140">
        <f t="shared" si="88"/>
        <v>0</v>
      </c>
      <c r="K211" s="140">
        <f t="shared" si="88"/>
        <v>0</v>
      </c>
      <c r="L211" s="140">
        <f t="shared" si="88"/>
        <v>0</v>
      </c>
      <c r="M211" s="140">
        <f t="shared" si="88"/>
        <v>0</v>
      </c>
      <c r="N211" s="140">
        <f t="shared" si="88"/>
        <v>0</v>
      </c>
      <c r="O211" s="140">
        <f t="shared" si="88"/>
        <v>0</v>
      </c>
      <c r="P211" s="140">
        <f t="shared" si="88"/>
        <v>0</v>
      </c>
      <c r="Q211" s="140">
        <f t="shared" si="88"/>
        <v>0</v>
      </c>
      <c r="R211" s="140">
        <f>(R210+Q211)*(IF(Q213&lt;1,0,1))</f>
        <v>0</v>
      </c>
      <c r="S211" s="140">
        <f t="shared" ref="S211:AX211" si="89">(S210+R211)*(IF(R213&lt;1,0,1))</f>
        <v>0</v>
      </c>
      <c r="T211" s="140">
        <f t="shared" si="89"/>
        <v>0</v>
      </c>
      <c r="U211" s="140">
        <f t="shared" si="89"/>
        <v>0</v>
      </c>
      <c r="V211" s="140">
        <f t="shared" si="89"/>
        <v>0</v>
      </c>
      <c r="W211" s="140">
        <f t="shared" si="89"/>
        <v>0</v>
      </c>
      <c r="X211" s="140">
        <f t="shared" si="89"/>
        <v>0</v>
      </c>
      <c r="Y211" s="140">
        <f t="shared" si="89"/>
        <v>0</v>
      </c>
      <c r="Z211" s="140">
        <f t="shared" si="89"/>
        <v>280.18057720846241</v>
      </c>
      <c r="AA211" s="140">
        <f t="shared" si="89"/>
        <v>562.380506423768</v>
      </c>
      <c r="AB211" s="140">
        <f t="shared" si="89"/>
        <v>846.61434176871921</v>
      </c>
      <c r="AC211" s="140">
        <f t="shared" si="89"/>
        <v>1132.8967422623871</v>
      </c>
      <c r="AD211" s="140">
        <f t="shared" si="89"/>
        <v>1421.2424725761325</v>
      </c>
      <c r="AE211" s="140">
        <f t="shared" si="89"/>
        <v>1711.6664037950768</v>
      </c>
      <c r="AF211" s="140">
        <f t="shared" si="89"/>
        <v>2004.1835141850593</v>
      </c>
      <c r="AG211" s="140">
        <f t="shared" si="89"/>
        <v>2298.8088899651243</v>
      </c>
      <c r="AH211" s="140">
        <f t="shared" si="89"/>
        <v>2595.5577260855748</v>
      </c>
      <c r="AI211" s="140">
        <f t="shared" si="89"/>
        <v>2894.4453270116328</v>
      </c>
      <c r="AJ211" s="140">
        <f t="shared" si="89"/>
        <v>3195.4871075127489</v>
      </c>
      <c r="AK211" s="140">
        <f t="shared" si="89"/>
        <v>3498.6985934576023</v>
      </c>
      <c r="AL211" s="140">
        <f t="shared" si="89"/>
        <v>3804.0954226148265</v>
      </c>
      <c r="AM211" s="140">
        <f t="shared" si="89"/>
        <v>4111.6933454595101</v>
      </c>
      <c r="AN211" s="140">
        <f t="shared" si="89"/>
        <v>4421.5082259855071</v>
      </c>
      <c r="AO211" s="140">
        <f t="shared" si="89"/>
        <v>4733.5560425236054</v>
      </c>
      <c r="AP211" s="140">
        <f t="shared" si="89"/>
        <v>5047.8528885655878</v>
      </c>
      <c r="AQ211" s="140">
        <f t="shared" si="89"/>
        <v>5364.4149735942374</v>
      </c>
      <c r="AR211" s="140">
        <f t="shared" si="89"/>
        <v>5683.2586239193188</v>
      </c>
      <c r="AS211" s="140">
        <f t="shared" si="89"/>
        <v>6004.4002835195897</v>
      </c>
      <c r="AT211" s="140">
        <f t="shared" si="89"/>
        <v>6327.856514890881</v>
      </c>
      <c r="AU211" s="140">
        <f t="shared" si="89"/>
        <v>6653.6439999002841</v>
      </c>
      <c r="AV211" s="140">
        <f t="shared" si="89"/>
        <v>6981.7795406465011</v>
      </c>
      <c r="AW211" s="140">
        <f t="shared" si="89"/>
        <v>7312.2800603263913</v>
      </c>
      <c r="AX211" s="140">
        <f t="shared" si="89"/>
        <v>7645.1626041077661</v>
      </c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9" t="s">
        <v>570</v>
      </c>
      <c r="C212" s="140"/>
      <c r="D212" s="140">
        <f>IF(D209&gt;0,C213*$D202,0)</f>
        <v>0</v>
      </c>
      <c r="E212" s="140">
        <f t="shared" ref="E212:AX212" si="90">IF(E209&gt;0,D213*$D$13,0)</f>
        <v>0</v>
      </c>
      <c r="F212" s="140">
        <f t="shared" si="90"/>
        <v>0</v>
      </c>
      <c r="G212" s="140">
        <f t="shared" si="90"/>
        <v>0</v>
      </c>
      <c r="H212" s="140">
        <f t="shared" si="90"/>
        <v>0</v>
      </c>
      <c r="I212" s="140">
        <f t="shared" si="90"/>
        <v>0</v>
      </c>
      <c r="J212" s="140">
        <f t="shared" si="90"/>
        <v>0</v>
      </c>
      <c r="K212" s="140">
        <f t="shared" si="90"/>
        <v>0</v>
      </c>
      <c r="L212" s="140">
        <f t="shared" si="90"/>
        <v>0</v>
      </c>
      <c r="M212" s="140">
        <f t="shared" si="90"/>
        <v>0</v>
      </c>
      <c r="N212" s="140">
        <f t="shared" si="90"/>
        <v>0</v>
      </c>
      <c r="O212" s="140">
        <f t="shared" si="90"/>
        <v>0</v>
      </c>
      <c r="P212" s="140">
        <f t="shared" si="90"/>
        <v>0</v>
      </c>
      <c r="Q212" s="140">
        <f t="shared" si="90"/>
        <v>0</v>
      </c>
      <c r="R212" s="140">
        <f t="shared" si="90"/>
        <v>0</v>
      </c>
      <c r="S212" s="140">
        <f t="shared" si="90"/>
        <v>0</v>
      </c>
      <c r="T212" s="140">
        <f t="shared" si="90"/>
        <v>0</v>
      </c>
      <c r="U212" s="140">
        <f t="shared" si="90"/>
        <v>0</v>
      </c>
      <c r="V212" s="140">
        <f t="shared" si="90"/>
        <v>0</v>
      </c>
      <c r="W212" s="140">
        <f t="shared" si="90"/>
        <v>0</v>
      </c>
      <c r="X212" s="140">
        <f t="shared" si="90"/>
        <v>0</v>
      </c>
      <c r="Y212" s="140">
        <f t="shared" si="90"/>
        <v>0</v>
      </c>
      <c r="Z212" s="140">
        <f t="shared" si="90"/>
        <v>115.31717305818745</v>
      </c>
      <c r="AA212" s="140">
        <f t="shared" si="90"/>
        <v>113.29782105134426</v>
      </c>
      <c r="AB212" s="140">
        <f t="shared" si="90"/>
        <v>111.26391492169866</v>
      </c>
      <c r="AC212" s="140">
        <f t="shared" si="90"/>
        <v>109.21534977298202</v>
      </c>
      <c r="AD212" s="140">
        <f t="shared" si="90"/>
        <v>107.15201995290442</v>
      </c>
      <c r="AE212" s="140">
        <f t="shared" si="90"/>
        <v>105.0738190477057</v>
      </c>
      <c r="AF212" s="140">
        <f t="shared" si="90"/>
        <v>102.98063987666731</v>
      </c>
      <c r="AG212" s="140">
        <f t="shared" si="90"/>
        <v>100.87237448658466</v>
      </c>
      <c r="AH212" s="140">
        <f t="shared" si="90"/>
        <v>98.748914146199439</v>
      </c>
      <c r="AI212" s="140">
        <f t="shared" si="90"/>
        <v>96.610149340592088</v>
      </c>
      <c r="AJ212" s="140">
        <f t="shared" si="90"/>
        <v>94.455969765533553</v>
      </c>
      <c r="AK212" s="140">
        <f t="shared" si="90"/>
        <v>92.286264321796551</v>
      </c>
      <c r="AL212" s="140">
        <f t="shared" si="90"/>
        <v>90.100921109425741</v>
      </c>
      <c r="AM212" s="140">
        <f t="shared" si="90"/>
        <v>87.899827421966663</v>
      </c>
      <c r="AN212" s="140">
        <f t="shared" si="90"/>
        <v>85.682869740652947</v>
      </c>
      <c r="AO212" s="140">
        <f t="shared" si="90"/>
        <v>83.449933728551812</v>
      </c>
      <c r="AP212" s="140">
        <f t="shared" si="90"/>
        <v>81.200904224667227</v>
      </c>
      <c r="AQ212" s="140">
        <f t="shared" si="90"/>
        <v>78.935665238000624</v>
      </c>
      <c r="AR212" s="140">
        <f t="shared" si="90"/>
        <v>76.654099941568774</v>
      </c>
      <c r="AS212" s="140">
        <f t="shared" si="90"/>
        <v>74.356090666378677</v>
      </c>
      <c r="AT212" s="140">
        <f t="shared" si="90"/>
        <v>72.041518895358806</v>
      </c>
      <c r="AU212" s="140">
        <f t="shared" si="90"/>
        <v>69.710265257246775</v>
      </c>
      <c r="AV212" s="140">
        <f t="shared" si="90"/>
        <v>67.362209520432984</v>
      </c>
      <c r="AW212" s="140">
        <f t="shared" si="90"/>
        <v>64.997230586759628</v>
      </c>
      <c r="AX212" s="140">
        <f t="shared" si="90"/>
        <v>62.615206485275458</v>
      </c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9" t="s">
        <v>571</v>
      </c>
      <c r="C213" s="140">
        <f>IF(D207=$C195,($C197-($C197*$C199)-($C197*$C198)),(($C197-($C197*$C199)-($C197*$C198))-C211)*IF(B213&lt;1,0,1))</f>
        <v>16000</v>
      </c>
      <c r="D213" s="140">
        <f>IF(E207=$C195,($C197-($C197*$C199)-($C197*$C198)),(($C197-($C197*$C199)-($C197*$C198))-D211)*IF(C213&lt;1,0,1))</f>
        <v>16000</v>
      </c>
      <c r="E213" s="140">
        <f>IF(F207=$C195,($C197-($C197*$C199)-($C197*$C198)),(($C197-($C197*$C199)-($C197*$C198))-E211)*IF(D213&lt;1,0,1))</f>
        <v>16000</v>
      </c>
      <c r="F213" s="140">
        <f>IF(G207=$C195,($C197-($C197*$C199)-($C197*$C198)),(($C197-($C197*$C199)-($C197*$C198))-F211)*IF(E213&lt;1,0,1))</f>
        <v>16000</v>
      </c>
      <c r="G213" s="140">
        <f t="shared" ref="G213:AX213" si="91">IF(H207=$C195,($C197-($C197*$C199)-($C197*$C198)),(($C197-($C197*$C199)-($C197*$C198))-G211)*IF(F213&lt;1,0,1))</f>
        <v>16000</v>
      </c>
      <c r="H213" s="140">
        <f t="shared" si="91"/>
        <v>16000</v>
      </c>
      <c r="I213" s="140">
        <f t="shared" si="91"/>
        <v>16000</v>
      </c>
      <c r="J213" s="140">
        <f t="shared" si="91"/>
        <v>16000</v>
      </c>
      <c r="K213" s="140">
        <f t="shared" si="91"/>
        <v>16000</v>
      </c>
      <c r="L213" s="140">
        <f t="shared" si="91"/>
        <v>16000</v>
      </c>
      <c r="M213" s="140">
        <f t="shared" si="91"/>
        <v>16000</v>
      </c>
      <c r="N213" s="140">
        <f t="shared" si="91"/>
        <v>16000</v>
      </c>
      <c r="O213" s="140">
        <f t="shared" si="91"/>
        <v>16000</v>
      </c>
      <c r="P213" s="140">
        <f t="shared" si="91"/>
        <v>16000</v>
      </c>
      <c r="Q213" s="140">
        <f t="shared" si="91"/>
        <v>16000</v>
      </c>
      <c r="R213" s="140">
        <f t="shared" si="91"/>
        <v>16000</v>
      </c>
      <c r="S213" s="140">
        <f t="shared" si="91"/>
        <v>16000</v>
      </c>
      <c r="T213" s="140">
        <f t="shared" si="91"/>
        <v>16000</v>
      </c>
      <c r="U213" s="140">
        <f t="shared" si="91"/>
        <v>16000</v>
      </c>
      <c r="V213" s="140">
        <f t="shared" si="91"/>
        <v>16000</v>
      </c>
      <c r="W213" s="140">
        <f t="shared" si="91"/>
        <v>16000</v>
      </c>
      <c r="X213" s="140">
        <f t="shared" si="91"/>
        <v>16000</v>
      </c>
      <c r="Y213" s="140">
        <f t="shared" si="91"/>
        <v>16000</v>
      </c>
      <c r="Z213" s="140">
        <f t="shared" si="91"/>
        <v>15719.819422791537</v>
      </c>
      <c r="AA213" s="140">
        <f t="shared" si="91"/>
        <v>15437.619493576232</v>
      </c>
      <c r="AB213" s="140">
        <f t="shared" si="91"/>
        <v>15153.38565823128</v>
      </c>
      <c r="AC213" s="140">
        <f t="shared" si="91"/>
        <v>14867.103257737614</v>
      </c>
      <c r="AD213" s="140">
        <f t="shared" si="91"/>
        <v>14578.757527423868</v>
      </c>
      <c r="AE213" s="140">
        <f t="shared" si="91"/>
        <v>14288.333596204924</v>
      </c>
      <c r="AF213" s="140">
        <f t="shared" si="91"/>
        <v>13995.816485814941</v>
      </c>
      <c r="AG213" s="140">
        <f t="shared" si="91"/>
        <v>13701.191110034875</v>
      </c>
      <c r="AH213" s="140">
        <f t="shared" si="91"/>
        <v>13404.442273914425</v>
      </c>
      <c r="AI213" s="140">
        <f t="shared" si="91"/>
        <v>13105.554672988368</v>
      </c>
      <c r="AJ213" s="140">
        <f t="shared" si="91"/>
        <v>12804.512892487252</v>
      </c>
      <c r="AK213" s="140">
        <f t="shared" si="91"/>
        <v>12501.301406542398</v>
      </c>
      <c r="AL213" s="140">
        <f t="shared" si="91"/>
        <v>12195.904577385174</v>
      </c>
      <c r="AM213" s="140">
        <f t="shared" si="91"/>
        <v>11888.306654540491</v>
      </c>
      <c r="AN213" s="140">
        <f t="shared" si="91"/>
        <v>11578.491774014492</v>
      </c>
      <c r="AO213" s="140">
        <f t="shared" si="91"/>
        <v>11266.443957476395</v>
      </c>
      <c r="AP213" s="140">
        <f t="shared" si="91"/>
        <v>10952.147111434413</v>
      </c>
      <c r="AQ213" s="140">
        <f t="shared" si="91"/>
        <v>10635.585026405763</v>
      </c>
      <c r="AR213" s="140">
        <f t="shared" si="91"/>
        <v>10316.741376080681</v>
      </c>
      <c r="AS213" s="140">
        <f t="shared" si="91"/>
        <v>9995.5997164804103</v>
      </c>
      <c r="AT213" s="140">
        <f t="shared" si="91"/>
        <v>9672.143485109118</v>
      </c>
      <c r="AU213" s="140">
        <f t="shared" si="91"/>
        <v>9346.3560000997168</v>
      </c>
      <c r="AV213" s="140">
        <f t="shared" si="91"/>
        <v>9018.2204593534989</v>
      </c>
      <c r="AW213" s="140">
        <f t="shared" si="91"/>
        <v>8687.7199396736087</v>
      </c>
      <c r="AX213" s="140">
        <f t="shared" si="91"/>
        <v>8354.8373958922348</v>
      </c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9" t="s">
        <v>594</v>
      </c>
      <c r="C214" s="140"/>
      <c r="D214" s="140">
        <f t="shared" ref="D214:Y214" si="92">IF(D213&lt;1,$C197*$C198,0)*IF(C213&lt;1,0,1)</f>
        <v>0</v>
      </c>
      <c r="E214" s="140">
        <f t="shared" si="92"/>
        <v>0</v>
      </c>
      <c r="F214" s="140">
        <f t="shared" si="92"/>
        <v>0</v>
      </c>
      <c r="G214" s="140">
        <f t="shared" si="92"/>
        <v>0</v>
      </c>
      <c r="H214" s="140">
        <f t="shared" si="92"/>
        <v>0</v>
      </c>
      <c r="I214" s="140">
        <f t="shared" si="92"/>
        <v>0</v>
      </c>
      <c r="J214" s="140">
        <f t="shared" si="92"/>
        <v>0</v>
      </c>
      <c r="K214" s="140">
        <f t="shared" si="92"/>
        <v>0</v>
      </c>
      <c r="L214" s="140">
        <f t="shared" si="92"/>
        <v>0</v>
      </c>
      <c r="M214" s="140">
        <f t="shared" si="92"/>
        <v>0</v>
      </c>
      <c r="N214" s="140">
        <f t="shared" si="92"/>
        <v>0</v>
      </c>
      <c r="O214" s="140">
        <f t="shared" si="92"/>
        <v>0</v>
      </c>
      <c r="P214" s="140">
        <f t="shared" si="92"/>
        <v>0</v>
      </c>
      <c r="Q214" s="140">
        <f t="shared" si="92"/>
        <v>0</v>
      </c>
      <c r="R214" s="140">
        <f t="shared" si="92"/>
        <v>0</v>
      </c>
      <c r="S214" s="140">
        <f t="shared" si="92"/>
        <v>0</v>
      </c>
      <c r="T214" s="140">
        <f t="shared" si="92"/>
        <v>0</v>
      </c>
      <c r="U214" s="140">
        <f t="shared" si="92"/>
        <v>0</v>
      </c>
      <c r="V214" s="140">
        <f t="shared" si="92"/>
        <v>0</v>
      </c>
      <c r="W214" s="140">
        <f t="shared" si="92"/>
        <v>0</v>
      </c>
      <c r="X214" s="140">
        <f t="shared" si="92"/>
        <v>0</v>
      </c>
      <c r="Y214" s="140">
        <f t="shared" si="92"/>
        <v>0</v>
      </c>
      <c r="Z214" s="140">
        <f t="shared" ref="Z214:AX214" si="93">IF(Z213&lt;1,$C$8*$C$9,0)*IF(Y213&lt;1,0,1)</f>
        <v>0</v>
      </c>
      <c r="AA214" s="140">
        <f t="shared" si="93"/>
        <v>0</v>
      </c>
      <c r="AB214" s="140">
        <f t="shared" si="93"/>
        <v>0</v>
      </c>
      <c r="AC214" s="140">
        <f t="shared" si="93"/>
        <v>0</v>
      </c>
      <c r="AD214" s="140">
        <f t="shared" si="93"/>
        <v>0</v>
      </c>
      <c r="AE214" s="140">
        <f t="shared" si="93"/>
        <v>0</v>
      </c>
      <c r="AF214" s="140">
        <f t="shared" si="93"/>
        <v>0</v>
      </c>
      <c r="AG214" s="140">
        <f t="shared" si="93"/>
        <v>0</v>
      </c>
      <c r="AH214" s="140">
        <f t="shared" si="93"/>
        <v>0</v>
      </c>
      <c r="AI214" s="140">
        <f t="shared" si="93"/>
        <v>0</v>
      </c>
      <c r="AJ214" s="140">
        <f t="shared" si="93"/>
        <v>0</v>
      </c>
      <c r="AK214" s="140">
        <f t="shared" si="93"/>
        <v>0</v>
      </c>
      <c r="AL214" s="140">
        <f t="shared" si="93"/>
        <v>0</v>
      </c>
      <c r="AM214" s="140">
        <f t="shared" si="93"/>
        <v>0</v>
      </c>
      <c r="AN214" s="140">
        <f t="shared" si="93"/>
        <v>0</v>
      </c>
      <c r="AO214" s="140">
        <f t="shared" si="93"/>
        <v>0</v>
      </c>
      <c r="AP214" s="140">
        <f t="shared" si="93"/>
        <v>0</v>
      </c>
      <c r="AQ214" s="140">
        <f t="shared" si="93"/>
        <v>0</v>
      </c>
      <c r="AR214" s="140">
        <f t="shared" si="93"/>
        <v>0</v>
      </c>
      <c r="AS214" s="140">
        <f t="shared" si="93"/>
        <v>0</v>
      </c>
      <c r="AT214" s="140">
        <f t="shared" si="93"/>
        <v>0</v>
      </c>
      <c r="AU214" s="140">
        <f t="shared" si="93"/>
        <v>0</v>
      </c>
      <c r="AV214" s="140">
        <f t="shared" si="93"/>
        <v>0</v>
      </c>
      <c r="AW214" s="140">
        <f t="shared" si="93"/>
        <v>0</v>
      </c>
      <c r="AX214" s="140">
        <f t="shared" si="93"/>
        <v>0</v>
      </c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43" t="s">
        <v>595</v>
      </c>
      <c r="C215" s="140">
        <f>C208+C209+C214</f>
        <v>0</v>
      </c>
      <c r="D215" s="140">
        <f>D208+D209+D214</f>
        <v>0</v>
      </c>
      <c r="E215" s="140">
        <f t="shared" ref="E215:AX215" si="94">E208+E209+E214</f>
        <v>0</v>
      </c>
      <c r="F215" s="140">
        <f t="shared" si="94"/>
        <v>0</v>
      </c>
      <c r="G215" s="140">
        <f t="shared" si="94"/>
        <v>0</v>
      </c>
      <c r="H215" s="140">
        <f t="shared" si="94"/>
        <v>0</v>
      </c>
      <c r="I215" s="140">
        <f t="shared" si="94"/>
        <v>0</v>
      </c>
      <c r="J215" s="140">
        <f t="shared" si="94"/>
        <v>0</v>
      </c>
      <c r="K215" s="140">
        <f t="shared" si="94"/>
        <v>0</v>
      </c>
      <c r="L215" s="140">
        <f t="shared" si="94"/>
        <v>0</v>
      </c>
      <c r="M215" s="140">
        <f t="shared" si="94"/>
        <v>0</v>
      </c>
      <c r="N215" s="140">
        <f t="shared" si="94"/>
        <v>0</v>
      </c>
      <c r="O215" s="140">
        <f t="shared" si="94"/>
        <v>0</v>
      </c>
      <c r="P215" s="140">
        <f t="shared" si="94"/>
        <v>0</v>
      </c>
      <c r="Q215" s="140">
        <f t="shared" si="94"/>
        <v>0</v>
      </c>
      <c r="R215" s="140">
        <f t="shared" si="94"/>
        <v>0</v>
      </c>
      <c r="S215" s="140">
        <f t="shared" si="94"/>
        <v>0</v>
      </c>
      <c r="T215" s="140">
        <f t="shared" si="94"/>
        <v>0</v>
      </c>
      <c r="U215" s="140">
        <f t="shared" si="94"/>
        <v>0</v>
      </c>
      <c r="V215" s="140">
        <f t="shared" si="94"/>
        <v>0</v>
      </c>
      <c r="W215" s="140">
        <f t="shared" si="94"/>
        <v>0</v>
      </c>
      <c r="X215" s="140">
        <f t="shared" si="94"/>
        <v>0</v>
      </c>
      <c r="Y215" s="140">
        <f t="shared" si="94"/>
        <v>0</v>
      </c>
      <c r="Z215" s="140">
        <f t="shared" si="94"/>
        <v>2395.4977502666497</v>
      </c>
      <c r="AA215" s="140">
        <f t="shared" si="94"/>
        <v>395.49775026664986</v>
      </c>
      <c r="AB215" s="140">
        <f t="shared" si="94"/>
        <v>395.49775026664986</v>
      </c>
      <c r="AC215" s="140">
        <f t="shared" si="94"/>
        <v>395.49775026664986</v>
      </c>
      <c r="AD215" s="140">
        <f t="shared" si="94"/>
        <v>395.49775026664986</v>
      </c>
      <c r="AE215" s="140">
        <f t="shared" si="94"/>
        <v>395.49775026664986</v>
      </c>
      <c r="AF215" s="140">
        <f t="shared" si="94"/>
        <v>395.49775026664986</v>
      </c>
      <c r="AG215" s="140">
        <f t="shared" si="94"/>
        <v>395.49775026664986</v>
      </c>
      <c r="AH215" s="140">
        <f t="shared" si="94"/>
        <v>395.49775026664986</v>
      </c>
      <c r="AI215" s="140">
        <f t="shared" si="94"/>
        <v>395.49775026664986</v>
      </c>
      <c r="AJ215" s="140">
        <f t="shared" si="94"/>
        <v>395.49775026664986</v>
      </c>
      <c r="AK215" s="140">
        <f t="shared" si="94"/>
        <v>395.49775026664986</v>
      </c>
      <c r="AL215" s="140">
        <f t="shared" si="94"/>
        <v>395.49775026664986</v>
      </c>
      <c r="AM215" s="140">
        <f t="shared" si="94"/>
        <v>395.49775026664986</v>
      </c>
      <c r="AN215" s="140">
        <f t="shared" si="94"/>
        <v>395.49775026664986</v>
      </c>
      <c r="AO215" s="140">
        <f t="shared" si="94"/>
        <v>395.49775026664986</v>
      </c>
      <c r="AP215" s="140">
        <f t="shared" si="94"/>
        <v>395.49775026664986</v>
      </c>
      <c r="AQ215" s="140">
        <f t="shared" si="94"/>
        <v>395.49775026664986</v>
      </c>
      <c r="AR215" s="140">
        <f t="shared" si="94"/>
        <v>395.49775026664986</v>
      </c>
      <c r="AS215" s="140">
        <f t="shared" si="94"/>
        <v>395.49775026664986</v>
      </c>
      <c r="AT215" s="140">
        <f t="shared" si="94"/>
        <v>395.49775026664986</v>
      </c>
      <c r="AU215" s="140">
        <f t="shared" si="94"/>
        <v>395.49775026664986</v>
      </c>
      <c r="AV215" s="140">
        <f t="shared" si="94"/>
        <v>395.49775026664986</v>
      </c>
      <c r="AW215" s="140">
        <f t="shared" si="94"/>
        <v>395.49775026664986</v>
      </c>
      <c r="AX215" s="140">
        <f t="shared" si="94"/>
        <v>395.49775026664986</v>
      </c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33" t="s">
        <v>603</v>
      </c>
      <c r="C218" s="133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486</v>
      </c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8" t="s">
        <v>487</v>
      </c>
      <c r="C222" s="150" t="str">
        <f>+Leasing!K5</f>
        <v>A2 M7</v>
      </c>
      <c r="D222" s="138">
        <f>VLOOKUP($C222,$BA$5:$BB$38,2,FALSE)</f>
        <v>19</v>
      </c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8" t="s">
        <v>489</v>
      </c>
      <c r="C223" s="157">
        <f>+Leasing!K6</f>
        <v>0.09</v>
      </c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29" t="s">
        <v>504</v>
      </c>
      <c r="C224" s="158">
        <f>+Leasing!K7</f>
        <v>20000</v>
      </c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505</v>
      </c>
      <c r="C225" s="157">
        <f>+Leasing!K8</f>
        <v>0.1</v>
      </c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506</v>
      </c>
      <c r="C226" s="157">
        <f>+Leasing!K9</f>
        <v>0.1</v>
      </c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30" t="s">
        <v>491</v>
      </c>
      <c r="C227" s="138">
        <f>+Leasing!K10</f>
        <v>48</v>
      </c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26" t="s">
        <v>524</v>
      </c>
      <c r="C229" s="126" t="s">
        <v>525</v>
      </c>
      <c r="D229" s="139">
        <f>((1+C223)^(1/12))-1</f>
        <v>7.2073233161367156E-3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6" t="s">
        <v>528</v>
      </c>
      <c r="C231" s="126" t="s">
        <v>525</v>
      </c>
      <c r="D231" s="140">
        <f>(C224-(C224*C225)-(C224*C226))/((1-(1+D229)^(-C227))/D229)</f>
        <v>395.49775026664986</v>
      </c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66">
        <f>+[1]SPm!B2</f>
        <v>41275</v>
      </c>
      <c r="D232" s="66">
        <f>+[1]SPm!C2</f>
        <v>41306</v>
      </c>
      <c r="E232" s="66">
        <f>+[1]SPm!D2</f>
        <v>41336</v>
      </c>
      <c r="F232" s="66">
        <f>+[1]SPm!E2</f>
        <v>41367</v>
      </c>
      <c r="G232" s="66">
        <f>+[1]SPm!F2</f>
        <v>41397</v>
      </c>
      <c r="H232" s="66">
        <f>+[1]SPm!G2</f>
        <v>41428</v>
      </c>
      <c r="I232" s="66">
        <f>+[1]SPm!H2</f>
        <v>41458</v>
      </c>
      <c r="J232" s="66">
        <f>+[1]SPm!I2</f>
        <v>41489</v>
      </c>
      <c r="K232" s="66">
        <f>+[1]SPm!J2</f>
        <v>41519</v>
      </c>
      <c r="L232" s="66">
        <f>+[1]SPm!K2</f>
        <v>41550</v>
      </c>
      <c r="M232" s="66">
        <f>+[1]SPm!L2</f>
        <v>41580</v>
      </c>
      <c r="N232" s="66">
        <f>+[1]SPm!M2</f>
        <v>41611</v>
      </c>
      <c r="O232" s="66">
        <f>+[1]SPm!N2</f>
        <v>41641</v>
      </c>
      <c r="P232" s="66">
        <f>+[1]SPm!O2</f>
        <v>41672</v>
      </c>
      <c r="Q232" s="66">
        <f>+[1]SPm!P2</f>
        <v>41702</v>
      </c>
      <c r="R232" s="66">
        <f>+[1]SPm!Q2</f>
        <v>41733</v>
      </c>
      <c r="S232" s="66">
        <f>+[1]SPm!R2</f>
        <v>41763</v>
      </c>
      <c r="T232" s="66">
        <f>+[1]SPm!S2</f>
        <v>41794</v>
      </c>
      <c r="U232" s="66">
        <f>+[1]SPm!T2</f>
        <v>41824</v>
      </c>
      <c r="V232" s="66">
        <f>+[1]SPm!U2</f>
        <v>41855</v>
      </c>
      <c r="W232" s="66">
        <f>+[1]SPm!V2</f>
        <v>41885</v>
      </c>
      <c r="X232" s="66">
        <f>+[1]SPm!W2</f>
        <v>41916</v>
      </c>
      <c r="Y232" s="66">
        <f>+[1]SPm!X2</f>
        <v>41946</v>
      </c>
      <c r="Z232" s="66">
        <f>+[1]SPm!Y2</f>
        <v>41977</v>
      </c>
      <c r="AA232" s="66">
        <f>+[1]SPm!Z2</f>
        <v>42007</v>
      </c>
      <c r="AB232" s="66">
        <f>+[1]SPm!AA2</f>
        <v>42038</v>
      </c>
      <c r="AC232" s="66">
        <f>+[1]SPm!AB2</f>
        <v>42068</v>
      </c>
      <c r="AD232" s="66">
        <f>+[1]SPm!AC2</f>
        <v>42099</v>
      </c>
      <c r="AE232" s="66">
        <f>+[1]SPm!AD2</f>
        <v>42129</v>
      </c>
      <c r="AF232" s="66">
        <f>+[1]SPm!AE2</f>
        <v>42160</v>
      </c>
      <c r="AG232" s="66">
        <f>+[1]SPm!AF2</f>
        <v>42190</v>
      </c>
      <c r="AH232" s="66">
        <f>+[1]SPm!AG2</f>
        <v>42221</v>
      </c>
      <c r="AI232" s="66">
        <f>+[1]SPm!AH2</f>
        <v>42251</v>
      </c>
      <c r="AJ232" s="66">
        <f>+[1]SPm!AI2</f>
        <v>42282</v>
      </c>
      <c r="AK232" s="66">
        <f>+[1]SPm!AJ2</f>
        <v>42312</v>
      </c>
      <c r="AL232" s="66">
        <f>+[1]SPm!AK2</f>
        <v>42343</v>
      </c>
      <c r="AM232" s="66">
        <f>+[1]SPm!AL2</f>
        <v>42373</v>
      </c>
      <c r="AN232" s="66">
        <f>+[1]SPm!AM2</f>
        <v>42404</v>
      </c>
      <c r="AO232" s="66">
        <f>+[1]SPm!AN2</f>
        <v>42434</v>
      </c>
      <c r="AP232" s="66">
        <f>+[1]SPm!AO2</f>
        <v>42465</v>
      </c>
      <c r="AQ232" s="66">
        <f>+[1]SPm!AP2</f>
        <v>42495</v>
      </c>
      <c r="AR232" s="66">
        <f>+[1]SPm!AQ2</f>
        <v>42526</v>
      </c>
      <c r="AS232" s="66">
        <f>+[1]SPm!AR2</f>
        <v>42556</v>
      </c>
      <c r="AT232" s="66">
        <f>+[1]SPm!AS2</f>
        <v>42587</v>
      </c>
      <c r="AU232" s="66">
        <f>+[1]SPm!AT2</f>
        <v>42617</v>
      </c>
      <c r="AV232" s="66">
        <f>+[1]SPm!AU2</f>
        <v>42648</v>
      </c>
      <c r="AW232" s="66">
        <f>+[1]SPm!AV2</f>
        <v>42678</v>
      </c>
      <c r="AX232" s="66">
        <f>+[1]SPm!AW2</f>
        <v>42709</v>
      </c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38">
        <v>1</v>
      </c>
      <c r="D233" s="138">
        <f>+C233+1</f>
        <v>2</v>
      </c>
      <c r="E233" s="138">
        <f t="shared" ref="E233:AX233" si="95">+D233+1</f>
        <v>3</v>
      </c>
      <c r="F233" s="138">
        <f t="shared" si="95"/>
        <v>4</v>
      </c>
      <c r="G233" s="138">
        <f t="shared" si="95"/>
        <v>5</v>
      </c>
      <c r="H233" s="138">
        <f t="shared" si="95"/>
        <v>6</v>
      </c>
      <c r="I233" s="138">
        <f t="shared" si="95"/>
        <v>7</v>
      </c>
      <c r="J233" s="138">
        <f t="shared" si="95"/>
        <v>8</v>
      </c>
      <c r="K233" s="138">
        <f t="shared" si="95"/>
        <v>9</v>
      </c>
      <c r="L233" s="138">
        <f t="shared" si="95"/>
        <v>10</v>
      </c>
      <c r="M233" s="138">
        <f t="shared" si="95"/>
        <v>11</v>
      </c>
      <c r="N233" s="138">
        <f t="shared" si="95"/>
        <v>12</v>
      </c>
      <c r="O233" s="138">
        <f t="shared" si="95"/>
        <v>13</v>
      </c>
      <c r="P233" s="138">
        <f t="shared" si="95"/>
        <v>14</v>
      </c>
      <c r="Q233" s="138">
        <f t="shared" si="95"/>
        <v>15</v>
      </c>
      <c r="R233" s="138">
        <f t="shared" si="95"/>
        <v>16</v>
      </c>
      <c r="S233" s="138">
        <f t="shared" si="95"/>
        <v>17</v>
      </c>
      <c r="T233" s="138">
        <f t="shared" si="95"/>
        <v>18</v>
      </c>
      <c r="U233" s="138">
        <f t="shared" si="95"/>
        <v>19</v>
      </c>
      <c r="V233" s="138">
        <f t="shared" si="95"/>
        <v>20</v>
      </c>
      <c r="W233" s="138">
        <f t="shared" si="95"/>
        <v>21</v>
      </c>
      <c r="X233" s="138">
        <f t="shared" si="95"/>
        <v>22</v>
      </c>
      <c r="Y233" s="138">
        <f t="shared" si="95"/>
        <v>23</v>
      </c>
      <c r="Z233" s="138">
        <f t="shared" si="95"/>
        <v>24</v>
      </c>
      <c r="AA233" s="138">
        <f t="shared" si="95"/>
        <v>25</v>
      </c>
      <c r="AB233" s="138">
        <f t="shared" si="95"/>
        <v>26</v>
      </c>
      <c r="AC233" s="138">
        <f t="shared" si="95"/>
        <v>27</v>
      </c>
      <c r="AD233" s="138">
        <f t="shared" si="95"/>
        <v>28</v>
      </c>
      <c r="AE233" s="138">
        <f t="shared" si="95"/>
        <v>29</v>
      </c>
      <c r="AF233" s="138">
        <f t="shared" si="95"/>
        <v>30</v>
      </c>
      <c r="AG233" s="138">
        <f t="shared" si="95"/>
        <v>31</v>
      </c>
      <c r="AH233" s="138">
        <f t="shared" si="95"/>
        <v>32</v>
      </c>
      <c r="AI233" s="138">
        <f t="shared" si="95"/>
        <v>33</v>
      </c>
      <c r="AJ233" s="138">
        <f t="shared" si="95"/>
        <v>34</v>
      </c>
      <c r="AK233" s="138">
        <f t="shared" si="95"/>
        <v>35</v>
      </c>
      <c r="AL233" s="138">
        <f t="shared" si="95"/>
        <v>36</v>
      </c>
      <c r="AM233" s="138">
        <f t="shared" si="95"/>
        <v>37</v>
      </c>
      <c r="AN233" s="138">
        <f t="shared" si="95"/>
        <v>38</v>
      </c>
      <c r="AO233" s="138">
        <f t="shared" si="95"/>
        <v>39</v>
      </c>
      <c r="AP233" s="138">
        <f t="shared" si="95"/>
        <v>40</v>
      </c>
      <c r="AQ233" s="138">
        <f t="shared" si="95"/>
        <v>41</v>
      </c>
      <c r="AR233" s="138">
        <f t="shared" si="95"/>
        <v>42</v>
      </c>
      <c r="AS233" s="138">
        <f t="shared" si="95"/>
        <v>43</v>
      </c>
      <c r="AT233" s="138">
        <f t="shared" si="95"/>
        <v>44</v>
      </c>
      <c r="AU233" s="138">
        <f t="shared" si="95"/>
        <v>45</v>
      </c>
      <c r="AV233" s="138">
        <f t="shared" si="95"/>
        <v>46</v>
      </c>
      <c r="AW233" s="138">
        <f t="shared" si="95"/>
        <v>47</v>
      </c>
      <c r="AX233" s="138">
        <f t="shared" si="95"/>
        <v>48</v>
      </c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27"/>
      <c r="B234" s="141" t="s">
        <v>592</v>
      </c>
      <c r="C234" s="142" t="s">
        <v>518</v>
      </c>
      <c r="D234" s="142" t="s">
        <v>519</v>
      </c>
      <c r="E234" s="142" t="s">
        <v>520</v>
      </c>
      <c r="F234" s="142" t="s">
        <v>521</v>
      </c>
      <c r="G234" s="142" t="s">
        <v>522</v>
      </c>
      <c r="H234" s="142" t="s">
        <v>523</v>
      </c>
      <c r="I234" s="142" t="s">
        <v>526</v>
      </c>
      <c r="J234" s="142" t="s">
        <v>527</v>
      </c>
      <c r="K234" s="142" t="s">
        <v>488</v>
      </c>
      <c r="L234" s="142" t="s">
        <v>529</v>
      </c>
      <c r="M234" s="142" t="s">
        <v>530</v>
      </c>
      <c r="N234" s="142" t="s">
        <v>503</v>
      </c>
      <c r="O234" s="142" t="s">
        <v>531</v>
      </c>
      <c r="P234" s="142" t="s">
        <v>532</v>
      </c>
      <c r="Q234" s="142" t="s">
        <v>533</v>
      </c>
      <c r="R234" s="142" t="s">
        <v>534</v>
      </c>
      <c r="S234" s="142" t="s">
        <v>535</v>
      </c>
      <c r="T234" s="142" t="s">
        <v>536</v>
      </c>
      <c r="U234" s="142" t="s">
        <v>537</v>
      </c>
      <c r="V234" s="142" t="s">
        <v>538</v>
      </c>
      <c r="W234" s="142" t="s">
        <v>539</v>
      </c>
      <c r="X234" s="142" t="s">
        <v>540</v>
      </c>
      <c r="Y234" s="142" t="s">
        <v>541</v>
      </c>
      <c r="Z234" s="142" t="s">
        <v>542</v>
      </c>
      <c r="AA234" s="142" t="s">
        <v>543</v>
      </c>
      <c r="AB234" s="142" t="s">
        <v>544</v>
      </c>
      <c r="AC234" s="142" t="s">
        <v>545</v>
      </c>
      <c r="AD234" s="142" t="s">
        <v>546</v>
      </c>
      <c r="AE234" s="142" t="s">
        <v>547</v>
      </c>
      <c r="AF234" s="142" t="s">
        <v>548</v>
      </c>
      <c r="AG234" s="142" t="s">
        <v>549</v>
      </c>
      <c r="AH234" s="142" t="s">
        <v>550</v>
      </c>
      <c r="AI234" s="142" t="s">
        <v>551</v>
      </c>
      <c r="AJ234" s="142" t="s">
        <v>552</v>
      </c>
      <c r="AK234" s="142" t="s">
        <v>553</v>
      </c>
      <c r="AL234" s="142" t="s">
        <v>554</v>
      </c>
      <c r="AM234" s="142" t="s">
        <v>555</v>
      </c>
      <c r="AN234" s="142" t="s">
        <v>556</v>
      </c>
      <c r="AO234" s="142" t="s">
        <v>557</v>
      </c>
      <c r="AP234" s="142" t="s">
        <v>558</v>
      </c>
      <c r="AQ234" s="142" t="s">
        <v>559</v>
      </c>
      <c r="AR234" s="142" t="s">
        <v>560</v>
      </c>
      <c r="AS234" s="142" t="s">
        <v>561</v>
      </c>
      <c r="AT234" s="142" t="s">
        <v>562</v>
      </c>
      <c r="AU234" s="142" t="s">
        <v>563</v>
      </c>
      <c r="AV234" s="142" t="s">
        <v>564</v>
      </c>
      <c r="AW234" s="142" t="s">
        <v>565</v>
      </c>
      <c r="AX234" s="142" t="s">
        <v>566</v>
      </c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</row>
    <row r="235" spans="1:64" x14ac:dyDescent="0.25">
      <c r="A235" s="127"/>
      <c r="B235" s="129" t="s">
        <v>593</v>
      </c>
      <c r="C235" s="140">
        <f t="shared" ref="C235:AX235" si="96">IF(C234=$C222,$C224*$C226,0)</f>
        <v>0</v>
      </c>
      <c r="D235" s="140">
        <f t="shared" si="96"/>
        <v>0</v>
      </c>
      <c r="E235" s="140">
        <f t="shared" si="96"/>
        <v>0</v>
      </c>
      <c r="F235" s="140">
        <f t="shared" si="96"/>
        <v>0</v>
      </c>
      <c r="G235" s="140">
        <f t="shared" si="96"/>
        <v>0</v>
      </c>
      <c r="H235" s="140">
        <f t="shared" si="96"/>
        <v>0</v>
      </c>
      <c r="I235" s="140">
        <f t="shared" si="96"/>
        <v>0</v>
      </c>
      <c r="J235" s="140">
        <f t="shared" si="96"/>
        <v>0</v>
      </c>
      <c r="K235" s="140">
        <f t="shared" si="96"/>
        <v>0</v>
      </c>
      <c r="L235" s="140">
        <f t="shared" si="96"/>
        <v>0</v>
      </c>
      <c r="M235" s="140">
        <f t="shared" si="96"/>
        <v>0</v>
      </c>
      <c r="N235" s="140">
        <f t="shared" si="96"/>
        <v>0</v>
      </c>
      <c r="O235" s="140">
        <f t="shared" si="96"/>
        <v>0</v>
      </c>
      <c r="P235" s="140">
        <f t="shared" si="96"/>
        <v>0</v>
      </c>
      <c r="Q235" s="140">
        <f t="shared" si="96"/>
        <v>0</v>
      </c>
      <c r="R235" s="140">
        <f t="shared" si="96"/>
        <v>0</v>
      </c>
      <c r="S235" s="140">
        <f t="shared" si="96"/>
        <v>0</v>
      </c>
      <c r="T235" s="140">
        <f t="shared" si="96"/>
        <v>0</v>
      </c>
      <c r="U235" s="140">
        <f t="shared" si="96"/>
        <v>2000</v>
      </c>
      <c r="V235" s="140">
        <f t="shared" si="96"/>
        <v>0</v>
      </c>
      <c r="W235" s="140">
        <f t="shared" si="96"/>
        <v>0</v>
      </c>
      <c r="X235" s="140">
        <f t="shared" si="96"/>
        <v>0</v>
      </c>
      <c r="Y235" s="140">
        <f t="shared" si="96"/>
        <v>0</v>
      </c>
      <c r="Z235" s="140">
        <f t="shared" si="96"/>
        <v>0</v>
      </c>
      <c r="AA235" s="140">
        <f t="shared" si="96"/>
        <v>0</v>
      </c>
      <c r="AB235" s="140">
        <f t="shared" si="96"/>
        <v>0</v>
      </c>
      <c r="AC235" s="140">
        <f t="shared" si="96"/>
        <v>0</v>
      </c>
      <c r="AD235" s="140">
        <f t="shared" si="96"/>
        <v>0</v>
      </c>
      <c r="AE235" s="140">
        <f t="shared" si="96"/>
        <v>0</v>
      </c>
      <c r="AF235" s="140">
        <f t="shared" si="96"/>
        <v>0</v>
      </c>
      <c r="AG235" s="140">
        <f t="shared" si="96"/>
        <v>0</v>
      </c>
      <c r="AH235" s="140">
        <f t="shared" si="96"/>
        <v>0</v>
      </c>
      <c r="AI235" s="140">
        <f t="shared" si="96"/>
        <v>0</v>
      </c>
      <c r="AJ235" s="140">
        <f t="shared" si="96"/>
        <v>0</v>
      </c>
      <c r="AK235" s="140">
        <f t="shared" si="96"/>
        <v>0</v>
      </c>
      <c r="AL235" s="140">
        <f t="shared" si="96"/>
        <v>0</v>
      </c>
      <c r="AM235" s="140">
        <f t="shared" si="96"/>
        <v>0</v>
      </c>
      <c r="AN235" s="140">
        <f t="shared" si="96"/>
        <v>0</v>
      </c>
      <c r="AO235" s="140">
        <f t="shared" si="96"/>
        <v>0</v>
      </c>
      <c r="AP235" s="140">
        <f t="shared" si="96"/>
        <v>0</v>
      </c>
      <c r="AQ235" s="140">
        <f t="shared" si="96"/>
        <v>0</v>
      </c>
      <c r="AR235" s="140">
        <f t="shared" si="96"/>
        <v>0</v>
      </c>
      <c r="AS235" s="140">
        <f t="shared" si="96"/>
        <v>0</v>
      </c>
      <c r="AT235" s="140">
        <f t="shared" si="96"/>
        <v>0</v>
      </c>
      <c r="AU235" s="140">
        <f t="shared" si="96"/>
        <v>0</v>
      </c>
      <c r="AV235" s="140">
        <f t="shared" si="96"/>
        <v>0</v>
      </c>
      <c r="AW235" s="140">
        <f t="shared" si="96"/>
        <v>0</v>
      </c>
      <c r="AX235" s="140">
        <f t="shared" si="96"/>
        <v>0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9" t="s">
        <v>567</v>
      </c>
      <c r="C236" s="140"/>
      <c r="D236" s="140">
        <f>+IF(D233&gt;=$D222,$D231,0)*IF(C240&lt;1,0,1)</f>
        <v>0</v>
      </c>
      <c r="E236" s="140">
        <f t="shared" ref="E236:AA236" si="97">+IF(E233&gt;=$D222,$D231,0)*IF(D240&lt;1,0,1)</f>
        <v>0</v>
      </c>
      <c r="F236" s="140">
        <f t="shared" si="97"/>
        <v>0</v>
      </c>
      <c r="G236" s="140">
        <f t="shared" si="97"/>
        <v>0</v>
      </c>
      <c r="H236" s="140">
        <f t="shared" si="97"/>
        <v>0</v>
      </c>
      <c r="I236" s="140">
        <f t="shared" si="97"/>
        <v>0</v>
      </c>
      <c r="J236" s="140">
        <f t="shared" si="97"/>
        <v>0</v>
      </c>
      <c r="K236" s="140">
        <f t="shared" si="97"/>
        <v>0</v>
      </c>
      <c r="L236" s="140">
        <f t="shared" si="97"/>
        <v>0</v>
      </c>
      <c r="M236" s="140">
        <f t="shared" si="97"/>
        <v>0</v>
      </c>
      <c r="N236" s="140">
        <f t="shared" si="97"/>
        <v>0</v>
      </c>
      <c r="O236" s="140">
        <f t="shared" si="97"/>
        <v>0</v>
      </c>
      <c r="P236" s="140">
        <f t="shared" si="97"/>
        <v>0</v>
      </c>
      <c r="Q236" s="140">
        <f t="shared" si="97"/>
        <v>0</v>
      </c>
      <c r="R236" s="140">
        <f t="shared" si="97"/>
        <v>0</v>
      </c>
      <c r="S236" s="140">
        <f t="shared" si="97"/>
        <v>0</v>
      </c>
      <c r="T236" s="140">
        <f t="shared" si="97"/>
        <v>0</v>
      </c>
      <c r="U236" s="140">
        <f t="shared" si="97"/>
        <v>395.49775026664986</v>
      </c>
      <c r="V236" s="140">
        <f t="shared" si="97"/>
        <v>395.49775026664986</v>
      </c>
      <c r="W236" s="140">
        <f t="shared" si="97"/>
        <v>395.49775026664986</v>
      </c>
      <c r="X236" s="140">
        <f t="shared" si="97"/>
        <v>395.49775026664986</v>
      </c>
      <c r="Y236" s="140">
        <f t="shared" si="97"/>
        <v>395.49775026664986</v>
      </c>
      <c r="Z236" s="140">
        <f t="shared" si="97"/>
        <v>395.49775026664986</v>
      </c>
      <c r="AA236" s="140">
        <f t="shared" si="97"/>
        <v>395.49775026664986</v>
      </c>
      <c r="AB236" s="140">
        <f>+IF(AB233&gt;=$D222,$D231,0)*IF(AA240&lt;1,0,1)</f>
        <v>395.49775026664986</v>
      </c>
      <c r="AC236" s="140">
        <f t="shared" ref="AC236:AX236" si="98">+IF(AC233&gt;=$D222,$D231,0)*IF(AB240&lt;1,0,1)</f>
        <v>395.49775026664986</v>
      </c>
      <c r="AD236" s="140">
        <f t="shared" si="98"/>
        <v>395.49775026664986</v>
      </c>
      <c r="AE236" s="140">
        <f t="shared" si="98"/>
        <v>395.49775026664986</v>
      </c>
      <c r="AF236" s="140">
        <f t="shared" si="98"/>
        <v>395.49775026664986</v>
      </c>
      <c r="AG236" s="140">
        <f t="shared" si="98"/>
        <v>395.49775026664986</v>
      </c>
      <c r="AH236" s="140">
        <f t="shared" si="98"/>
        <v>395.49775026664986</v>
      </c>
      <c r="AI236" s="140">
        <f t="shared" si="98"/>
        <v>395.49775026664986</v>
      </c>
      <c r="AJ236" s="140">
        <f t="shared" si="98"/>
        <v>395.49775026664986</v>
      </c>
      <c r="AK236" s="140">
        <f t="shared" si="98"/>
        <v>395.49775026664986</v>
      </c>
      <c r="AL236" s="140">
        <f t="shared" si="98"/>
        <v>395.49775026664986</v>
      </c>
      <c r="AM236" s="140">
        <f t="shared" si="98"/>
        <v>395.49775026664986</v>
      </c>
      <c r="AN236" s="140">
        <f t="shared" si="98"/>
        <v>395.49775026664986</v>
      </c>
      <c r="AO236" s="140">
        <f t="shared" si="98"/>
        <v>395.49775026664986</v>
      </c>
      <c r="AP236" s="140">
        <f t="shared" si="98"/>
        <v>395.49775026664986</v>
      </c>
      <c r="AQ236" s="140">
        <f t="shared" si="98"/>
        <v>395.49775026664986</v>
      </c>
      <c r="AR236" s="140">
        <f t="shared" si="98"/>
        <v>395.49775026664986</v>
      </c>
      <c r="AS236" s="140">
        <f t="shared" si="98"/>
        <v>395.49775026664986</v>
      </c>
      <c r="AT236" s="140">
        <f t="shared" si="98"/>
        <v>395.49775026664986</v>
      </c>
      <c r="AU236" s="140">
        <f t="shared" si="98"/>
        <v>395.49775026664986</v>
      </c>
      <c r="AV236" s="140">
        <f t="shared" si="98"/>
        <v>395.49775026664986</v>
      </c>
      <c r="AW236" s="140">
        <f t="shared" si="98"/>
        <v>395.49775026664986</v>
      </c>
      <c r="AX236" s="140">
        <f t="shared" si="98"/>
        <v>395.49775026664986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9" t="s">
        <v>568</v>
      </c>
      <c r="C237" s="140"/>
      <c r="D237" s="140">
        <f t="shared" ref="D237:AX237" si="99">D236-D239</f>
        <v>0</v>
      </c>
      <c r="E237" s="140">
        <f t="shared" si="99"/>
        <v>0</v>
      </c>
      <c r="F237" s="140">
        <f t="shared" si="99"/>
        <v>0</v>
      </c>
      <c r="G237" s="140">
        <f t="shared" si="99"/>
        <v>0</v>
      </c>
      <c r="H237" s="140">
        <f t="shared" si="99"/>
        <v>0</v>
      </c>
      <c r="I237" s="140">
        <f t="shared" si="99"/>
        <v>0</v>
      </c>
      <c r="J237" s="140">
        <f t="shared" si="99"/>
        <v>0</v>
      </c>
      <c r="K237" s="140">
        <f t="shared" si="99"/>
        <v>0</v>
      </c>
      <c r="L237" s="140">
        <f t="shared" si="99"/>
        <v>0</v>
      </c>
      <c r="M237" s="140">
        <f t="shared" si="99"/>
        <v>0</v>
      </c>
      <c r="N237" s="140">
        <f t="shared" si="99"/>
        <v>0</v>
      </c>
      <c r="O237" s="140">
        <f t="shared" si="99"/>
        <v>0</v>
      </c>
      <c r="P237" s="140">
        <f t="shared" si="99"/>
        <v>0</v>
      </c>
      <c r="Q237" s="140">
        <f t="shared" si="99"/>
        <v>0</v>
      </c>
      <c r="R237" s="140">
        <f t="shared" si="99"/>
        <v>0</v>
      </c>
      <c r="S237" s="140">
        <f t="shared" si="99"/>
        <v>0</v>
      </c>
      <c r="T237" s="140">
        <f t="shared" si="99"/>
        <v>0</v>
      </c>
      <c r="U237" s="140">
        <f t="shared" si="99"/>
        <v>280.18057720846241</v>
      </c>
      <c r="V237" s="140">
        <f t="shared" si="99"/>
        <v>282.19992921530559</v>
      </c>
      <c r="W237" s="140">
        <f t="shared" si="99"/>
        <v>284.23383534495122</v>
      </c>
      <c r="X237" s="140">
        <f t="shared" si="99"/>
        <v>286.28240049366786</v>
      </c>
      <c r="Y237" s="140">
        <f t="shared" si="99"/>
        <v>288.34573031374543</v>
      </c>
      <c r="Z237" s="140">
        <f t="shared" si="99"/>
        <v>290.42393121894418</v>
      </c>
      <c r="AA237" s="140">
        <f t="shared" si="99"/>
        <v>292.51711038998258</v>
      </c>
      <c r="AB237" s="140">
        <f t="shared" si="99"/>
        <v>294.62537578006521</v>
      </c>
      <c r="AC237" s="140">
        <f t="shared" si="99"/>
        <v>296.74883612045039</v>
      </c>
      <c r="AD237" s="140">
        <f t="shared" si="99"/>
        <v>298.88760092605776</v>
      </c>
      <c r="AE237" s="140">
        <f t="shared" si="99"/>
        <v>301.04178050111631</v>
      </c>
      <c r="AF237" s="140">
        <f t="shared" si="99"/>
        <v>303.21148594485328</v>
      </c>
      <c r="AG237" s="140">
        <f t="shared" si="99"/>
        <v>305.39682915722415</v>
      </c>
      <c r="AH237" s="140">
        <f t="shared" si="99"/>
        <v>307.59792284468318</v>
      </c>
      <c r="AI237" s="140">
        <f t="shared" si="99"/>
        <v>309.8148805259969</v>
      </c>
      <c r="AJ237" s="140">
        <f t="shared" si="99"/>
        <v>312.04781653809806</v>
      </c>
      <c r="AK237" s="140">
        <f t="shared" si="99"/>
        <v>314.29684604198263</v>
      </c>
      <c r="AL237" s="140">
        <f t="shared" si="99"/>
        <v>316.56208502864922</v>
      </c>
      <c r="AM237" s="140">
        <f t="shared" si="99"/>
        <v>318.84365032508106</v>
      </c>
      <c r="AN237" s="140">
        <f t="shared" si="99"/>
        <v>321.14165960027117</v>
      </c>
      <c r="AO237" s="140">
        <f t="shared" si="99"/>
        <v>323.45623137129104</v>
      </c>
      <c r="AP237" s="140">
        <f t="shared" si="99"/>
        <v>325.7874850094031</v>
      </c>
      <c r="AQ237" s="140">
        <f t="shared" si="99"/>
        <v>328.13554074621686</v>
      </c>
      <c r="AR237" s="140">
        <f t="shared" si="99"/>
        <v>330.5005196798902</v>
      </c>
      <c r="AS237" s="140">
        <f t="shared" si="99"/>
        <v>332.88254378137441</v>
      </c>
      <c r="AT237" s="140">
        <f t="shared" si="99"/>
        <v>335.2817359007048</v>
      </c>
      <c r="AU237" s="140">
        <f t="shared" si="99"/>
        <v>337.69821977333675</v>
      </c>
      <c r="AV237" s="140">
        <f t="shared" si="99"/>
        <v>340.13212002652699</v>
      </c>
      <c r="AW237" s="140">
        <f t="shared" si="99"/>
        <v>342.58356218576114</v>
      </c>
      <c r="AX237" s="140">
        <f t="shared" si="99"/>
        <v>345.05267268122776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9" t="s">
        <v>569</v>
      </c>
      <c r="C238" s="140"/>
      <c r="D238" s="140">
        <f t="shared" ref="D238:Q238" si="100">(D237+C238)*(IF(C240&lt;1,0,1))</f>
        <v>0</v>
      </c>
      <c r="E238" s="140">
        <f t="shared" si="100"/>
        <v>0</v>
      </c>
      <c r="F238" s="140">
        <f t="shared" si="100"/>
        <v>0</v>
      </c>
      <c r="G238" s="140">
        <f t="shared" si="100"/>
        <v>0</v>
      </c>
      <c r="H238" s="140">
        <f t="shared" si="100"/>
        <v>0</v>
      </c>
      <c r="I238" s="140">
        <f t="shared" si="100"/>
        <v>0</v>
      </c>
      <c r="J238" s="140">
        <f t="shared" si="100"/>
        <v>0</v>
      </c>
      <c r="K238" s="140">
        <f t="shared" si="100"/>
        <v>0</v>
      </c>
      <c r="L238" s="140">
        <f t="shared" si="100"/>
        <v>0</v>
      </c>
      <c r="M238" s="140">
        <f t="shared" si="100"/>
        <v>0</v>
      </c>
      <c r="N238" s="140">
        <f t="shared" si="100"/>
        <v>0</v>
      </c>
      <c r="O238" s="140">
        <f t="shared" si="100"/>
        <v>0</v>
      </c>
      <c r="P238" s="140">
        <f t="shared" si="100"/>
        <v>0</v>
      </c>
      <c r="Q238" s="140">
        <f t="shared" si="100"/>
        <v>0</v>
      </c>
      <c r="R238" s="140">
        <f>(R237+Q238)*(IF(Q240&lt;1,0,1))</f>
        <v>0</v>
      </c>
      <c r="S238" s="140">
        <f t="shared" ref="S238:AX238" si="101">(S237+R238)*(IF(R240&lt;1,0,1))</f>
        <v>0</v>
      </c>
      <c r="T238" s="140">
        <f t="shared" si="101"/>
        <v>0</v>
      </c>
      <c r="U238" s="140">
        <f t="shared" si="101"/>
        <v>280.18057720846241</v>
      </c>
      <c r="V238" s="140">
        <f t="shared" si="101"/>
        <v>562.380506423768</v>
      </c>
      <c r="W238" s="140">
        <f t="shared" si="101"/>
        <v>846.61434176871921</v>
      </c>
      <c r="X238" s="140">
        <f t="shared" si="101"/>
        <v>1132.8967422623871</v>
      </c>
      <c r="Y238" s="140">
        <f t="shared" si="101"/>
        <v>1421.2424725761325</v>
      </c>
      <c r="Z238" s="140">
        <f t="shared" si="101"/>
        <v>1711.6664037950768</v>
      </c>
      <c r="AA238" s="140">
        <f t="shared" si="101"/>
        <v>2004.1835141850593</v>
      </c>
      <c r="AB238" s="140">
        <f t="shared" si="101"/>
        <v>2298.8088899651243</v>
      </c>
      <c r="AC238" s="140">
        <f t="shared" si="101"/>
        <v>2595.5577260855748</v>
      </c>
      <c r="AD238" s="140">
        <f t="shared" si="101"/>
        <v>2894.4453270116328</v>
      </c>
      <c r="AE238" s="140">
        <f t="shared" si="101"/>
        <v>3195.4871075127489</v>
      </c>
      <c r="AF238" s="140">
        <f t="shared" si="101"/>
        <v>3498.6985934576023</v>
      </c>
      <c r="AG238" s="140">
        <f t="shared" si="101"/>
        <v>3804.0954226148265</v>
      </c>
      <c r="AH238" s="140">
        <f t="shared" si="101"/>
        <v>4111.6933454595101</v>
      </c>
      <c r="AI238" s="140">
        <f t="shared" si="101"/>
        <v>4421.5082259855071</v>
      </c>
      <c r="AJ238" s="140">
        <f t="shared" si="101"/>
        <v>4733.5560425236054</v>
      </c>
      <c r="AK238" s="140">
        <f t="shared" si="101"/>
        <v>5047.8528885655878</v>
      </c>
      <c r="AL238" s="140">
        <f t="shared" si="101"/>
        <v>5364.4149735942374</v>
      </c>
      <c r="AM238" s="140">
        <f t="shared" si="101"/>
        <v>5683.2586239193188</v>
      </c>
      <c r="AN238" s="140">
        <f t="shared" si="101"/>
        <v>6004.4002835195897</v>
      </c>
      <c r="AO238" s="140">
        <f t="shared" si="101"/>
        <v>6327.856514890881</v>
      </c>
      <c r="AP238" s="140">
        <f t="shared" si="101"/>
        <v>6653.6439999002841</v>
      </c>
      <c r="AQ238" s="140">
        <f t="shared" si="101"/>
        <v>6981.7795406465011</v>
      </c>
      <c r="AR238" s="140">
        <f t="shared" si="101"/>
        <v>7312.2800603263913</v>
      </c>
      <c r="AS238" s="140">
        <f t="shared" si="101"/>
        <v>7645.1626041077661</v>
      </c>
      <c r="AT238" s="140">
        <f t="shared" si="101"/>
        <v>7980.444340008471</v>
      </c>
      <c r="AU238" s="140">
        <f t="shared" si="101"/>
        <v>8318.142559781807</v>
      </c>
      <c r="AV238" s="140">
        <f t="shared" si="101"/>
        <v>8658.2746798083335</v>
      </c>
      <c r="AW238" s="140">
        <f t="shared" si="101"/>
        <v>9000.858241994094</v>
      </c>
      <c r="AX238" s="140">
        <f t="shared" si="101"/>
        <v>9345.9109146753217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9" t="s">
        <v>570</v>
      </c>
      <c r="C239" s="140"/>
      <c r="D239" s="140">
        <f>IF(D236&gt;0,C240*$D229,0)</f>
        <v>0</v>
      </c>
      <c r="E239" s="140">
        <f t="shared" ref="E239:AX239" si="102">IF(E236&gt;0,D240*$D$13,0)</f>
        <v>0</v>
      </c>
      <c r="F239" s="140">
        <f t="shared" si="102"/>
        <v>0</v>
      </c>
      <c r="G239" s="140">
        <f t="shared" si="102"/>
        <v>0</v>
      </c>
      <c r="H239" s="140">
        <f t="shared" si="102"/>
        <v>0</v>
      </c>
      <c r="I239" s="140">
        <f t="shared" si="102"/>
        <v>0</v>
      </c>
      <c r="J239" s="140">
        <f t="shared" si="102"/>
        <v>0</v>
      </c>
      <c r="K239" s="140">
        <f t="shared" si="102"/>
        <v>0</v>
      </c>
      <c r="L239" s="140">
        <f t="shared" si="102"/>
        <v>0</v>
      </c>
      <c r="M239" s="140">
        <f t="shared" si="102"/>
        <v>0</v>
      </c>
      <c r="N239" s="140">
        <f t="shared" si="102"/>
        <v>0</v>
      </c>
      <c r="O239" s="140">
        <f t="shared" si="102"/>
        <v>0</v>
      </c>
      <c r="P239" s="140">
        <f t="shared" si="102"/>
        <v>0</v>
      </c>
      <c r="Q239" s="140">
        <f t="shared" si="102"/>
        <v>0</v>
      </c>
      <c r="R239" s="140">
        <f t="shared" si="102"/>
        <v>0</v>
      </c>
      <c r="S239" s="140">
        <f t="shared" si="102"/>
        <v>0</v>
      </c>
      <c r="T239" s="140">
        <f t="shared" si="102"/>
        <v>0</v>
      </c>
      <c r="U239" s="140">
        <f t="shared" si="102"/>
        <v>115.31717305818745</v>
      </c>
      <c r="V239" s="140">
        <f t="shared" si="102"/>
        <v>113.29782105134426</v>
      </c>
      <c r="W239" s="140">
        <f t="shared" si="102"/>
        <v>111.26391492169866</v>
      </c>
      <c r="X239" s="140">
        <f t="shared" si="102"/>
        <v>109.21534977298202</v>
      </c>
      <c r="Y239" s="140">
        <f t="shared" si="102"/>
        <v>107.15201995290442</v>
      </c>
      <c r="Z239" s="140">
        <f t="shared" si="102"/>
        <v>105.0738190477057</v>
      </c>
      <c r="AA239" s="140">
        <f t="shared" si="102"/>
        <v>102.98063987666731</v>
      </c>
      <c r="AB239" s="140">
        <f t="shared" si="102"/>
        <v>100.87237448658466</v>
      </c>
      <c r="AC239" s="140">
        <f t="shared" si="102"/>
        <v>98.748914146199439</v>
      </c>
      <c r="AD239" s="140">
        <f t="shared" si="102"/>
        <v>96.610149340592088</v>
      </c>
      <c r="AE239" s="140">
        <f t="shared" si="102"/>
        <v>94.455969765533553</v>
      </c>
      <c r="AF239" s="140">
        <f t="shared" si="102"/>
        <v>92.286264321796551</v>
      </c>
      <c r="AG239" s="140">
        <f t="shared" si="102"/>
        <v>90.100921109425741</v>
      </c>
      <c r="AH239" s="140">
        <f t="shared" si="102"/>
        <v>87.899827421966663</v>
      </c>
      <c r="AI239" s="140">
        <f t="shared" si="102"/>
        <v>85.682869740652947</v>
      </c>
      <c r="AJ239" s="140">
        <f t="shared" si="102"/>
        <v>83.449933728551812</v>
      </c>
      <c r="AK239" s="140">
        <f t="shared" si="102"/>
        <v>81.200904224667227</v>
      </c>
      <c r="AL239" s="140">
        <f t="shared" si="102"/>
        <v>78.935665238000624</v>
      </c>
      <c r="AM239" s="140">
        <f t="shared" si="102"/>
        <v>76.654099941568774</v>
      </c>
      <c r="AN239" s="140">
        <f t="shared" si="102"/>
        <v>74.356090666378677</v>
      </c>
      <c r="AO239" s="140">
        <f t="shared" si="102"/>
        <v>72.041518895358806</v>
      </c>
      <c r="AP239" s="140">
        <f t="shared" si="102"/>
        <v>69.710265257246775</v>
      </c>
      <c r="AQ239" s="140">
        <f t="shared" si="102"/>
        <v>67.362209520432984</v>
      </c>
      <c r="AR239" s="140">
        <f t="shared" si="102"/>
        <v>64.997230586759628</v>
      </c>
      <c r="AS239" s="140">
        <f t="shared" si="102"/>
        <v>62.615206485275458</v>
      </c>
      <c r="AT239" s="140">
        <f t="shared" si="102"/>
        <v>60.216014365945064</v>
      </c>
      <c r="AU239" s="140">
        <f t="shared" si="102"/>
        <v>57.799530493313114</v>
      </c>
      <c r="AV239" s="140">
        <f t="shared" si="102"/>
        <v>55.36563024012289</v>
      </c>
      <c r="AW239" s="140">
        <f t="shared" si="102"/>
        <v>52.914188080888692</v>
      </c>
      <c r="AX239" s="140">
        <f t="shared" si="102"/>
        <v>50.445077585422091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9" t="s">
        <v>571</v>
      </c>
      <c r="C240" s="140">
        <f>IF(D234=$C222,($C224-($C224*$C226)-($C224*$C225)),(($C224-($C224*$C226)-($C224*$C225))-C238)*IF(B240&lt;1,0,1))</f>
        <v>16000</v>
      </c>
      <c r="D240" s="140">
        <f>IF(E234=$C222,($C224-($C224*$C226)-($C224*$C225)),(($C224-($C224*$C226)-($C224*$C225))-D238)*IF(C240&lt;1,0,1))</f>
        <v>16000</v>
      </c>
      <c r="E240" s="140">
        <f>IF(F234=$C222,($C224-($C224*$C226)-($C224*$C225)),(($C224-($C224*$C226)-($C224*$C225))-E238)*IF(D240&lt;1,0,1))</f>
        <v>16000</v>
      </c>
      <c r="F240" s="140">
        <f>IF(G234=$C222,($C224-($C224*$C226)-($C224*$C225)),(($C224-($C224*$C226)-($C224*$C225))-F238)*IF(E240&lt;1,0,1))</f>
        <v>16000</v>
      </c>
      <c r="G240" s="140">
        <f t="shared" ref="G240:AX240" si="103">IF(H234=$C222,($C224-($C224*$C226)-($C224*$C225)),(($C224-($C224*$C226)-($C224*$C225))-G238)*IF(F240&lt;1,0,1))</f>
        <v>16000</v>
      </c>
      <c r="H240" s="140">
        <f t="shared" si="103"/>
        <v>16000</v>
      </c>
      <c r="I240" s="140">
        <f t="shared" si="103"/>
        <v>16000</v>
      </c>
      <c r="J240" s="140">
        <f t="shared" si="103"/>
        <v>16000</v>
      </c>
      <c r="K240" s="140">
        <f t="shared" si="103"/>
        <v>16000</v>
      </c>
      <c r="L240" s="140">
        <f t="shared" si="103"/>
        <v>16000</v>
      </c>
      <c r="M240" s="140">
        <f t="shared" si="103"/>
        <v>16000</v>
      </c>
      <c r="N240" s="140">
        <f t="shared" si="103"/>
        <v>16000</v>
      </c>
      <c r="O240" s="140">
        <f t="shared" si="103"/>
        <v>16000</v>
      </c>
      <c r="P240" s="140">
        <f t="shared" si="103"/>
        <v>16000</v>
      </c>
      <c r="Q240" s="140">
        <f t="shared" si="103"/>
        <v>16000</v>
      </c>
      <c r="R240" s="140">
        <f t="shared" si="103"/>
        <v>16000</v>
      </c>
      <c r="S240" s="140">
        <f t="shared" si="103"/>
        <v>16000</v>
      </c>
      <c r="T240" s="140">
        <f t="shared" si="103"/>
        <v>16000</v>
      </c>
      <c r="U240" s="140">
        <f t="shared" si="103"/>
        <v>15719.819422791537</v>
      </c>
      <c r="V240" s="140">
        <f t="shared" si="103"/>
        <v>15437.619493576232</v>
      </c>
      <c r="W240" s="140">
        <f t="shared" si="103"/>
        <v>15153.38565823128</v>
      </c>
      <c r="X240" s="140">
        <f t="shared" si="103"/>
        <v>14867.103257737614</v>
      </c>
      <c r="Y240" s="140">
        <f t="shared" si="103"/>
        <v>14578.757527423868</v>
      </c>
      <c r="Z240" s="140">
        <f t="shared" si="103"/>
        <v>14288.333596204924</v>
      </c>
      <c r="AA240" s="140">
        <f t="shared" si="103"/>
        <v>13995.816485814941</v>
      </c>
      <c r="AB240" s="140">
        <f t="shared" si="103"/>
        <v>13701.191110034875</v>
      </c>
      <c r="AC240" s="140">
        <f t="shared" si="103"/>
        <v>13404.442273914425</v>
      </c>
      <c r="AD240" s="140">
        <f t="shared" si="103"/>
        <v>13105.554672988368</v>
      </c>
      <c r="AE240" s="140">
        <f t="shared" si="103"/>
        <v>12804.512892487252</v>
      </c>
      <c r="AF240" s="140">
        <f t="shared" si="103"/>
        <v>12501.301406542398</v>
      </c>
      <c r="AG240" s="140">
        <f t="shared" si="103"/>
        <v>12195.904577385174</v>
      </c>
      <c r="AH240" s="140">
        <f t="shared" si="103"/>
        <v>11888.306654540491</v>
      </c>
      <c r="AI240" s="140">
        <f t="shared" si="103"/>
        <v>11578.491774014492</v>
      </c>
      <c r="AJ240" s="140">
        <f t="shared" si="103"/>
        <v>11266.443957476395</v>
      </c>
      <c r="AK240" s="140">
        <f t="shared" si="103"/>
        <v>10952.147111434413</v>
      </c>
      <c r="AL240" s="140">
        <f t="shared" si="103"/>
        <v>10635.585026405763</v>
      </c>
      <c r="AM240" s="140">
        <f t="shared" si="103"/>
        <v>10316.741376080681</v>
      </c>
      <c r="AN240" s="140">
        <f t="shared" si="103"/>
        <v>9995.5997164804103</v>
      </c>
      <c r="AO240" s="140">
        <f t="shared" si="103"/>
        <v>9672.143485109118</v>
      </c>
      <c r="AP240" s="140">
        <f t="shared" si="103"/>
        <v>9346.3560000997168</v>
      </c>
      <c r="AQ240" s="140">
        <f t="shared" si="103"/>
        <v>9018.2204593534989</v>
      </c>
      <c r="AR240" s="140">
        <f t="shared" si="103"/>
        <v>8687.7199396736087</v>
      </c>
      <c r="AS240" s="140">
        <f t="shared" si="103"/>
        <v>8354.8373958922348</v>
      </c>
      <c r="AT240" s="140">
        <f t="shared" si="103"/>
        <v>8019.555659991529</v>
      </c>
      <c r="AU240" s="140">
        <f t="shared" si="103"/>
        <v>7681.857440218193</v>
      </c>
      <c r="AV240" s="140">
        <f t="shared" si="103"/>
        <v>7341.7253201916665</v>
      </c>
      <c r="AW240" s="140">
        <f t="shared" si="103"/>
        <v>6999.141758005906</v>
      </c>
      <c r="AX240" s="140">
        <f t="shared" si="103"/>
        <v>6654.0890853246783</v>
      </c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9" t="s">
        <v>594</v>
      </c>
      <c r="C241" s="140"/>
      <c r="D241" s="140">
        <f t="shared" ref="D241:Y241" si="104">IF(D240&lt;1,$C224*$C225,0)*IF(C240&lt;1,0,1)</f>
        <v>0</v>
      </c>
      <c r="E241" s="140">
        <f t="shared" si="104"/>
        <v>0</v>
      </c>
      <c r="F241" s="140">
        <f t="shared" si="104"/>
        <v>0</v>
      </c>
      <c r="G241" s="140">
        <f t="shared" si="104"/>
        <v>0</v>
      </c>
      <c r="H241" s="140">
        <f t="shared" si="104"/>
        <v>0</v>
      </c>
      <c r="I241" s="140">
        <f t="shared" si="104"/>
        <v>0</v>
      </c>
      <c r="J241" s="140">
        <f t="shared" si="104"/>
        <v>0</v>
      </c>
      <c r="K241" s="140">
        <f t="shared" si="104"/>
        <v>0</v>
      </c>
      <c r="L241" s="140">
        <f t="shared" si="104"/>
        <v>0</v>
      </c>
      <c r="M241" s="140">
        <f t="shared" si="104"/>
        <v>0</v>
      </c>
      <c r="N241" s="140">
        <f t="shared" si="104"/>
        <v>0</v>
      </c>
      <c r="O241" s="140">
        <f t="shared" si="104"/>
        <v>0</v>
      </c>
      <c r="P241" s="140">
        <f t="shared" si="104"/>
        <v>0</v>
      </c>
      <c r="Q241" s="140">
        <f t="shared" si="104"/>
        <v>0</v>
      </c>
      <c r="R241" s="140">
        <f t="shared" si="104"/>
        <v>0</v>
      </c>
      <c r="S241" s="140">
        <f t="shared" si="104"/>
        <v>0</v>
      </c>
      <c r="T241" s="140">
        <f t="shared" si="104"/>
        <v>0</v>
      </c>
      <c r="U241" s="140">
        <f t="shared" si="104"/>
        <v>0</v>
      </c>
      <c r="V241" s="140">
        <f t="shared" si="104"/>
        <v>0</v>
      </c>
      <c r="W241" s="140">
        <f t="shared" si="104"/>
        <v>0</v>
      </c>
      <c r="X241" s="140">
        <f t="shared" si="104"/>
        <v>0</v>
      </c>
      <c r="Y241" s="140">
        <f t="shared" si="104"/>
        <v>0</v>
      </c>
      <c r="Z241" s="140">
        <f t="shared" ref="Z241:AX241" si="105">IF(Z240&lt;1,$C$8*$C$9,0)*IF(Y240&lt;1,0,1)</f>
        <v>0</v>
      </c>
      <c r="AA241" s="140">
        <f t="shared" si="105"/>
        <v>0</v>
      </c>
      <c r="AB241" s="140">
        <f t="shared" si="105"/>
        <v>0</v>
      </c>
      <c r="AC241" s="140">
        <f t="shared" si="105"/>
        <v>0</v>
      </c>
      <c r="AD241" s="140">
        <f t="shared" si="105"/>
        <v>0</v>
      </c>
      <c r="AE241" s="140">
        <f t="shared" si="105"/>
        <v>0</v>
      </c>
      <c r="AF241" s="140">
        <f t="shared" si="105"/>
        <v>0</v>
      </c>
      <c r="AG241" s="140">
        <f t="shared" si="105"/>
        <v>0</v>
      </c>
      <c r="AH241" s="140">
        <f t="shared" si="105"/>
        <v>0</v>
      </c>
      <c r="AI241" s="140">
        <f t="shared" si="105"/>
        <v>0</v>
      </c>
      <c r="AJ241" s="140">
        <f t="shared" si="105"/>
        <v>0</v>
      </c>
      <c r="AK241" s="140">
        <f t="shared" si="105"/>
        <v>0</v>
      </c>
      <c r="AL241" s="140">
        <f t="shared" si="105"/>
        <v>0</v>
      </c>
      <c r="AM241" s="140">
        <f t="shared" si="105"/>
        <v>0</v>
      </c>
      <c r="AN241" s="140">
        <f t="shared" si="105"/>
        <v>0</v>
      </c>
      <c r="AO241" s="140">
        <f t="shared" si="105"/>
        <v>0</v>
      </c>
      <c r="AP241" s="140">
        <f t="shared" si="105"/>
        <v>0</v>
      </c>
      <c r="AQ241" s="140">
        <f t="shared" si="105"/>
        <v>0</v>
      </c>
      <c r="AR241" s="140">
        <f t="shared" si="105"/>
        <v>0</v>
      </c>
      <c r="AS241" s="140">
        <f t="shared" si="105"/>
        <v>0</v>
      </c>
      <c r="AT241" s="140">
        <f t="shared" si="105"/>
        <v>0</v>
      </c>
      <c r="AU241" s="140">
        <f t="shared" si="105"/>
        <v>0</v>
      </c>
      <c r="AV241" s="140">
        <f t="shared" si="105"/>
        <v>0</v>
      </c>
      <c r="AW241" s="140">
        <f t="shared" si="105"/>
        <v>0</v>
      </c>
      <c r="AX241" s="140">
        <f t="shared" si="105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43" t="s">
        <v>595</v>
      </c>
      <c r="C242" s="140">
        <f>C235+C236+C241</f>
        <v>0</v>
      </c>
      <c r="D242" s="140">
        <f>D235+D236+D241</f>
        <v>0</v>
      </c>
      <c r="E242" s="140">
        <f t="shared" ref="E242:AX242" si="106">E235+E236+E241</f>
        <v>0</v>
      </c>
      <c r="F242" s="140">
        <f t="shared" si="106"/>
        <v>0</v>
      </c>
      <c r="G242" s="140">
        <f t="shared" si="106"/>
        <v>0</v>
      </c>
      <c r="H242" s="140">
        <f t="shared" si="106"/>
        <v>0</v>
      </c>
      <c r="I242" s="140">
        <f t="shared" si="106"/>
        <v>0</v>
      </c>
      <c r="J242" s="140">
        <f t="shared" si="106"/>
        <v>0</v>
      </c>
      <c r="K242" s="140">
        <f t="shared" si="106"/>
        <v>0</v>
      </c>
      <c r="L242" s="140">
        <f t="shared" si="106"/>
        <v>0</v>
      </c>
      <c r="M242" s="140">
        <f t="shared" si="106"/>
        <v>0</v>
      </c>
      <c r="N242" s="140">
        <f t="shared" si="106"/>
        <v>0</v>
      </c>
      <c r="O242" s="140">
        <f t="shared" si="106"/>
        <v>0</v>
      </c>
      <c r="P242" s="140">
        <f t="shared" si="106"/>
        <v>0</v>
      </c>
      <c r="Q242" s="140">
        <f t="shared" si="106"/>
        <v>0</v>
      </c>
      <c r="R242" s="140">
        <f t="shared" si="106"/>
        <v>0</v>
      </c>
      <c r="S242" s="140">
        <f t="shared" si="106"/>
        <v>0</v>
      </c>
      <c r="T242" s="140">
        <f t="shared" si="106"/>
        <v>0</v>
      </c>
      <c r="U242" s="140">
        <f t="shared" si="106"/>
        <v>2395.4977502666497</v>
      </c>
      <c r="V242" s="140">
        <f t="shared" si="106"/>
        <v>395.49775026664986</v>
      </c>
      <c r="W242" s="140">
        <f t="shared" si="106"/>
        <v>395.49775026664986</v>
      </c>
      <c r="X242" s="140">
        <f t="shared" si="106"/>
        <v>395.49775026664986</v>
      </c>
      <c r="Y242" s="140">
        <f t="shared" si="106"/>
        <v>395.49775026664986</v>
      </c>
      <c r="Z242" s="140">
        <f t="shared" si="106"/>
        <v>395.49775026664986</v>
      </c>
      <c r="AA242" s="140">
        <f t="shared" si="106"/>
        <v>395.49775026664986</v>
      </c>
      <c r="AB242" s="140">
        <f t="shared" si="106"/>
        <v>395.49775026664986</v>
      </c>
      <c r="AC242" s="140">
        <f t="shared" si="106"/>
        <v>395.49775026664986</v>
      </c>
      <c r="AD242" s="140">
        <f t="shared" si="106"/>
        <v>395.49775026664986</v>
      </c>
      <c r="AE242" s="140">
        <f t="shared" si="106"/>
        <v>395.49775026664986</v>
      </c>
      <c r="AF242" s="140">
        <f t="shared" si="106"/>
        <v>395.49775026664986</v>
      </c>
      <c r="AG242" s="140">
        <f t="shared" si="106"/>
        <v>395.49775026664986</v>
      </c>
      <c r="AH242" s="140">
        <f t="shared" si="106"/>
        <v>395.49775026664986</v>
      </c>
      <c r="AI242" s="140">
        <f t="shared" si="106"/>
        <v>395.49775026664986</v>
      </c>
      <c r="AJ242" s="140">
        <f t="shared" si="106"/>
        <v>395.49775026664986</v>
      </c>
      <c r="AK242" s="140">
        <f t="shared" si="106"/>
        <v>395.49775026664986</v>
      </c>
      <c r="AL242" s="140">
        <f t="shared" si="106"/>
        <v>395.49775026664986</v>
      </c>
      <c r="AM242" s="140">
        <f t="shared" si="106"/>
        <v>395.49775026664986</v>
      </c>
      <c r="AN242" s="140">
        <f t="shared" si="106"/>
        <v>395.49775026664986</v>
      </c>
      <c r="AO242" s="140">
        <f t="shared" si="106"/>
        <v>395.49775026664986</v>
      </c>
      <c r="AP242" s="140">
        <f t="shared" si="106"/>
        <v>395.49775026664986</v>
      </c>
      <c r="AQ242" s="140">
        <f t="shared" si="106"/>
        <v>395.49775026664986</v>
      </c>
      <c r="AR242" s="140">
        <f t="shared" si="106"/>
        <v>395.49775026664986</v>
      </c>
      <c r="AS242" s="140">
        <f t="shared" si="106"/>
        <v>395.49775026664986</v>
      </c>
      <c r="AT242" s="140">
        <f t="shared" si="106"/>
        <v>395.49775026664986</v>
      </c>
      <c r="AU242" s="140">
        <f t="shared" si="106"/>
        <v>395.49775026664986</v>
      </c>
      <c r="AV242" s="140">
        <f t="shared" si="106"/>
        <v>395.49775026664986</v>
      </c>
      <c r="AW242" s="140">
        <f t="shared" si="106"/>
        <v>395.49775026664986</v>
      </c>
      <c r="AX242" s="140">
        <f t="shared" si="106"/>
        <v>395.49775026664986</v>
      </c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33" t="s">
        <v>604</v>
      </c>
      <c r="C245" s="133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  <row r="248" spans="1:64" x14ac:dyDescent="0.25">
      <c r="A248" s="127"/>
      <c r="B248" s="126" t="s">
        <v>486</v>
      </c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</row>
    <row r="249" spans="1:64" x14ac:dyDescent="0.25">
      <c r="A249" s="127"/>
      <c r="B249" s="128" t="s">
        <v>487</v>
      </c>
      <c r="C249" s="150" t="str">
        <f>+Leasing!L5</f>
        <v>A1 M4</v>
      </c>
      <c r="D249" s="138">
        <f>VLOOKUP($C249,$BA$5:$BB$38,2,FALSE)</f>
        <v>4</v>
      </c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</row>
    <row r="250" spans="1:64" x14ac:dyDescent="0.25">
      <c r="A250" s="127"/>
      <c r="B250" s="128" t="s">
        <v>489</v>
      </c>
      <c r="C250" s="157">
        <f>+Leasing!L6</f>
        <v>0.09</v>
      </c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</row>
    <row r="251" spans="1:64" x14ac:dyDescent="0.25">
      <c r="A251" s="127"/>
      <c r="B251" s="129" t="s">
        <v>504</v>
      </c>
      <c r="C251" s="158">
        <f>+Leasing!L7</f>
        <v>20000</v>
      </c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</row>
    <row r="252" spans="1:64" x14ac:dyDescent="0.25">
      <c r="A252" s="127"/>
      <c r="B252" s="129" t="s">
        <v>505</v>
      </c>
      <c r="C252" s="157">
        <f>+Leasing!L8</f>
        <v>0.1</v>
      </c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</row>
    <row r="253" spans="1:64" x14ac:dyDescent="0.25">
      <c r="A253" s="127"/>
      <c r="B253" s="129" t="s">
        <v>506</v>
      </c>
      <c r="C253" s="157">
        <f>+Leasing!L9</f>
        <v>0.1</v>
      </c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</row>
    <row r="254" spans="1:64" x14ac:dyDescent="0.25">
      <c r="A254" s="127"/>
      <c r="B254" s="130" t="s">
        <v>491</v>
      </c>
      <c r="C254" s="138">
        <f>+Leasing!L10</f>
        <v>48</v>
      </c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</row>
    <row r="255" spans="1:64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</row>
    <row r="256" spans="1:64" x14ac:dyDescent="0.25">
      <c r="A256" s="127"/>
      <c r="B256" s="126" t="s">
        <v>524</v>
      </c>
      <c r="C256" s="126" t="s">
        <v>525</v>
      </c>
      <c r="D256" s="139">
        <f>((1+C250)^(1/12))-1</f>
        <v>7.2073233161367156E-3</v>
      </c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</row>
    <row r="257" spans="1:64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</row>
    <row r="258" spans="1:64" x14ac:dyDescent="0.25">
      <c r="A258" s="127"/>
      <c r="B258" s="126" t="s">
        <v>528</v>
      </c>
      <c r="C258" s="126" t="s">
        <v>525</v>
      </c>
      <c r="D258" s="140">
        <f>(C251-(C251*C252)-(C251*C253))/((1-(1+D256)^(-C254))/D256)</f>
        <v>395.49775026664986</v>
      </c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</row>
    <row r="259" spans="1:64" x14ac:dyDescent="0.25">
      <c r="A259" s="127"/>
      <c r="B259" s="127"/>
      <c r="C259" s="66">
        <f>+[1]SPm!B2</f>
        <v>41275</v>
      </c>
      <c r="D259" s="66">
        <f>+[1]SPm!C2</f>
        <v>41306</v>
      </c>
      <c r="E259" s="66">
        <f>+[1]SPm!D2</f>
        <v>41336</v>
      </c>
      <c r="F259" s="66">
        <f>+[1]SPm!E2</f>
        <v>41367</v>
      </c>
      <c r="G259" s="66">
        <f>+[1]SPm!F2</f>
        <v>41397</v>
      </c>
      <c r="H259" s="66">
        <f>+[1]SPm!G2</f>
        <v>41428</v>
      </c>
      <c r="I259" s="66">
        <f>+[1]SPm!H2</f>
        <v>41458</v>
      </c>
      <c r="J259" s="66">
        <f>+[1]SPm!I2</f>
        <v>41489</v>
      </c>
      <c r="K259" s="66">
        <f>+[1]SPm!J2</f>
        <v>41519</v>
      </c>
      <c r="L259" s="66">
        <f>+[1]SPm!K2</f>
        <v>41550</v>
      </c>
      <c r="M259" s="66">
        <f>+[1]SPm!L2</f>
        <v>41580</v>
      </c>
      <c r="N259" s="66">
        <f>+[1]SPm!M2</f>
        <v>41611</v>
      </c>
      <c r="O259" s="66">
        <f>+[1]SPm!N2</f>
        <v>41641</v>
      </c>
      <c r="P259" s="66">
        <f>+[1]SPm!O2</f>
        <v>41672</v>
      </c>
      <c r="Q259" s="66">
        <f>+[1]SPm!P2</f>
        <v>41702</v>
      </c>
      <c r="R259" s="66">
        <f>+[1]SPm!Q2</f>
        <v>41733</v>
      </c>
      <c r="S259" s="66">
        <f>+[1]SPm!R2</f>
        <v>41763</v>
      </c>
      <c r="T259" s="66">
        <f>+[1]SPm!S2</f>
        <v>41794</v>
      </c>
      <c r="U259" s="66">
        <f>+[1]SPm!T2</f>
        <v>41824</v>
      </c>
      <c r="V259" s="66">
        <f>+[1]SPm!U2</f>
        <v>41855</v>
      </c>
      <c r="W259" s="66">
        <f>+[1]SPm!V2</f>
        <v>41885</v>
      </c>
      <c r="X259" s="66">
        <f>+[1]SPm!W2</f>
        <v>41916</v>
      </c>
      <c r="Y259" s="66">
        <f>+[1]SPm!X2</f>
        <v>41946</v>
      </c>
      <c r="Z259" s="66">
        <f>+[1]SPm!Y2</f>
        <v>41977</v>
      </c>
      <c r="AA259" s="66">
        <f>+[1]SPm!Z2</f>
        <v>42007</v>
      </c>
      <c r="AB259" s="66">
        <f>+[1]SPm!AA2</f>
        <v>42038</v>
      </c>
      <c r="AC259" s="66">
        <f>+[1]SPm!AB2</f>
        <v>42068</v>
      </c>
      <c r="AD259" s="66">
        <f>+[1]SPm!AC2</f>
        <v>42099</v>
      </c>
      <c r="AE259" s="66">
        <f>+[1]SPm!AD2</f>
        <v>42129</v>
      </c>
      <c r="AF259" s="66">
        <f>+[1]SPm!AE2</f>
        <v>42160</v>
      </c>
      <c r="AG259" s="66">
        <f>+[1]SPm!AF2</f>
        <v>42190</v>
      </c>
      <c r="AH259" s="66">
        <f>+[1]SPm!AG2</f>
        <v>42221</v>
      </c>
      <c r="AI259" s="66">
        <f>+[1]SPm!AH2</f>
        <v>42251</v>
      </c>
      <c r="AJ259" s="66">
        <f>+[1]SPm!AI2</f>
        <v>42282</v>
      </c>
      <c r="AK259" s="66">
        <f>+[1]SPm!AJ2</f>
        <v>42312</v>
      </c>
      <c r="AL259" s="66">
        <f>+[1]SPm!AK2</f>
        <v>42343</v>
      </c>
      <c r="AM259" s="66">
        <f>+[1]SPm!AL2</f>
        <v>42373</v>
      </c>
      <c r="AN259" s="66">
        <f>+[1]SPm!AM2</f>
        <v>42404</v>
      </c>
      <c r="AO259" s="66">
        <f>+[1]SPm!AN2</f>
        <v>42434</v>
      </c>
      <c r="AP259" s="66">
        <f>+[1]SPm!AO2</f>
        <v>42465</v>
      </c>
      <c r="AQ259" s="66">
        <f>+[1]SPm!AP2</f>
        <v>42495</v>
      </c>
      <c r="AR259" s="66">
        <f>+[1]SPm!AQ2</f>
        <v>42526</v>
      </c>
      <c r="AS259" s="66">
        <f>+[1]SPm!AR2</f>
        <v>42556</v>
      </c>
      <c r="AT259" s="66">
        <f>+[1]SPm!AS2</f>
        <v>42587</v>
      </c>
      <c r="AU259" s="66">
        <f>+[1]SPm!AT2</f>
        <v>42617</v>
      </c>
      <c r="AV259" s="66">
        <f>+[1]SPm!AU2</f>
        <v>42648</v>
      </c>
      <c r="AW259" s="66">
        <f>+[1]SPm!AV2</f>
        <v>42678</v>
      </c>
      <c r="AX259" s="66">
        <f>+[1]SPm!AW2</f>
        <v>42709</v>
      </c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</row>
    <row r="260" spans="1:64" x14ac:dyDescent="0.25">
      <c r="A260" s="127"/>
      <c r="B260" s="127"/>
      <c r="C260" s="138">
        <v>1</v>
      </c>
      <c r="D260" s="138">
        <f>+C260+1</f>
        <v>2</v>
      </c>
      <c r="E260" s="138">
        <f t="shared" ref="E260:AX260" si="107">+D260+1</f>
        <v>3</v>
      </c>
      <c r="F260" s="138">
        <f t="shared" si="107"/>
        <v>4</v>
      </c>
      <c r="G260" s="138">
        <f t="shared" si="107"/>
        <v>5</v>
      </c>
      <c r="H260" s="138">
        <f t="shared" si="107"/>
        <v>6</v>
      </c>
      <c r="I260" s="138">
        <f t="shared" si="107"/>
        <v>7</v>
      </c>
      <c r="J260" s="138">
        <f t="shared" si="107"/>
        <v>8</v>
      </c>
      <c r="K260" s="138">
        <f t="shared" si="107"/>
        <v>9</v>
      </c>
      <c r="L260" s="138">
        <f t="shared" si="107"/>
        <v>10</v>
      </c>
      <c r="M260" s="138">
        <f t="shared" si="107"/>
        <v>11</v>
      </c>
      <c r="N260" s="138">
        <f t="shared" si="107"/>
        <v>12</v>
      </c>
      <c r="O260" s="138">
        <f t="shared" si="107"/>
        <v>13</v>
      </c>
      <c r="P260" s="138">
        <f t="shared" si="107"/>
        <v>14</v>
      </c>
      <c r="Q260" s="138">
        <f t="shared" si="107"/>
        <v>15</v>
      </c>
      <c r="R260" s="138">
        <f t="shared" si="107"/>
        <v>16</v>
      </c>
      <c r="S260" s="138">
        <f t="shared" si="107"/>
        <v>17</v>
      </c>
      <c r="T260" s="138">
        <f t="shared" si="107"/>
        <v>18</v>
      </c>
      <c r="U260" s="138">
        <f t="shared" si="107"/>
        <v>19</v>
      </c>
      <c r="V260" s="138">
        <f t="shared" si="107"/>
        <v>20</v>
      </c>
      <c r="W260" s="138">
        <f t="shared" si="107"/>
        <v>21</v>
      </c>
      <c r="X260" s="138">
        <f t="shared" si="107"/>
        <v>22</v>
      </c>
      <c r="Y260" s="138">
        <f t="shared" si="107"/>
        <v>23</v>
      </c>
      <c r="Z260" s="138">
        <f t="shared" si="107"/>
        <v>24</v>
      </c>
      <c r="AA260" s="138">
        <f t="shared" si="107"/>
        <v>25</v>
      </c>
      <c r="AB260" s="138">
        <f t="shared" si="107"/>
        <v>26</v>
      </c>
      <c r="AC260" s="138">
        <f t="shared" si="107"/>
        <v>27</v>
      </c>
      <c r="AD260" s="138">
        <f t="shared" si="107"/>
        <v>28</v>
      </c>
      <c r="AE260" s="138">
        <f t="shared" si="107"/>
        <v>29</v>
      </c>
      <c r="AF260" s="138">
        <f t="shared" si="107"/>
        <v>30</v>
      </c>
      <c r="AG260" s="138">
        <f t="shared" si="107"/>
        <v>31</v>
      </c>
      <c r="AH260" s="138">
        <f t="shared" si="107"/>
        <v>32</v>
      </c>
      <c r="AI260" s="138">
        <f t="shared" si="107"/>
        <v>33</v>
      </c>
      <c r="AJ260" s="138">
        <f t="shared" si="107"/>
        <v>34</v>
      </c>
      <c r="AK260" s="138">
        <f t="shared" si="107"/>
        <v>35</v>
      </c>
      <c r="AL260" s="138">
        <f t="shared" si="107"/>
        <v>36</v>
      </c>
      <c r="AM260" s="138">
        <f t="shared" si="107"/>
        <v>37</v>
      </c>
      <c r="AN260" s="138">
        <f t="shared" si="107"/>
        <v>38</v>
      </c>
      <c r="AO260" s="138">
        <f t="shared" si="107"/>
        <v>39</v>
      </c>
      <c r="AP260" s="138">
        <f t="shared" si="107"/>
        <v>40</v>
      </c>
      <c r="AQ260" s="138">
        <f t="shared" si="107"/>
        <v>41</v>
      </c>
      <c r="AR260" s="138">
        <f t="shared" si="107"/>
        <v>42</v>
      </c>
      <c r="AS260" s="138">
        <f t="shared" si="107"/>
        <v>43</v>
      </c>
      <c r="AT260" s="138">
        <f t="shared" si="107"/>
        <v>44</v>
      </c>
      <c r="AU260" s="138">
        <f t="shared" si="107"/>
        <v>45</v>
      </c>
      <c r="AV260" s="138">
        <f t="shared" si="107"/>
        <v>46</v>
      </c>
      <c r="AW260" s="138">
        <f t="shared" si="107"/>
        <v>47</v>
      </c>
      <c r="AX260" s="138">
        <f t="shared" si="107"/>
        <v>48</v>
      </c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</row>
    <row r="261" spans="1:64" x14ac:dyDescent="0.25">
      <c r="A261" s="127"/>
      <c r="B261" s="141" t="s">
        <v>592</v>
      </c>
      <c r="C261" s="142" t="s">
        <v>518</v>
      </c>
      <c r="D261" s="142" t="s">
        <v>519</v>
      </c>
      <c r="E261" s="142" t="s">
        <v>520</v>
      </c>
      <c r="F261" s="142" t="s">
        <v>521</v>
      </c>
      <c r="G261" s="142" t="s">
        <v>522</v>
      </c>
      <c r="H261" s="142" t="s">
        <v>523</v>
      </c>
      <c r="I261" s="142" t="s">
        <v>526</v>
      </c>
      <c r="J261" s="142" t="s">
        <v>527</v>
      </c>
      <c r="K261" s="142" t="s">
        <v>488</v>
      </c>
      <c r="L261" s="142" t="s">
        <v>529</v>
      </c>
      <c r="M261" s="142" t="s">
        <v>530</v>
      </c>
      <c r="N261" s="142" t="s">
        <v>503</v>
      </c>
      <c r="O261" s="142" t="s">
        <v>531</v>
      </c>
      <c r="P261" s="142" t="s">
        <v>532</v>
      </c>
      <c r="Q261" s="142" t="s">
        <v>533</v>
      </c>
      <c r="R261" s="142" t="s">
        <v>534</v>
      </c>
      <c r="S261" s="142" t="s">
        <v>535</v>
      </c>
      <c r="T261" s="142" t="s">
        <v>536</v>
      </c>
      <c r="U261" s="142" t="s">
        <v>537</v>
      </c>
      <c r="V261" s="142" t="s">
        <v>538</v>
      </c>
      <c r="W261" s="142" t="s">
        <v>539</v>
      </c>
      <c r="X261" s="142" t="s">
        <v>540</v>
      </c>
      <c r="Y261" s="142" t="s">
        <v>541</v>
      </c>
      <c r="Z261" s="142" t="s">
        <v>542</v>
      </c>
      <c r="AA261" s="142" t="s">
        <v>543</v>
      </c>
      <c r="AB261" s="142" t="s">
        <v>544</v>
      </c>
      <c r="AC261" s="142" t="s">
        <v>545</v>
      </c>
      <c r="AD261" s="142" t="s">
        <v>546</v>
      </c>
      <c r="AE261" s="142" t="s">
        <v>547</v>
      </c>
      <c r="AF261" s="142" t="s">
        <v>548</v>
      </c>
      <c r="AG261" s="142" t="s">
        <v>549</v>
      </c>
      <c r="AH261" s="142" t="s">
        <v>550</v>
      </c>
      <c r="AI261" s="142" t="s">
        <v>551</v>
      </c>
      <c r="AJ261" s="142" t="s">
        <v>552</v>
      </c>
      <c r="AK261" s="142" t="s">
        <v>553</v>
      </c>
      <c r="AL261" s="142" t="s">
        <v>554</v>
      </c>
      <c r="AM261" s="142" t="s">
        <v>555</v>
      </c>
      <c r="AN261" s="142" t="s">
        <v>556</v>
      </c>
      <c r="AO261" s="142" t="s">
        <v>557</v>
      </c>
      <c r="AP261" s="142" t="s">
        <v>558</v>
      </c>
      <c r="AQ261" s="142" t="s">
        <v>559</v>
      </c>
      <c r="AR261" s="142" t="s">
        <v>560</v>
      </c>
      <c r="AS261" s="142" t="s">
        <v>561</v>
      </c>
      <c r="AT261" s="142" t="s">
        <v>562</v>
      </c>
      <c r="AU261" s="142" t="s">
        <v>563</v>
      </c>
      <c r="AV261" s="142" t="s">
        <v>564</v>
      </c>
      <c r="AW261" s="142" t="s">
        <v>565</v>
      </c>
      <c r="AX261" s="142" t="s">
        <v>566</v>
      </c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</row>
    <row r="262" spans="1:64" x14ac:dyDescent="0.25">
      <c r="A262" s="127"/>
      <c r="B262" s="129" t="s">
        <v>593</v>
      </c>
      <c r="C262" s="140">
        <f t="shared" ref="C262:AX262" si="108">IF(C261=$C249,$C251*$C253,0)</f>
        <v>0</v>
      </c>
      <c r="D262" s="140">
        <f t="shared" si="108"/>
        <v>0</v>
      </c>
      <c r="E262" s="140">
        <f t="shared" si="108"/>
        <v>0</v>
      </c>
      <c r="F262" s="140">
        <f t="shared" si="108"/>
        <v>2000</v>
      </c>
      <c r="G262" s="140">
        <f t="shared" si="108"/>
        <v>0</v>
      </c>
      <c r="H262" s="140">
        <f t="shared" si="108"/>
        <v>0</v>
      </c>
      <c r="I262" s="140">
        <f t="shared" si="108"/>
        <v>0</v>
      </c>
      <c r="J262" s="140">
        <f t="shared" si="108"/>
        <v>0</v>
      </c>
      <c r="K262" s="140">
        <f t="shared" si="108"/>
        <v>0</v>
      </c>
      <c r="L262" s="140">
        <f t="shared" si="108"/>
        <v>0</v>
      </c>
      <c r="M262" s="140">
        <f t="shared" si="108"/>
        <v>0</v>
      </c>
      <c r="N262" s="140">
        <f t="shared" si="108"/>
        <v>0</v>
      </c>
      <c r="O262" s="140">
        <f t="shared" si="108"/>
        <v>0</v>
      </c>
      <c r="P262" s="140">
        <f t="shared" si="108"/>
        <v>0</v>
      </c>
      <c r="Q262" s="140">
        <f t="shared" si="108"/>
        <v>0</v>
      </c>
      <c r="R262" s="140">
        <f t="shared" si="108"/>
        <v>0</v>
      </c>
      <c r="S262" s="140">
        <f t="shared" si="108"/>
        <v>0</v>
      </c>
      <c r="T262" s="140">
        <f t="shared" si="108"/>
        <v>0</v>
      </c>
      <c r="U262" s="140">
        <f t="shared" si="108"/>
        <v>0</v>
      </c>
      <c r="V262" s="140">
        <f t="shared" si="108"/>
        <v>0</v>
      </c>
      <c r="W262" s="140">
        <f t="shared" si="108"/>
        <v>0</v>
      </c>
      <c r="X262" s="140">
        <f t="shared" si="108"/>
        <v>0</v>
      </c>
      <c r="Y262" s="140">
        <f t="shared" si="108"/>
        <v>0</v>
      </c>
      <c r="Z262" s="140">
        <f t="shared" si="108"/>
        <v>0</v>
      </c>
      <c r="AA262" s="140">
        <f t="shared" si="108"/>
        <v>0</v>
      </c>
      <c r="AB262" s="140">
        <f t="shared" si="108"/>
        <v>0</v>
      </c>
      <c r="AC262" s="140">
        <f t="shared" si="108"/>
        <v>0</v>
      </c>
      <c r="AD262" s="140">
        <f t="shared" si="108"/>
        <v>0</v>
      </c>
      <c r="AE262" s="140">
        <f t="shared" si="108"/>
        <v>0</v>
      </c>
      <c r="AF262" s="140">
        <f t="shared" si="108"/>
        <v>0</v>
      </c>
      <c r="AG262" s="140">
        <f t="shared" si="108"/>
        <v>0</v>
      </c>
      <c r="AH262" s="140">
        <f t="shared" si="108"/>
        <v>0</v>
      </c>
      <c r="AI262" s="140">
        <f t="shared" si="108"/>
        <v>0</v>
      </c>
      <c r="AJ262" s="140">
        <f t="shared" si="108"/>
        <v>0</v>
      </c>
      <c r="AK262" s="140">
        <f t="shared" si="108"/>
        <v>0</v>
      </c>
      <c r="AL262" s="140">
        <f t="shared" si="108"/>
        <v>0</v>
      </c>
      <c r="AM262" s="140">
        <f t="shared" si="108"/>
        <v>0</v>
      </c>
      <c r="AN262" s="140">
        <f t="shared" si="108"/>
        <v>0</v>
      </c>
      <c r="AO262" s="140">
        <f t="shared" si="108"/>
        <v>0</v>
      </c>
      <c r="AP262" s="140">
        <f t="shared" si="108"/>
        <v>0</v>
      </c>
      <c r="AQ262" s="140">
        <f t="shared" si="108"/>
        <v>0</v>
      </c>
      <c r="AR262" s="140">
        <f t="shared" si="108"/>
        <v>0</v>
      </c>
      <c r="AS262" s="140">
        <f t="shared" si="108"/>
        <v>0</v>
      </c>
      <c r="AT262" s="140">
        <f t="shared" si="108"/>
        <v>0</v>
      </c>
      <c r="AU262" s="140">
        <f t="shared" si="108"/>
        <v>0</v>
      </c>
      <c r="AV262" s="140">
        <f t="shared" si="108"/>
        <v>0</v>
      </c>
      <c r="AW262" s="140">
        <f t="shared" si="108"/>
        <v>0</v>
      </c>
      <c r="AX262" s="140">
        <f t="shared" si="108"/>
        <v>0</v>
      </c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</row>
    <row r="263" spans="1:64" x14ac:dyDescent="0.25">
      <c r="A263" s="127"/>
      <c r="B263" s="129" t="s">
        <v>567</v>
      </c>
      <c r="C263" s="140"/>
      <c r="D263" s="140">
        <f>+IF(D260&gt;=$D249,$D258,0)*IF(C267&lt;1,0,1)</f>
        <v>0</v>
      </c>
      <c r="E263" s="140">
        <f t="shared" ref="E263:AA263" si="109">+IF(E260&gt;=$D249,$D258,0)*IF(D267&lt;1,0,1)</f>
        <v>0</v>
      </c>
      <c r="F263" s="140">
        <f t="shared" si="109"/>
        <v>395.49775026664986</v>
      </c>
      <c r="G263" s="140">
        <f t="shared" si="109"/>
        <v>395.49775026664986</v>
      </c>
      <c r="H263" s="140">
        <f t="shared" si="109"/>
        <v>395.49775026664986</v>
      </c>
      <c r="I263" s="140">
        <f t="shared" si="109"/>
        <v>395.49775026664986</v>
      </c>
      <c r="J263" s="140">
        <f t="shared" si="109"/>
        <v>395.49775026664986</v>
      </c>
      <c r="K263" s="140">
        <f t="shared" si="109"/>
        <v>395.49775026664986</v>
      </c>
      <c r="L263" s="140">
        <f t="shared" si="109"/>
        <v>395.49775026664986</v>
      </c>
      <c r="M263" s="140">
        <f t="shared" si="109"/>
        <v>395.49775026664986</v>
      </c>
      <c r="N263" s="140">
        <f t="shared" si="109"/>
        <v>395.49775026664986</v>
      </c>
      <c r="O263" s="140">
        <f t="shared" si="109"/>
        <v>395.49775026664986</v>
      </c>
      <c r="P263" s="140">
        <f t="shared" si="109"/>
        <v>395.49775026664986</v>
      </c>
      <c r="Q263" s="140">
        <f t="shared" si="109"/>
        <v>395.49775026664986</v>
      </c>
      <c r="R263" s="140">
        <f t="shared" si="109"/>
        <v>395.49775026664986</v>
      </c>
      <c r="S263" s="140">
        <f t="shared" si="109"/>
        <v>395.49775026664986</v>
      </c>
      <c r="T263" s="140">
        <f t="shared" si="109"/>
        <v>395.49775026664986</v>
      </c>
      <c r="U263" s="140">
        <f t="shared" si="109"/>
        <v>395.49775026664986</v>
      </c>
      <c r="V263" s="140">
        <f t="shared" si="109"/>
        <v>395.49775026664986</v>
      </c>
      <c r="W263" s="140">
        <f t="shared" si="109"/>
        <v>395.49775026664986</v>
      </c>
      <c r="X263" s="140">
        <f t="shared" si="109"/>
        <v>395.49775026664986</v>
      </c>
      <c r="Y263" s="140">
        <f t="shared" si="109"/>
        <v>395.49775026664986</v>
      </c>
      <c r="Z263" s="140">
        <f t="shared" si="109"/>
        <v>395.49775026664986</v>
      </c>
      <c r="AA263" s="140">
        <f t="shared" si="109"/>
        <v>395.49775026664986</v>
      </c>
      <c r="AB263" s="140">
        <f>+IF(AB260&gt;=$D249,$D258,0)*IF(AA267&lt;1,0,1)</f>
        <v>395.49775026664986</v>
      </c>
      <c r="AC263" s="140">
        <f t="shared" ref="AC263:AX263" si="110">+IF(AC260&gt;=$D249,$D258,0)*IF(AB267&lt;1,0,1)</f>
        <v>395.49775026664986</v>
      </c>
      <c r="AD263" s="140">
        <f t="shared" si="110"/>
        <v>395.49775026664986</v>
      </c>
      <c r="AE263" s="140">
        <f t="shared" si="110"/>
        <v>395.49775026664986</v>
      </c>
      <c r="AF263" s="140">
        <f t="shared" si="110"/>
        <v>395.49775026664986</v>
      </c>
      <c r="AG263" s="140">
        <f t="shared" si="110"/>
        <v>395.49775026664986</v>
      </c>
      <c r="AH263" s="140">
        <f t="shared" si="110"/>
        <v>395.49775026664986</v>
      </c>
      <c r="AI263" s="140">
        <f t="shared" si="110"/>
        <v>395.49775026664986</v>
      </c>
      <c r="AJ263" s="140">
        <f t="shared" si="110"/>
        <v>395.49775026664986</v>
      </c>
      <c r="AK263" s="140">
        <f t="shared" si="110"/>
        <v>395.49775026664986</v>
      </c>
      <c r="AL263" s="140">
        <f t="shared" si="110"/>
        <v>395.49775026664986</v>
      </c>
      <c r="AM263" s="140">
        <f t="shared" si="110"/>
        <v>395.49775026664986</v>
      </c>
      <c r="AN263" s="140">
        <f t="shared" si="110"/>
        <v>395.49775026664986</v>
      </c>
      <c r="AO263" s="140">
        <f t="shared" si="110"/>
        <v>395.49775026664986</v>
      </c>
      <c r="AP263" s="140">
        <f t="shared" si="110"/>
        <v>395.49775026664986</v>
      </c>
      <c r="AQ263" s="140">
        <f t="shared" si="110"/>
        <v>395.49775026664986</v>
      </c>
      <c r="AR263" s="140">
        <f t="shared" si="110"/>
        <v>395.49775026664986</v>
      </c>
      <c r="AS263" s="140">
        <f t="shared" si="110"/>
        <v>395.49775026664986</v>
      </c>
      <c r="AT263" s="140">
        <f t="shared" si="110"/>
        <v>395.49775026664986</v>
      </c>
      <c r="AU263" s="140">
        <f t="shared" si="110"/>
        <v>395.49775026664986</v>
      </c>
      <c r="AV263" s="140">
        <f t="shared" si="110"/>
        <v>395.49775026664986</v>
      </c>
      <c r="AW263" s="140">
        <f t="shared" si="110"/>
        <v>395.49775026664986</v>
      </c>
      <c r="AX263" s="140">
        <f t="shared" si="110"/>
        <v>395.49775026664986</v>
      </c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</row>
    <row r="264" spans="1:64" x14ac:dyDescent="0.25">
      <c r="A264" s="127"/>
      <c r="B264" s="129" t="s">
        <v>568</v>
      </c>
      <c r="C264" s="140"/>
      <c r="D264" s="140">
        <f t="shared" ref="D264:AX264" si="111">D263-D266</f>
        <v>0</v>
      </c>
      <c r="E264" s="140">
        <f t="shared" si="111"/>
        <v>0</v>
      </c>
      <c r="F264" s="140">
        <f t="shared" si="111"/>
        <v>280.18057720846241</v>
      </c>
      <c r="G264" s="140">
        <f t="shared" si="111"/>
        <v>282.19992921530559</v>
      </c>
      <c r="H264" s="140">
        <f t="shared" si="111"/>
        <v>284.23383534495122</v>
      </c>
      <c r="I264" s="140">
        <f t="shared" si="111"/>
        <v>286.28240049366786</v>
      </c>
      <c r="J264" s="140">
        <f t="shared" si="111"/>
        <v>288.34573031374543</v>
      </c>
      <c r="K264" s="140">
        <f t="shared" si="111"/>
        <v>290.42393121894418</v>
      </c>
      <c r="L264" s="140">
        <f t="shared" si="111"/>
        <v>292.51711038998258</v>
      </c>
      <c r="M264" s="140">
        <f t="shared" si="111"/>
        <v>294.62537578006521</v>
      </c>
      <c r="N264" s="140">
        <f t="shared" si="111"/>
        <v>296.74883612045039</v>
      </c>
      <c r="O264" s="140">
        <f t="shared" si="111"/>
        <v>298.88760092605776</v>
      </c>
      <c r="P264" s="140">
        <f t="shared" si="111"/>
        <v>301.04178050111631</v>
      </c>
      <c r="Q264" s="140">
        <f t="shared" si="111"/>
        <v>303.21148594485328</v>
      </c>
      <c r="R264" s="140">
        <f t="shared" si="111"/>
        <v>305.39682915722415</v>
      </c>
      <c r="S264" s="140">
        <f t="shared" si="111"/>
        <v>307.59792284468318</v>
      </c>
      <c r="T264" s="140">
        <f t="shared" si="111"/>
        <v>309.8148805259969</v>
      </c>
      <c r="U264" s="140">
        <f t="shared" si="111"/>
        <v>312.04781653809806</v>
      </c>
      <c r="V264" s="140">
        <f t="shared" si="111"/>
        <v>314.29684604198263</v>
      </c>
      <c r="W264" s="140">
        <f t="shared" si="111"/>
        <v>316.56208502864922</v>
      </c>
      <c r="X264" s="140">
        <f t="shared" si="111"/>
        <v>318.84365032508106</v>
      </c>
      <c r="Y264" s="140">
        <f t="shared" si="111"/>
        <v>321.14165960027117</v>
      </c>
      <c r="Z264" s="140">
        <f t="shared" si="111"/>
        <v>323.45623137129104</v>
      </c>
      <c r="AA264" s="140">
        <f t="shared" si="111"/>
        <v>325.7874850094031</v>
      </c>
      <c r="AB264" s="140">
        <f t="shared" si="111"/>
        <v>328.13554074621686</v>
      </c>
      <c r="AC264" s="140">
        <f t="shared" si="111"/>
        <v>330.5005196798902</v>
      </c>
      <c r="AD264" s="140">
        <f t="shared" si="111"/>
        <v>332.88254378137441</v>
      </c>
      <c r="AE264" s="140">
        <f t="shared" si="111"/>
        <v>335.2817359007048</v>
      </c>
      <c r="AF264" s="140">
        <f t="shared" si="111"/>
        <v>337.69821977333675</v>
      </c>
      <c r="AG264" s="140">
        <f t="shared" si="111"/>
        <v>340.13212002652699</v>
      </c>
      <c r="AH264" s="140">
        <f t="shared" si="111"/>
        <v>342.58356218576114</v>
      </c>
      <c r="AI264" s="140">
        <f t="shared" si="111"/>
        <v>345.05267268122776</v>
      </c>
      <c r="AJ264" s="140">
        <f t="shared" si="111"/>
        <v>347.53957885433846</v>
      </c>
      <c r="AK264" s="140">
        <f t="shared" si="111"/>
        <v>350.04440896429571</v>
      </c>
      <c r="AL264" s="140">
        <f t="shared" si="111"/>
        <v>352.56729219470736</v>
      </c>
      <c r="AM264" s="140">
        <f t="shared" si="111"/>
        <v>355.10835866024945</v>
      </c>
      <c r="AN264" s="140">
        <f t="shared" si="111"/>
        <v>357.66773941337652</v>
      </c>
      <c r="AO264" s="140">
        <f t="shared" si="111"/>
        <v>360.24556645108044</v>
      </c>
      <c r="AP264" s="140">
        <f t="shared" si="111"/>
        <v>362.8419727216982</v>
      </c>
      <c r="AQ264" s="140">
        <f t="shared" si="111"/>
        <v>365.45709213176832</v>
      </c>
      <c r="AR264" s="140">
        <f t="shared" si="111"/>
        <v>368.09105955293717</v>
      </c>
      <c r="AS264" s="140">
        <f t="shared" si="111"/>
        <v>370.7440108289145</v>
      </c>
      <c r="AT264" s="140">
        <f t="shared" si="111"/>
        <v>373.41608278247975</v>
      </c>
      <c r="AU264" s="140">
        <f t="shared" si="111"/>
        <v>376.10741322253836</v>
      </c>
      <c r="AV264" s="140">
        <f t="shared" si="111"/>
        <v>378.81814095122905</v>
      </c>
      <c r="AW264" s="140">
        <f t="shared" si="111"/>
        <v>381.5484057710824</v>
      </c>
      <c r="AX264" s="140">
        <f t="shared" si="111"/>
        <v>384.29834849223113</v>
      </c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</row>
    <row r="265" spans="1:64" x14ac:dyDescent="0.25">
      <c r="A265" s="127"/>
      <c r="B265" s="129" t="s">
        <v>569</v>
      </c>
      <c r="C265" s="140"/>
      <c r="D265" s="140">
        <f t="shared" ref="D265:Q265" si="112">(D264+C265)*(IF(C267&lt;1,0,1))</f>
        <v>0</v>
      </c>
      <c r="E265" s="140">
        <f t="shared" si="112"/>
        <v>0</v>
      </c>
      <c r="F265" s="140">
        <f t="shared" si="112"/>
        <v>280.18057720846241</v>
      </c>
      <c r="G265" s="140">
        <f t="shared" si="112"/>
        <v>562.380506423768</v>
      </c>
      <c r="H265" s="140">
        <f t="shared" si="112"/>
        <v>846.61434176871921</v>
      </c>
      <c r="I265" s="140">
        <f t="shared" si="112"/>
        <v>1132.8967422623871</v>
      </c>
      <c r="J265" s="140">
        <f t="shared" si="112"/>
        <v>1421.2424725761325</v>
      </c>
      <c r="K265" s="140">
        <f t="shared" si="112"/>
        <v>1711.6664037950768</v>
      </c>
      <c r="L265" s="140">
        <f t="shared" si="112"/>
        <v>2004.1835141850593</v>
      </c>
      <c r="M265" s="140">
        <f t="shared" si="112"/>
        <v>2298.8088899651243</v>
      </c>
      <c r="N265" s="140">
        <f t="shared" si="112"/>
        <v>2595.5577260855748</v>
      </c>
      <c r="O265" s="140">
        <f t="shared" si="112"/>
        <v>2894.4453270116328</v>
      </c>
      <c r="P265" s="140">
        <f t="shared" si="112"/>
        <v>3195.4871075127489</v>
      </c>
      <c r="Q265" s="140">
        <f t="shared" si="112"/>
        <v>3498.6985934576023</v>
      </c>
      <c r="R265" s="140">
        <f>(R264+Q265)*(IF(Q267&lt;1,0,1))</f>
        <v>3804.0954226148265</v>
      </c>
      <c r="S265" s="140">
        <f t="shared" ref="S265:AX265" si="113">(S264+R265)*(IF(R267&lt;1,0,1))</f>
        <v>4111.6933454595101</v>
      </c>
      <c r="T265" s="140">
        <f t="shared" si="113"/>
        <v>4421.5082259855071</v>
      </c>
      <c r="U265" s="140">
        <f t="shared" si="113"/>
        <v>4733.5560425236054</v>
      </c>
      <c r="V265" s="140">
        <f t="shared" si="113"/>
        <v>5047.8528885655878</v>
      </c>
      <c r="W265" s="140">
        <f t="shared" si="113"/>
        <v>5364.4149735942374</v>
      </c>
      <c r="X265" s="140">
        <f t="shared" si="113"/>
        <v>5683.2586239193188</v>
      </c>
      <c r="Y265" s="140">
        <f t="shared" si="113"/>
        <v>6004.4002835195897</v>
      </c>
      <c r="Z265" s="140">
        <f t="shared" si="113"/>
        <v>6327.856514890881</v>
      </c>
      <c r="AA265" s="140">
        <f t="shared" si="113"/>
        <v>6653.6439999002841</v>
      </c>
      <c r="AB265" s="140">
        <f t="shared" si="113"/>
        <v>6981.7795406465011</v>
      </c>
      <c r="AC265" s="140">
        <f t="shared" si="113"/>
        <v>7312.2800603263913</v>
      </c>
      <c r="AD265" s="140">
        <f t="shared" si="113"/>
        <v>7645.1626041077661</v>
      </c>
      <c r="AE265" s="140">
        <f t="shared" si="113"/>
        <v>7980.444340008471</v>
      </c>
      <c r="AF265" s="140">
        <f t="shared" si="113"/>
        <v>8318.142559781807</v>
      </c>
      <c r="AG265" s="140">
        <f t="shared" si="113"/>
        <v>8658.2746798083335</v>
      </c>
      <c r="AH265" s="140">
        <f t="shared" si="113"/>
        <v>9000.858241994094</v>
      </c>
      <c r="AI265" s="140">
        <f t="shared" si="113"/>
        <v>9345.9109146753217</v>
      </c>
      <c r="AJ265" s="140">
        <f t="shared" si="113"/>
        <v>9693.4504935296609</v>
      </c>
      <c r="AK265" s="140">
        <f t="shared" si="113"/>
        <v>10043.494902493956</v>
      </c>
      <c r="AL265" s="140">
        <f t="shared" si="113"/>
        <v>10396.062194688664</v>
      </c>
      <c r="AM265" s="140">
        <f t="shared" si="113"/>
        <v>10751.170553348913</v>
      </c>
      <c r="AN265" s="140">
        <f t="shared" si="113"/>
        <v>11108.83829276229</v>
      </c>
      <c r="AO265" s="140">
        <f t="shared" si="113"/>
        <v>11469.08385921337</v>
      </c>
      <c r="AP265" s="140">
        <f t="shared" si="113"/>
        <v>11831.925831935068</v>
      </c>
      <c r="AQ265" s="140">
        <f t="shared" si="113"/>
        <v>12197.382924066836</v>
      </c>
      <c r="AR265" s="140">
        <f t="shared" si="113"/>
        <v>12565.473983619773</v>
      </c>
      <c r="AS265" s="140">
        <f t="shared" si="113"/>
        <v>12936.217994448687</v>
      </c>
      <c r="AT265" s="140">
        <f t="shared" si="113"/>
        <v>13309.634077231167</v>
      </c>
      <c r="AU265" s="140">
        <f t="shared" si="113"/>
        <v>13685.741490453705</v>
      </c>
      <c r="AV265" s="140">
        <f t="shared" si="113"/>
        <v>14064.559631404934</v>
      </c>
      <c r="AW265" s="140">
        <f t="shared" si="113"/>
        <v>14446.108037176016</v>
      </c>
      <c r="AX265" s="140">
        <f t="shared" si="113"/>
        <v>14830.406385668248</v>
      </c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</row>
    <row r="266" spans="1:64" x14ac:dyDescent="0.25">
      <c r="A266" s="127"/>
      <c r="B266" s="129" t="s">
        <v>570</v>
      </c>
      <c r="C266" s="140"/>
      <c r="D266" s="140">
        <f>IF(D263&gt;0,C267*$D256,0)</f>
        <v>0</v>
      </c>
      <c r="E266" s="140">
        <f t="shared" ref="E266:AX266" si="114">IF(E263&gt;0,D267*$D$13,0)</f>
        <v>0</v>
      </c>
      <c r="F266" s="140">
        <f t="shared" si="114"/>
        <v>115.31717305818745</v>
      </c>
      <c r="G266" s="140">
        <f t="shared" si="114"/>
        <v>113.29782105134426</v>
      </c>
      <c r="H266" s="140">
        <f t="shared" si="114"/>
        <v>111.26391492169866</v>
      </c>
      <c r="I266" s="140">
        <f t="shared" si="114"/>
        <v>109.21534977298202</v>
      </c>
      <c r="J266" s="140">
        <f t="shared" si="114"/>
        <v>107.15201995290442</v>
      </c>
      <c r="K266" s="140">
        <f t="shared" si="114"/>
        <v>105.0738190477057</v>
      </c>
      <c r="L266" s="140">
        <f t="shared" si="114"/>
        <v>102.98063987666731</v>
      </c>
      <c r="M266" s="140">
        <f t="shared" si="114"/>
        <v>100.87237448658466</v>
      </c>
      <c r="N266" s="140">
        <f t="shared" si="114"/>
        <v>98.748914146199439</v>
      </c>
      <c r="O266" s="140">
        <f t="shared" si="114"/>
        <v>96.610149340592088</v>
      </c>
      <c r="P266" s="140">
        <f t="shared" si="114"/>
        <v>94.455969765533553</v>
      </c>
      <c r="Q266" s="140">
        <f t="shared" si="114"/>
        <v>92.286264321796551</v>
      </c>
      <c r="R266" s="140">
        <f t="shared" si="114"/>
        <v>90.100921109425741</v>
      </c>
      <c r="S266" s="140">
        <f t="shared" si="114"/>
        <v>87.899827421966663</v>
      </c>
      <c r="T266" s="140">
        <f t="shared" si="114"/>
        <v>85.682869740652947</v>
      </c>
      <c r="U266" s="140">
        <f t="shared" si="114"/>
        <v>83.449933728551812</v>
      </c>
      <c r="V266" s="140">
        <f t="shared" si="114"/>
        <v>81.200904224667227</v>
      </c>
      <c r="W266" s="140">
        <f t="shared" si="114"/>
        <v>78.935665238000624</v>
      </c>
      <c r="X266" s="140">
        <f t="shared" si="114"/>
        <v>76.654099941568774</v>
      </c>
      <c r="Y266" s="140">
        <f t="shared" si="114"/>
        <v>74.356090666378677</v>
      </c>
      <c r="Z266" s="140">
        <f t="shared" si="114"/>
        <v>72.041518895358806</v>
      </c>
      <c r="AA266" s="140">
        <f t="shared" si="114"/>
        <v>69.710265257246775</v>
      </c>
      <c r="AB266" s="140">
        <f t="shared" si="114"/>
        <v>67.362209520432984</v>
      </c>
      <c r="AC266" s="140">
        <f t="shared" si="114"/>
        <v>64.997230586759628</v>
      </c>
      <c r="AD266" s="140">
        <f t="shared" si="114"/>
        <v>62.615206485275458</v>
      </c>
      <c r="AE266" s="140">
        <f t="shared" si="114"/>
        <v>60.216014365945064</v>
      </c>
      <c r="AF266" s="140">
        <f t="shared" si="114"/>
        <v>57.799530493313114</v>
      </c>
      <c r="AG266" s="140">
        <f t="shared" si="114"/>
        <v>55.36563024012289</v>
      </c>
      <c r="AH266" s="140">
        <f t="shared" si="114"/>
        <v>52.914188080888692</v>
      </c>
      <c r="AI266" s="140">
        <f t="shared" si="114"/>
        <v>50.445077585422091</v>
      </c>
      <c r="AJ266" s="140">
        <f t="shared" si="114"/>
        <v>47.958171412311387</v>
      </c>
      <c r="AK266" s="140">
        <f t="shared" si="114"/>
        <v>45.453341302354168</v>
      </c>
      <c r="AL266" s="140">
        <f t="shared" si="114"/>
        <v>42.93045807194251</v>
      </c>
      <c r="AM266" s="140">
        <f t="shared" si="114"/>
        <v>40.389391606400409</v>
      </c>
      <c r="AN266" s="140">
        <f t="shared" si="114"/>
        <v>37.830010853273357</v>
      </c>
      <c r="AO266" s="140">
        <f t="shared" si="114"/>
        <v>35.252183815569417</v>
      </c>
      <c r="AP266" s="140">
        <f t="shared" si="114"/>
        <v>32.655777544951668</v>
      </c>
      <c r="AQ266" s="140">
        <f t="shared" si="114"/>
        <v>30.040658134881525</v>
      </c>
      <c r="AR266" s="140">
        <f t="shared" si="114"/>
        <v>27.40669071371271</v>
      </c>
      <c r="AS266" s="140">
        <f t="shared" si="114"/>
        <v>24.753739437735359</v>
      </c>
      <c r="AT266" s="140">
        <f t="shared" si="114"/>
        <v>22.081667484170087</v>
      </c>
      <c r="AU266" s="140">
        <f t="shared" si="114"/>
        <v>19.39033704411148</v>
      </c>
      <c r="AV266" s="140">
        <f t="shared" si="114"/>
        <v>16.679609315420812</v>
      </c>
      <c r="AW266" s="140">
        <f t="shared" si="114"/>
        <v>13.949344495567455</v>
      </c>
      <c r="AX266" s="140">
        <f t="shared" si="114"/>
        <v>11.199401774418744</v>
      </c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</row>
    <row r="267" spans="1:64" x14ac:dyDescent="0.25">
      <c r="A267" s="127"/>
      <c r="B267" s="129" t="s">
        <v>571</v>
      </c>
      <c r="C267" s="140">
        <f>IF(D261=$C249,($C251-($C251*$C253)-($C251*$C252)),(($C251-($C251*$C253)-($C251*$C252))-C265)*IF(B267&lt;1,0,1))</f>
        <v>16000</v>
      </c>
      <c r="D267" s="140">
        <f>IF(E261=$C249,($C251-($C251*$C253)-($C251*$C252)),(($C251-($C251*$C253)-($C251*$C252))-D265)*IF(C267&lt;1,0,1))</f>
        <v>16000</v>
      </c>
      <c r="E267" s="140">
        <f>IF(F261=$C249,($C251-($C251*$C253)-($C251*$C252)),(($C251-($C251*$C253)-($C251*$C252))-E265)*IF(D267&lt;1,0,1))</f>
        <v>16000</v>
      </c>
      <c r="F267" s="140">
        <f>IF(G261=$C249,($C251-($C251*$C253)-($C251*$C252)),(($C251-($C251*$C253)-($C251*$C252))-F265)*IF(E267&lt;1,0,1))</f>
        <v>15719.819422791537</v>
      </c>
      <c r="G267" s="140">
        <f t="shared" ref="G267:AX267" si="115">IF(H261=$C249,($C251-($C251*$C253)-($C251*$C252)),(($C251-($C251*$C253)-($C251*$C252))-G265)*IF(F267&lt;1,0,1))</f>
        <v>15437.619493576232</v>
      </c>
      <c r="H267" s="140">
        <f t="shared" si="115"/>
        <v>15153.38565823128</v>
      </c>
      <c r="I267" s="140">
        <f t="shared" si="115"/>
        <v>14867.103257737614</v>
      </c>
      <c r="J267" s="140">
        <f t="shared" si="115"/>
        <v>14578.757527423868</v>
      </c>
      <c r="K267" s="140">
        <f t="shared" si="115"/>
        <v>14288.333596204924</v>
      </c>
      <c r="L267" s="140">
        <f t="shared" si="115"/>
        <v>13995.816485814941</v>
      </c>
      <c r="M267" s="140">
        <f t="shared" si="115"/>
        <v>13701.191110034875</v>
      </c>
      <c r="N267" s="140">
        <f t="shared" si="115"/>
        <v>13404.442273914425</v>
      </c>
      <c r="O267" s="140">
        <f t="shared" si="115"/>
        <v>13105.554672988368</v>
      </c>
      <c r="P267" s="140">
        <f t="shared" si="115"/>
        <v>12804.512892487252</v>
      </c>
      <c r="Q267" s="140">
        <f t="shared" si="115"/>
        <v>12501.301406542398</v>
      </c>
      <c r="R267" s="140">
        <f t="shared" si="115"/>
        <v>12195.904577385174</v>
      </c>
      <c r="S267" s="140">
        <f t="shared" si="115"/>
        <v>11888.306654540491</v>
      </c>
      <c r="T267" s="140">
        <f t="shared" si="115"/>
        <v>11578.491774014492</v>
      </c>
      <c r="U267" s="140">
        <f t="shared" si="115"/>
        <v>11266.443957476395</v>
      </c>
      <c r="V267" s="140">
        <f t="shared" si="115"/>
        <v>10952.147111434413</v>
      </c>
      <c r="W267" s="140">
        <f t="shared" si="115"/>
        <v>10635.585026405763</v>
      </c>
      <c r="X267" s="140">
        <f t="shared" si="115"/>
        <v>10316.741376080681</v>
      </c>
      <c r="Y267" s="140">
        <f t="shared" si="115"/>
        <v>9995.5997164804103</v>
      </c>
      <c r="Z267" s="140">
        <f t="shared" si="115"/>
        <v>9672.143485109118</v>
      </c>
      <c r="AA267" s="140">
        <f t="shared" si="115"/>
        <v>9346.3560000997168</v>
      </c>
      <c r="AB267" s="140">
        <f t="shared" si="115"/>
        <v>9018.2204593534989</v>
      </c>
      <c r="AC267" s="140">
        <f t="shared" si="115"/>
        <v>8687.7199396736087</v>
      </c>
      <c r="AD267" s="140">
        <f t="shared" si="115"/>
        <v>8354.8373958922348</v>
      </c>
      <c r="AE267" s="140">
        <f t="shared" si="115"/>
        <v>8019.555659991529</v>
      </c>
      <c r="AF267" s="140">
        <f t="shared" si="115"/>
        <v>7681.857440218193</v>
      </c>
      <c r="AG267" s="140">
        <f t="shared" si="115"/>
        <v>7341.7253201916665</v>
      </c>
      <c r="AH267" s="140">
        <f t="shared" si="115"/>
        <v>6999.141758005906</v>
      </c>
      <c r="AI267" s="140">
        <f t="shared" si="115"/>
        <v>6654.0890853246783</v>
      </c>
      <c r="AJ267" s="140">
        <f t="shared" si="115"/>
        <v>6306.5495064703391</v>
      </c>
      <c r="AK267" s="140">
        <f t="shared" si="115"/>
        <v>5956.505097506044</v>
      </c>
      <c r="AL267" s="140">
        <f t="shared" si="115"/>
        <v>5603.937805311336</v>
      </c>
      <c r="AM267" s="140">
        <f t="shared" si="115"/>
        <v>5248.829446651087</v>
      </c>
      <c r="AN267" s="140">
        <f t="shared" si="115"/>
        <v>4891.1617072377103</v>
      </c>
      <c r="AO267" s="140">
        <f t="shared" si="115"/>
        <v>4530.9161407866304</v>
      </c>
      <c r="AP267" s="140">
        <f t="shared" si="115"/>
        <v>4168.0741680649317</v>
      </c>
      <c r="AQ267" s="140">
        <f t="shared" si="115"/>
        <v>3802.6170759331635</v>
      </c>
      <c r="AR267" s="140">
        <f t="shared" si="115"/>
        <v>3434.5260163802268</v>
      </c>
      <c r="AS267" s="140">
        <f t="shared" si="115"/>
        <v>3063.782005551313</v>
      </c>
      <c r="AT267" s="140">
        <f t="shared" si="115"/>
        <v>2690.3659227688331</v>
      </c>
      <c r="AU267" s="140">
        <f t="shared" si="115"/>
        <v>2314.2585095462946</v>
      </c>
      <c r="AV267" s="140">
        <f t="shared" si="115"/>
        <v>1935.4403685950656</v>
      </c>
      <c r="AW267" s="140">
        <f t="shared" si="115"/>
        <v>1553.8919628239837</v>
      </c>
      <c r="AX267" s="140">
        <f t="shared" si="115"/>
        <v>1169.5936143317522</v>
      </c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</row>
    <row r="268" spans="1:64" x14ac:dyDescent="0.25">
      <c r="A268" s="127"/>
      <c r="B268" s="129" t="s">
        <v>594</v>
      </c>
      <c r="C268" s="140"/>
      <c r="D268" s="140">
        <f t="shared" ref="D268:Y268" si="116">IF(D267&lt;1,$C251*$C252,0)*IF(C267&lt;1,0,1)</f>
        <v>0</v>
      </c>
      <c r="E268" s="140">
        <f t="shared" si="116"/>
        <v>0</v>
      </c>
      <c r="F268" s="140">
        <f t="shared" si="116"/>
        <v>0</v>
      </c>
      <c r="G268" s="140">
        <f t="shared" si="116"/>
        <v>0</v>
      </c>
      <c r="H268" s="140">
        <f t="shared" si="116"/>
        <v>0</v>
      </c>
      <c r="I268" s="140">
        <f t="shared" si="116"/>
        <v>0</v>
      </c>
      <c r="J268" s="140">
        <f t="shared" si="116"/>
        <v>0</v>
      </c>
      <c r="K268" s="140">
        <f t="shared" si="116"/>
        <v>0</v>
      </c>
      <c r="L268" s="140">
        <f t="shared" si="116"/>
        <v>0</v>
      </c>
      <c r="M268" s="140">
        <f t="shared" si="116"/>
        <v>0</v>
      </c>
      <c r="N268" s="140">
        <f t="shared" si="116"/>
        <v>0</v>
      </c>
      <c r="O268" s="140">
        <f t="shared" si="116"/>
        <v>0</v>
      </c>
      <c r="P268" s="140">
        <f t="shared" si="116"/>
        <v>0</v>
      </c>
      <c r="Q268" s="140">
        <f t="shared" si="116"/>
        <v>0</v>
      </c>
      <c r="R268" s="140">
        <f t="shared" si="116"/>
        <v>0</v>
      </c>
      <c r="S268" s="140">
        <f t="shared" si="116"/>
        <v>0</v>
      </c>
      <c r="T268" s="140">
        <f t="shared" si="116"/>
        <v>0</v>
      </c>
      <c r="U268" s="140">
        <f t="shared" si="116"/>
        <v>0</v>
      </c>
      <c r="V268" s="140">
        <f t="shared" si="116"/>
        <v>0</v>
      </c>
      <c r="W268" s="140">
        <f t="shared" si="116"/>
        <v>0</v>
      </c>
      <c r="X268" s="140">
        <f t="shared" si="116"/>
        <v>0</v>
      </c>
      <c r="Y268" s="140">
        <f t="shared" si="116"/>
        <v>0</v>
      </c>
      <c r="Z268" s="140">
        <f t="shared" ref="Z268:AX268" si="117">IF(Z267&lt;1,$C$8*$C$9,0)*IF(Y267&lt;1,0,1)</f>
        <v>0</v>
      </c>
      <c r="AA268" s="140">
        <f t="shared" si="117"/>
        <v>0</v>
      </c>
      <c r="AB268" s="140">
        <f t="shared" si="117"/>
        <v>0</v>
      </c>
      <c r="AC268" s="140">
        <f t="shared" si="117"/>
        <v>0</v>
      </c>
      <c r="AD268" s="140">
        <f t="shared" si="117"/>
        <v>0</v>
      </c>
      <c r="AE268" s="140">
        <f t="shared" si="117"/>
        <v>0</v>
      </c>
      <c r="AF268" s="140">
        <f t="shared" si="117"/>
        <v>0</v>
      </c>
      <c r="AG268" s="140">
        <f t="shared" si="117"/>
        <v>0</v>
      </c>
      <c r="AH268" s="140">
        <f t="shared" si="117"/>
        <v>0</v>
      </c>
      <c r="AI268" s="140">
        <f t="shared" si="117"/>
        <v>0</v>
      </c>
      <c r="AJ268" s="140">
        <f t="shared" si="117"/>
        <v>0</v>
      </c>
      <c r="AK268" s="140">
        <f t="shared" si="117"/>
        <v>0</v>
      </c>
      <c r="AL268" s="140">
        <f t="shared" si="117"/>
        <v>0</v>
      </c>
      <c r="AM268" s="140">
        <f t="shared" si="117"/>
        <v>0</v>
      </c>
      <c r="AN268" s="140">
        <f t="shared" si="117"/>
        <v>0</v>
      </c>
      <c r="AO268" s="140">
        <f t="shared" si="117"/>
        <v>0</v>
      </c>
      <c r="AP268" s="140">
        <f t="shared" si="117"/>
        <v>0</v>
      </c>
      <c r="AQ268" s="140">
        <f t="shared" si="117"/>
        <v>0</v>
      </c>
      <c r="AR268" s="140">
        <f t="shared" si="117"/>
        <v>0</v>
      </c>
      <c r="AS268" s="140">
        <f t="shared" si="117"/>
        <v>0</v>
      </c>
      <c r="AT268" s="140">
        <f t="shared" si="117"/>
        <v>0</v>
      </c>
      <c r="AU268" s="140">
        <f t="shared" si="117"/>
        <v>0</v>
      </c>
      <c r="AV268" s="140">
        <f t="shared" si="117"/>
        <v>0</v>
      </c>
      <c r="AW268" s="140">
        <f t="shared" si="117"/>
        <v>0</v>
      </c>
      <c r="AX268" s="140">
        <f t="shared" si="117"/>
        <v>0</v>
      </c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</row>
    <row r="269" spans="1:64" x14ac:dyDescent="0.25">
      <c r="A269" s="127"/>
      <c r="B269" s="143" t="s">
        <v>595</v>
      </c>
      <c r="C269" s="140">
        <f>C262+C263+C268</f>
        <v>0</v>
      </c>
      <c r="D269" s="140">
        <f>D262+D263+D268</f>
        <v>0</v>
      </c>
      <c r="E269" s="140">
        <f t="shared" ref="E269:AX269" si="118">E262+E263+E268</f>
        <v>0</v>
      </c>
      <c r="F269" s="140">
        <f t="shared" si="118"/>
        <v>2395.4977502666497</v>
      </c>
      <c r="G269" s="140">
        <f t="shared" si="118"/>
        <v>395.49775026664986</v>
      </c>
      <c r="H269" s="140">
        <f t="shared" si="118"/>
        <v>395.49775026664986</v>
      </c>
      <c r="I269" s="140">
        <f t="shared" si="118"/>
        <v>395.49775026664986</v>
      </c>
      <c r="J269" s="140">
        <f t="shared" si="118"/>
        <v>395.49775026664986</v>
      </c>
      <c r="K269" s="140">
        <f t="shared" si="118"/>
        <v>395.49775026664986</v>
      </c>
      <c r="L269" s="140">
        <f t="shared" si="118"/>
        <v>395.49775026664986</v>
      </c>
      <c r="M269" s="140">
        <f t="shared" si="118"/>
        <v>395.49775026664986</v>
      </c>
      <c r="N269" s="140">
        <f t="shared" si="118"/>
        <v>395.49775026664986</v>
      </c>
      <c r="O269" s="140">
        <f t="shared" si="118"/>
        <v>395.49775026664986</v>
      </c>
      <c r="P269" s="140">
        <f t="shared" si="118"/>
        <v>395.49775026664986</v>
      </c>
      <c r="Q269" s="140">
        <f t="shared" si="118"/>
        <v>395.49775026664986</v>
      </c>
      <c r="R269" s="140">
        <f t="shared" si="118"/>
        <v>395.49775026664986</v>
      </c>
      <c r="S269" s="140">
        <f t="shared" si="118"/>
        <v>395.49775026664986</v>
      </c>
      <c r="T269" s="140">
        <f t="shared" si="118"/>
        <v>395.49775026664986</v>
      </c>
      <c r="U269" s="140">
        <f t="shared" si="118"/>
        <v>395.49775026664986</v>
      </c>
      <c r="V269" s="140">
        <f t="shared" si="118"/>
        <v>395.49775026664986</v>
      </c>
      <c r="W269" s="140">
        <f t="shared" si="118"/>
        <v>395.49775026664986</v>
      </c>
      <c r="X269" s="140">
        <f t="shared" si="118"/>
        <v>395.49775026664986</v>
      </c>
      <c r="Y269" s="140">
        <f t="shared" si="118"/>
        <v>395.49775026664986</v>
      </c>
      <c r="Z269" s="140">
        <f t="shared" si="118"/>
        <v>395.49775026664986</v>
      </c>
      <c r="AA269" s="140">
        <f t="shared" si="118"/>
        <v>395.49775026664986</v>
      </c>
      <c r="AB269" s="140">
        <f t="shared" si="118"/>
        <v>395.49775026664986</v>
      </c>
      <c r="AC269" s="140">
        <f t="shared" si="118"/>
        <v>395.49775026664986</v>
      </c>
      <c r="AD269" s="140">
        <f t="shared" si="118"/>
        <v>395.49775026664986</v>
      </c>
      <c r="AE269" s="140">
        <f t="shared" si="118"/>
        <v>395.49775026664986</v>
      </c>
      <c r="AF269" s="140">
        <f t="shared" si="118"/>
        <v>395.49775026664986</v>
      </c>
      <c r="AG269" s="140">
        <f t="shared" si="118"/>
        <v>395.49775026664986</v>
      </c>
      <c r="AH269" s="140">
        <f t="shared" si="118"/>
        <v>395.49775026664986</v>
      </c>
      <c r="AI269" s="140">
        <f t="shared" si="118"/>
        <v>395.49775026664986</v>
      </c>
      <c r="AJ269" s="140">
        <f t="shared" si="118"/>
        <v>395.49775026664986</v>
      </c>
      <c r="AK269" s="140">
        <f t="shared" si="118"/>
        <v>395.49775026664986</v>
      </c>
      <c r="AL269" s="140">
        <f t="shared" si="118"/>
        <v>395.49775026664986</v>
      </c>
      <c r="AM269" s="140">
        <f t="shared" si="118"/>
        <v>395.49775026664986</v>
      </c>
      <c r="AN269" s="140">
        <f t="shared" si="118"/>
        <v>395.49775026664986</v>
      </c>
      <c r="AO269" s="140">
        <f t="shared" si="118"/>
        <v>395.49775026664986</v>
      </c>
      <c r="AP269" s="140">
        <f t="shared" si="118"/>
        <v>395.49775026664986</v>
      </c>
      <c r="AQ269" s="140">
        <f t="shared" si="118"/>
        <v>395.49775026664986</v>
      </c>
      <c r="AR269" s="140">
        <f t="shared" si="118"/>
        <v>395.49775026664986</v>
      </c>
      <c r="AS269" s="140">
        <f t="shared" si="118"/>
        <v>395.49775026664986</v>
      </c>
      <c r="AT269" s="140">
        <f t="shared" si="118"/>
        <v>395.49775026664986</v>
      </c>
      <c r="AU269" s="140">
        <f t="shared" si="118"/>
        <v>395.49775026664986</v>
      </c>
      <c r="AV269" s="140">
        <f t="shared" si="118"/>
        <v>395.49775026664986</v>
      </c>
      <c r="AW269" s="140">
        <f t="shared" si="118"/>
        <v>395.49775026664986</v>
      </c>
      <c r="AX269" s="140">
        <f t="shared" si="118"/>
        <v>395.49775026664986</v>
      </c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</row>
    <row r="270" spans="1:64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</row>
    <row r="271" spans="1:64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</row>
    <row r="272" spans="1:64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</row>
    <row r="273" spans="1:64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</row>
    <row r="274" spans="1:64" x14ac:dyDescent="0.25">
      <c r="A274" s="145"/>
      <c r="B274" s="145" t="s">
        <v>507</v>
      </c>
      <c r="C274" s="145" t="str">
        <f>+C261</f>
        <v>A1 m1</v>
      </c>
      <c r="D274" s="145" t="str">
        <f t="shared" ref="D274:AX274" si="119">+D261</f>
        <v>A1 m2</v>
      </c>
      <c r="E274" s="145" t="str">
        <f t="shared" si="119"/>
        <v>A1 m3</v>
      </c>
      <c r="F274" s="145" t="str">
        <f t="shared" si="119"/>
        <v>A1 m4</v>
      </c>
      <c r="G274" s="145" t="str">
        <f t="shared" si="119"/>
        <v>A1 m5</v>
      </c>
      <c r="H274" s="145" t="str">
        <f t="shared" si="119"/>
        <v>A1 m6</v>
      </c>
      <c r="I274" s="145" t="str">
        <f t="shared" si="119"/>
        <v>A1 m7</v>
      </c>
      <c r="J274" s="145" t="str">
        <f t="shared" si="119"/>
        <v>A1 m8</v>
      </c>
      <c r="K274" s="145" t="str">
        <f t="shared" si="119"/>
        <v>A1 m9</v>
      </c>
      <c r="L274" s="145" t="str">
        <f t="shared" si="119"/>
        <v>A1 m10</v>
      </c>
      <c r="M274" s="145" t="str">
        <f t="shared" si="119"/>
        <v>A1 m11</v>
      </c>
      <c r="N274" s="145" t="str">
        <f t="shared" si="119"/>
        <v>A1 m12</v>
      </c>
      <c r="O274" s="145" t="str">
        <f t="shared" si="119"/>
        <v>A2 m1</v>
      </c>
      <c r="P274" s="145" t="str">
        <f t="shared" si="119"/>
        <v>A2 m2</v>
      </c>
      <c r="Q274" s="145" t="str">
        <f t="shared" si="119"/>
        <v>A2 m3</v>
      </c>
      <c r="R274" s="145" t="str">
        <f t="shared" si="119"/>
        <v>A2 m4</v>
      </c>
      <c r="S274" s="145" t="str">
        <f t="shared" si="119"/>
        <v>A2 m5</v>
      </c>
      <c r="T274" s="145" t="str">
        <f t="shared" si="119"/>
        <v>A2 m6</v>
      </c>
      <c r="U274" s="145" t="str">
        <f t="shared" si="119"/>
        <v>A2 m7</v>
      </c>
      <c r="V274" s="145" t="str">
        <f t="shared" si="119"/>
        <v>A2 m8</v>
      </c>
      <c r="W274" s="145" t="str">
        <f t="shared" si="119"/>
        <v>A2 m9</v>
      </c>
      <c r="X274" s="145" t="str">
        <f t="shared" si="119"/>
        <v>A2 m10</v>
      </c>
      <c r="Y274" s="145" t="str">
        <f t="shared" si="119"/>
        <v>A2 m11</v>
      </c>
      <c r="Z274" s="145" t="str">
        <f t="shared" si="119"/>
        <v>A2 m12</v>
      </c>
      <c r="AA274" s="145" t="str">
        <f t="shared" si="119"/>
        <v>A3 m1</v>
      </c>
      <c r="AB274" s="145" t="str">
        <f t="shared" si="119"/>
        <v>A3 m2</v>
      </c>
      <c r="AC274" s="145" t="str">
        <f t="shared" si="119"/>
        <v>A3 m3</v>
      </c>
      <c r="AD274" s="145" t="str">
        <f t="shared" si="119"/>
        <v>A3 m4</v>
      </c>
      <c r="AE274" s="145" t="str">
        <f t="shared" si="119"/>
        <v>A3 m5</v>
      </c>
      <c r="AF274" s="145" t="str">
        <f t="shared" si="119"/>
        <v>A3 m6</v>
      </c>
      <c r="AG274" s="145" t="str">
        <f t="shared" si="119"/>
        <v>A3 m7</v>
      </c>
      <c r="AH274" s="145" t="str">
        <f t="shared" si="119"/>
        <v>A3 m8</v>
      </c>
      <c r="AI274" s="145" t="str">
        <f t="shared" si="119"/>
        <v>A3 m9</v>
      </c>
      <c r="AJ274" s="145" t="str">
        <f t="shared" si="119"/>
        <v>A3 m10</v>
      </c>
      <c r="AK274" s="145" t="str">
        <f t="shared" si="119"/>
        <v>A3 m11</v>
      </c>
      <c r="AL274" s="145" t="str">
        <f t="shared" si="119"/>
        <v>A3 m12</v>
      </c>
      <c r="AM274" s="145" t="str">
        <f t="shared" si="119"/>
        <v>A4 m1</v>
      </c>
      <c r="AN274" s="145" t="str">
        <f t="shared" si="119"/>
        <v>A4 m2</v>
      </c>
      <c r="AO274" s="145" t="str">
        <f t="shared" si="119"/>
        <v>A4 m3</v>
      </c>
      <c r="AP274" s="145" t="str">
        <f t="shared" si="119"/>
        <v>A4 m4</v>
      </c>
      <c r="AQ274" s="145" t="str">
        <f t="shared" si="119"/>
        <v>A4 m5</v>
      </c>
      <c r="AR274" s="145" t="str">
        <f t="shared" si="119"/>
        <v>A4 m6</v>
      </c>
      <c r="AS274" s="145" t="str">
        <f t="shared" si="119"/>
        <v>A4 m7</v>
      </c>
      <c r="AT274" s="145" t="str">
        <f t="shared" si="119"/>
        <v>A4 m8</v>
      </c>
      <c r="AU274" s="145" t="str">
        <f t="shared" si="119"/>
        <v>A4 m9</v>
      </c>
      <c r="AV274" s="145" t="str">
        <f t="shared" si="119"/>
        <v>A4 m10</v>
      </c>
      <c r="AW274" s="145" t="str">
        <f t="shared" si="119"/>
        <v>A4 m11</v>
      </c>
      <c r="AX274" s="145" t="str">
        <f t="shared" si="119"/>
        <v>A4 m12</v>
      </c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 x14ac:dyDescent="0.25">
      <c r="A275" s="127"/>
      <c r="B275" s="127" t="s">
        <v>583</v>
      </c>
      <c r="C275" s="127">
        <f>+C20</f>
        <v>0</v>
      </c>
      <c r="D275" s="127">
        <f t="shared" ref="D275:AX275" si="120">+D20</f>
        <v>0</v>
      </c>
      <c r="E275" s="127">
        <f t="shared" si="120"/>
        <v>0</v>
      </c>
      <c r="F275" s="127">
        <f t="shared" si="120"/>
        <v>0</v>
      </c>
      <c r="G275" s="127">
        <f t="shared" si="120"/>
        <v>0</v>
      </c>
      <c r="H275" s="127">
        <f t="shared" si="120"/>
        <v>0</v>
      </c>
      <c r="I275" s="127">
        <f t="shared" si="120"/>
        <v>0</v>
      </c>
      <c r="J275" s="127">
        <f t="shared" si="120"/>
        <v>0</v>
      </c>
      <c r="K275" s="127">
        <f t="shared" si="120"/>
        <v>0</v>
      </c>
      <c r="L275" s="127">
        <f t="shared" si="120"/>
        <v>0</v>
      </c>
      <c r="M275" s="127">
        <f t="shared" si="120"/>
        <v>0</v>
      </c>
      <c r="N275" s="127">
        <f t="shared" si="120"/>
        <v>395.49775026664986</v>
      </c>
      <c r="O275" s="127">
        <f t="shared" si="120"/>
        <v>395.49775026664986</v>
      </c>
      <c r="P275" s="127">
        <f t="shared" si="120"/>
        <v>395.49775026664986</v>
      </c>
      <c r="Q275" s="127">
        <f t="shared" si="120"/>
        <v>395.49775026664986</v>
      </c>
      <c r="R275" s="127">
        <f t="shared" si="120"/>
        <v>395.49775026664986</v>
      </c>
      <c r="S275" s="127">
        <f t="shared" si="120"/>
        <v>395.49775026664986</v>
      </c>
      <c r="T275" s="127">
        <f t="shared" si="120"/>
        <v>395.49775026664986</v>
      </c>
      <c r="U275" s="127">
        <f t="shared" si="120"/>
        <v>395.49775026664986</v>
      </c>
      <c r="V275" s="127">
        <f t="shared" si="120"/>
        <v>395.49775026664986</v>
      </c>
      <c r="W275" s="127">
        <f t="shared" si="120"/>
        <v>395.49775026664986</v>
      </c>
      <c r="X275" s="127">
        <f t="shared" si="120"/>
        <v>395.49775026664986</v>
      </c>
      <c r="Y275" s="127">
        <f t="shared" si="120"/>
        <v>395.49775026664986</v>
      </c>
      <c r="Z275" s="127">
        <f t="shared" si="120"/>
        <v>395.49775026664986</v>
      </c>
      <c r="AA275" s="127">
        <f t="shared" si="120"/>
        <v>395.49775026664986</v>
      </c>
      <c r="AB275" s="127">
        <f t="shared" si="120"/>
        <v>395.49775026664986</v>
      </c>
      <c r="AC275" s="127">
        <f t="shared" si="120"/>
        <v>395.49775026664986</v>
      </c>
      <c r="AD275" s="127">
        <f t="shared" si="120"/>
        <v>395.49775026664986</v>
      </c>
      <c r="AE275" s="127">
        <f t="shared" si="120"/>
        <v>395.49775026664986</v>
      </c>
      <c r="AF275" s="127">
        <f t="shared" si="120"/>
        <v>395.49775026664986</v>
      </c>
      <c r="AG275" s="127">
        <f t="shared" si="120"/>
        <v>395.49775026664986</v>
      </c>
      <c r="AH275" s="127">
        <f t="shared" si="120"/>
        <v>395.49775026664986</v>
      </c>
      <c r="AI275" s="127">
        <f t="shared" si="120"/>
        <v>395.49775026664986</v>
      </c>
      <c r="AJ275" s="127">
        <f t="shared" si="120"/>
        <v>395.49775026664986</v>
      </c>
      <c r="AK275" s="127">
        <f t="shared" si="120"/>
        <v>395.49775026664986</v>
      </c>
      <c r="AL275" s="127">
        <f t="shared" si="120"/>
        <v>395.49775026664986</v>
      </c>
      <c r="AM275" s="127">
        <f t="shared" si="120"/>
        <v>395.49775026664986</v>
      </c>
      <c r="AN275" s="127">
        <f t="shared" si="120"/>
        <v>395.49775026664986</v>
      </c>
      <c r="AO275" s="127">
        <f t="shared" si="120"/>
        <v>395.49775026664986</v>
      </c>
      <c r="AP275" s="127">
        <f t="shared" si="120"/>
        <v>395.49775026664986</v>
      </c>
      <c r="AQ275" s="127">
        <f t="shared" si="120"/>
        <v>395.49775026664986</v>
      </c>
      <c r="AR275" s="127">
        <f t="shared" si="120"/>
        <v>395.49775026664986</v>
      </c>
      <c r="AS275" s="127">
        <f t="shared" si="120"/>
        <v>395.49775026664986</v>
      </c>
      <c r="AT275" s="127">
        <f t="shared" si="120"/>
        <v>395.49775026664986</v>
      </c>
      <c r="AU275" s="127">
        <f t="shared" si="120"/>
        <v>395.49775026664986</v>
      </c>
      <c r="AV275" s="127">
        <f t="shared" si="120"/>
        <v>395.49775026664986</v>
      </c>
      <c r="AW275" s="127">
        <f t="shared" si="120"/>
        <v>395.49775026664986</v>
      </c>
      <c r="AX275" s="127">
        <f t="shared" si="120"/>
        <v>395.49775026664986</v>
      </c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</row>
    <row r="276" spans="1:64" x14ac:dyDescent="0.25">
      <c r="A276" s="127" t="s">
        <v>605</v>
      </c>
      <c r="B276" s="127" t="s">
        <v>606</v>
      </c>
      <c r="C276" s="127">
        <f t="shared" ref="C276:I276" si="121">+IF(C20=0,0,(($C8*$C9)/$C11))</f>
        <v>0</v>
      </c>
      <c r="D276" s="127">
        <f t="shared" si="121"/>
        <v>0</v>
      </c>
      <c r="E276" s="127">
        <f t="shared" si="121"/>
        <v>0</v>
      </c>
      <c r="F276" s="127">
        <f t="shared" si="121"/>
        <v>0</v>
      </c>
      <c r="G276" s="127">
        <f t="shared" si="121"/>
        <v>0</v>
      </c>
      <c r="H276" s="127">
        <f t="shared" si="121"/>
        <v>0</v>
      </c>
      <c r="I276" s="127">
        <f t="shared" si="121"/>
        <v>0</v>
      </c>
      <c r="J276" s="127">
        <f>+IF(J20=0,0,(($C8*$C9)/$C11))</f>
        <v>0</v>
      </c>
      <c r="K276" s="127">
        <f t="shared" ref="K276:AX276" si="122">+IF(K20=0,0,(($C8*$C9)/$C11))</f>
        <v>0</v>
      </c>
      <c r="L276" s="127">
        <f t="shared" si="122"/>
        <v>0</v>
      </c>
      <c r="M276" s="127">
        <f t="shared" si="122"/>
        <v>0</v>
      </c>
      <c r="N276" s="127">
        <f>+IF(N20=0,0,(($C8*$C9)/$C11))</f>
        <v>41.666666666666664</v>
      </c>
      <c r="O276" s="127">
        <f t="shared" si="122"/>
        <v>41.666666666666664</v>
      </c>
      <c r="P276" s="127">
        <f t="shared" si="122"/>
        <v>41.666666666666664</v>
      </c>
      <c r="Q276" s="127">
        <f t="shared" si="122"/>
        <v>41.666666666666664</v>
      </c>
      <c r="R276" s="127">
        <f t="shared" si="122"/>
        <v>41.666666666666664</v>
      </c>
      <c r="S276" s="127">
        <f t="shared" si="122"/>
        <v>41.666666666666664</v>
      </c>
      <c r="T276" s="127">
        <f t="shared" si="122"/>
        <v>41.666666666666664</v>
      </c>
      <c r="U276" s="127">
        <f t="shared" si="122"/>
        <v>41.666666666666664</v>
      </c>
      <c r="V276" s="127">
        <f t="shared" si="122"/>
        <v>41.666666666666664</v>
      </c>
      <c r="W276" s="127">
        <f t="shared" si="122"/>
        <v>41.666666666666664</v>
      </c>
      <c r="X276" s="127">
        <f t="shared" si="122"/>
        <v>41.666666666666664</v>
      </c>
      <c r="Y276" s="127">
        <f t="shared" si="122"/>
        <v>41.666666666666664</v>
      </c>
      <c r="Z276" s="127">
        <f t="shared" si="122"/>
        <v>41.666666666666664</v>
      </c>
      <c r="AA276" s="127">
        <f t="shared" si="122"/>
        <v>41.666666666666664</v>
      </c>
      <c r="AB276" s="127">
        <f t="shared" si="122"/>
        <v>41.666666666666664</v>
      </c>
      <c r="AC276" s="127">
        <f t="shared" si="122"/>
        <v>41.666666666666664</v>
      </c>
      <c r="AD276" s="127">
        <f t="shared" si="122"/>
        <v>41.666666666666664</v>
      </c>
      <c r="AE276" s="127">
        <f t="shared" si="122"/>
        <v>41.666666666666664</v>
      </c>
      <c r="AF276" s="127">
        <f t="shared" si="122"/>
        <v>41.666666666666664</v>
      </c>
      <c r="AG276" s="127">
        <f t="shared" si="122"/>
        <v>41.666666666666664</v>
      </c>
      <c r="AH276" s="127">
        <f t="shared" si="122"/>
        <v>41.666666666666664</v>
      </c>
      <c r="AI276" s="127">
        <f t="shared" si="122"/>
        <v>41.666666666666664</v>
      </c>
      <c r="AJ276" s="127">
        <f t="shared" si="122"/>
        <v>41.666666666666664</v>
      </c>
      <c r="AK276" s="127">
        <f t="shared" si="122"/>
        <v>41.666666666666664</v>
      </c>
      <c r="AL276" s="127">
        <f t="shared" si="122"/>
        <v>41.666666666666664</v>
      </c>
      <c r="AM276" s="127">
        <f t="shared" si="122"/>
        <v>41.666666666666664</v>
      </c>
      <c r="AN276" s="127">
        <f t="shared" si="122"/>
        <v>41.666666666666664</v>
      </c>
      <c r="AO276" s="127">
        <f t="shared" si="122"/>
        <v>41.666666666666664</v>
      </c>
      <c r="AP276" s="127">
        <f t="shared" si="122"/>
        <v>41.666666666666664</v>
      </c>
      <c r="AQ276" s="127">
        <f t="shared" si="122"/>
        <v>41.666666666666664</v>
      </c>
      <c r="AR276" s="127">
        <f t="shared" si="122"/>
        <v>41.666666666666664</v>
      </c>
      <c r="AS276" s="127">
        <f t="shared" si="122"/>
        <v>41.666666666666664</v>
      </c>
      <c r="AT276" s="127">
        <f t="shared" si="122"/>
        <v>41.666666666666664</v>
      </c>
      <c r="AU276" s="127">
        <f t="shared" si="122"/>
        <v>41.666666666666664</v>
      </c>
      <c r="AV276" s="127">
        <f t="shared" si="122"/>
        <v>41.666666666666664</v>
      </c>
      <c r="AW276" s="127">
        <f t="shared" si="122"/>
        <v>41.666666666666664</v>
      </c>
      <c r="AX276" s="127">
        <f t="shared" si="122"/>
        <v>41.666666666666664</v>
      </c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x14ac:dyDescent="0.25">
      <c r="A277" s="127" t="s">
        <v>607</v>
      </c>
      <c r="B277" s="127" t="s">
        <v>608</v>
      </c>
      <c r="C277" s="127">
        <f>+IF(C20=0,0,($C8*$C10))</f>
        <v>0</v>
      </c>
      <c r="D277" s="127">
        <f>+IF(D20=0,0,(($C8*$C10)-SUM($C276:D276)))</f>
        <v>0</v>
      </c>
      <c r="E277" s="127">
        <f>+IF(E20=0,0,(($C8*$C10)-SUM($C276:E276)))</f>
        <v>0</v>
      </c>
      <c r="F277" s="127">
        <f>+IF(F20=0,0,(($C8*$C10)-SUM($C276:F276)))</f>
        <v>0</v>
      </c>
      <c r="G277" s="127">
        <f>+IF(G20=0,0,(($C8*$C10)-SUM($C276:G276)))</f>
        <v>0</v>
      </c>
      <c r="H277" s="127">
        <f>+IF(H20=0,0,(($C8*$C10)-SUM($C276:H276)))</f>
        <v>0</v>
      </c>
      <c r="I277" s="127">
        <f>+IF(I20=0,0,(($C8*$C10)-SUM($C276:I276)))</f>
        <v>0</v>
      </c>
      <c r="J277" s="127">
        <f>+IF(J20=0,0,(($C8*$C10)-SUM($C276:J276)))</f>
        <v>0</v>
      </c>
      <c r="K277" s="127">
        <f>+IF(K20=0,0,(($C8*$C10)-SUM($C276:K276)))</f>
        <v>0</v>
      </c>
      <c r="L277" s="127">
        <f>+IF(L20=0,0,(($C8*$C10)-SUM($C276:L276)))</f>
        <v>0</v>
      </c>
      <c r="M277" s="127">
        <f>+IF(M20=0,0,(($C8*$C10)-SUM($C276:M276)))</f>
        <v>0</v>
      </c>
      <c r="N277" s="127">
        <f>+IF(N20=0,0,(($C8*$C10)-SUM($C276:N276)))</f>
        <v>1958.3333333333333</v>
      </c>
      <c r="O277" s="127">
        <f>+IF(O20=0,0,(($C8*$C10)-SUM($C276:O276)))</f>
        <v>1916.6666666666667</v>
      </c>
      <c r="P277" s="127">
        <f>+IF(P20=0,0,(($C8*$C10)-SUM($C276:P276)))</f>
        <v>1875</v>
      </c>
      <c r="Q277" s="127">
        <f>+IF(Q20=0,0,(($C8*$C10)-SUM($C276:Q276)))</f>
        <v>1833.3333333333333</v>
      </c>
      <c r="R277" s="127">
        <f>+IF(R20=0,0,(($C8*$C10)-SUM($C276:R276)))</f>
        <v>1791.6666666666667</v>
      </c>
      <c r="S277" s="127">
        <f>+IF(S20=0,0,(($C8*$C10)-SUM($C276:S276)))</f>
        <v>1750</v>
      </c>
      <c r="T277" s="127">
        <f>+IF(T20=0,0,(($C8*$C10)-SUM($C276:T276)))</f>
        <v>1708.3333333333335</v>
      </c>
      <c r="U277" s="127">
        <f>+IF(U20=0,0,(($C8*$C10)-SUM($C276:U276)))</f>
        <v>1666.6666666666667</v>
      </c>
      <c r="V277" s="127">
        <f>+IF(V20=0,0,(($C8*$C10)-SUM($C276:V276)))</f>
        <v>1625</v>
      </c>
      <c r="W277" s="127">
        <f>+IF(W20=0,0,(($C8*$C10)-SUM($C276:W276)))</f>
        <v>1583.3333333333333</v>
      </c>
      <c r="X277" s="127">
        <f>+IF(X20=0,0,(($C8*$C10)-SUM($C276:X276)))</f>
        <v>1541.6666666666665</v>
      </c>
      <c r="Y277" s="127">
        <f>+IF(Y20=0,0,(($C8*$C10)-SUM($C276:Y276)))</f>
        <v>1500</v>
      </c>
      <c r="Z277" s="127">
        <f>+IF(Z20=0,0,(($C8*$C10)-SUM($C276:Z276)))</f>
        <v>1458.3333333333333</v>
      </c>
      <c r="AA277" s="127">
        <f>+IF(AA20=0,0,(($C8*$C10)-SUM($C276:AA276)))</f>
        <v>1416.6666666666665</v>
      </c>
      <c r="AB277" s="127">
        <f>+IF(AB20=0,0,(($C8*$C10)-SUM($C276:AB276)))</f>
        <v>1375</v>
      </c>
      <c r="AC277" s="127">
        <f>+IF(AC20=0,0,(($C8*$C10)-SUM($C276:AC276)))</f>
        <v>1333.3333333333335</v>
      </c>
      <c r="AD277" s="127">
        <f>+IF(AD20=0,0,(($C8*$C10)-SUM($C276:AD276)))</f>
        <v>1291.6666666666667</v>
      </c>
      <c r="AE277" s="127">
        <f>+IF(AE20=0,0,(($C8*$C10)-SUM($C276:AE276)))</f>
        <v>1250</v>
      </c>
      <c r="AF277" s="127">
        <f>+IF(AF20=0,0,(($C8*$C10)-SUM($C276:AF276)))</f>
        <v>1208.3333333333335</v>
      </c>
      <c r="AG277" s="127">
        <f>+IF(AG20=0,0,(($C8*$C10)-SUM($C276:AG276)))</f>
        <v>1166.666666666667</v>
      </c>
      <c r="AH277" s="127">
        <f>+IF(AH20=0,0,(($C8*$C10)-SUM($C276:AH276)))</f>
        <v>1125.0000000000002</v>
      </c>
      <c r="AI277" s="127">
        <f>+IF(AI20=0,0,(($C8*$C10)-SUM($C276:AI276)))</f>
        <v>1083.3333333333335</v>
      </c>
      <c r="AJ277" s="127">
        <f>+IF(AJ20=0,0,(($C8*$C10)-SUM($C276:AJ276)))</f>
        <v>1041.666666666667</v>
      </c>
      <c r="AK277" s="127">
        <f>+IF(AK20=0,0,(($C8*$C10)-SUM($C276:AK276)))</f>
        <v>1000.0000000000003</v>
      </c>
      <c r="AL277" s="127">
        <f>+IF(AL20=0,0,(($C8*$C10)-SUM($C276:AL276)))</f>
        <v>958.33333333333371</v>
      </c>
      <c r="AM277" s="127">
        <f>+IF(AM20=0,0,(($C8*$C10)-SUM($C276:AM276)))</f>
        <v>916.66666666666697</v>
      </c>
      <c r="AN277" s="127">
        <f>+IF(AN20=0,0,(($C8*$C10)-SUM($C276:AN276)))</f>
        <v>875.00000000000023</v>
      </c>
      <c r="AO277" s="127">
        <f>+IF(AO20=0,0,(($C8*$C10)-SUM($C276:AO276)))</f>
        <v>833.33333333333348</v>
      </c>
      <c r="AP277" s="127">
        <f>+IF(AP20=0,0,(($C8*$C10)-SUM($C276:AP276)))</f>
        <v>791.66666666666674</v>
      </c>
      <c r="AQ277" s="127">
        <f>+IF(AQ20=0,0,(($C8*$C10)-SUM($C276:AQ276)))</f>
        <v>750</v>
      </c>
      <c r="AR277" s="127">
        <f>+IF(AR20=0,0,(($C8*$C10)-SUM($C276:AR276)))</f>
        <v>708.33333333333326</v>
      </c>
      <c r="AS277" s="127">
        <f>+IF(AS20=0,0,(($C8*$C10)-SUM($C276:AS276)))</f>
        <v>666.66666666666652</v>
      </c>
      <c r="AT277" s="127">
        <f>+IF(AT20=0,0,(($C8*$C10)-SUM($C276:AT276)))</f>
        <v>624.99999999999977</v>
      </c>
      <c r="AU277" s="127">
        <f>+IF(AU20=0,0,(($C8*$C10)-SUM($C276:AU276)))</f>
        <v>583.33333333333303</v>
      </c>
      <c r="AV277" s="127">
        <f>+IF(AV20=0,0,(($C8*$C10)-SUM($C276:AV276)))</f>
        <v>541.66666666666629</v>
      </c>
      <c r="AW277" s="127">
        <f>+IF(AW20=0,0,(($C8*$C10)-SUM($C276:AW276)))</f>
        <v>499.99999999999955</v>
      </c>
      <c r="AX277" s="127">
        <f>+IF(AX20=0,0,(($C8*$C10)-SUM($C276:AX276)))</f>
        <v>458.3333333333328</v>
      </c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</row>
    <row r="278" spans="1:64" x14ac:dyDescent="0.25">
      <c r="A278" s="127"/>
      <c r="B278" s="127" t="s">
        <v>609</v>
      </c>
      <c r="C278" s="127">
        <f>+C25</f>
        <v>0</v>
      </c>
      <c r="D278" s="127">
        <f t="shared" ref="D278:AX278" si="123">+D25</f>
        <v>0</v>
      </c>
      <c r="E278" s="127">
        <f t="shared" si="123"/>
        <v>0</v>
      </c>
      <c r="F278" s="127">
        <f t="shared" si="123"/>
        <v>0</v>
      </c>
      <c r="G278" s="127">
        <f t="shared" si="123"/>
        <v>0</v>
      </c>
      <c r="H278" s="127">
        <f t="shared" si="123"/>
        <v>0</v>
      </c>
      <c r="I278" s="127">
        <f t="shared" si="123"/>
        <v>0</v>
      </c>
      <c r="J278" s="127">
        <f t="shared" si="123"/>
        <v>0</v>
      </c>
      <c r="K278" s="127">
        <f t="shared" si="123"/>
        <v>0</v>
      </c>
      <c r="L278" s="127">
        <f t="shared" si="123"/>
        <v>0</v>
      </c>
      <c r="M278" s="127">
        <f t="shared" si="123"/>
        <v>0</v>
      </c>
      <c r="N278" s="127">
        <f t="shared" si="123"/>
        <v>0</v>
      </c>
      <c r="O278" s="127">
        <f t="shared" si="123"/>
        <v>0</v>
      </c>
      <c r="P278" s="127">
        <f t="shared" si="123"/>
        <v>0</v>
      </c>
      <c r="Q278" s="127">
        <f t="shared" si="123"/>
        <v>0</v>
      </c>
      <c r="R278" s="127">
        <f t="shared" si="123"/>
        <v>0</v>
      </c>
      <c r="S278" s="127">
        <f t="shared" si="123"/>
        <v>0</v>
      </c>
      <c r="T278" s="127">
        <f t="shared" si="123"/>
        <v>0</v>
      </c>
      <c r="U278" s="127">
        <f t="shared" si="123"/>
        <v>0</v>
      </c>
      <c r="V278" s="127">
        <f t="shared" si="123"/>
        <v>0</v>
      </c>
      <c r="W278" s="127">
        <f t="shared" si="123"/>
        <v>0</v>
      </c>
      <c r="X278" s="127">
        <f t="shared" si="123"/>
        <v>0</v>
      </c>
      <c r="Y278" s="127">
        <f t="shared" si="123"/>
        <v>0</v>
      </c>
      <c r="Z278" s="127">
        <f t="shared" si="123"/>
        <v>0</v>
      </c>
      <c r="AA278" s="127">
        <f t="shared" si="123"/>
        <v>0</v>
      </c>
      <c r="AB278" s="127">
        <f t="shared" si="123"/>
        <v>0</v>
      </c>
      <c r="AC278" s="127">
        <f t="shared" si="123"/>
        <v>0</v>
      </c>
      <c r="AD278" s="127">
        <f t="shared" si="123"/>
        <v>0</v>
      </c>
      <c r="AE278" s="127">
        <f t="shared" si="123"/>
        <v>0</v>
      </c>
      <c r="AF278" s="127">
        <f t="shared" si="123"/>
        <v>0</v>
      </c>
      <c r="AG278" s="127">
        <f t="shared" si="123"/>
        <v>0</v>
      </c>
      <c r="AH278" s="127">
        <f t="shared" si="123"/>
        <v>0</v>
      </c>
      <c r="AI278" s="127">
        <f t="shared" si="123"/>
        <v>0</v>
      </c>
      <c r="AJ278" s="127">
        <f t="shared" si="123"/>
        <v>0</v>
      </c>
      <c r="AK278" s="127">
        <f t="shared" si="123"/>
        <v>0</v>
      </c>
      <c r="AL278" s="127">
        <f t="shared" si="123"/>
        <v>0</v>
      </c>
      <c r="AM278" s="127">
        <f t="shared" si="123"/>
        <v>0</v>
      </c>
      <c r="AN278" s="127">
        <f t="shared" si="123"/>
        <v>0</v>
      </c>
      <c r="AO278" s="127">
        <f t="shared" si="123"/>
        <v>0</v>
      </c>
      <c r="AP278" s="127">
        <f t="shared" si="123"/>
        <v>0</v>
      </c>
      <c r="AQ278" s="127">
        <f t="shared" si="123"/>
        <v>0</v>
      </c>
      <c r="AR278" s="127">
        <f t="shared" si="123"/>
        <v>0</v>
      </c>
      <c r="AS278" s="127">
        <f t="shared" si="123"/>
        <v>0</v>
      </c>
      <c r="AT278" s="127">
        <f t="shared" si="123"/>
        <v>0</v>
      </c>
      <c r="AU278" s="127">
        <f t="shared" si="123"/>
        <v>0</v>
      </c>
      <c r="AV278" s="127">
        <f t="shared" si="123"/>
        <v>0</v>
      </c>
      <c r="AW278" s="127">
        <f t="shared" si="123"/>
        <v>0</v>
      </c>
      <c r="AX278" s="127">
        <f t="shared" si="123"/>
        <v>0</v>
      </c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</row>
    <row r="279" spans="1:64" x14ac:dyDescent="0.25">
      <c r="A279" s="127"/>
      <c r="B279" s="145" t="s">
        <v>610</v>
      </c>
      <c r="C279" s="145">
        <f>+C275+C276+C278</f>
        <v>0</v>
      </c>
      <c r="D279" s="145">
        <f t="shared" ref="D279:J279" si="124">+D275+D276+D278</f>
        <v>0</v>
      </c>
      <c r="E279" s="145">
        <f t="shared" si="124"/>
        <v>0</v>
      </c>
      <c r="F279" s="145">
        <f t="shared" si="124"/>
        <v>0</v>
      </c>
      <c r="G279" s="145">
        <f t="shared" si="124"/>
        <v>0</v>
      </c>
      <c r="H279" s="145">
        <f t="shared" si="124"/>
        <v>0</v>
      </c>
      <c r="I279" s="145">
        <f t="shared" si="124"/>
        <v>0</v>
      </c>
      <c r="J279" s="145">
        <f t="shared" si="124"/>
        <v>0</v>
      </c>
      <c r="K279" s="145">
        <f>+K275+K276+K278</f>
        <v>0</v>
      </c>
      <c r="L279" s="145">
        <f t="shared" ref="L279:AX279" si="125">+L275+L276+L278</f>
        <v>0</v>
      </c>
      <c r="M279" s="145">
        <f t="shared" si="125"/>
        <v>0</v>
      </c>
      <c r="N279" s="145">
        <f t="shared" si="125"/>
        <v>437.16441693331655</v>
      </c>
      <c r="O279" s="145">
        <f t="shared" si="125"/>
        <v>437.16441693331655</v>
      </c>
      <c r="P279" s="145">
        <f t="shared" si="125"/>
        <v>437.16441693331655</v>
      </c>
      <c r="Q279" s="145">
        <f t="shared" si="125"/>
        <v>437.16441693331655</v>
      </c>
      <c r="R279" s="145">
        <f t="shared" si="125"/>
        <v>437.16441693331655</v>
      </c>
      <c r="S279" s="145">
        <f t="shared" si="125"/>
        <v>437.16441693331655</v>
      </c>
      <c r="T279" s="145">
        <f t="shared" si="125"/>
        <v>437.16441693331655</v>
      </c>
      <c r="U279" s="145">
        <f t="shared" si="125"/>
        <v>437.16441693331655</v>
      </c>
      <c r="V279" s="145">
        <f t="shared" si="125"/>
        <v>437.16441693331655</v>
      </c>
      <c r="W279" s="145">
        <f t="shared" si="125"/>
        <v>437.16441693331655</v>
      </c>
      <c r="X279" s="145">
        <f t="shared" si="125"/>
        <v>437.16441693331655</v>
      </c>
      <c r="Y279" s="145">
        <f t="shared" si="125"/>
        <v>437.16441693331655</v>
      </c>
      <c r="Z279" s="145">
        <f t="shared" si="125"/>
        <v>437.16441693331655</v>
      </c>
      <c r="AA279" s="145">
        <f t="shared" si="125"/>
        <v>437.16441693331655</v>
      </c>
      <c r="AB279" s="145">
        <f t="shared" si="125"/>
        <v>437.16441693331655</v>
      </c>
      <c r="AC279" s="145">
        <f t="shared" si="125"/>
        <v>437.16441693331655</v>
      </c>
      <c r="AD279" s="145">
        <f t="shared" si="125"/>
        <v>437.16441693331655</v>
      </c>
      <c r="AE279" s="145">
        <f t="shared" si="125"/>
        <v>437.16441693331655</v>
      </c>
      <c r="AF279" s="145">
        <f t="shared" si="125"/>
        <v>437.16441693331655</v>
      </c>
      <c r="AG279" s="145">
        <f t="shared" si="125"/>
        <v>437.16441693331655</v>
      </c>
      <c r="AH279" s="145">
        <f t="shared" si="125"/>
        <v>437.16441693331655</v>
      </c>
      <c r="AI279" s="145">
        <f t="shared" si="125"/>
        <v>437.16441693331655</v>
      </c>
      <c r="AJ279" s="145">
        <f t="shared" si="125"/>
        <v>437.16441693331655</v>
      </c>
      <c r="AK279" s="145">
        <f t="shared" si="125"/>
        <v>437.16441693331655</v>
      </c>
      <c r="AL279" s="145">
        <f t="shared" si="125"/>
        <v>437.16441693331655</v>
      </c>
      <c r="AM279" s="145">
        <f t="shared" si="125"/>
        <v>437.16441693331655</v>
      </c>
      <c r="AN279" s="145">
        <f t="shared" si="125"/>
        <v>437.16441693331655</v>
      </c>
      <c r="AO279" s="145">
        <f t="shared" si="125"/>
        <v>437.16441693331655</v>
      </c>
      <c r="AP279" s="145">
        <f t="shared" si="125"/>
        <v>437.16441693331655</v>
      </c>
      <c r="AQ279" s="145">
        <f t="shared" si="125"/>
        <v>437.16441693331655</v>
      </c>
      <c r="AR279" s="145">
        <f t="shared" si="125"/>
        <v>437.16441693331655</v>
      </c>
      <c r="AS279" s="145">
        <f t="shared" si="125"/>
        <v>437.16441693331655</v>
      </c>
      <c r="AT279" s="145">
        <f t="shared" si="125"/>
        <v>437.16441693331655</v>
      </c>
      <c r="AU279" s="145">
        <f t="shared" si="125"/>
        <v>437.16441693331655</v>
      </c>
      <c r="AV279" s="145">
        <f t="shared" si="125"/>
        <v>437.16441693331655</v>
      </c>
      <c r="AW279" s="145">
        <f t="shared" si="125"/>
        <v>437.16441693331655</v>
      </c>
      <c r="AX279" s="145">
        <f t="shared" si="125"/>
        <v>437.16441693331655</v>
      </c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</row>
    <row r="280" spans="1:64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</row>
    <row r="281" spans="1:64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</row>
    <row r="282" spans="1:64" x14ac:dyDescent="0.25">
      <c r="A282" s="127"/>
      <c r="B282" s="127" t="s">
        <v>340</v>
      </c>
      <c r="C282" s="127">
        <f>+C19+C20+C25</f>
        <v>0</v>
      </c>
      <c r="D282" s="127">
        <f t="shared" ref="D282:AX282" si="126">+D19+D20+D25</f>
        <v>0</v>
      </c>
      <c r="E282" s="127">
        <f t="shared" si="126"/>
        <v>0</v>
      </c>
      <c r="F282" s="127">
        <f t="shared" si="126"/>
        <v>0</v>
      </c>
      <c r="G282" s="127">
        <f t="shared" si="126"/>
        <v>0</v>
      </c>
      <c r="H282" s="127">
        <f t="shared" si="126"/>
        <v>0</v>
      </c>
      <c r="I282" s="127">
        <f t="shared" si="126"/>
        <v>0</v>
      </c>
      <c r="J282" s="127">
        <f>+J19+J20+J25</f>
        <v>0</v>
      </c>
      <c r="K282" s="127">
        <f t="shared" si="126"/>
        <v>0</v>
      </c>
      <c r="L282" s="127">
        <f t="shared" si="126"/>
        <v>0</v>
      </c>
      <c r="M282" s="127">
        <f t="shared" si="126"/>
        <v>0</v>
      </c>
      <c r="N282" s="127">
        <f>+N19+N20+N25</f>
        <v>2395.4977502666497</v>
      </c>
      <c r="O282" s="127">
        <f t="shared" si="126"/>
        <v>395.49775026664986</v>
      </c>
      <c r="P282" s="127">
        <f t="shared" si="126"/>
        <v>395.49775026664986</v>
      </c>
      <c r="Q282" s="127">
        <f t="shared" si="126"/>
        <v>395.49775026664986</v>
      </c>
      <c r="R282" s="127">
        <f t="shared" si="126"/>
        <v>395.49775026664986</v>
      </c>
      <c r="S282" s="127">
        <f t="shared" si="126"/>
        <v>395.49775026664986</v>
      </c>
      <c r="T282" s="127">
        <f t="shared" si="126"/>
        <v>395.49775026664986</v>
      </c>
      <c r="U282" s="127">
        <f t="shared" si="126"/>
        <v>395.49775026664986</v>
      </c>
      <c r="V282" s="127">
        <f t="shared" si="126"/>
        <v>395.49775026664986</v>
      </c>
      <c r="W282" s="127">
        <f t="shared" si="126"/>
        <v>395.49775026664986</v>
      </c>
      <c r="X282" s="127">
        <f t="shared" si="126"/>
        <v>395.49775026664986</v>
      </c>
      <c r="Y282" s="127">
        <f t="shared" si="126"/>
        <v>395.49775026664986</v>
      </c>
      <c r="Z282" s="127">
        <f t="shared" si="126"/>
        <v>395.49775026664986</v>
      </c>
      <c r="AA282" s="127">
        <f t="shared" si="126"/>
        <v>395.49775026664986</v>
      </c>
      <c r="AB282" s="127">
        <f t="shared" si="126"/>
        <v>395.49775026664986</v>
      </c>
      <c r="AC282" s="127">
        <f t="shared" si="126"/>
        <v>395.49775026664986</v>
      </c>
      <c r="AD282" s="127">
        <f t="shared" si="126"/>
        <v>395.49775026664986</v>
      </c>
      <c r="AE282" s="127">
        <f t="shared" si="126"/>
        <v>395.49775026664986</v>
      </c>
      <c r="AF282" s="127">
        <f t="shared" si="126"/>
        <v>395.49775026664986</v>
      </c>
      <c r="AG282" s="127">
        <f t="shared" si="126"/>
        <v>395.49775026664986</v>
      </c>
      <c r="AH282" s="127">
        <f t="shared" si="126"/>
        <v>395.49775026664986</v>
      </c>
      <c r="AI282" s="127">
        <f t="shared" si="126"/>
        <v>395.49775026664986</v>
      </c>
      <c r="AJ282" s="127">
        <f t="shared" si="126"/>
        <v>395.49775026664986</v>
      </c>
      <c r="AK282" s="127">
        <f t="shared" si="126"/>
        <v>395.49775026664986</v>
      </c>
      <c r="AL282" s="127">
        <f t="shared" si="126"/>
        <v>395.49775026664986</v>
      </c>
      <c r="AM282" s="127">
        <f t="shared" si="126"/>
        <v>395.49775026664986</v>
      </c>
      <c r="AN282" s="127">
        <f t="shared" si="126"/>
        <v>395.49775026664986</v>
      </c>
      <c r="AO282" s="127">
        <f t="shared" si="126"/>
        <v>395.49775026664986</v>
      </c>
      <c r="AP282" s="127">
        <f t="shared" si="126"/>
        <v>395.49775026664986</v>
      </c>
      <c r="AQ282" s="127">
        <f t="shared" si="126"/>
        <v>395.49775026664986</v>
      </c>
      <c r="AR282" s="127">
        <f t="shared" si="126"/>
        <v>395.49775026664986</v>
      </c>
      <c r="AS282" s="127">
        <f t="shared" si="126"/>
        <v>395.49775026664986</v>
      </c>
      <c r="AT282" s="127">
        <f t="shared" si="126"/>
        <v>395.49775026664986</v>
      </c>
      <c r="AU282" s="127">
        <f t="shared" si="126"/>
        <v>395.49775026664986</v>
      </c>
      <c r="AV282" s="127">
        <f t="shared" si="126"/>
        <v>395.49775026664986</v>
      </c>
      <c r="AW282" s="127">
        <f t="shared" si="126"/>
        <v>395.49775026664986</v>
      </c>
      <c r="AX282" s="127">
        <f t="shared" si="126"/>
        <v>395.49775026664986</v>
      </c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</row>
    <row r="283" spans="1:64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</row>
    <row r="284" spans="1:64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</row>
    <row r="285" spans="1:64" x14ac:dyDescent="0.25">
      <c r="A285" s="145"/>
      <c r="B285" s="145" t="s">
        <v>508</v>
      </c>
      <c r="C285" s="145" t="str">
        <f>+C274</f>
        <v>A1 m1</v>
      </c>
      <c r="D285" s="145" t="str">
        <f t="shared" ref="D285:AX285" si="127">+D274</f>
        <v>A1 m2</v>
      </c>
      <c r="E285" s="145" t="str">
        <f t="shared" si="127"/>
        <v>A1 m3</v>
      </c>
      <c r="F285" s="145" t="str">
        <f t="shared" si="127"/>
        <v>A1 m4</v>
      </c>
      <c r="G285" s="145" t="str">
        <f t="shared" si="127"/>
        <v>A1 m5</v>
      </c>
      <c r="H285" s="145" t="str">
        <f t="shared" si="127"/>
        <v>A1 m6</v>
      </c>
      <c r="I285" s="145" t="str">
        <f t="shared" si="127"/>
        <v>A1 m7</v>
      </c>
      <c r="J285" s="145" t="str">
        <f t="shared" si="127"/>
        <v>A1 m8</v>
      </c>
      <c r="K285" s="145" t="str">
        <f t="shared" si="127"/>
        <v>A1 m9</v>
      </c>
      <c r="L285" s="145" t="str">
        <f t="shared" si="127"/>
        <v>A1 m10</v>
      </c>
      <c r="M285" s="145" t="str">
        <f t="shared" si="127"/>
        <v>A1 m11</v>
      </c>
      <c r="N285" s="145" t="str">
        <f t="shared" si="127"/>
        <v>A1 m12</v>
      </c>
      <c r="O285" s="145" t="str">
        <f t="shared" si="127"/>
        <v>A2 m1</v>
      </c>
      <c r="P285" s="145" t="str">
        <f t="shared" si="127"/>
        <v>A2 m2</v>
      </c>
      <c r="Q285" s="145" t="str">
        <f t="shared" si="127"/>
        <v>A2 m3</v>
      </c>
      <c r="R285" s="145" t="str">
        <f t="shared" si="127"/>
        <v>A2 m4</v>
      </c>
      <c r="S285" s="145" t="str">
        <f t="shared" si="127"/>
        <v>A2 m5</v>
      </c>
      <c r="T285" s="145" t="str">
        <f t="shared" si="127"/>
        <v>A2 m6</v>
      </c>
      <c r="U285" s="145" t="str">
        <f t="shared" si="127"/>
        <v>A2 m7</v>
      </c>
      <c r="V285" s="145" t="str">
        <f t="shared" si="127"/>
        <v>A2 m8</v>
      </c>
      <c r="W285" s="145" t="str">
        <f t="shared" si="127"/>
        <v>A2 m9</v>
      </c>
      <c r="X285" s="145" t="str">
        <f t="shared" si="127"/>
        <v>A2 m10</v>
      </c>
      <c r="Y285" s="145" t="str">
        <f t="shared" si="127"/>
        <v>A2 m11</v>
      </c>
      <c r="Z285" s="145" t="str">
        <f t="shared" si="127"/>
        <v>A2 m12</v>
      </c>
      <c r="AA285" s="145" t="str">
        <f t="shared" si="127"/>
        <v>A3 m1</v>
      </c>
      <c r="AB285" s="145" t="str">
        <f t="shared" si="127"/>
        <v>A3 m2</v>
      </c>
      <c r="AC285" s="145" t="str">
        <f t="shared" si="127"/>
        <v>A3 m3</v>
      </c>
      <c r="AD285" s="145" t="str">
        <f t="shared" si="127"/>
        <v>A3 m4</v>
      </c>
      <c r="AE285" s="145" t="str">
        <f t="shared" si="127"/>
        <v>A3 m5</v>
      </c>
      <c r="AF285" s="145" t="str">
        <f t="shared" si="127"/>
        <v>A3 m6</v>
      </c>
      <c r="AG285" s="145" t="str">
        <f t="shared" si="127"/>
        <v>A3 m7</v>
      </c>
      <c r="AH285" s="145" t="str">
        <f t="shared" si="127"/>
        <v>A3 m8</v>
      </c>
      <c r="AI285" s="145" t="str">
        <f t="shared" si="127"/>
        <v>A3 m9</v>
      </c>
      <c r="AJ285" s="145" t="str">
        <f t="shared" si="127"/>
        <v>A3 m10</v>
      </c>
      <c r="AK285" s="145" t="str">
        <f t="shared" si="127"/>
        <v>A3 m11</v>
      </c>
      <c r="AL285" s="145" t="str">
        <f t="shared" si="127"/>
        <v>A3 m12</v>
      </c>
      <c r="AM285" s="145" t="str">
        <f t="shared" si="127"/>
        <v>A4 m1</v>
      </c>
      <c r="AN285" s="145" t="str">
        <f t="shared" si="127"/>
        <v>A4 m2</v>
      </c>
      <c r="AO285" s="145" t="str">
        <f t="shared" si="127"/>
        <v>A4 m3</v>
      </c>
      <c r="AP285" s="145" t="str">
        <f t="shared" si="127"/>
        <v>A4 m4</v>
      </c>
      <c r="AQ285" s="145" t="str">
        <f t="shared" si="127"/>
        <v>A4 m5</v>
      </c>
      <c r="AR285" s="145" t="str">
        <f t="shared" si="127"/>
        <v>A4 m6</v>
      </c>
      <c r="AS285" s="145" t="str">
        <f t="shared" si="127"/>
        <v>A4 m7</v>
      </c>
      <c r="AT285" s="145" t="str">
        <f t="shared" si="127"/>
        <v>A4 m8</v>
      </c>
      <c r="AU285" s="145" t="str">
        <f t="shared" si="127"/>
        <v>A4 m9</v>
      </c>
      <c r="AV285" s="145" t="str">
        <f t="shared" si="127"/>
        <v>A4 m10</v>
      </c>
      <c r="AW285" s="145" t="str">
        <f t="shared" si="127"/>
        <v>A4 m11</v>
      </c>
      <c r="AX285" s="145" t="str">
        <f t="shared" si="127"/>
        <v>A4 m12</v>
      </c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 x14ac:dyDescent="0.25">
      <c r="A286" s="127"/>
      <c r="B286" s="127" t="s">
        <v>583</v>
      </c>
      <c r="C286" s="127">
        <f>+C47</f>
        <v>0</v>
      </c>
      <c r="D286" s="127">
        <f t="shared" ref="D286:AX286" si="128">+D47</f>
        <v>0</v>
      </c>
      <c r="E286" s="127">
        <f t="shared" si="128"/>
        <v>0</v>
      </c>
      <c r="F286" s="127">
        <f t="shared" si="128"/>
        <v>0</v>
      </c>
      <c r="G286" s="127">
        <f t="shared" si="128"/>
        <v>0</v>
      </c>
      <c r="H286" s="127">
        <f t="shared" si="128"/>
        <v>0</v>
      </c>
      <c r="I286" s="127">
        <f t="shared" si="128"/>
        <v>0</v>
      </c>
      <c r="J286" s="127">
        <f t="shared" si="128"/>
        <v>0</v>
      </c>
      <c r="K286" s="127">
        <f t="shared" si="128"/>
        <v>0</v>
      </c>
      <c r="L286" s="127">
        <f t="shared" si="128"/>
        <v>0</v>
      </c>
      <c r="M286" s="127">
        <f t="shared" si="128"/>
        <v>0</v>
      </c>
      <c r="N286" s="127">
        <f t="shared" si="128"/>
        <v>0</v>
      </c>
      <c r="O286" s="127">
        <f t="shared" si="128"/>
        <v>395.49775026664986</v>
      </c>
      <c r="P286" s="127">
        <f t="shared" si="128"/>
        <v>395.49775026664986</v>
      </c>
      <c r="Q286" s="127">
        <f t="shared" si="128"/>
        <v>395.49775026664986</v>
      </c>
      <c r="R286" s="127">
        <f t="shared" si="128"/>
        <v>395.49775026664986</v>
      </c>
      <c r="S286" s="127">
        <f t="shared" si="128"/>
        <v>395.49775026664986</v>
      </c>
      <c r="T286" s="127">
        <f t="shared" si="128"/>
        <v>395.49775026664986</v>
      </c>
      <c r="U286" s="127">
        <f t="shared" si="128"/>
        <v>395.49775026664986</v>
      </c>
      <c r="V286" s="127">
        <f t="shared" si="128"/>
        <v>395.49775026664986</v>
      </c>
      <c r="W286" s="127">
        <f t="shared" si="128"/>
        <v>395.49775026664986</v>
      </c>
      <c r="X286" s="127">
        <f t="shared" si="128"/>
        <v>395.49775026664986</v>
      </c>
      <c r="Y286" s="127">
        <f t="shared" si="128"/>
        <v>395.49775026664986</v>
      </c>
      <c r="Z286" s="127">
        <f t="shared" si="128"/>
        <v>395.49775026664986</v>
      </c>
      <c r="AA286" s="127">
        <f t="shared" si="128"/>
        <v>395.49775026664986</v>
      </c>
      <c r="AB286" s="127">
        <f t="shared" si="128"/>
        <v>395.49775026664986</v>
      </c>
      <c r="AC286" s="127">
        <f t="shared" si="128"/>
        <v>395.49775026664986</v>
      </c>
      <c r="AD286" s="127">
        <f t="shared" si="128"/>
        <v>395.49775026664986</v>
      </c>
      <c r="AE286" s="127">
        <f t="shared" si="128"/>
        <v>395.49775026664986</v>
      </c>
      <c r="AF286" s="127">
        <f t="shared" si="128"/>
        <v>395.49775026664986</v>
      </c>
      <c r="AG286" s="127">
        <f t="shared" si="128"/>
        <v>395.49775026664986</v>
      </c>
      <c r="AH286" s="127">
        <f t="shared" si="128"/>
        <v>395.49775026664986</v>
      </c>
      <c r="AI286" s="127">
        <f t="shared" si="128"/>
        <v>395.49775026664986</v>
      </c>
      <c r="AJ286" s="127">
        <f t="shared" si="128"/>
        <v>395.49775026664986</v>
      </c>
      <c r="AK286" s="127">
        <f t="shared" si="128"/>
        <v>395.49775026664986</v>
      </c>
      <c r="AL286" s="127">
        <f t="shared" si="128"/>
        <v>395.49775026664986</v>
      </c>
      <c r="AM286" s="127">
        <f t="shared" si="128"/>
        <v>395.49775026664986</v>
      </c>
      <c r="AN286" s="127">
        <f t="shared" si="128"/>
        <v>395.49775026664986</v>
      </c>
      <c r="AO286" s="127">
        <f t="shared" si="128"/>
        <v>395.49775026664986</v>
      </c>
      <c r="AP286" s="127">
        <f t="shared" si="128"/>
        <v>395.49775026664986</v>
      </c>
      <c r="AQ286" s="127">
        <f t="shared" si="128"/>
        <v>395.49775026664986</v>
      </c>
      <c r="AR286" s="127">
        <f t="shared" si="128"/>
        <v>395.49775026664986</v>
      </c>
      <c r="AS286" s="127">
        <f t="shared" si="128"/>
        <v>395.49775026664986</v>
      </c>
      <c r="AT286" s="127">
        <f t="shared" si="128"/>
        <v>395.49775026664986</v>
      </c>
      <c r="AU286" s="127">
        <f t="shared" si="128"/>
        <v>395.49775026664986</v>
      </c>
      <c r="AV286" s="127">
        <f t="shared" si="128"/>
        <v>395.49775026664986</v>
      </c>
      <c r="AW286" s="127">
        <f t="shared" si="128"/>
        <v>395.49775026664986</v>
      </c>
      <c r="AX286" s="127">
        <f t="shared" si="128"/>
        <v>395.49775026664986</v>
      </c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</row>
    <row r="287" spans="1:64" x14ac:dyDescent="0.25">
      <c r="A287" s="127" t="s">
        <v>605</v>
      </c>
      <c r="B287" s="127" t="s">
        <v>606</v>
      </c>
      <c r="C287" s="127">
        <f t="shared" ref="C287:AX287" si="129">+IF(C47=0,0,(($C35*$C36)/$C38))</f>
        <v>0</v>
      </c>
      <c r="D287" s="127">
        <f t="shared" si="129"/>
        <v>0</v>
      </c>
      <c r="E287" s="127">
        <f t="shared" si="129"/>
        <v>0</v>
      </c>
      <c r="F287" s="127">
        <f t="shared" si="129"/>
        <v>0</v>
      </c>
      <c r="G287" s="127">
        <f t="shared" si="129"/>
        <v>0</v>
      </c>
      <c r="H287" s="127">
        <f t="shared" si="129"/>
        <v>0</v>
      </c>
      <c r="I287" s="127">
        <f t="shared" si="129"/>
        <v>0</v>
      </c>
      <c r="J287" s="127">
        <f t="shared" si="129"/>
        <v>0</v>
      </c>
      <c r="K287" s="127">
        <f t="shared" si="129"/>
        <v>0</v>
      </c>
      <c r="L287" s="127">
        <f t="shared" si="129"/>
        <v>0</v>
      </c>
      <c r="M287" s="127">
        <f t="shared" si="129"/>
        <v>0</v>
      </c>
      <c r="N287" s="127">
        <f t="shared" si="129"/>
        <v>0</v>
      </c>
      <c r="O287" s="127">
        <f t="shared" si="129"/>
        <v>41.666666666666664</v>
      </c>
      <c r="P287" s="127">
        <f t="shared" si="129"/>
        <v>41.666666666666664</v>
      </c>
      <c r="Q287" s="127">
        <f t="shared" si="129"/>
        <v>41.666666666666664</v>
      </c>
      <c r="R287" s="127">
        <f t="shared" si="129"/>
        <v>41.666666666666664</v>
      </c>
      <c r="S287" s="127">
        <f t="shared" si="129"/>
        <v>41.666666666666664</v>
      </c>
      <c r="T287" s="127">
        <f t="shared" si="129"/>
        <v>41.666666666666664</v>
      </c>
      <c r="U287" s="127">
        <f t="shared" si="129"/>
        <v>41.666666666666664</v>
      </c>
      <c r="V287" s="127">
        <f t="shared" si="129"/>
        <v>41.666666666666664</v>
      </c>
      <c r="W287" s="127">
        <f t="shared" si="129"/>
        <v>41.666666666666664</v>
      </c>
      <c r="X287" s="127">
        <f t="shared" si="129"/>
        <v>41.666666666666664</v>
      </c>
      <c r="Y287" s="127">
        <f t="shared" si="129"/>
        <v>41.666666666666664</v>
      </c>
      <c r="Z287" s="127">
        <f t="shared" si="129"/>
        <v>41.666666666666664</v>
      </c>
      <c r="AA287" s="127">
        <f t="shared" si="129"/>
        <v>41.666666666666664</v>
      </c>
      <c r="AB287" s="127">
        <f t="shared" si="129"/>
        <v>41.666666666666664</v>
      </c>
      <c r="AC287" s="127">
        <f t="shared" si="129"/>
        <v>41.666666666666664</v>
      </c>
      <c r="AD287" s="127">
        <f t="shared" si="129"/>
        <v>41.666666666666664</v>
      </c>
      <c r="AE287" s="127">
        <f t="shared" si="129"/>
        <v>41.666666666666664</v>
      </c>
      <c r="AF287" s="127">
        <f t="shared" si="129"/>
        <v>41.666666666666664</v>
      </c>
      <c r="AG287" s="127">
        <f t="shared" si="129"/>
        <v>41.666666666666664</v>
      </c>
      <c r="AH287" s="127">
        <f t="shared" si="129"/>
        <v>41.666666666666664</v>
      </c>
      <c r="AI287" s="127">
        <f t="shared" si="129"/>
        <v>41.666666666666664</v>
      </c>
      <c r="AJ287" s="127">
        <f t="shared" si="129"/>
        <v>41.666666666666664</v>
      </c>
      <c r="AK287" s="127">
        <f t="shared" si="129"/>
        <v>41.666666666666664</v>
      </c>
      <c r="AL287" s="127">
        <f t="shared" si="129"/>
        <v>41.666666666666664</v>
      </c>
      <c r="AM287" s="127">
        <f t="shared" si="129"/>
        <v>41.666666666666664</v>
      </c>
      <c r="AN287" s="127">
        <f t="shared" si="129"/>
        <v>41.666666666666664</v>
      </c>
      <c r="AO287" s="127">
        <f t="shared" si="129"/>
        <v>41.666666666666664</v>
      </c>
      <c r="AP287" s="127">
        <f t="shared" si="129"/>
        <v>41.666666666666664</v>
      </c>
      <c r="AQ287" s="127">
        <f t="shared" si="129"/>
        <v>41.666666666666664</v>
      </c>
      <c r="AR287" s="127">
        <f t="shared" si="129"/>
        <v>41.666666666666664</v>
      </c>
      <c r="AS287" s="127">
        <f t="shared" si="129"/>
        <v>41.666666666666664</v>
      </c>
      <c r="AT287" s="127">
        <f t="shared" si="129"/>
        <v>41.666666666666664</v>
      </c>
      <c r="AU287" s="127">
        <f t="shared" si="129"/>
        <v>41.666666666666664</v>
      </c>
      <c r="AV287" s="127">
        <f t="shared" si="129"/>
        <v>41.666666666666664</v>
      </c>
      <c r="AW287" s="127">
        <f t="shared" si="129"/>
        <v>41.666666666666664</v>
      </c>
      <c r="AX287" s="127">
        <f t="shared" si="129"/>
        <v>41.666666666666664</v>
      </c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</row>
    <row r="288" spans="1:64" x14ac:dyDescent="0.25">
      <c r="A288" s="127" t="s">
        <v>607</v>
      </c>
      <c r="B288" s="127" t="s">
        <v>608</v>
      </c>
      <c r="C288" s="127">
        <f>+IF(C47=0,0,($C35*$C37))</f>
        <v>0</v>
      </c>
      <c r="D288" s="127">
        <f>+IF(D47=0,0,(($C35*$C37)-SUM($C287:D287)))</f>
        <v>0</v>
      </c>
      <c r="E288" s="127">
        <f>+IF(E47=0,0,(($C35*$C37)-SUM($C287:E287)))</f>
        <v>0</v>
      </c>
      <c r="F288" s="127">
        <f>+IF(F47=0,0,(($C35*$C37)-SUM($C287:F287)))</f>
        <v>0</v>
      </c>
      <c r="G288" s="127">
        <f>+IF(G47=0,0,(($C35*$C37)-SUM($C287:G287)))</f>
        <v>0</v>
      </c>
      <c r="H288" s="127">
        <f>+IF(H47=0,0,(($C35*$C37)-SUM($C287:H287)))</f>
        <v>0</v>
      </c>
      <c r="I288" s="127">
        <f>+IF(I47=0,0,(($C35*$C37)-SUM($C287:I287)))</f>
        <v>0</v>
      </c>
      <c r="J288" s="127">
        <f>+IF(J47=0,0,(($C35*$C37)-SUM($C287:J287)))</f>
        <v>0</v>
      </c>
      <c r="K288" s="127">
        <f>+IF(K47=0,0,(($C35*$C37)-SUM($C287:K287)))</f>
        <v>0</v>
      </c>
      <c r="L288" s="127">
        <f>+IF(L47=0,0,(($C35*$C37)-SUM($C287:L287)))</f>
        <v>0</v>
      </c>
      <c r="M288" s="127">
        <f>+IF(M47=0,0,(($C35*$C37)-SUM($C287:M287)))</f>
        <v>0</v>
      </c>
      <c r="N288" s="127">
        <f>+IF(N47=0,0,(($C35*$C37)-SUM($C287:N287)))</f>
        <v>0</v>
      </c>
      <c r="O288" s="127">
        <f>+IF(O47=0,0,(($C35*$C37)-SUM($C287:O287)))</f>
        <v>1958.3333333333333</v>
      </c>
      <c r="P288" s="127">
        <f>+IF(P47=0,0,(($C35*$C37)-SUM($C287:P287)))</f>
        <v>1916.6666666666667</v>
      </c>
      <c r="Q288" s="127">
        <f>+IF(Q47=0,0,(($C35*$C37)-SUM($C287:Q287)))</f>
        <v>1875</v>
      </c>
      <c r="R288" s="127">
        <f>+IF(R47=0,0,(($C35*$C37)-SUM($C287:R287)))</f>
        <v>1833.3333333333333</v>
      </c>
      <c r="S288" s="127">
        <f>+IF(S47=0,0,(($C35*$C37)-SUM($C287:S287)))</f>
        <v>1791.6666666666667</v>
      </c>
      <c r="T288" s="127">
        <f>+IF(T47=0,0,(($C35*$C37)-SUM($C287:T287)))</f>
        <v>1750</v>
      </c>
      <c r="U288" s="127">
        <f>+IF(U47=0,0,(($C35*$C37)-SUM($C287:U287)))</f>
        <v>1708.3333333333335</v>
      </c>
      <c r="V288" s="127">
        <f>+IF(V47=0,0,(($C35*$C37)-SUM($C287:V287)))</f>
        <v>1666.6666666666667</v>
      </c>
      <c r="W288" s="127">
        <f>+IF(W47=0,0,(($C35*$C37)-SUM($C287:W287)))</f>
        <v>1625</v>
      </c>
      <c r="X288" s="127">
        <f>+IF(X47=0,0,(($C35*$C37)-SUM($C287:X287)))</f>
        <v>1583.3333333333333</v>
      </c>
      <c r="Y288" s="127">
        <f>+IF(Y47=0,0,(($C35*$C37)-SUM($C287:Y287)))</f>
        <v>1541.6666666666665</v>
      </c>
      <c r="Z288" s="127">
        <f>+IF(Z47=0,0,(($C35*$C37)-SUM($C287:Z287)))</f>
        <v>1500</v>
      </c>
      <c r="AA288" s="127">
        <f>+IF(AA47=0,0,(($C35*$C37)-SUM($C287:AA287)))</f>
        <v>1458.3333333333333</v>
      </c>
      <c r="AB288" s="127">
        <f>+IF(AB47=0,0,(($C35*$C37)-SUM($C287:AB287)))</f>
        <v>1416.6666666666665</v>
      </c>
      <c r="AC288" s="127">
        <f>+IF(AC47=0,0,(($C35*$C37)-SUM($C287:AC287)))</f>
        <v>1375</v>
      </c>
      <c r="AD288" s="127">
        <f>+IF(AD47=0,0,(($C35*$C37)-SUM($C287:AD287)))</f>
        <v>1333.3333333333335</v>
      </c>
      <c r="AE288" s="127">
        <f>+IF(AE47=0,0,(($C35*$C37)-SUM($C287:AE287)))</f>
        <v>1291.6666666666667</v>
      </c>
      <c r="AF288" s="127">
        <f>+IF(AF47=0,0,(($C35*$C37)-SUM($C287:AF287)))</f>
        <v>1250</v>
      </c>
      <c r="AG288" s="127">
        <f>+IF(AG47=0,0,(($C35*$C37)-SUM($C287:AG287)))</f>
        <v>1208.3333333333335</v>
      </c>
      <c r="AH288" s="127">
        <f>+IF(AH47=0,0,(($C35*$C37)-SUM($C287:AH287)))</f>
        <v>1166.666666666667</v>
      </c>
      <c r="AI288" s="127">
        <f>+IF(AI47=0,0,(($C35*$C37)-SUM($C287:AI287)))</f>
        <v>1125.0000000000002</v>
      </c>
      <c r="AJ288" s="127">
        <f>+IF(AJ47=0,0,(($C35*$C37)-SUM($C287:AJ287)))</f>
        <v>1083.3333333333335</v>
      </c>
      <c r="AK288" s="127">
        <f>+IF(AK47=0,0,(($C35*$C37)-SUM($C287:AK287)))</f>
        <v>1041.666666666667</v>
      </c>
      <c r="AL288" s="127">
        <f>+IF(AL47=0,0,(($C35*$C37)-SUM($C287:AL287)))</f>
        <v>1000.0000000000003</v>
      </c>
      <c r="AM288" s="127">
        <f>+IF(AM47=0,0,(($C35*$C37)-SUM($C287:AM287)))</f>
        <v>958.33333333333371</v>
      </c>
      <c r="AN288" s="127">
        <f>+IF(AN47=0,0,(($C35*$C37)-SUM($C287:AN287)))</f>
        <v>916.66666666666697</v>
      </c>
      <c r="AO288" s="127">
        <f>+IF(AO47=0,0,(($C35*$C37)-SUM($C287:AO287)))</f>
        <v>875.00000000000023</v>
      </c>
      <c r="AP288" s="127">
        <f>+IF(AP47=0,0,(($C35*$C37)-SUM($C287:AP287)))</f>
        <v>833.33333333333348</v>
      </c>
      <c r="AQ288" s="127">
        <f>+IF(AQ47=0,0,(($C35*$C37)-SUM($C287:AQ287)))</f>
        <v>791.66666666666674</v>
      </c>
      <c r="AR288" s="127">
        <f>+IF(AR47=0,0,(($C35*$C37)-SUM($C287:AR287)))</f>
        <v>750</v>
      </c>
      <c r="AS288" s="127">
        <f>+IF(AS47=0,0,(($C35*$C37)-SUM($C287:AS287)))</f>
        <v>708.33333333333326</v>
      </c>
      <c r="AT288" s="127">
        <f>+IF(AT47=0,0,(($C35*$C37)-SUM($C287:AT287)))</f>
        <v>666.66666666666652</v>
      </c>
      <c r="AU288" s="127">
        <f>+IF(AU47=0,0,(($C35*$C37)-SUM($C287:AU287)))</f>
        <v>624.99999999999977</v>
      </c>
      <c r="AV288" s="127">
        <f>+IF(AV47=0,0,(($C35*$C37)-SUM($C287:AV287)))</f>
        <v>583.33333333333303</v>
      </c>
      <c r="AW288" s="127">
        <f>+IF(AW47=0,0,(($C35*$C37)-SUM($C287:AW287)))</f>
        <v>541.66666666666629</v>
      </c>
      <c r="AX288" s="127">
        <f>+IF(AX47=0,0,(($C35*$C37)-SUM($C287:AX287)))</f>
        <v>499.99999999999955</v>
      </c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</row>
    <row r="289" spans="1:64" x14ac:dyDescent="0.25">
      <c r="A289" s="127"/>
      <c r="B289" s="127" t="s">
        <v>609</v>
      </c>
      <c r="C289" s="127">
        <f>+C52</f>
        <v>0</v>
      </c>
      <c r="D289" s="127">
        <f t="shared" ref="D289:AX289" si="130">+D52</f>
        <v>0</v>
      </c>
      <c r="E289" s="127">
        <f t="shared" si="130"/>
        <v>0</v>
      </c>
      <c r="F289" s="127">
        <f t="shared" si="130"/>
        <v>0</v>
      </c>
      <c r="G289" s="127">
        <f t="shared" si="130"/>
        <v>0</v>
      </c>
      <c r="H289" s="127">
        <f t="shared" si="130"/>
        <v>0</v>
      </c>
      <c r="I289" s="127">
        <f t="shared" si="130"/>
        <v>0</v>
      </c>
      <c r="J289" s="127">
        <f t="shared" si="130"/>
        <v>0</v>
      </c>
      <c r="K289" s="127">
        <f t="shared" si="130"/>
        <v>0</v>
      </c>
      <c r="L289" s="127">
        <f t="shared" si="130"/>
        <v>0</v>
      </c>
      <c r="M289" s="127">
        <f t="shared" si="130"/>
        <v>0</v>
      </c>
      <c r="N289" s="127">
        <f t="shared" si="130"/>
        <v>0</v>
      </c>
      <c r="O289" s="127">
        <f t="shared" si="130"/>
        <v>0</v>
      </c>
      <c r="P289" s="127">
        <f t="shared" si="130"/>
        <v>0</v>
      </c>
      <c r="Q289" s="127">
        <f t="shared" si="130"/>
        <v>0</v>
      </c>
      <c r="R289" s="127">
        <f t="shared" si="130"/>
        <v>0</v>
      </c>
      <c r="S289" s="127">
        <f t="shared" si="130"/>
        <v>0</v>
      </c>
      <c r="T289" s="127">
        <f t="shared" si="130"/>
        <v>0</v>
      </c>
      <c r="U289" s="127">
        <f t="shared" si="130"/>
        <v>0</v>
      </c>
      <c r="V289" s="127">
        <f t="shared" si="130"/>
        <v>0</v>
      </c>
      <c r="W289" s="127">
        <f t="shared" si="130"/>
        <v>0</v>
      </c>
      <c r="X289" s="127">
        <f t="shared" si="130"/>
        <v>0</v>
      </c>
      <c r="Y289" s="127">
        <f t="shared" si="130"/>
        <v>0</v>
      </c>
      <c r="Z289" s="127">
        <f t="shared" si="130"/>
        <v>0</v>
      </c>
      <c r="AA289" s="127">
        <f t="shared" si="130"/>
        <v>0</v>
      </c>
      <c r="AB289" s="127">
        <f t="shared" si="130"/>
        <v>0</v>
      </c>
      <c r="AC289" s="127">
        <f t="shared" si="130"/>
        <v>0</v>
      </c>
      <c r="AD289" s="127">
        <f t="shared" si="130"/>
        <v>0</v>
      </c>
      <c r="AE289" s="127">
        <f t="shared" si="130"/>
        <v>0</v>
      </c>
      <c r="AF289" s="127">
        <f t="shared" si="130"/>
        <v>0</v>
      </c>
      <c r="AG289" s="127">
        <f t="shared" si="130"/>
        <v>0</v>
      </c>
      <c r="AH289" s="127">
        <f t="shared" si="130"/>
        <v>0</v>
      </c>
      <c r="AI289" s="127">
        <f t="shared" si="130"/>
        <v>0</v>
      </c>
      <c r="AJ289" s="127">
        <f t="shared" si="130"/>
        <v>0</v>
      </c>
      <c r="AK289" s="127">
        <f t="shared" si="130"/>
        <v>0</v>
      </c>
      <c r="AL289" s="127">
        <f t="shared" si="130"/>
        <v>0</v>
      </c>
      <c r="AM289" s="127">
        <f t="shared" si="130"/>
        <v>0</v>
      </c>
      <c r="AN289" s="127">
        <f t="shared" si="130"/>
        <v>0</v>
      </c>
      <c r="AO289" s="127">
        <f t="shared" si="130"/>
        <v>0</v>
      </c>
      <c r="AP289" s="127">
        <f t="shared" si="130"/>
        <v>0</v>
      </c>
      <c r="AQ289" s="127">
        <f t="shared" si="130"/>
        <v>0</v>
      </c>
      <c r="AR289" s="127">
        <f t="shared" si="130"/>
        <v>0</v>
      </c>
      <c r="AS289" s="127">
        <f t="shared" si="130"/>
        <v>0</v>
      </c>
      <c r="AT289" s="127">
        <f t="shared" si="130"/>
        <v>0</v>
      </c>
      <c r="AU289" s="127">
        <f t="shared" si="130"/>
        <v>0</v>
      </c>
      <c r="AV289" s="127">
        <f t="shared" si="130"/>
        <v>0</v>
      </c>
      <c r="AW289" s="127">
        <f t="shared" si="130"/>
        <v>0</v>
      </c>
      <c r="AX289" s="127">
        <f t="shared" si="130"/>
        <v>0</v>
      </c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</row>
    <row r="290" spans="1:64" x14ac:dyDescent="0.25">
      <c r="A290" s="127"/>
      <c r="B290" s="145" t="s">
        <v>610</v>
      </c>
      <c r="C290" s="145">
        <f>+C286+C287+C289</f>
        <v>0</v>
      </c>
      <c r="D290" s="145">
        <f t="shared" ref="D290:J290" si="131">+D286+D287+D289</f>
        <v>0</v>
      </c>
      <c r="E290" s="145">
        <f t="shared" si="131"/>
        <v>0</v>
      </c>
      <c r="F290" s="145">
        <f t="shared" si="131"/>
        <v>0</v>
      </c>
      <c r="G290" s="145">
        <f t="shared" si="131"/>
        <v>0</v>
      </c>
      <c r="H290" s="145">
        <f t="shared" si="131"/>
        <v>0</v>
      </c>
      <c r="I290" s="145">
        <f t="shared" si="131"/>
        <v>0</v>
      </c>
      <c r="J290" s="145">
        <f t="shared" si="131"/>
        <v>0</v>
      </c>
      <c r="K290" s="145">
        <f>+K286+K287+K289</f>
        <v>0</v>
      </c>
      <c r="L290" s="145">
        <f t="shared" ref="L290:AX290" si="132">+L286+L287+L289</f>
        <v>0</v>
      </c>
      <c r="M290" s="145">
        <f t="shared" si="132"/>
        <v>0</v>
      </c>
      <c r="N290" s="145">
        <f t="shared" si="132"/>
        <v>0</v>
      </c>
      <c r="O290" s="145">
        <f t="shared" si="132"/>
        <v>437.16441693331655</v>
      </c>
      <c r="P290" s="145">
        <f t="shared" si="132"/>
        <v>437.16441693331655</v>
      </c>
      <c r="Q290" s="145">
        <f t="shared" si="132"/>
        <v>437.16441693331655</v>
      </c>
      <c r="R290" s="145">
        <f t="shared" si="132"/>
        <v>437.16441693331655</v>
      </c>
      <c r="S290" s="145">
        <f t="shared" si="132"/>
        <v>437.16441693331655</v>
      </c>
      <c r="T290" s="145">
        <f t="shared" si="132"/>
        <v>437.16441693331655</v>
      </c>
      <c r="U290" s="145">
        <f t="shared" si="132"/>
        <v>437.16441693331655</v>
      </c>
      <c r="V290" s="145">
        <f t="shared" si="132"/>
        <v>437.16441693331655</v>
      </c>
      <c r="W290" s="145">
        <f t="shared" si="132"/>
        <v>437.16441693331655</v>
      </c>
      <c r="X290" s="145">
        <f t="shared" si="132"/>
        <v>437.16441693331655</v>
      </c>
      <c r="Y290" s="145">
        <f t="shared" si="132"/>
        <v>437.16441693331655</v>
      </c>
      <c r="Z290" s="145">
        <f t="shared" si="132"/>
        <v>437.16441693331655</v>
      </c>
      <c r="AA290" s="145">
        <f t="shared" si="132"/>
        <v>437.16441693331655</v>
      </c>
      <c r="AB290" s="145">
        <f t="shared" si="132"/>
        <v>437.16441693331655</v>
      </c>
      <c r="AC290" s="145">
        <f t="shared" si="132"/>
        <v>437.16441693331655</v>
      </c>
      <c r="AD290" s="145">
        <f t="shared" si="132"/>
        <v>437.16441693331655</v>
      </c>
      <c r="AE290" s="145">
        <f t="shared" si="132"/>
        <v>437.16441693331655</v>
      </c>
      <c r="AF290" s="145">
        <f t="shared" si="132"/>
        <v>437.16441693331655</v>
      </c>
      <c r="AG290" s="145">
        <f t="shared" si="132"/>
        <v>437.16441693331655</v>
      </c>
      <c r="AH290" s="145">
        <f t="shared" si="132"/>
        <v>437.16441693331655</v>
      </c>
      <c r="AI290" s="145">
        <f t="shared" si="132"/>
        <v>437.16441693331655</v>
      </c>
      <c r="AJ290" s="145">
        <f t="shared" si="132"/>
        <v>437.16441693331655</v>
      </c>
      <c r="AK290" s="145">
        <f t="shared" si="132"/>
        <v>437.16441693331655</v>
      </c>
      <c r="AL290" s="145">
        <f t="shared" si="132"/>
        <v>437.16441693331655</v>
      </c>
      <c r="AM290" s="145">
        <f t="shared" si="132"/>
        <v>437.16441693331655</v>
      </c>
      <c r="AN290" s="145">
        <f t="shared" si="132"/>
        <v>437.16441693331655</v>
      </c>
      <c r="AO290" s="145">
        <f t="shared" si="132"/>
        <v>437.16441693331655</v>
      </c>
      <c r="AP290" s="145">
        <f t="shared" si="132"/>
        <v>437.16441693331655</v>
      </c>
      <c r="AQ290" s="145">
        <f t="shared" si="132"/>
        <v>437.16441693331655</v>
      </c>
      <c r="AR290" s="145">
        <f t="shared" si="132"/>
        <v>437.16441693331655</v>
      </c>
      <c r="AS290" s="145">
        <f t="shared" si="132"/>
        <v>437.16441693331655</v>
      </c>
      <c r="AT290" s="145">
        <f t="shared" si="132"/>
        <v>437.16441693331655</v>
      </c>
      <c r="AU290" s="145">
        <f t="shared" si="132"/>
        <v>437.16441693331655</v>
      </c>
      <c r="AV290" s="145">
        <f t="shared" si="132"/>
        <v>437.16441693331655</v>
      </c>
      <c r="AW290" s="145">
        <f t="shared" si="132"/>
        <v>437.16441693331655</v>
      </c>
      <c r="AX290" s="145">
        <f t="shared" si="132"/>
        <v>437.16441693331655</v>
      </c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</row>
    <row r="291" spans="1:64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</row>
    <row r="292" spans="1:64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</row>
    <row r="293" spans="1:64" x14ac:dyDescent="0.25">
      <c r="A293" s="127"/>
      <c r="B293" s="127" t="s">
        <v>340</v>
      </c>
      <c r="C293" s="127">
        <f t="shared" ref="C293:AX293" si="133">+C46+C47+C52</f>
        <v>0</v>
      </c>
      <c r="D293" s="127">
        <f t="shared" si="133"/>
        <v>0</v>
      </c>
      <c r="E293" s="127">
        <f t="shared" si="133"/>
        <v>0</v>
      </c>
      <c r="F293" s="127">
        <f t="shared" si="133"/>
        <v>0</v>
      </c>
      <c r="G293" s="127">
        <f t="shared" si="133"/>
        <v>0</v>
      </c>
      <c r="H293" s="127">
        <f t="shared" si="133"/>
        <v>0</v>
      </c>
      <c r="I293" s="127">
        <f t="shared" si="133"/>
        <v>0</v>
      </c>
      <c r="J293" s="127">
        <f t="shared" si="133"/>
        <v>0</v>
      </c>
      <c r="K293" s="127">
        <f t="shared" si="133"/>
        <v>0</v>
      </c>
      <c r="L293" s="127">
        <f t="shared" si="133"/>
        <v>0</v>
      </c>
      <c r="M293" s="127">
        <f t="shared" si="133"/>
        <v>0</v>
      </c>
      <c r="N293" s="127">
        <f t="shared" si="133"/>
        <v>0</v>
      </c>
      <c r="O293" s="127">
        <f t="shared" si="133"/>
        <v>2395.4977502666497</v>
      </c>
      <c r="P293" s="127">
        <f t="shared" si="133"/>
        <v>395.49775026664986</v>
      </c>
      <c r="Q293" s="127">
        <f t="shared" si="133"/>
        <v>395.49775026664986</v>
      </c>
      <c r="R293" s="127">
        <f t="shared" si="133"/>
        <v>395.49775026664986</v>
      </c>
      <c r="S293" s="127">
        <f t="shared" si="133"/>
        <v>395.49775026664986</v>
      </c>
      <c r="T293" s="127">
        <f t="shared" si="133"/>
        <v>395.49775026664986</v>
      </c>
      <c r="U293" s="127">
        <f t="shared" si="133"/>
        <v>395.49775026664986</v>
      </c>
      <c r="V293" s="127">
        <f t="shared" si="133"/>
        <v>395.49775026664986</v>
      </c>
      <c r="W293" s="127">
        <f t="shared" si="133"/>
        <v>395.49775026664986</v>
      </c>
      <c r="X293" s="127">
        <f t="shared" si="133"/>
        <v>395.49775026664986</v>
      </c>
      <c r="Y293" s="127">
        <f t="shared" si="133"/>
        <v>395.49775026664986</v>
      </c>
      <c r="Z293" s="127">
        <f t="shared" si="133"/>
        <v>395.49775026664986</v>
      </c>
      <c r="AA293" s="127">
        <f t="shared" si="133"/>
        <v>395.49775026664986</v>
      </c>
      <c r="AB293" s="127">
        <f t="shared" si="133"/>
        <v>395.49775026664986</v>
      </c>
      <c r="AC293" s="127">
        <f t="shared" si="133"/>
        <v>395.49775026664986</v>
      </c>
      <c r="AD293" s="127">
        <f t="shared" si="133"/>
        <v>395.49775026664986</v>
      </c>
      <c r="AE293" s="127">
        <f t="shared" si="133"/>
        <v>395.49775026664986</v>
      </c>
      <c r="AF293" s="127">
        <f t="shared" si="133"/>
        <v>395.49775026664986</v>
      </c>
      <c r="AG293" s="127">
        <f t="shared" si="133"/>
        <v>395.49775026664986</v>
      </c>
      <c r="AH293" s="127">
        <f t="shared" si="133"/>
        <v>395.49775026664986</v>
      </c>
      <c r="AI293" s="127">
        <f t="shared" si="133"/>
        <v>395.49775026664986</v>
      </c>
      <c r="AJ293" s="127">
        <f t="shared" si="133"/>
        <v>395.49775026664986</v>
      </c>
      <c r="AK293" s="127">
        <f t="shared" si="133"/>
        <v>395.49775026664986</v>
      </c>
      <c r="AL293" s="127">
        <f t="shared" si="133"/>
        <v>395.49775026664986</v>
      </c>
      <c r="AM293" s="127">
        <f t="shared" si="133"/>
        <v>395.49775026664986</v>
      </c>
      <c r="AN293" s="127">
        <f t="shared" si="133"/>
        <v>395.49775026664986</v>
      </c>
      <c r="AO293" s="127">
        <f t="shared" si="133"/>
        <v>395.49775026664986</v>
      </c>
      <c r="AP293" s="127">
        <f t="shared" si="133"/>
        <v>395.49775026664986</v>
      </c>
      <c r="AQ293" s="127">
        <f t="shared" si="133"/>
        <v>395.49775026664986</v>
      </c>
      <c r="AR293" s="127">
        <f t="shared" si="133"/>
        <v>395.49775026664986</v>
      </c>
      <c r="AS293" s="127">
        <f t="shared" si="133"/>
        <v>395.49775026664986</v>
      </c>
      <c r="AT293" s="127">
        <f t="shared" si="133"/>
        <v>395.49775026664986</v>
      </c>
      <c r="AU293" s="127">
        <f t="shared" si="133"/>
        <v>395.49775026664986</v>
      </c>
      <c r="AV293" s="127">
        <f t="shared" si="133"/>
        <v>395.49775026664986</v>
      </c>
      <c r="AW293" s="127">
        <f t="shared" si="133"/>
        <v>395.49775026664986</v>
      </c>
      <c r="AX293" s="127">
        <f t="shared" si="133"/>
        <v>395.49775026664986</v>
      </c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</row>
    <row r="294" spans="1:64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</row>
    <row r="295" spans="1:64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</row>
    <row r="296" spans="1:64" x14ac:dyDescent="0.25">
      <c r="A296" s="145"/>
      <c r="B296" s="145" t="s">
        <v>509</v>
      </c>
      <c r="C296" s="145" t="str">
        <f>+C285</f>
        <v>A1 m1</v>
      </c>
      <c r="D296" s="145" t="str">
        <f t="shared" ref="D296:AX296" si="134">+D285</f>
        <v>A1 m2</v>
      </c>
      <c r="E296" s="145" t="str">
        <f t="shared" si="134"/>
        <v>A1 m3</v>
      </c>
      <c r="F296" s="145" t="str">
        <f t="shared" si="134"/>
        <v>A1 m4</v>
      </c>
      <c r="G296" s="145" t="str">
        <f t="shared" si="134"/>
        <v>A1 m5</v>
      </c>
      <c r="H296" s="145" t="str">
        <f t="shared" si="134"/>
        <v>A1 m6</v>
      </c>
      <c r="I296" s="145" t="str">
        <f t="shared" si="134"/>
        <v>A1 m7</v>
      </c>
      <c r="J296" s="145" t="str">
        <f t="shared" si="134"/>
        <v>A1 m8</v>
      </c>
      <c r="K296" s="145" t="str">
        <f t="shared" si="134"/>
        <v>A1 m9</v>
      </c>
      <c r="L296" s="145" t="str">
        <f t="shared" si="134"/>
        <v>A1 m10</v>
      </c>
      <c r="M296" s="145" t="str">
        <f t="shared" si="134"/>
        <v>A1 m11</v>
      </c>
      <c r="N296" s="145" t="str">
        <f t="shared" si="134"/>
        <v>A1 m12</v>
      </c>
      <c r="O296" s="145" t="str">
        <f t="shared" si="134"/>
        <v>A2 m1</v>
      </c>
      <c r="P296" s="145" t="str">
        <f t="shared" si="134"/>
        <v>A2 m2</v>
      </c>
      <c r="Q296" s="145" t="str">
        <f t="shared" si="134"/>
        <v>A2 m3</v>
      </c>
      <c r="R296" s="145" t="str">
        <f t="shared" si="134"/>
        <v>A2 m4</v>
      </c>
      <c r="S296" s="145" t="str">
        <f t="shared" si="134"/>
        <v>A2 m5</v>
      </c>
      <c r="T296" s="145" t="str">
        <f t="shared" si="134"/>
        <v>A2 m6</v>
      </c>
      <c r="U296" s="145" t="str">
        <f t="shared" si="134"/>
        <v>A2 m7</v>
      </c>
      <c r="V296" s="145" t="str">
        <f t="shared" si="134"/>
        <v>A2 m8</v>
      </c>
      <c r="W296" s="145" t="str">
        <f t="shared" si="134"/>
        <v>A2 m9</v>
      </c>
      <c r="X296" s="145" t="str">
        <f t="shared" si="134"/>
        <v>A2 m10</v>
      </c>
      <c r="Y296" s="145" t="str">
        <f t="shared" si="134"/>
        <v>A2 m11</v>
      </c>
      <c r="Z296" s="145" t="str">
        <f t="shared" si="134"/>
        <v>A2 m12</v>
      </c>
      <c r="AA296" s="145" t="str">
        <f t="shared" si="134"/>
        <v>A3 m1</v>
      </c>
      <c r="AB296" s="145" t="str">
        <f t="shared" si="134"/>
        <v>A3 m2</v>
      </c>
      <c r="AC296" s="145" t="str">
        <f t="shared" si="134"/>
        <v>A3 m3</v>
      </c>
      <c r="AD296" s="145" t="str">
        <f t="shared" si="134"/>
        <v>A3 m4</v>
      </c>
      <c r="AE296" s="145" t="str">
        <f t="shared" si="134"/>
        <v>A3 m5</v>
      </c>
      <c r="AF296" s="145" t="str">
        <f t="shared" si="134"/>
        <v>A3 m6</v>
      </c>
      <c r="AG296" s="145" t="str">
        <f t="shared" si="134"/>
        <v>A3 m7</v>
      </c>
      <c r="AH296" s="145" t="str">
        <f t="shared" si="134"/>
        <v>A3 m8</v>
      </c>
      <c r="AI296" s="145" t="str">
        <f t="shared" si="134"/>
        <v>A3 m9</v>
      </c>
      <c r="AJ296" s="145" t="str">
        <f t="shared" si="134"/>
        <v>A3 m10</v>
      </c>
      <c r="AK296" s="145" t="str">
        <f t="shared" si="134"/>
        <v>A3 m11</v>
      </c>
      <c r="AL296" s="145" t="str">
        <f t="shared" si="134"/>
        <v>A3 m12</v>
      </c>
      <c r="AM296" s="145" t="str">
        <f t="shared" si="134"/>
        <v>A4 m1</v>
      </c>
      <c r="AN296" s="145" t="str">
        <f t="shared" si="134"/>
        <v>A4 m2</v>
      </c>
      <c r="AO296" s="145" t="str">
        <f t="shared" si="134"/>
        <v>A4 m3</v>
      </c>
      <c r="AP296" s="145" t="str">
        <f t="shared" si="134"/>
        <v>A4 m4</v>
      </c>
      <c r="AQ296" s="145" t="str">
        <f t="shared" si="134"/>
        <v>A4 m5</v>
      </c>
      <c r="AR296" s="145" t="str">
        <f t="shared" si="134"/>
        <v>A4 m6</v>
      </c>
      <c r="AS296" s="145" t="str">
        <f t="shared" si="134"/>
        <v>A4 m7</v>
      </c>
      <c r="AT296" s="145" t="str">
        <f t="shared" si="134"/>
        <v>A4 m8</v>
      </c>
      <c r="AU296" s="145" t="str">
        <f t="shared" si="134"/>
        <v>A4 m9</v>
      </c>
      <c r="AV296" s="145" t="str">
        <f t="shared" si="134"/>
        <v>A4 m10</v>
      </c>
      <c r="AW296" s="145" t="str">
        <f t="shared" si="134"/>
        <v>A4 m11</v>
      </c>
      <c r="AX296" s="145" t="str">
        <f t="shared" si="134"/>
        <v>A4 m12</v>
      </c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 x14ac:dyDescent="0.25">
      <c r="A297" s="127"/>
      <c r="B297" s="127" t="s">
        <v>583</v>
      </c>
      <c r="C297" s="127">
        <f>+C74</f>
        <v>0</v>
      </c>
      <c r="D297" s="127">
        <f t="shared" ref="D297:AX297" si="135">+D74</f>
        <v>0</v>
      </c>
      <c r="E297" s="127">
        <f t="shared" si="135"/>
        <v>0</v>
      </c>
      <c r="F297" s="127">
        <f t="shared" si="135"/>
        <v>0</v>
      </c>
      <c r="G297" s="127">
        <f t="shared" si="135"/>
        <v>395.49775026664986</v>
      </c>
      <c r="H297" s="127">
        <f t="shared" si="135"/>
        <v>395.49775026664986</v>
      </c>
      <c r="I297" s="127">
        <f t="shared" si="135"/>
        <v>395.49775026664986</v>
      </c>
      <c r="J297" s="127">
        <f t="shared" si="135"/>
        <v>395.49775026664986</v>
      </c>
      <c r="K297" s="127">
        <f t="shared" si="135"/>
        <v>395.49775026664986</v>
      </c>
      <c r="L297" s="127">
        <f t="shared" si="135"/>
        <v>395.49775026664986</v>
      </c>
      <c r="M297" s="127">
        <f t="shared" si="135"/>
        <v>395.49775026664986</v>
      </c>
      <c r="N297" s="127">
        <f t="shared" si="135"/>
        <v>395.49775026664986</v>
      </c>
      <c r="O297" s="127">
        <f t="shared" si="135"/>
        <v>395.49775026664986</v>
      </c>
      <c r="P297" s="127">
        <f t="shared" si="135"/>
        <v>395.49775026664986</v>
      </c>
      <c r="Q297" s="127">
        <f t="shared" si="135"/>
        <v>395.49775026664986</v>
      </c>
      <c r="R297" s="127">
        <f t="shared" si="135"/>
        <v>395.49775026664986</v>
      </c>
      <c r="S297" s="127">
        <f t="shared" si="135"/>
        <v>395.49775026664986</v>
      </c>
      <c r="T297" s="127">
        <f t="shared" si="135"/>
        <v>395.49775026664986</v>
      </c>
      <c r="U297" s="127">
        <f t="shared" si="135"/>
        <v>395.49775026664986</v>
      </c>
      <c r="V297" s="127">
        <f t="shared" si="135"/>
        <v>395.49775026664986</v>
      </c>
      <c r="W297" s="127">
        <f t="shared" si="135"/>
        <v>395.49775026664986</v>
      </c>
      <c r="X297" s="127">
        <f t="shared" si="135"/>
        <v>395.49775026664986</v>
      </c>
      <c r="Y297" s="127">
        <f t="shared" si="135"/>
        <v>395.49775026664986</v>
      </c>
      <c r="Z297" s="127">
        <f t="shared" si="135"/>
        <v>395.49775026664986</v>
      </c>
      <c r="AA297" s="127">
        <f t="shared" si="135"/>
        <v>395.49775026664986</v>
      </c>
      <c r="AB297" s="127">
        <f t="shared" si="135"/>
        <v>395.49775026664986</v>
      </c>
      <c r="AC297" s="127">
        <f t="shared" si="135"/>
        <v>395.49775026664986</v>
      </c>
      <c r="AD297" s="127">
        <f t="shared" si="135"/>
        <v>395.49775026664986</v>
      </c>
      <c r="AE297" s="127">
        <f t="shared" si="135"/>
        <v>395.49775026664986</v>
      </c>
      <c r="AF297" s="127">
        <f t="shared" si="135"/>
        <v>395.49775026664986</v>
      </c>
      <c r="AG297" s="127">
        <f t="shared" si="135"/>
        <v>395.49775026664986</v>
      </c>
      <c r="AH297" s="127">
        <f t="shared" si="135"/>
        <v>395.49775026664986</v>
      </c>
      <c r="AI297" s="127">
        <f t="shared" si="135"/>
        <v>395.49775026664986</v>
      </c>
      <c r="AJ297" s="127">
        <f t="shared" si="135"/>
        <v>395.49775026664986</v>
      </c>
      <c r="AK297" s="127">
        <f t="shared" si="135"/>
        <v>395.49775026664986</v>
      </c>
      <c r="AL297" s="127">
        <f t="shared" si="135"/>
        <v>395.49775026664986</v>
      </c>
      <c r="AM297" s="127">
        <f t="shared" si="135"/>
        <v>395.49775026664986</v>
      </c>
      <c r="AN297" s="127">
        <f t="shared" si="135"/>
        <v>395.49775026664986</v>
      </c>
      <c r="AO297" s="127">
        <f t="shared" si="135"/>
        <v>395.49775026664986</v>
      </c>
      <c r="AP297" s="127">
        <f t="shared" si="135"/>
        <v>395.49775026664986</v>
      </c>
      <c r="AQ297" s="127">
        <f t="shared" si="135"/>
        <v>395.49775026664986</v>
      </c>
      <c r="AR297" s="127">
        <f t="shared" si="135"/>
        <v>395.49775026664986</v>
      </c>
      <c r="AS297" s="127">
        <f t="shared" si="135"/>
        <v>395.49775026664986</v>
      </c>
      <c r="AT297" s="127">
        <f t="shared" si="135"/>
        <v>395.49775026664986</v>
      </c>
      <c r="AU297" s="127">
        <f t="shared" si="135"/>
        <v>395.49775026664986</v>
      </c>
      <c r="AV297" s="127">
        <f t="shared" si="135"/>
        <v>395.49775026664986</v>
      </c>
      <c r="AW297" s="127">
        <f t="shared" si="135"/>
        <v>395.49775026664986</v>
      </c>
      <c r="AX297" s="127">
        <f t="shared" si="135"/>
        <v>395.49775026664986</v>
      </c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</row>
    <row r="298" spans="1:64" x14ac:dyDescent="0.25">
      <c r="A298" s="127" t="s">
        <v>605</v>
      </c>
      <c r="B298" s="127" t="s">
        <v>606</v>
      </c>
      <c r="C298" s="127">
        <f t="shared" ref="C298:AX298" si="136">+IF(C74=0,0,(($C62*$C63)/$C65))</f>
        <v>0</v>
      </c>
      <c r="D298" s="127">
        <f t="shared" si="136"/>
        <v>0</v>
      </c>
      <c r="E298" s="127">
        <f t="shared" si="136"/>
        <v>0</v>
      </c>
      <c r="F298" s="127">
        <f t="shared" si="136"/>
        <v>0</v>
      </c>
      <c r="G298" s="127">
        <f t="shared" si="136"/>
        <v>41.666666666666664</v>
      </c>
      <c r="H298" s="127">
        <f t="shared" si="136"/>
        <v>41.666666666666664</v>
      </c>
      <c r="I298" s="127">
        <f t="shared" si="136"/>
        <v>41.666666666666664</v>
      </c>
      <c r="J298" s="127">
        <f t="shared" si="136"/>
        <v>41.666666666666664</v>
      </c>
      <c r="K298" s="127">
        <f t="shared" si="136"/>
        <v>41.666666666666664</v>
      </c>
      <c r="L298" s="127">
        <f t="shared" si="136"/>
        <v>41.666666666666664</v>
      </c>
      <c r="M298" s="127">
        <f t="shared" si="136"/>
        <v>41.666666666666664</v>
      </c>
      <c r="N298" s="127">
        <f t="shared" si="136"/>
        <v>41.666666666666664</v>
      </c>
      <c r="O298" s="127">
        <f t="shared" si="136"/>
        <v>41.666666666666664</v>
      </c>
      <c r="P298" s="127">
        <f t="shared" si="136"/>
        <v>41.666666666666664</v>
      </c>
      <c r="Q298" s="127">
        <f t="shared" si="136"/>
        <v>41.666666666666664</v>
      </c>
      <c r="R298" s="127">
        <f t="shared" si="136"/>
        <v>41.666666666666664</v>
      </c>
      <c r="S298" s="127">
        <f t="shared" si="136"/>
        <v>41.666666666666664</v>
      </c>
      <c r="T298" s="127">
        <f t="shared" si="136"/>
        <v>41.666666666666664</v>
      </c>
      <c r="U298" s="127">
        <f t="shared" si="136"/>
        <v>41.666666666666664</v>
      </c>
      <c r="V298" s="127">
        <f t="shared" si="136"/>
        <v>41.666666666666664</v>
      </c>
      <c r="W298" s="127">
        <f t="shared" si="136"/>
        <v>41.666666666666664</v>
      </c>
      <c r="X298" s="127">
        <f t="shared" si="136"/>
        <v>41.666666666666664</v>
      </c>
      <c r="Y298" s="127">
        <f t="shared" si="136"/>
        <v>41.666666666666664</v>
      </c>
      <c r="Z298" s="127">
        <f t="shared" si="136"/>
        <v>41.666666666666664</v>
      </c>
      <c r="AA298" s="127">
        <f t="shared" si="136"/>
        <v>41.666666666666664</v>
      </c>
      <c r="AB298" s="127">
        <f t="shared" si="136"/>
        <v>41.666666666666664</v>
      </c>
      <c r="AC298" s="127">
        <f t="shared" si="136"/>
        <v>41.666666666666664</v>
      </c>
      <c r="AD298" s="127">
        <f t="shared" si="136"/>
        <v>41.666666666666664</v>
      </c>
      <c r="AE298" s="127">
        <f t="shared" si="136"/>
        <v>41.666666666666664</v>
      </c>
      <c r="AF298" s="127">
        <f t="shared" si="136"/>
        <v>41.666666666666664</v>
      </c>
      <c r="AG298" s="127">
        <f t="shared" si="136"/>
        <v>41.666666666666664</v>
      </c>
      <c r="AH298" s="127">
        <f t="shared" si="136"/>
        <v>41.666666666666664</v>
      </c>
      <c r="AI298" s="127">
        <f t="shared" si="136"/>
        <v>41.666666666666664</v>
      </c>
      <c r="AJ298" s="127">
        <f t="shared" si="136"/>
        <v>41.666666666666664</v>
      </c>
      <c r="AK298" s="127">
        <f t="shared" si="136"/>
        <v>41.666666666666664</v>
      </c>
      <c r="AL298" s="127">
        <f t="shared" si="136"/>
        <v>41.666666666666664</v>
      </c>
      <c r="AM298" s="127">
        <f t="shared" si="136"/>
        <v>41.666666666666664</v>
      </c>
      <c r="AN298" s="127">
        <f t="shared" si="136"/>
        <v>41.666666666666664</v>
      </c>
      <c r="AO298" s="127">
        <f t="shared" si="136"/>
        <v>41.666666666666664</v>
      </c>
      <c r="AP298" s="127">
        <f t="shared" si="136"/>
        <v>41.666666666666664</v>
      </c>
      <c r="AQ298" s="127">
        <f t="shared" si="136"/>
        <v>41.666666666666664</v>
      </c>
      <c r="AR298" s="127">
        <f t="shared" si="136"/>
        <v>41.666666666666664</v>
      </c>
      <c r="AS298" s="127">
        <f t="shared" si="136"/>
        <v>41.666666666666664</v>
      </c>
      <c r="AT298" s="127">
        <f t="shared" si="136"/>
        <v>41.666666666666664</v>
      </c>
      <c r="AU298" s="127">
        <f t="shared" si="136"/>
        <v>41.666666666666664</v>
      </c>
      <c r="AV298" s="127">
        <f t="shared" si="136"/>
        <v>41.666666666666664</v>
      </c>
      <c r="AW298" s="127">
        <f t="shared" si="136"/>
        <v>41.666666666666664</v>
      </c>
      <c r="AX298" s="127">
        <f t="shared" si="136"/>
        <v>41.666666666666664</v>
      </c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</row>
    <row r="299" spans="1:64" x14ac:dyDescent="0.25">
      <c r="A299" s="127" t="s">
        <v>607</v>
      </c>
      <c r="B299" s="127" t="s">
        <v>608</v>
      </c>
      <c r="C299" s="127">
        <f>+IF(C74=0,0,($C62*$C64))</f>
        <v>0</v>
      </c>
      <c r="D299" s="127">
        <f>+IF(D74=0,0,(($C62*$C64)-SUM($C298:D298)))</f>
        <v>0</v>
      </c>
      <c r="E299" s="127">
        <f>+IF(E74=0,0,(($C62*$C64)-SUM($C298:E298)))</f>
        <v>0</v>
      </c>
      <c r="F299" s="127">
        <f>+IF(F74=0,0,(($C62*$C64)-SUM($C298:F298)))</f>
        <v>0</v>
      </c>
      <c r="G299" s="127">
        <f>+IF(G74=0,0,(($C62*$C64)-SUM($C298:G298)))</f>
        <v>1958.3333333333333</v>
      </c>
      <c r="H299" s="127">
        <f>+IF(H74=0,0,(($C62*$C64)-SUM($C298:H298)))</f>
        <v>1916.6666666666667</v>
      </c>
      <c r="I299" s="127">
        <f>+IF(I74=0,0,(($C62*$C64)-SUM($C298:I298)))</f>
        <v>1875</v>
      </c>
      <c r="J299" s="127">
        <f>+IF(J74=0,0,(($C62*$C64)-SUM($C298:J298)))</f>
        <v>1833.3333333333333</v>
      </c>
      <c r="K299" s="127">
        <f>+IF(K74=0,0,(($C62*$C64)-SUM($C298:K298)))</f>
        <v>1791.6666666666667</v>
      </c>
      <c r="L299" s="127">
        <f>+IF(L74=0,0,(($C62*$C64)-SUM($C298:L298)))</f>
        <v>1750</v>
      </c>
      <c r="M299" s="127">
        <f>+IF(M74=0,0,(($C62*$C64)-SUM($C298:M298)))</f>
        <v>1708.3333333333335</v>
      </c>
      <c r="N299" s="127">
        <f>+IF(N74=0,0,(($C62*$C64)-SUM($C298:N298)))</f>
        <v>1666.6666666666667</v>
      </c>
      <c r="O299" s="127">
        <f>+IF(O74=0,0,(($C62*$C64)-SUM($C298:O298)))</f>
        <v>1625</v>
      </c>
      <c r="P299" s="127">
        <f>+IF(P74=0,0,(($C62*$C64)-SUM($C298:P298)))</f>
        <v>1583.3333333333333</v>
      </c>
      <c r="Q299" s="127">
        <f>+IF(Q74=0,0,(($C62*$C64)-SUM($C298:Q298)))</f>
        <v>1541.6666666666665</v>
      </c>
      <c r="R299" s="127">
        <f>+IF(R74=0,0,(($C62*$C64)-SUM($C298:R298)))</f>
        <v>1500</v>
      </c>
      <c r="S299" s="127">
        <f>+IF(S74=0,0,(($C62*$C64)-SUM($C298:S298)))</f>
        <v>1458.3333333333333</v>
      </c>
      <c r="T299" s="127">
        <f>+IF(T74=0,0,(($C62*$C64)-SUM($C298:T298)))</f>
        <v>1416.6666666666665</v>
      </c>
      <c r="U299" s="127">
        <f>+IF(U74=0,0,(($C62*$C64)-SUM($C298:U298)))</f>
        <v>1375</v>
      </c>
      <c r="V299" s="127">
        <f>+IF(V74=0,0,(($C62*$C64)-SUM($C298:V298)))</f>
        <v>1333.3333333333335</v>
      </c>
      <c r="W299" s="127">
        <f>+IF(W74=0,0,(($C62*$C64)-SUM($C298:W298)))</f>
        <v>1291.6666666666667</v>
      </c>
      <c r="X299" s="127">
        <f>+IF(X74=0,0,(($C62*$C64)-SUM($C298:X298)))</f>
        <v>1250</v>
      </c>
      <c r="Y299" s="127">
        <f>+IF(Y74=0,0,(($C62*$C64)-SUM($C298:Y298)))</f>
        <v>1208.3333333333335</v>
      </c>
      <c r="Z299" s="127">
        <f>+IF(Z74=0,0,(($C62*$C64)-SUM($C298:Z298)))</f>
        <v>1166.666666666667</v>
      </c>
      <c r="AA299" s="127">
        <f>+IF(AA74=0,0,(($C62*$C64)-SUM($C298:AA298)))</f>
        <v>1125.0000000000002</v>
      </c>
      <c r="AB299" s="127">
        <f>+IF(AB74=0,0,(($C62*$C64)-SUM($C298:AB298)))</f>
        <v>1083.3333333333335</v>
      </c>
      <c r="AC299" s="127">
        <f>+IF(AC74=0,0,(($C62*$C64)-SUM($C298:AC298)))</f>
        <v>1041.666666666667</v>
      </c>
      <c r="AD299" s="127">
        <f>+IF(AD74=0,0,(($C62*$C64)-SUM($C298:AD298)))</f>
        <v>1000.0000000000003</v>
      </c>
      <c r="AE299" s="127">
        <f>+IF(AE74=0,0,(($C62*$C64)-SUM($C298:AE298)))</f>
        <v>958.33333333333371</v>
      </c>
      <c r="AF299" s="127">
        <f>+IF(AF74=0,0,(($C62*$C64)-SUM($C298:AF298)))</f>
        <v>916.66666666666697</v>
      </c>
      <c r="AG299" s="127">
        <f>+IF(AG74=0,0,(($C62*$C64)-SUM($C298:AG298)))</f>
        <v>875.00000000000023</v>
      </c>
      <c r="AH299" s="127">
        <f>+IF(AH74=0,0,(($C62*$C64)-SUM($C298:AH298)))</f>
        <v>833.33333333333348</v>
      </c>
      <c r="AI299" s="127">
        <f>+IF(AI74=0,0,(($C62*$C64)-SUM($C298:AI298)))</f>
        <v>791.66666666666674</v>
      </c>
      <c r="AJ299" s="127">
        <f>+IF(AJ74=0,0,(($C62*$C64)-SUM($C298:AJ298)))</f>
        <v>750</v>
      </c>
      <c r="AK299" s="127">
        <f>+IF(AK74=0,0,(($C62*$C64)-SUM($C298:AK298)))</f>
        <v>708.33333333333326</v>
      </c>
      <c r="AL299" s="127">
        <f>+IF(AL74=0,0,(($C62*$C64)-SUM($C298:AL298)))</f>
        <v>666.66666666666652</v>
      </c>
      <c r="AM299" s="127">
        <f>+IF(AM74=0,0,(($C62*$C64)-SUM($C298:AM298)))</f>
        <v>624.99999999999977</v>
      </c>
      <c r="AN299" s="127">
        <f>+IF(AN74=0,0,(($C62*$C64)-SUM($C298:AN298)))</f>
        <v>583.33333333333303</v>
      </c>
      <c r="AO299" s="127">
        <f>+IF(AO74=0,0,(($C62*$C64)-SUM($C298:AO298)))</f>
        <v>541.66666666666629</v>
      </c>
      <c r="AP299" s="127">
        <f>+IF(AP74=0,0,(($C62*$C64)-SUM($C298:AP298)))</f>
        <v>499.99999999999955</v>
      </c>
      <c r="AQ299" s="127">
        <f>+IF(AQ74=0,0,(($C62*$C64)-SUM($C298:AQ298)))</f>
        <v>458.3333333333328</v>
      </c>
      <c r="AR299" s="127">
        <f>+IF(AR74=0,0,(($C62*$C64)-SUM($C298:AR298)))</f>
        <v>416.66666666666606</v>
      </c>
      <c r="AS299" s="127">
        <f>+IF(AS74=0,0,(($C62*$C64)-SUM($C298:AS298)))</f>
        <v>374.99999999999932</v>
      </c>
      <c r="AT299" s="127">
        <f>+IF(AT74=0,0,(($C62*$C64)-SUM($C298:AT298)))</f>
        <v>333.33333333333258</v>
      </c>
      <c r="AU299" s="127">
        <f>+IF(AU74=0,0,(($C62*$C64)-SUM($C298:AU298)))</f>
        <v>291.66666666666583</v>
      </c>
      <c r="AV299" s="127">
        <f>+IF(AV74=0,0,(($C62*$C64)-SUM($C298:AV298)))</f>
        <v>249.99999999999909</v>
      </c>
      <c r="AW299" s="127">
        <f>+IF(AW74=0,0,(($C62*$C64)-SUM($C298:AW298)))</f>
        <v>208.33333333333235</v>
      </c>
      <c r="AX299" s="127">
        <f>+IF(AX74=0,0,(($C62*$C64)-SUM($C298:AX298)))</f>
        <v>166.66666666666561</v>
      </c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</row>
    <row r="300" spans="1:64" x14ac:dyDescent="0.25">
      <c r="A300" s="127"/>
      <c r="B300" s="127" t="s">
        <v>609</v>
      </c>
      <c r="C300" s="127">
        <f>+C79</f>
        <v>0</v>
      </c>
      <c r="D300" s="127">
        <f t="shared" ref="D300:AX300" si="137">+D79</f>
        <v>0</v>
      </c>
      <c r="E300" s="127">
        <f t="shared" si="137"/>
        <v>0</v>
      </c>
      <c r="F300" s="127">
        <f t="shared" si="137"/>
        <v>0</v>
      </c>
      <c r="G300" s="127">
        <f t="shared" si="137"/>
        <v>0</v>
      </c>
      <c r="H300" s="127">
        <f t="shared" si="137"/>
        <v>0</v>
      </c>
      <c r="I300" s="127">
        <f t="shared" si="137"/>
        <v>0</v>
      </c>
      <c r="J300" s="127">
        <f t="shared" si="137"/>
        <v>0</v>
      </c>
      <c r="K300" s="127">
        <f t="shared" si="137"/>
        <v>0</v>
      </c>
      <c r="L300" s="127">
        <f t="shared" si="137"/>
        <v>0</v>
      </c>
      <c r="M300" s="127">
        <f t="shared" si="137"/>
        <v>0</v>
      </c>
      <c r="N300" s="127">
        <f t="shared" si="137"/>
        <v>0</v>
      </c>
      <c r="O300" s="127">
        <f t="shared" si="137"/>
        <v>0</v>
      </c>
      <c r="P300" s="127">
        <f t="shared" si="137"/>
        <v>0</v>
      </c>
      <c r="Q300" s="127">
        <f t="shared" si="137"/>
        <v>0</v>
      </c>
      <c r="R300" s="127">
        <f t="shared" si="137"/>
        <v>0</v>
      </c>
      <c r="S300" s="127">
        <f t="shared" si="137"/>
        <v>0</v>
      </c>
      <c r="T300" s="127">
        <f t="shared" si="137"/>
        <v>0</v>
      </c>
      <c r="U300" s="127">
        <f t="shared" si="137"/>
        <v>0</v>
      </c>
      <c r="V300" s="127">
        <f t="shared" si="137"/>
        <v>0</v>
      </c>
      <c r="W300" s="127">
        <f t="shared" si="137"/>
        <v>0</v>
      </c>
      <c r="X300" s="127">
        <f t="shared" si="137"/>
        <v>0</v>
      </c>
      <c r="Y300" s="127">
        <f t="shared" si="137"/>
        <v>0</v>
      </c>
      <c r="Z300" s="127">
        <f t="shared" si="137"/>
        <v>0</v>
      </c>
      <c r="AA300" s="127">
        <f t="shared" si="137"/>
        <v>0</v>
      </c>
      <c r="AB300" s="127">
        <f t="shared" si="137"/>
        <v>0</v>
      </c>
      <c r="AC300" s="127">
        <f t="shared" si="137"/>
        <v>0</v>
      </c>
      <c r="AD300" s="127">
        <f t="shared" si="137"/>
        <v>0</v>
      </c>
      <c r="AE300" s="127">
        <f t="shared" si="137"/>
        <v>0</v>
      </c>
      <c r="AF300" s="127">
        <f t="shared" si="137"/>
        <v>0</v>
      </c>
      <c r="AG300" s="127">
        <f t="shared" si="137"/>
        <v>0</v>
      </c>
      <c r="AH300" s="127">
        <f t="shared" si="137"/>
        <v>0</v>
      </c>
      <c r="AI300" s="127">
        <f t="shared" si="137"/>
        <v>0</v>
      </c>
      <c r="AJ300" s="127">
        <f t="shared" si="137"/>
        <v>0</v>
      </c>
      <c r="AK300" s="127">
        <f t="shared" si="137"/>
        <v>0</v>
      </c>
      <c r="AL300" s="127">
        <f t="shared" si="137"/>
        <v>0</v>
      </c>
      <c r="AM300" s="127">
        <f t="shared" si="137"/>
        <v>0</v>
      </c>
      <c r="AN300" s="127">
        <f t="shared" si="137"/>
        <v>0</v>
      </c>
      <c r="AO300" s="127">
        <f t="shared" si="137"/>
        <v>0</v>
      </c>
      <c r="AP300" s="127">
        <f t="shared" si="137"/>
        <v>0</v>
      </c>
      <c r="AQ300" s="127">
        <f t="shared" si="137"/>
        <v>0</v>
      </c>
      <c r="AR300" s="127">
        <f t="shared" si="137"/>
        <v>0</v>
      </c>
      <c r="AS300" s="127">
        <f t="shared" si="137"/>
        <v>0</v>
      </c>
      <c r="AT300" s="127">
        <f t="shared" si="137"/>
        <v>0</v>
      </c>
      <c r="AU300" s="127">
        <f t="shared" si="137"/>
        <v>0</v>
      </c>
      <c r="AV300" s="127">
        <f t="shared" si="137"/>
        <v>0</v>
      </c>
      <c r="AW300" s="127">
        <f t="shared" si="137"/>
        <v>0</v>
      </c>
      <c r="AX300" s="127">
        <f t="shared" si="137"/>
        <v>0</v>
      </c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</row>
    <row r="301" spans="1:64" x14ac:dyDescent="0.25">
      <c r="A301" s="127"/>
      <c r="B301" s="145" t="s">
        <v>610</v>
      </c>
      <c r="C301" s="145">
        <f>+C297+C298+C300</f>
        <v>0</v>
      </c>
      <c r="D301" s="145">
        <f t="shared" ref="D301:J301" si="138">+D297+D298+D300</f>
        <v>0</v>
      </c>
      <c r="E301" s="145">
        <f t="shared" si="138"/>
        <v>0</v>
      </c>
      <c r="F301" s="145">
        <f t="shared" si="138"/>
        <v>0</v>
      </c>
      <c r="G301" s="145">
        <f t="shared" si="138"/>
        <v>437.16441693331655</v>
      </c>
      <c r="H301" s="145">
        <f t="shared" si="138"/>
        <v>437.16441693331655</v>
      </c>
      <c r="I301" s="145">
        <f t="shared" si="138"/>
        <v>437.16441693331655</v>
      </c>
      <c r="J301" s="145">
        <f t="shared" si="138"/>
        <v>437.16441693331655</v>
      </c>
      <c r="K301" s="145">
        <f>+K297+K298+K300</f>
        <v>437.16441693331655</v>
      </c>
      <c r="L301" s="145">
        <f t="shared" ref="L301:AX301" si="139">+L297+L298+L300</f>
        <v>437.16441693331655</v>
      </c>
      <c r="M301" s="145">
        <f t="shared" si="139"/>
        <v>437.16441693331655</v>
      </c>
      <c r="N301" s="145">
        <f t="shared" si="139"/>
        <v>437.16441693331655</v>
      </c>
      <c r="O301" s="145">
        <f t="shared" si="139"/>
        <v>437.16441693331655</v>
      </c>
      <c r="P301" s="145">
        <f t="shared" si="139"/>
        <v>437.16441693331655</v>
      </c>
      <c r="Q301" s="145">
        <f t="shared" si="139"/>
        <v>437.16441693331655</v>
      </c>
      <c r="R301" s="145">
        <f t="shared" si="139"/>
        <v>437.16441693331655</v>
      </c>
      <c r="S301" s="145">
        <f t="shared" si="139"/>
        <v>437.16441693331655</v>
      </c>
      <c r="T301" s="145">
        <f t="shared" si="139"/>
        <v>437.16441693331655</v>
      </c>
      <c r="U301" s="145">
        <f t="shared" si="139"/>
        <v>437.16441693331655</v>
      </c>
      <c r="V301" s="145">
        <f t="shared" si="139"/>
        <v>437.16441693331655</v>
      </c>
      <c r="W301" s="145">
        <f t="shared" si="139"/>
        <v>437.16441693331655</v>
      </c>
      <c r="X301" s="145">
        <f t="shared" si="139"/>
        <v>437.16441693331655</v>
      </c>
      <c r="Y301" s="145">
        <f t="shared" si="139"/>
        <v>437.16441693331655</v>
      </c>
      <c r="Z301" s="145">
        <f t="shared" si="139"/>
        <v>437.16441693331655</v>
      </c>
      <c r="AA301" s="145">
        <f t="shared" si="139"/>
        <v>437.16441693331655</v>
      </c>
      <c r="AB301" s="145">
        <f t="shared" si="139"/>
        <v>437.16441693331655</v>
      </c>
      <c r="AC301" s="145">
        <f t="shared" si="139"/>
        <v>437.16441693331655</v>
      </c>
      <c r="AD301" s="145">
        <f t="shared" si="139"/>
        <v>437.16441693331655</v>
      </c>
      <c r="AE301" s="145">
        <f t="shared" si="139"/>
        <v>437.16441693331655</v>
      </c>
      <c r="AF301" s="145">
        <f t="shared" si="139"/>
        <v>437.16441693331655</v>
      </c>
      <c r="AG301" s="145">
        <f t="shared" si="139"/>
        <v>437.16441693331655</v>
      </c>
      <c r="AH301" s="145">
        <f t="shared" si="139"/>
        <v>437.16441693331655</v>
      </c>
      <c r="AI301" s="145">
        <f t="shared" si="139"/>
        <v>437.16441693331655</v>
      </c>
      <c r="AJ301" s="145">
        <f t="shared" si="139"/>
        <v>437.16441693331655</v>
      </c>
      <c r="AK301" s="145">
        <f t="shared" si="139"/>
        <v>437.16441693331655</v>
      </c>
      <c r="AL301" s="145">
        <f t="shared" si="139"/>
        <v>437.16441693331655</v>
      </c>
      <c r="AM301" s="145">
        <f t="shared" si="139"/>
        <v>437.16441693331655</v>
      </c>
      <c r="AN301" s="145">
        <f t="shared" si="139"/>
        <v>437.16441693331655</v>
      </c>
      <c r="AO301" s="145">
        <f t="shared" si="139"/>
        <v>437.16441693331655</v>
      </c>
      <c r="AP301" s="145">
        <f t="shared" si="139"/>
        <v>437.16441693331655</v>
      </c>
      <c r="AQ301" s="145">
        <f t="shared" si="139"/>
        <v>437.16441693331655</v>
      </c>
      <c r="AR301" s="145">
        <f t="shared" si="139"/>
        <v>437.16441693331655</v>
      </c>
      <c r="AS301" s="145">
        <f t="shared" si="139"/>
        <v>437.16441693331655</v>
      </c>
      <c r="AT301" s="145">
        <f t="shared" si="139"/>
        <v>437.16441693331655</v>
      </c>
      <c r="AU301" s="145">
        <f t="shared" si="139"/>
        <v>437.16441693331655</v>
      </c>
      <c r="AV301" s="145">
        <f t="shared" si="139"/>
        <v>437.16441693331655</v>
      </c>
      <c r="AW301" s="145">
        <f t="shared" si="139"/>
        <v>437.16441693331655</v>
      </c>
      <c r="AX301" s="145">
        <f t="shared" si="139"/>
        <v>437.16441693331655</v>
      </c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</row>
    <row r="302" spans="1:64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</row>
    <row r="303" spans="1:64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</row>
    <row r="304" spans="1:64" x14ac:dyDescent="0.25">
      <c r="A304" s="127"/>
      <c r="B304" s="127" t="s">
        <v>340</v>
      </c>
      <c r="C304" s="127">
        <f t="shared" ref="C304:AX304" si="140">+C73+C74+C79</f>
        <v>0</v>
      </c>
      <c r="D304" s="127">
        <f t="shared" si="140"/>
        <v>0</v>
      </c>
      <c r="E304" s="127">
        <f t="shared" si="140"/>
        <v>0</v>
      </c>
      <c r="F304" s="127">
        <f t="shared" si="140"/>
        <v>0</v>
      </c>
      <c r="G304" s="127">
        <f t="shared" si="140"/>
        <v>2395.4977502666497</v>
      </c>
      <c r="H304" s="127">
        <f t="shared" si="140"/>
        <v>395.49775026664986</v>
      </c>
      <c r="I304" s="127">
        <f t="shared" si="140"/>
        <v>395.49775026664986</v>
      </c>
      <c r="J304" s="127">
        <f t="shared" si="140"/>
        <v>395.49775026664986</v>
      </c>
      <c r="K304" s="127">
        <f t="shared" si="140"/>
        <v>395.49775026664986</v>
      </c>
      <c r="L304" s="127">
        <f t="shared" si="140"/>
        <v>395.49775026664986</v>
      </c>
      <c r="M304" s="127">
        <f t="shared" si="140"/>
        <v>395.49775026664986</v>
      </c>
      <c r="N304" s="127">
        <f t="shared" si="140"/>
        <v>395.49775026664986</v>
      </c>
      <c r="O304" s="127">
        <f t="shared" si="140"/>
        <v>395.49775026664986</v>
      </c>
      <c r="P304" s="127">
        <f t="shared" si="140"/>
        <v>395.49775026664986</v>
      </c>
      <c r="Q304" s="127">
        <f t="shared" si="140"/>
        <v>395.49775026664986</v>
      </c>
      <c r="R304" s="127">
        <f t="shared" si="140"/>
        <v>395.49775026664986</v>
      </c>
      <c r="S304" s="127">
        <f t="shared" si="140"/>
        <v>395.49775026664986</v>
      </c>
      <c r="T304" s="127">
        <f t="shared" si="140"/>
        <v>395.49775026664986</v>
      </c>
      <c r="U304" s="127">
        <f t="shared" si="140"/>
        <v>395.49775026664986</v>
      </c>
      <c r="V304" s="127">
        <f t="shared" si="140"/>
        <v>395.49775026664986</v>
      </c>
      <c r="W304" s="127">
        <f t="shared" si="140"/>
        <v>395.49775026664986</v>
      </c>
      <c r="X304" s="127">
        <f t="shared" si="140"/>
        <v>395.49775026664986</v>
      </c>
      <c r="Y304" s="127">
        <f t="shared" si="140"/>
        <v>395.49775026664986</v>
      </c>
      <c r="Z304" s="127">
        <f t="shared" si="140"/>
        <v>395.49775026664986</v>
      </c>
      <c r="AA304" s="127">
        <f t="shared" si="140"/>
        <v>395.49775026664986</v>
      </c>
      <c r="AB304" s="127">
        <f t="shared" si="140"/>
        <v>395.49775026664986</v>
      </c>
      <c r="AC304" s="127">
        <f t="shared" si="140"/>
        <v>395.49775026664986</v>
      </c>
      <c r="AD304" s="127">
        <f t="shared" si="140"/>
        <v>395.49775026664986</v>
      </c>
      <c r="AE304" s="127">
        <f t="shared" si="140"/>
        <v>395.49775026664986</v>
      </c>
      <c r="AF304" s="127">
        <f t="shared" si="140"/>
        <v>395.49775026664986</v>
      </c>
      <c r="AG304" s="127">
        <f t="shared" si="140"/>
        <v>395.49775026664986</v>
      </c>
      <c r="AH304" s="127">
        <f t="shared" si="140"/>
        <v>395.49775026664986</v>
      </c>
      <c r="AI304" s="127">
        <f t="shared" si="140"/>
        <v>395.49775026664986</v>
      </c>
      <c r="AJ304" s="127">
        <f t="shared" si="140"/>
        <v>395.49775026664986</v>
      </c>
      <c r="AK304" s="127">
        <f t="shared" si="140"/>
        <v>395.49775026664986</v>
      </c>
      <c r="AL304" s="127">
        <f t="shared" si="140"/>
        <v>395.49775026664986</v>
      </c>
      <c r="AM304" s="127">
        <f t="shared" si="140"/>
        <v>395.49775026664986</v>
      </c>
      <c r="AN304" s="127">
        <f t="shared" si="140"/>
        <v>395.49775026664986</v>
      </c>
      <c r="AO304" s="127">
        <f t="shared" si="140"/>
        <v>395.49775026664986</v>
      </c>
      <c r="AP304" s="127">
        <f t="shared" si="140"/>
        <v>395.49775026664986</v>
      </c>
      <c r="AQ304" s="127">
        <f t="shared" si="140"/>
        <v>395.49775026664986</v>
      </c>
      <c r="AR304" s="127">
        <f t="shared" si="140"/>
        <v>395.49775026664986</v>
      </c>
      <c r="AS304" s="127">
        <f t="shared" si="140"/>
        <v>395.49775026664986</v>
      </c>
      <c r="AT304" s="127">
        <f t="shared" si="140"/>
        <v>395.49775026664986</v>
      </c>
      <c r="AU304" s="127">
        <f t="shared" si="140"/>
        <v>395.49775026664986</v>
      </c>
      <c r="AV304" s="127">
        <f t="shared" si="140"/>
        <v>395.49775026664986</v>
      </c>
      <c r="AW304" s="127">
        <f t="shared" si="140"/>
        <v>395.49775026664986</v>
      </c>
      <c r="AX304" s="127">
        <f t="shared" si="140"/>
        <v>395.49775026664986</v>
      </c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</row>
    <row r="305" spans="1:64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</row>
    <row r="306" spans="1:64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</row>
    <row r="307" spans="1:64" x14ac:dyDescent="0.25">
      <c r="A307" s="145"/>
      <c r="B307" s="145" t="s">
        <v>510</v>
      </c>
      <c r="C307" s="145" t="str">
        <f>+C296</f>
        <v>A1 m1</v>
      </c>
      <c r="D307" s="145" t="str">
        <f t="shared" ref="D307:AX307" si="141">+D296</f>
        <v>A1 m2</v>
      </c>
      <c r="E307" s="145" t="str">
        <f t="shared" si="141"/>
        <v>A1 m3</v>
      </c>
      <c r="F307" s="145" t="str">
        <f t="shared" si="141"/>
        <v>A1 m4</v>
      </c>
      <c r="G307" s="145" t="str">
        <f t="shared" si="141"/>
        <v>A1 m5</v>
      </c>
      <c r="H307" s="145" t="str">
        <f t="shared" si="141"/>
        <v>A1 m6</v>
      </c>
      <c r="I307" s="145" t="str">
        <f t="shared" si="141"/>
        <v>A1 m7</v>
      </c>
      <c r="J307" s="145" t="str">
        <f t="shared" si="141"/>
        <v>A1 m8</v>
      </c>
      <c r="K307" s="145" t="str">
        <f t="shared" si="141"/>
        <v>A1 m9</v>
      </c>
      <c r="L307" s="145" t="str">
        <f t="shared" si="141"/>
        <v>A1 m10</v>
      </c>
      <c r="M307" s="145" t="str">
        <f t="shared" si="141"/>
        <v>A1 m11</v>
      </c>
      <c r="N307" s="145" t="str">
        <f t="shared" si="141"/>
        <v>A1 m12</v>
      </c>
      <c r="O307" s="145" t="str">
        <f t="shared" si="141"/>
        <v>A2 m1</v>
      </c>
      <c r="P307" s="145" t="str">
        <f t="shared" si="141"/>
        <v>A2 m2</v>
      </c>
      <c r="Q307" s="145" t="str">
        <f t="shared" si="141"/>
        <v>A2 m3</v>
      </c>
      <c r="R307" s="145" t="str">
        <f t="shared" si="141"/>
        <v>A2 m4</v>
      </c>
      <c r="S307" s="145" t="str">
        <f t="shared" si="141"/>
        <v>A2 m5</v>
      </c>
      <c r="T307" s="145" t="str">
        <f t="shared" si="141"/>
        <v>A2 m6</v>
      </c>
      <c r="U307" s="145" t="str">
        <f t="shared" si="141"/>
        <v>A2 m7</v>
      </c>
      <c r="V307" s="145" t="str">
        <f t="shared" si="141"/>
        <v>A2 m8</v>
      </c>
      <c r="W307" s="145" t="str">
        <f t="shared" si="141"/>
        <v>A2 m9</v>
      </c>
      <c r="X307" s="145" t="str">
        <f t="shared" si="141"/>
        <v>A2 m10</v>
      </c>
      <c r="Y307" s="145" t="str">
        <f t="shared" si="141"/>
        <v>A2 m11</v>
      </c>
      <c r="Z307" s="145" t="str">
        <f t="shared" si="141"/>
        <v>A2 m12</v>
      </c>
      <c r="AA307" s="145" t="str">
        <f t="shared" si="141"/>
        <v>A3 m1</v>
      </c>
      <c r="AB307" s="145" t="str">
        <f t="shared" si="141"/>
        <v>A3 m2</v>
      </c>
      <c r="AC307" s="145" t="str">
        <f t="shared" si="141"/>
        <v>A3 m3</v>
      </c>
      <c r="AD307" s="145" t="str">
        <f t="shared" si="141"/>
        <v>A3 m4</v>
      </c>
      <c r="AE307" s="145" t="str">
        <f t="shared" si="141"/>
        <v>A3 m5</v>
      </c>
      <c r="AF307" s="145" t="str">
        <f t="shared" si="141"/>
        <v>A3 m6</v>
      </c>
      <c r="AG307" s="145" t="str">
        <f t="shared" si="141"/>
        <v>A3 m7</v>
      </c>
      <c r="AH307" s="145" t="str">
        <f t="shared" si="141"/>
        <v>A3 m8</v>
      </c>
      <c r="AI307" s="145" t="str">
        <f t="shared" si="141"/>
        <v>A3 m9</v>
      </c>
      <c r="AJ307" s="145" t="str">
        <f t="shared" si="141"/>
        <v>A3 m10</v>
      </c>
      <c r="AK307" s="145" t="str">
        <f t="shared" si="141"/>
        <v>A3 m11</v>
      </c>
      <c r="AL307" s="145" t="str">
        <f t="shared" si="141"/>
        <v>A3 m12</v>
      </c>
      <c r="AM307" s="145" t="str">
        <f t="shared" si="141"/>
        <v>A4 m1</v>
      </c>
      <c r="AN307" s="145" t="str">
        <f t="shared" si="141"/>
        <v>A4 m2</v>
      </c>
      <c r="AO307" s="145" t="str">
        <f t="shared" si="141"/>
        <v>A4 m3</v>
      </c>
      <c r="AP307" s="145" t="str">
        <f t="shared" si="141"/>
        <v>A4 m4</v>
      </c>
      <c r="AQ307" s="145" t="str">
        <f t="shared" si="141"/>
        <v>A4 m5</v>
      </c>
      <c r="AR307" s="145" t="str">
        <f t="shared" si="141"/>
        <v>A4 m6</v>
      </c>
      <c r="AS307" s="145" t="str">
        <f t="shared" si="141"/>
        <v>A4 m7</v>
      </c>
      <c r="AT307" s="145" t="str">
        <f t="shared" si="141"/>
        <v>A4 m8</v>
      </c>
      <c r="AU307" s="145" t="str">
        <f t="shared" si="141"/>
        <v>A4 m9</v>
      </c>
      <c r="AV307" s="145" t="str">
        <f t="shared" si="141"/>
        <v>A4 m10</v>
      </c>
      <c r="AW307" s="145" t="str">
        <f t="shared" si="141"/>
        <v>A4 m11</v>
      </c>
      <c r="AX307" s="145" t="str">
        <f t="shared" si="141"/>
        <v>A4 m12</v>
      </c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 x14ac:dyDescent="0.25">
      <c r="A308" s="127"/>
      <c r="B308" s="127" t="s">
        <v>583</v>
      </c>
      <c r="C308" s="127">
        <f>+C101</f>
        <v>0</v>
      </c>
      <c r="D308" s="127">
        <f t="shared" ref="D308:AX308" si="142">+D101</f>
        <v>0</v>
      </c>
      <c r="E308" s="127">
        <f t="shared" si="142"/>
        <v>0</v>
      </c>
      <c r="F308" s="127">
        <f t="shared" si="142"/>
        <v>0</v>
      </c>
      <c r="G308" s="127">
        <f t="shared" si="142"/>
        <v>0</v>
      </c>
      <c r="H308" s="127">
        <f t="shared" si="142"/>
        <v>395.49775026664986</v>
      </c>
      <c r="I308" s="127">
        <f t="shared" si="142"/>
        <v>395.49775026664986</v>
      </c>
      <c r="J308" s="127">
        <f t="shared" si="142"/>
        <v>395.49775026664986</v>
      </c>
      <c r="K308" s="127">
        <f t="shared" si="142"/>
        <v>395.49775026664986</v>
      </c>
      <c r="L308" s="127">
        <f t="shared" si="142"/>
        <v>395.49775026664986</v>
      </c>
      <c r="M308" s="127">
        <f t="shared" si="142"/>
        <v>395.49775026664986</v>
      </c>
      <c r="N308" s="127">
        <f t="shared" si="142"/>
        <v>395.49775026664986</v>
      </c>
      <c r="O308" s="127">
        <f t="shared" si="142"/>
        <v>395.49775026664986</v>
      </c>
      <c r="P308" s="127">
        <f t="shared" si="142"/>
        <v>395.49775026664986</v>
      </c>
      <c r="Q308" s="127">
        <f t="shared" si="142"/>
        <v>395.49775026664986</v>
      </c>
      <c r="R308" s="127">
        <f t="shared" si="142"/>
        <v>395.49775026664986</v>
      </c>
      <c r="S308" s="127">
        <f t="shared" si="142"/>
        <v>395.49775026664986</v>
      </c>
      <c r="T308" s="127">
        <f t="shared" si="142"/>
        <v>395.49775026664986</v>
      </c>
      <c r="U308" s="127">
        <f t="shared" si="142"/>
        <v>395.49775026664986</v>
      </c>
      <c r="V308" s="127">
        <f t="shared" si="142"/>
        <v>395.49775026664986</v>
      </c>
      <c r="W308" s="127">
        <f t="shared" si="142"/>
        <v>395.49775026664986</v>
      </c>
      <c r="X308" s="127">
        <f t="shared" si="142"/>
        <v>395.49775026664986</v>
      </c>
      <c r="Y308" s="127">
        <f t="shared" si="142"/>
        <v>395.49775026664986</v>
      </c>
      <c r="Z308" s="127">
        <f t="shared" si="142"/>
        <v>395.49775026664986</v>
      </c>
      <c r="AA308" s="127">
        <f t="shared" si="142"/>
        <v>395.49775026664986</v>
      </c>
      <c r="AB308" s="127">
        <f t="shared" si="142"/>
        <v>395.49775026664986</v>
      </c>
      <c r="AC308" s="127">
        <f t="shared" si="142"/>
        <v>395.49775026664986</v>
      </c>
      <c r="AD308" s="127">
        <f t="shared" si="142"/>
        <v>395.49775026664986</v>
      </c>
      <c r="AE308" s="127">
        <f t="shared" si="142"/>
        <v>395.49775026664986</v>
      </c>
      <c r="AF308" s="127">
        <f t="shared" si="142"/>
        <v>395.49775026664986</v>
      </c>
      <c r="AG308" s="127">
        <f t="shared" si="142"/>
        <v>395.49775026664986</v>
      </c>
      <c r="AH308" s="127">
        <f t="shared" si="142"/>
        <v>395.49775026664986</v>
      </c>
      <c r="AI308" s="127">
        <f t="shared" si="142"/>
        <v>395.49775026664986</v>
      </c>
      <c r="AJ308" s="127">
        <f t="shared" si="142"/>
        <v>395.49775026664986</v>
      </c>
      <c r="AK308" s="127">
        <f t="shared" si="142"/>
        <v>395.49775026664986</v>
      </c>
      <c r="AL308" s="127">
        <f t="shared" si="142"/>
        <v>395.49775026664986</v>
      </c>
      <c r="AM308" s="127">
        <f t="shared" si="142"/>
        <v>395.49775026664986</v>
      </c>
      <c r="AN308" s="127">
        <f t="shared" si="142"/>
        <v>395.49775026664986</v>
      </c>
      <c r="AO308" s="127">
        <f t="shared" si="142"/>
        <v>395.49775026664986</v>
      </c>
      <c r="AP308" s="127">
        <f t="shared" si="142"/>
        <v>395.49775026664986</v>
      </c>
      <c r="AQ308" s="127">
        <f t="shared" si="142"/>
        <v>395.49775026664986</v>
      </c>
      <c r="AR308" s="127">
        <f t="shared" si="142"/>
        <v>395.49775026664986</v>
      </c>
      <c r="AS308" s="127">
        <f t="shared" si="142"/>
        <v>395.49775026664986</v>
      </c>
      <c r="AT308" s="127">
        <f t="shared" si="142"/>
        <v>395.49775026664986</v>
      </c>
      <c r="AU308" s="127">
        <f t="shared" si="142"/>
        <v>395.49775026664986</v>
      </c>
      <c r="AV308" s="127">
        <f t="shared" si="142"/>
        <v>395.49775026664986</v>
      </c>
      <c r="AW308" s="127">
        <f t="shared" si="142"/>
        <v>395.49775026664986</v>
      </c>
      <c r="AX308" s="127">
        <f t="shared" si="142"/>
        <v>395.49775026664986</v>
      </c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</row>
    <row r="309" spans="1:64" x14ac:dyDescent="0.25">
      <c r="A309" s="127" t="s">
        <v>605</v>
      </c>
      <c r="B309" s="127" t="s">
        <v>606</v>
      </c>
      <c r="C309" s="127">
        <f t="shared" ref="C309:AX309" si="143">+IF(C101=0,0,(($C89*$C90)/$C92))</f>
        <v>0</v>
      </c>
      <c r="D309" s="127">
        <f t="shared" si="143"/>
        <v>0</v>
      </c>
      <c r="E309" s="127">
        <f t="shared" si="143"/>
        <v>0</v>
      </c>
      <c r="F309" s="127">
        <f t="shared" si="143"/>
        <v>0</v>
      </c>
      <c r="G309" s="127">
        <f t="shared" si="143"/>
        <v>0</v>
      </c>
      <c r="H309" s="127">
        <f t="shared" si="143"/>
        <v>41.666666666666664</v>
      </c>
      <c r="I309" s="127">
        <f t="shared" si="143"/>
        <v>41.666666666666664</v>
      </c>
      <c r="J309" s="127">
        <f t="shared" si="143"/>
        <v>41.666666666666664</v>
      </c>
      <c r="K309" s="127">
        <f t="shared" si="143"/>
        <v>41.666666666666664</v>
      </c>
      <c r="L309" s="127">
        <f t="shared" si="143"/>
        <v>41.666666666666664</v>
      </c>
      <c r="M309" s="127">
        <f t="shared" si="143"/>
        <v>41.666666666666664</v>
      </c>
      <c r="N309" s="127">
        <f t="shared" si="143"/>
        <v>41.666666666666664</v>
      </c>
      <c r="O309" s="127">
        <f t="shared" si="143"/>
        <v>41.666666666666664</v>
      </c>
      <c r="P309" s="127">
        <f t="shared" si="143"/>
        <v>41.666666666666664</v>
      </c>
      <c r="Q309" s="127">
        <f t="shared" si="143"/>
        <v>41.666666666666664</v>
      </c>
      <c r="R309" s="127">
        <f t="shared" si="143"/>
        <v>41.666666666666664</v>
      </c>
      <c r="S309" s="127">
        <f t="shared" si="143"/>
        <v>41.666666666666664</v>
      </c>
      <c r="T309" s="127">
        <f t="shared" si="143"/>
        <v>41.666666666666664</v>
      </c>
      <c r="U309" s="127">
        <f t="shared" si="143"/>
        <v>41.666666666666664</v>
      </c>
      <c r="V309" s="127">
        <f t="shared" si="143"/>
        <v>41.666666666666664</v>
      </c>
      <c r="W309" s="127">
        <f t="shared" si="143"/>
        <v>41.666666666666664</v>
      </c>
      <c r="X309" s="127">
        <f t="shared" si="143"/>
        <v>41.666666666666664</v>
      </c>
      <c r="Y309" s="127">
        <f t="shared" si="143"/>
        <v>41.666666666666664</v>
      </c>
      <c r="Z309" s="127">
        <f t="shared" si="143"/>
        <v>41.666666666666664</v>
      </c>
      <c r="AA309" s="127">
        <f t="shared" si="143"/>
        <v>41.666666666666664</v>
      </c>
      <c r="AB309" s="127">
        <f t="shared" si="143"/>
        <v>41.666666666666664</v>
      </c>
      <c r="AC309" s="127">
        <f t="shared" si="143"/>
        <v>41.666666666666664</v>
      </c>
      <c r="AD309" s="127">
        <f t="shared" si="143"/>
        <v>41.666666666666664</v>
      </c>
      <c r="AE309" s="127">
        <f t="shared" si="143"/>
        <v>41.666666666666664</v>
      </c>
      <c r="AF309" s="127">
        <f t="shared" si="143"/>
        <v>41.666666666666664</v>
      </c>
      <c r="AG309" s="127">
        <f t="shared" si="143"/>
        <v>41.666666666666664</v>
      </c>
      <c r="AH309" s="127">
        <f t="shared" si="143"/>
        <v>41.666666666666664</v>
      </c>
      <c r="AI309" s="127">
        <f t="shared" si="143"/>
        <v>41.666666666666664</v>
      </c>
      <c r="AJ309" s="127">
        <f t="shared" si="143"/>
        <v>41.666666666666664</v>
      </c>
      <c r="AK309" s="127">
        <f t="shared" si="143"/>
        <v>41.666666666666664</v>
      </c>
      <c r="AL309" s="127">
        <f t="shared" si="143"/>
        <v>41.666666666666664</v>
      </c>
      <c r="AM309" s="127">
        <f t="shared" si="143"/>
        <v>41.666666666666664</v>
      </c>
      <c r="AN309" s="127">
        <f t="shared" si="143"/>
        <v>41.666666666666664</v>
      </c>
      <c r="AO309" s="127">
        <f t="shared" si="143"/>
        <v>41.666666666666664</v>
      </c>
      <c r="AP309" s="127">
        <f t="shared" si="143"/>
        <v>41.666666666666664</v>
      </c>
      <c r="AQ309" s="127">
        <f t="shared" si="143"/>
        <v>41.666666666666664</v>
      </c>
      <c r="AR309" s="127">
        <f t="shared" si="143"/>
        <v>41.666666666666664</v>
      </c>
      <c r="AS309" s="127">
        <f t="shared" si="143"/>
        <v>41.666666666666664</v>
      </c>
      <c r="AT309" s="127">
        <f t="shared" si="143"/>
        <v>41.666666666666664</v>
      </c>
      <c r="AU309" s="127">
        <f t="shared" si="143"/>
        <v>41.666666666666664</v>
      </c>
      <c r="AV309" s="127">
        <f t="shared" si="143"/>
        <v>41.666666666666664</v>
      </c>
      <c r="AW309" s="127">
        <f t="shared" si="143"/>
        <v>41.666666666666664</v>
      </c>
      <c r="AX309" s="127">
        <f t="shared" si="143"/>
        <v>41.666666666666664</v>
      </c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</row>
    <row r="310" spans="1:64" x14ac:dyDescent="0.25">
      <c r="A310" s="127" t="s">
        <v>607</v>
      </c>
      <c r="B310" s="127" t="s">
        <v>608</v>
      </c>
      <c r="C310" s="127">
        <f>+IF(C101=0,0,($C89*$C91))</f>
        <v>0</v>
      </c>
      <c r="D310" s="127">
        <f>+IF(D101=0,0,(($C89*$C91)-SUM($C309:D309)))</f>
        <v>0</v>
      </c>
      <c r="E310" s="127">
        <f>+IF(E101=0,0,(($C89*$C91)-SUM($C309:E309)))</f>
        <v>0</v>
      </c>
      <c r="F310" s="127">
        <f>+IF(F101=0,0,(($C89*$C91)-SUM($C309:F309)))</f>
        <v>0</v>
      </c>
      <c r="G310" s="127">
        <f>+IF(G101=0,0,(($C89*$C91)-SUM($C309:G309)))</f>
        <v>0</v>
      </c>
      <c r="H310" s="127">
        <f>+IF(H101=0,0,(($C89*$C91)-SUM($C309:H309)))</f>
        <v>1958.3333333333333</v>
      </c>
      <c r="I310" s="127">
        <f>+IF(I101=0,0,(($C89*$C91)-SUM($C309:I309)))</f>
        <v>1916.6666666666667</v>
      </c>
      <c r="J310" s="127">
        <f>+IF(J101=0,0,(($C89*$C91)-SUM($C309:J309)))</f>
        <v>1875</v>
      </c>
      <c r="K310" s="127">
        <f>+IF(K101=0,0,(($C89*$C91)-SUM($C309:K309)))</f>
        <v>1833.3333333333333</v>
      </c>
      <c r="L310" s="127">
        <f>+IF(L101=0,0,(($C89*$C91)-SUM($C309:L309)))</f>
        <v>1791.6666666666667</v>
      </c>
      <c r="M310" s="127">
        <f>+IF(M101=0,0,(($C89*$C91)-SUM($C309:M309)))</f>
        <v>1750</v>
      </c>
      <c r="N310" s="127">
        <f>+IF(N101=0,0,(($C89*$C91)-SUM($C309:N309)))</f>
        <v>1708.3333333333335</v>
      </c>
      <c r="O310" s="127">
        <f>+IF(O101=0,0,(($C89*$C91)-SUM($C309:O309)))</f>
        <v>1666.6666666666667</v>
      </c>
      <c r="P310" s="127">
        <f>+IF(P101=0,0,(($C89*$C91)-SUM($C309:P309)))</f>
        <v>1625</v>
      </c>
      <c r="Q310" s="127">
        <f>+IF(Q101=0,0,(($C89*$C91)-SUM($C309:Q309)))</f>
        <v>1583.3333333333333</v>
      </c>
      <c r="R310" s="127">
        <f>+IF(R101=0,0,(($C89*$C91)-SUM($C309:R309)))</f>
        <v>1541.6666666666665</v>
      </c>
      <c r="S310" s="127">
        <f>+IF(S101=0,0,(($C89*$C91)-SUM($C309:S309)))</f>
        <v>1500</v>
      </c>
      <c r="T310" s="127">
        <f>+IF(T101=0,0,(($C89*$C91)-SUM($C309:T309)))</f>
        <v>1458.3333333333333</v>
      </c>
      <c r="U310" s="127">
        <f>+IF(U101=0,0,(($C89*$C91)-SUM($C309:U309)))</f>
        <v>1416.6666666666665</v>
      </c>
      <c r="V310" s="127">
        <f>+IF(V101=0,0,(($C89*$C91)-SUM($C309:V309)))</f>
        <v>1375</v>
      </c>
      <c r="W310" s="127">
        <f>+IF(W101=0,0,(($C89*$C91)-SUM($C309:W309)))</f>
        <v>1333.3333333333335</v>
      </c>
      <c r="X310" s="127">
        <f>+IF(X101=0,0,(($C89*$C91)-SUM($C309:X309)))</f>
        <v>1291.6666666666667</v>
      </c>
      <c r="Y310" s="127">
        <f>+IF(Y101=0,0,(($C89*$C91)-SUM($C309:Y309)))</f>
        <v>1250</v>
      </c>
      <c r="Z310" s="127">
        <f>+IF(Z101=0,0,(($C89*$C91)-SUM($C309:Z309)))</f>
        <v>1208.3333333333335</v>
      </c>
      <c r="AA310" s="127">
        <f>+IF(AA101=0,0,(($C89*$C91)-SUM($C309:AA309)))</f>
        <v>1166.666666666667</v>
      </c>
      <c r="AB310" s="127">
        <f>+IF(AB101=0,0,(($C89*$C91)-SUM($C309:AB309)))</f>
        <v>1125.0000000000002</v>
      </c>
      <c r="AC310" s="127">
        <f>+IF(AC101=0,0,(($C89*$C91)-SUM($C309:AC309)))</f>
        <v>1083.3333333333335</v>
      </c>
      <c r="AD310" s="127">
        <f>+IF(AD101=0,0,(($C89*$C91)-SUM($C309:AD309)))</f>
        <v>1041.666666666667</v>
      </c>
      <c r="AE310" s="127">
        <f>+IF(AE101=0,0,(($C89*$C91)-SUM($C309:AE309)))</f>
        <v>1000.0000000000003</v>
      </c>
      <c r="AF310" s="127">
        <f>+IF(AF101=0,0,(($C89*$C91)-SUM($C309:AF309)))</f>
        <v>958.33333333333371</v>
      </c>
      <c r="AG310" s="127">
        <f>+IF(AG101=0,0,(($C89*$C91)-SUM($C309:AG309)))</f>
        <v>916.66666666666697</v>
      </c>
      <c r="AH310" s="127">
        <f>+IF(AH101=0,0,(($C89*$C91)-SUM($C309:AH309)))</f>
        <v>875.00000000000023</v>
      </c>
      <c r="AI310" s="127">
        <f>+IF(AI101=0,0,(($C89*$C91)-SUM($C309:AI309)))</f>
        <v>833.33333333333348</v>
      </c>
      <c r="AJ310" s="127">
        <f>+IF(AJ101=0,0,(($C89*$C91)-SUM($C309:AJ309)))</f>
        <v>791.66666666666674</v>
      </c>
      <c r="AK310" s="127">
        <f>+IF(AK101=0,0,(($C89*$C91)-SUM($C309:AK309)))</f>
        <v>750</v>
      </c>
      <c r="AL310" s="127">
        <f>+IF(AL101=0,0,(($C89*$C91)-SUM($C309:AL309)))</f>
        <v>708.33333333333326</v>
      </c>
      <c r="AM310" s="127">
        <f>+IF(AM101=0,0,(($C89*$C91)-SUM($C309:AM309)))</f>
        <v>666.66666666666652</v>
      </c>
      <c r="AN310" s="127">
        <f>+IF(AN101=0,0,(($C89*$C91)-SUM($C309:AN309)))</f>
        <v>624.99999999999977</v>
      </c>
      <c r="AO310" s="127">
        <f>+IF(AO101=0,0,(($C89*$C91)-SUM($C309:AO309)))</f>
        <v>583.33333333333303</v>
      </c>
      <c r="AP310" s="127">
        <f>+IF(AP101=0,0,(($C89*$C91)-SUM($C309:AP309)))</f>
        <v>541.66666666666629</v>
      </c>
      <c r="AQ310" s="127">
        <f>+IF(AQ101=0,0,(($C89*$C91)-SUM($C309:AQ309)))</f>
        <v>499.99999999999955</v>
      </c>
      <c r="AR310" s="127">
        <f>+IF(AR101=0,0,(($C89*$C91)-SUM($C309:AR309)))</f>
        <v>458.3333333333328</v>
      </c>
      <c r="AS310" s="127">
        <f>+IF(AS101=0,0,(($C89*$C91)-SUM($C309:AS309)))</f>
        <v>416.66666666666606</v>
      </c>
      <c r="AT310" s="127">
        <f>+IF(AT101=0,0,(($C89*$C91)-SUM($C309:AT309)))</f>
        <v>374.99999999999932</v>
      </c>
      <c r="AU310" s="127">
        <f>+IF(AU101=0,0,(($C89*$C91)-SUM($C309:AU309)))</f>
        <v>333.33333333333258</v>
      </c>
      <c r="AV310" s="127">
        <f>+IF(AV101=0,0,(($C89*$C91)-SUM($C309:AV309)))</f>
        <v>291.66666666666583</v>
      </c>
      <c r="AW310" s="127">
        <f>+IF(AW101=0,0,(($C89*$C91)-SUM($C309:AW309)))</f>
        <v>249.99999999999909</v>
      </c>
      <c r="AX310" s="127">
        <f>+IF(AX101=0,0,(($C89*$C91)-SUM($C309:AX309)))</f>
        <v>208.33333333333235</v>
      </c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</row>
    <row r="311" spans="1:64" x14ac:dyDescent="0.25">
      <c r="A311" s="127"/>
      <c r="B311" s="127" t="s">
        <v>609</v>
      </c>
      <c r="C311" s="127">
        <f>+C106</f>
        <v>0</v>
      </c>
      <c r="D311" s="127">
        <f t="shared" ref="D311:AX311" si="144">+D106</f>
        <v>0</v>
      </c>
      <c r="E311" s="127">
        <f t="shared" si="144"/>
        <v>0</v>
      </c>
      <c r="F311" s="127">
        <f t="shared" si="144"/>
        <v>0</v>
      </c>
      <c r="G311" s="127">
        <f t="shared" si="144"/>
        <v>0</v>
      </c>
      <c r="H311" s="127">
        <f t="shared" si="144"/>
        <v>0</v>
      </c>
      <c r="I311" s="127">
        <f t="shared" si="144"/>
        <v>0</v>
      </c>
      <c r="J311" s="127">
        <f t="shared" si="144"/>
        <v>0</v>
      </c>
      <c r="K311" s="127">
        <f t="shared" si="144"/>
        <v>0</v>
      </c>
      <c r="L311" s="127">
        <f t="shared" si="144"/>
        <v>0</v>
      </c>
      <c r="M311" s="127">
        <f t="shared" si="144"/>
        <v>0</v>
      </c>
      <c r="N311" s="127">
        <f t="shared" si="144"/>
        <v>0</v>
      </c>
      <c r="O311" s="127">
        <f t="shared" si="144"/>
        <v>0</v>
      </c>
      <c r="P311" s="127">
        <f t="shared" si="144"/>
        <v>0</v>
      </c>
      <c r="Q311" s="127">
        <f t="shared" si="144"/>
        <v>0</v>
      </c>
      <c r="R311" s="127">
        <f t="shared" si="144"/>
        <v>0</v>
      </c>
      <c r="S311" s="127">
        <f t="shared" si="144"/>
        <v>0</v>
      </c>
      <c r="T311" s="127">
        <f t="shared" si="144"/>
        <v>0</v>
      </c>
      <c r="U311" s="127">
        <f t="shared" si="144"/>
        <v>0</v>
      </c>
      <c r="V311" s="127">
        <f t="shared" si="144"/>
        <v>0</v>
      </c>
      <c r="W311" s="127">
        <f t="shared" si="144"/>
        <v>0</v>
      </c>
      <c r="X311" s="127">
        <f t="shared" si="144"/>
        <v>0</v>
      </c>
      <c r="Y311" s="127">
        <f t="shared" si="144"/>
        <v>0</v>
      </c>
      <c r="Z311" s="127">
        <f t="shared" si="144"/>
        <v>0</v>
      </c>
      <c r="AA311" s="127">
        <f t="shared" si="144"/>
        <v>0</v>
      </c>
      <c r="AB311" s="127">
        <f t="shared" si="144"/>
        <v>0</v>
      </c>
      <c r="AC311" s="127">
        <f t="shared" si="144"/>
        <v>0</v>
      </c>
      <c r="AD311" s="127">
        <f t="shared" si="144"/>
        <v>0</v>
      </c>
      <c r="AE311" s="127">
        <f t="shared" si="144"/>
        <v>0</v>
      </c>
      <c r="AF311" s="127">
        <f t="shared" si="144"/>
        <v>0</v>
      </c>
      <c r="AG311" s="127">
        <f t="shared" si="144"/>
        <v>0</v>
      </c>
      <c r="AH311" s="127">
        <f t="shared" si="144"/>
        <v>0</v>
      </c>
      <c r="AI311" s="127">
        <f t="shared" si="144"/>
        <v>0</v>
      </c>
      <c r="AJ311" s="127">
        <f t="shared" si="144"/>
        <v>0</v>
      </c>
      <c r="AK311" s="127">
        <f t="shared" si="144"/>
        <v>0</v>
      </c>
      <c r="AL311" s="127">
        <f t="shared" si="144"/>
        <v>0</v>
      </c>
      <c r="AM311" s="127">
        <f t="shared" si="144"/>
        <v>0</v>
      </c>
      <c r="AN311" s="127">
        <f t="shared" si="144"/>
        <v>0</v>
      </c>
      <c r="AO311" s="127">
        <f t="shared" si="144"/>
        <v>0</v>
      </c>
      <c r="AP311" s="127">
        <f t="shared" si="144"/>
        <v>0</v>
      </c>
      <c r="AQ311" s="127">
        <f t="shared" si="144"/>
        <v>0</v>
      </c>
      <c r="AR311" s="127">
        <f t="shared" si="144"/>
        <v>0</v>
      </c>
      <c r="AS311" s="127">
        <f t="shared" si="144"/>
        <v>0</v>
      </c>
      <c r="AT311" s="127">
        <f t="shared" si="144"/>
        <v>0</v>
      </c>
      <c r="AU311" s="127">
        <f t="shared" si="144"/>
        <v>0</v>
      </c>
      <c r="AV311" s="127">
        <f t="shared" si="144"/>
        <v>0</v>
      </c>
      <c r="AW311" s="127">
        <f t="shared" si="144"/>
        <v>0</v>
      </c>
      <c r="AX311" s="127">
        <f t="shared" si="144"/>
        <v>0</v>
      </c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</row>
    <row r="312" spans="1:64" x14ac:dyDescent="0.25">
      <c r="A312" s="127"/>
      <c r="B312" s="145" t="s">
        <v>610</v>
      </c>
      <c r="C312" s="145">
        <f>+C308+C309+C311</f>
        <v>0</v>
      </c>
      <c r="D312" s="145">
        <f t="shared" ref="D312:J312" si="145">+D308+D309+D311</f>
        <v>0</v>
      </c>
      <c r="E312" s="145">
        <f t="shared" si="145"/>
        <v>0</v>
      </c>
      <c r="F312" s="145">
        <f t="shared" si="145"/>
        <v>0</v>
      </c>
      <c r="G312" s="145">
        <f t="shared" si="145"/>
        <v>0</v>
      </c>
      <c r="H312" s="145">
        <f t="shared" si="145"/>
        <v>437.16441693331655</v>
      </c>
      <c r="I312" s="145">
        <f t="shared" si="145"/>
        <v>437.16441693331655</v>
      </c>
      <c r="J312" s="145">
        <f t="shared" si="145"/>
        <v>437.16441693331655</v>
      </c>
      <c r="K312" s="145">
        <f>+K308+K309+K311</f>
        <v>437.16441693331655</v>
      </c>
      <c r="L312" s="145">
        <f t="shared" ref="L312:AX312" si="146">+L308+L309+L311</f>
        <v>437.16441693331655</v>
      </c>
      <c r="M312" s="145">
        <f t="shared" si="146"/>
        <v>437.16441693331655</v>
      </c>
      <c r="N312" s="145">
        <f t="shared" si="146"/>
        <v>437.16441693331655</v>
      </c>
      <c r="O312" s="145">
        <f t="shared" si="146"/>
        <v>437.16441693331655</v>
      </c>
      <c r="P312" s="145">
        <f t="shared" si="146"/>
        <v>437.16441693331655</v>
      </c>
      <c r="Q312" s="145">
        <f t="shared" si="146"/>
        <v>437.16441693331655</v>
      </c>
      <c r="R312" s="145">
        <f t="shared" si="146"/>
        <v>437.16441693331655</v>
      </c>
      <c r="S312" s="145">
        <f t="shared" si="146"/>
        <v>437.16441693331655</v>
      </c>
      <c r="T312" s="145">
        <f t="shared" si="146"/>
        <v>437.16441693331655</v>
      </c>
      <c r="U312" s="145">
        <f t="shared" si="146"/>
        <v>437.16441693331655</v>
      </c>
      <c r="V312" s="145">
        <f t="shared" si="146"/>
        <v>437.16441693331655</v>
      </c>
      <c r="W312" s="145">
        <f t="shared" si="146"/>
        <v>437.16441693331655</v>
      </c>
      <c r="X312" s="145">
        <f t="shared" si="146"/>
        <v>437.16441693331655</v>
      </c>
      <c r="Y312" s="145">
        <f t="shared" si="146"/>
        <v>437.16441693331655</v>
      </c>
      <c r="Z312" s="145">
        <f t="shared" si="146"/>
        <v>437.16441693331655</v>
      </c>
      <c r="AA312" s="145">
        <f t="shared" si="146"/>
        <v>437.16441693331655</v>
      </c>
      <c r="AB312" s="145">
        <f t="shared" si="146"/>
        <v>437.16441693331655</v>
      </c>
      <c r="AC312" s="145">
        <f t="shared" si="146"/>
        <v>437.16441693331655</v>
      </c>
      <c r="AD312" s="145">
        <f t="shared" si="146"/>
        <v>437.16441693331655</v>
      </c>
      <c r="AE312" s="145">
        <f t="shared" si="146"/>
        <v>437.16441693331655</v>
      </c>
      <c r="AF312" s="145">
        <f t="shared" si="146"/>
        <v>437.16441693331655</v>
      </c>
      <c r="AG312" s="145">
        <f t="shared" si="146"/>
        <v>437.16441693331655</v>
      </c>
      <c r="AH312" s="145">
        <f t="shared" si="146"/>
        <v>437.16441693331655</v>
      </c>
      <c r="AI312" s="145">
        <f t="shared" si="146"/>
        <v>437.16441693331655</v>
      </c>
      <c r="AJ312" s="145">
        <f t="shared" si="146"/>
        <v>437.16441693331655</v>
      </c>
      <c r="AK312" s="145">
        <f t="shared" si="146"/>
        <v>437.16441693331655</v>
      </c>
      <c r="AL312" s="145">
        <f t="shared" si="146"/>
        <v>437.16441693331655</v>
      </c>
      <c r="AM312" s="145">
        <f t="shared" si="146"/>
        <v>437.16441693331655</v>
      </c>
      <c r="AN312" s="145">
        <f t="shared" si="146"/>
        <v>437.16441693331655</v>
      </c>
      <c r="AO312" s="145">
        <f t="shared" si="146"/>
        <v>437.16441693331655</v>
      </c>
      <c r="AP312" s="145">
        <f t="shared" si="146"/>
        <v>437.16441693331655</v>
      </c>
      <c r="AQ312" s="145">
        <f t="shared" si="146"/>
        <v>437.16441693331655</v>
      </c>
      <c r="AR312" s="145">
        <f t="shared" si="146"/>
        <v>437.16441693331655</v>
      </c>
      <c r="AS312" s="145">
        <f t="shared" si="146"/>
        <v>437.16441693331655</v>
      </c>
      <c r="AT312" s="145">
        <f t="shared" si="146"/>
        <v>437.16441693331655</v>
      </c>
      <c r="AU312" s="145">
        <f t="shared" si="146"/>
        <v>437.16441693331655</v>
      </c>
      <c r="AV312" s="145">
        <f t="shared" si="146"/>
        <v>437.16441693331655</v>
      </c>
      <c r="AW312" s="145">
        <f t="shared" si="146"/>
        <v>437.16441693331655</v>
      </c>
      <c r="AX312" s="145">
        <f t="shared" si="146"/>
        <v>437.16441693331655</v>
      </c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</row>
    <row r="313" spans="1:64" x14ac:dyDescent="0.25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</row>
    <row r="314" spans="1:64" x14ac:dyDescent="0.25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</row>
    <row r="315" spans="1:64" x14ac:dyDescent="0.25">
      <c r="A315" s="127"/>
      <c r="B315" s="127" t="s">
        <v>340</v>
      </c>
      <c r="C315" s="127">
        <f t="shared" ref="C315:AX315" si="147">+C100+C101+C106</f>
        <v>0</v>
      </c>
      <c r="D315" s="127">
        <f t="shared" si="147"/>
        <v>0</v>
      </c>
      <c r="E315" s="127">
        <f t="shared" si="147"/>
        <v>0</v>
      </c>
      <c r="F315" s="127">
        <f t="shared" si="147"/>
        <v>0</v>
      </c>
      <c r="G315" s="127">
        <f t="shared" si="147"/>
        <v>0</v>
      </c>
      <c r="H315" s="127">
        <f t="shared" si="147"/>
        <v>2395.4977502666497</v>
      </c>
      <c r="I315" s="127">
        <f t="shared" si="147"/>
        <v>395.49775026664986</v>
      </c>
      <c r="J315" s="127">
        <f t="shared" si="147"/>
        <v>395.49775026664986</v>
      </c>
      <c r="K315" s="127">
        <f t="shared" si="147"/>
        <v>395.49775026664986</v>
      </c>
      <c r="L315" s="127">
        <f t="shared" si="147"/>
        <v>395.49775026664986</v>
      </c>
      <c r="M315" s="127">
        <f t="shared" si="147"/>
        <v>395.49775026664986</v>
      </c>
      <c r="N315" s="127">
        <f t="shared" si="147"/>
        <v>395.49775026664986</v>
      </c>
      <c r="O315" s="127">
        <f t="shared" si="147"/>
        <v>395.49775026664986</v>
      </c>
      <c r="P315" s="127">
        <f t="shared" si="147"/>
        <v>395.49775026664986</v>
      </c>
      <c r="Q315" s="127">
        <f t="shared" si="147"/>
        <v>395.49775026664986</v>
      </c>
      <c r="R315" s="127">
        <f t="shared" si="147"/>
        <v>395.49775026664986</v>
      </c>
      <c r="S315" s="127">
        <f t="shared" si="147"/>
        <v>395.49775026664986</v>
      </c>
      <c r="T315" s="127">
        <f t="shared" si="147"/>
        <v>395.49775026664986</v>
      </c>
      <c r="U315" s="127">
        <f t="shared" si="147"/>
        <v>395.49775026664986</v>
      </c>
      <c r="V315" s="127">
        <f t="shared" si="147"/>
        <v>395.49775026664986</v>
      </c>
      <c r="W315" s="127">
        <f t="shared" si="147"/>
        <v>395.49775026664986</v>
      </c>
      <c r="X315" s="127">
        <f t="shared" si="147"/>
        <v>395.49775026664986</v>
      </c>
      <c r="Y315" s="127">
        <f t="shared" si="147"/>
        <v>395.49775026664986</v>
      </c>
      <c r="Z315" s="127">
        <f t="shared" si="147"/>
        <v>395.49775026664986</v>
      </c>
      <c r="AA315" s="127">
        <f t="shared" si="147"/>
        <v>395.49775026664986</v>
      </c>
      <c r="AB315" s="127">
        <f t="shared" si="147"/>
        <v>395.49775026664986</v>
      </c>
      <c r="AC315" s="127">
        <f t="shared" si="147"/>
        <v>395.49775026664986</v>
      </c>
      <c r="AD315" s="127">
        <f t="shared" si="147"/>
        <v>395.49775026664986</v>
      </c>
      <c r="AE315" s="127">
        <f t="shared" si="147"/>
        <v>395.49775026664986</v>
      </c>
      <c r="AF315" s="127">
        <f t="shared" si="147"/>
        <v>395.49775026664986</v>
      </c>
      <c r="AG315" s="127">
        <f t="shared" si="147"/>
        <v>395.49775026664986</v>
      </c>
      <c r="AH315" s="127">
        <f t="shared" si="147"/>
        <v>395.49775026664986</v>
      </c>
      <c r="AI315" s="127">
        <f t="shared" si="147"/>
        <v>395.49775026664986</v>
      </c>
      <c r="AJ315" s="127">
        <f t="shared" si="147"/>
        <v>395.49775026664986</v>
      </c>
      <c r="AK315" s="127">
        <f t="shared" si="147"/>
        <v>395.49775026664986</v>
      </c>
      <c r="AL315" s="127">
        <f t="shared" si="147"/>
        <v>395.49775026664986</v>
      </c>
      <c r="AM315" s="127">
        <f t="shared" si="147"/>
        <v>395.49775026664986</v>
      </c>
      <c r="AN315" s="127">
        <f t="shared" si="147"/>
        <v>395.49775026664986</v>
      </c>
      <c r="AO315" s="127">
        <f t="shared" si="147"/>
        <v>395.49775026664986</v>
      </c>
      <c r="AP315" s="127">
        <f t="shared" si="147"/>
        <v>395.49775026664986</v>
      </c>
      <c r="AQ315" s="127">
        <f t="shared" si="147"/>
        <v>395.49775026664986</v>
      </c>
      <c r="AR315" s="127">
        <f t="shared" si="147"/>
        <v>395.49775026664986</v>
      </c>
      <c r="AS315" s="127">
        <f t="shared" si="147"/>
        <v>395.49775026664986</v>
      </c>
      <c r="AT315" s="127">
        <f t="shared" si="147"/>
        <v>395.49775026664986</v>
      </c>
      <c r="AU315" s="127">
        <f t="shared" si="147"/>
        <v>395.49775026664986</v>
      </c>
      <c r="AV315" s="127">
        <f t="shared" si="147"/>
        <v>395.49775026664986</v>
      </c>
      <c r="AW315" s="127">
        <f t="shared" si="147"/>
        <v>395.49775026664986</v>
      </c>
      <c r="AX315" s="127">
        <f t="shared" si="147"/>
        <v>395.49775026664986</v>
      </c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</row>
    <row r="316" spans="1:64" x14ac:dyDescent="0.25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</row>
    <row r="317" spans="1:64" x14ac:dyDescent="0.25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</row>
    <row r="318" spans="1:64" x14ac:dyDescent="0.25">
      <c r="A318" s="145"/>
      <c r="B318" s="145" t="s">
        <v>511</v>
      </c>
      <c r="C318" s="145" t="str">
        <f>+C307</f>
        <v>A1 m1</v>
      </c>
      <c r="D318" s="145" t="str">
        <f t="shared" ref="D318:AX318" si="148">+D307</f>
        <v>A1 m2</v>
      </c>
      <c r="E318" s="145" t="str">
        <f t="shared" si="148"/>
        <v>A1 m3</v>
      </c>
      <c r="F318" s="145" t="str">
        <f t="shared" si="148"/>
        <v>A1 m4</v>
      </c>
      <c r="G318" s="145" t="str">
        <f t="shared" si="148"/>
        <v>A1 m5</v>
      </c>
      <c r="H318" s="145" t="str">
        <f t="shared" si="148"/>
        <v>A1 m6</v>
      </c>
      <c r="I318" s="145" t="str">
        <f t="shared" si="148"/>
        <v>A1 m7</v>
      </c>
      <c r="J318" s="145" t="str">
        <f t="shared" si="148"/>
        <v>A1 m8</v>
      </c>
      <c r="K318" s="145" t="str">
        <f t="shared" si="148"/>
        <v>A1 m9</v>
      </c>
      <c r="L318" s="145" t="str">
        <f t="shared" si="148"/>
        <v>A1 m10</v>
      </c>
      <c r="M318" s="145" t="str">
        <f t="shared" si="148"/>
        <v>A1 m11</v>
      </c>
      <c r="N318" s="145" t="str">
        <f t="shared" si="148"/>
        <v>A1 m12</v>
      </c>
      <c r="O318" s="145" t="str">
        <f t="shared" si="148"/>
        <v>A2 m1</v>
      </c>
      <c r="P318" s="145" t="str">
        <f t="shared" si="148"/>
        <v>A2 m2</v>
      </c>
      <c r="Q318" s="145" t="str">
        <f t="shared" si="148"/>
        <v>A2 m3</v>
      </c>
      <c r="R318" s="145" t="str">
        <f t="shared" si="148"/>
        <v>A2 m4</v>
      </c>
      <c r="S318" s="145" t="str">
        <f t="shared" si="148"/>
        <v>A2 m5</v>
      </c>
      <c r="T318" s="145" t="str">
        <f t="shared" si="148"/>
        <v>A2 m6</v>
      </c>
      <c r="U318" s="145" t="str">
        <f t="shared" si="148"/>
        <v>A2 m7</v>
      </c>
      <c r="V318" s="145" t="str">
        <f t="shared" si="148"/>
        <v>A2 m8</v>
      </c>
      <c r="W318" s="145" t="str">
        <f t="shared" si="148"/>
        <v>A2 m9</v>
      </c>
      <c r="X318" s="145" t="str">
        <f t="shared" si="148"/>
        <v>A2 m10</v>
      </c>
      <c r="Y318" s="145" t="str">
        <f t="shared" si="148"/>
        <v>A2 m11</v>
      </c>
      <c r="Z318" s="145" t="str">
        <f t="shared" si="148"/>
        <v>A2 m12</v>
      </c>
      <c r="AA318" s="145" t="str">
        <f t="shared" si="148"/>
        <v>A3 m1</v>
      </c>
      <c r="AB318" s="145" t="str">
        <f t="shared" si="148"/>
        <v>A3 m2</v>
      </c>
      <c r="AC318" s="145" t="str">
        <f t="shared" si="148"/>
        <v>A3 m3</v>
      </c>
      <c r="AD318" s="145" t="str">
        <f t="shared" si="148"/>
        <v>A3 m4</v>
      </c>
      <c r="AE318" s="145" t="str">
        <f t="shared" si="148"/>
        <v>A3 m5</v>
      </c>
      <c r="AF318" s="145" t="str">
        <f t="shared" si="148"/>
        <v>A3 m6</v>
      </c>
      <c r="AG318" s="145" t="str">
        <f t="shared" si="148"/>
        <v>A3 m7</v>
      </c>
      <c r="AH318" s="145" t="str">
        <f t="shared" si="148"/>
        <v>A3 m8</v>
      </c>
      <c r="AI318" s="145" t="str">
        <f t="shared" si="148"/>
        <v>A3 m9</v>
      </c>
      <c r="AJ318" s="145" t="str">
        <f t="shared" si="148"/>
        <v>A3 m10</v>
      </c>
      <c r="AK318" s="145" t="str">
        <f t="shared" si="148"/>
        <v>A3 m11</v>
      </c>
      <c r="AL318" s="145" t="str">
        <f t="shared" si="148"/>
        <v>A3 m12</v>
      </c>
      <c r="AM318" s="145" t="str">
        <f t="shared" si="148"/>
        <v>A4 m1</v>
      </c>
      <c r="AN318" s="145" t="str">
        <f t="shared" si="148"/>
        <v>A4 m2</v>
      </c>
      <c r="AO318" s="145" t="str">
        <f t="shared" si="148"/>
        <v>A4 m3</v>
      </c>
      <c r="AP318" s="145" t="str">
        <f t="shared" si="148"/>
        <v>A4 m4</v>
      </c>
      <c r="AQ318" s="145" t="str">
        <f t="shared" si="148"/>
        <v>A4 m5</v>
      </c>
      <c r="AR318" s="145" t="str">
        <f t="shared" si="148"/>
        <v>A4 m6</v>
      </c>
      <c r="AS318" s="145" t="str">
        <f t="shared" si="148"/>
        <v>A4 m7</v>
      </c>
      <c r="AT318" s="145" t="str">
        <f t="shared" si="148"/>
        <v>A4 m8</v>
      </c>
      <c r="AU318" s="145" t="str">
        <f t="shared" si="148"/>
        <v>A4 m9</v>
      </c>
      <c r="AV318" s="145" t="str">
        <f t="shared" si="148"/>
        <v>A4 m10</v>
      </c>
      <c r="AW318" s="145" t="str">
        <f t="shared" si="148"/>
        <v>A4 m11</v>
      </c>
      <c r="AX318" s="145" t="str">
        <f t="shared" si="148"/>
        <v>A4 m12</v>
      </c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 x14ac:dyDescent="0.25">
      <c r="A319" s="127"/>
      <c r="B319" s="127" t="s">
        <v>583</v>
      </c>
      <c r="C319" s="127">
        <f>+C128</f>
        <v>0</v>
      </c>
      <c r="D319" s="127">
        <f t="shared" ref="D319:AX319" si="149">+D128</f>
        <v>0</v>
      </c>
      <c r="E319" s="127">
        <f t="shared" si="149"/>
        <v>0</v>
      </c>
      <c r="F319" s="127">
        <f t="shared" si="149"/>
        <v>0</v>
      </c>
      <c r="G319" s="127">
        <f t="shared" si="149"/>
        <v>0</v>
      </c>
      <c r="H319" s="127">
        <f t="shared" si="149"/>
        <v>0</v>
      </c>
      <c r="I319" s="127">
        <f t="shared" si="149"/>
        <v>0</v>
      </c>
      <c r="J319" s="127">
        <f t="shared" si="149"/>
        <v>0</v>
      </c>
      <c r="K319" s="127">
        <f t="shared" si="149"/>
        <v>0</v>
      </c>
      <c r="L319" s="127">
        <f t="shared" si="149"/>
        <v>0</v>
      </c>
      <c r="M319" s="127">
        <f t="shared" si="149"/>
        <v>0</v>
      </c>
      <c r="N319" s="127">
        <f t="shared" si="149"/>
        <v>0</v>
      </c>
      <c r="O319" s="127">
        <f t="shared" si="149"/>
        <v>0</v>
      </c>
      <c r="P319" s="127">
        <f t="shared" si="149"/>
        <v>395.49775026664986</v>
      </c>
      <c r="Q319" s="127">
        <f t="shared" si="149"/>
        <v>395.49775026664986</v>
      </c>
      <c r="R319" s="127">
        <f t="shared" si="149"/>
        <v>395.49775026664986</v>
      </c>
      <c r="S319" s="127">
        <f t="shared" si="149"/>
        <v>395.49775026664986</v>
      </c>
      <c r="T319" s="127">
        <f t="shared" si="149"/>
        <v>395.49775026664986</v>
      </c>
      <c r="U319" s="127">
        <f t="shared" si="149"/>
        <v>395.49775026664986</v>
      </c>
      <c r="V319" s="127">
        <f t="shared" si="149"/>
        <v>395.49775026664986</v>
      </c>
      <c r="W319" s="127">
        <f t="shared" si="149"/>
        <v>395.49775026664986</v>
      </c>
      <c r="X319" s="127">
        <f t="shared" si="149"/>
        <v>395.49775026664986</v>
      </c>
      <c r="Y319" s="127">
        <f t="shared" si="149"/>
        <v>395.49775026664986</v>
      </c>
      <c r="Z319" s="127">
        <f t="shared" si="149"/>
        <v>395.49775026664986</v>
      </c>
      <c r="AA319" s="127">
        <f t="shared" si="149"/>
        <v>395.49775026664986</v>
      </c>
      <c r="AB319" s="127">
        <f t="shared" si="149"/>
        <v>395.49775026664986</v>
      </c>
      <c r="AC319" s="127">
        <f t="shared" si="149"/>
        <v>395.49775026664986</v>
      </c>
      <c r="AD319" s="127">
        <f t="shared" si="149"/>
        <v>395.49775026664986</v>
      </c>
      <c r="AE319" s="127">
        <f t="shared" si="149"/>
        <v>395.49775026664986</v>
      </c>
      <c r="AF319" s="127">
        <f t="shared" si="149"/>
        <v>395.49775026664986</v>
      </c>
      <c r="AG319" s="127">
        <f t="shared" si="149"/>
        <v>395.49775026664986</v>
      </c>
      <c r="AH319" s="127">
        <f t="shared" si="149"/>
        <v>395.49775026664986</v>
      </c>
      <c r="AI319" s="127">
        <f t="shared" si="149"/>
        <v>395.49775026664986</v>
      </c>
      <c r="AJ319" s="127">
        <f t="shared" si="149"/>
        <v>395.49775026664986</v>
      </c>
      <c r="AK319" s="127">
        <f t="shared" si="149"/>
        <v>395.49775026664986</v>
      </c>
      <c r="AL319" s="127">
        <f t="shared" si="149"/>
        <v>395.49775026664986</v>
      </c>
      <c r="AM319" s="127">
        <f t="shared" si="149"/>
        <v>395.49775026664986</v>
      </c>
      <c r="AN319" s="127">
        <f t="shared" si="149"/>
        <v>395.49775026664986</v>
      </c>
      <c r="AO319" s="127">
        <f t="shared" si="149"/>
        <v>395.49775026664986</v>
      </c>
      <c r="AP319" s="127">
        <f t="shared" si="149"/>
        <v>395.49775026664986</v>
      </c>
      <c r="AQ319" s="127">
        <f t="shared" si="149"/>
        <v>395.49775026664986</v>
      </c>
      <c r="AR319" s="127">
        <f t="shared" si="149"/>
        <v>395.49775026664986</v>
      </c>
      <c r="AS319" s="127">
        <f t="shared" si="149"/>
        <v>395.49775026664986</v>
      </c>
      <c r="AT319" s="127">
        <f t="shared" si="149"/>
        <v>395.49775026664986</v>
      </c>
      <c r="AU319" s="127">
        <f t="shared" si="149"/>
        <v>395.49775026664986</v>
      </c>
      <c r="AV319" s="127">
        <f t="shared" si="149"/>
        <v>395.49775026664986</v>
      </c>
      <c r="AW319" s="127">
        <f t="shared" si="149"/>
        <v>395.49775026664986</v>
      </c>
      <c r="AX319" s="127">
        <f t="shared" si="149"/>
        <v>395.49775026664986</v>
      </c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</row>
    <row r="320" spans="1:64" x14ac:dyDescent="0.25">
      <c r="A320" s="127" t="s">
        <v>605</v>
      </c>
      <c r="B320" s="127" t="s">
        <v>606</v>
      </c>
      <c r="C320" s="127">
        <f t="shared" ref="C320:AX320" si="150">+IF(C128=0,0,(($C116*$C117)/$C119))</f>
        <v>0</v>
      </c>
      <c r="D320" s="127">
        <f t="shared" si="150"/>
        <v>0</v>
      </c>
      <c r="E320" s="127">
        <f t="shared" si="150"/>
        <v>0</v>
      </c>
      <c r="F320" s="127">
        <f t="shared" si="150"/>
        <v>0</v>
      </c>
      <c r="G320" s="127">
        <f t="shared" si="150"/>
        <v>0</v>
      </c>
      <c r="H320" s="127">
        <f t="shared" si="150"/>
        <v>0</v>
      </c>
      <c r="I320" s="127">
        <f t="shared" si="150"/>
        <v>0</v>
      </c>
      <c r="J320" s="127">
        <f t="shared" si="150"/>
        <v>0</v>
      </c>
      <c r="K320" s="127">
        <f t="shared" si="150"/>
        <v>0</v>
      </c>
      <c r="L320" s="127">
        <f t="shared" si="150"/>
        <v>0</v>
      </c>
      <c r="M320" s="127">
        <f t="shared" si="150"/>
        <v>0</v>
      </c>
      <c r="N320" s="127">
        <f t="shared" si="150"/>
        <v>0</v>
      </c>
      <c r="O320" s="127">
        <f t="shared" si="150"/>
        <v>0</v>
      </c>
      <c r="P320" s="127">
        <f t="shared" si="150"/>
        <v>41.666666666666664</v>
      </c>
      <c r="Q320" s="127">
        <f t="shared" si="150"/>
        <v>41.666666666666664</v>
      </c>
      <c r="R320" s="127">
        <f t="shared" si="150"/>
        <v>41.666666666666664</v>
      </c>
      <c r="S320" s="127">
        <f t="shared" si="150"/>
        <v>41.666666666666664</v>
      </c>
      <c r="T320" s="127">
        <f t="shared" si="150"/>
        <v>41.666666666666664</v>
      </c>
      <c r="U320" s="127">
        <f t="shared" si="150"/>
        <v>41.666666666666664</v>
      </c>
      <c r="V320" s="127">
        <f t="shared" si="150"/>
        <v>41.666666666666664</v>
      </c>
      <c r="W320" s="127">
        <f t="shared" si="150"/>
        <v>41.666666666666664</v>
      </c>
      <c r="X320" s="127">
        <f t="shared" si="150"/>
        <v>41.666666666666664</v>
      </c>
      <c r="Y320" s="127">
        <f t="shared" si="150"/>
        <v>41.666666666666664</v>
      </c>
      <c r="Z320" s="127">
        <f t="shared" si="150"/>
        <v>41.666666666666664</v>
      </c>
      <c r="AA320" s="127">
        <f t="shared" si="150"/>
        <v>41.666666666666664</v>
      </c>
      <c r="AB320" s="127">
        <f t="shared" si="150"/>
        <v>41.666666666666664</v>
      </c>
      <c r="AC320" s="127">
        <f t="shared" si="150"/>
        <v>41.666666666666664</v>
      </c>
      <c r="AD320" s="127">
        <f t="shared" si="150"/>
        <v>41.666666666666664</v>
      </c>
      <c r="AE320" s="127">
        <f t="shared" si="150"/>
        <v>41.666666666666664</v>
      </c>
      <c r="AF320" s="127">
        <f t="shared" si="150"/>
        <v>41.666666666666664</v>
      </c>
      <c r="AG320" s="127">
        <f t="shared" si="150"/>
        <v>41.666666666666664</v>
      </c>
      <c r="AH320" s="127">
        <f t="shared" si="150"/>
        <v>41.666666666666664</v>
      </c>
      <c r="AI320" s="127">
        <f t="shared" si="150"/>
        <v>41.666666666666664</v>
      </c>
      <c r="AJ320" s="127">
        <f t="shared" si="150"/>
        <v>41.666666666666664</v>
      </c>
      <c r="AK320" s="127">
        <f t="shared" si="150"/>
        <v>41.666666666666664</v>
      </c>
      <c r="AL320" s="127">
        <f t="shared" si="150"/>
        <v>41.666666666666664</v>
      </c>
      <c r="AM320" s="127">
        <f t="shared" si="150"/>
        <v>41.666666666666664</v>
      </c>
      <c r="AN320" s="127">
        <f t="shared" si="150"/>
        <v>41.666666666666664</v>
      </c>
      <c r="AO320" s="127">
        <f t="shared" si="150"/>
        <v>41.666666666666664</v>
      </c>
      <c r="AP320" s="127">
        <f t="shared" si="150"/>
        <v>41.666666666666664</v>
      </c>
      <c r="AQ320" s="127">
        <f t="shared" si="150"/>
        <v>41.666666666666664</v>
      </c>
      <c r="AR320" s="127">
        <f t="shared" si="150"/>
        <v>41.666666666666664</v>
      </c>
      <c r="AS320" s="127">
        <f t="shared" si="150"/>
        <v>41.666666666666664</v>
      </c>
      <c r="AT320" s="127">
        <f t="shared" si="150"/>
        <v>41.666666666666664</v>
      </c>
      <c r="AU320" s="127">
        <f t="shared" si="150"/>
        <v>41.666666666666664</v>
      </c>
      <c r="AV320" s="127">
        <f t="shared" si="150"/>
        <v>41.666666666666664</v>
      </c>
      <c r="AW320" s="127">
        <f t="shared" si="150"/>
        <v>41.666666666666664</v>
      </c>
      <c r="AX320" s="127">
        <f t="shared" si="150"/>
        <v>41.666666666666664</v>
      </c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</row>
    <row r="321" spans="1:64" x14ac:dyDescent="0.25">
      <c r="A321" s="127" t="s">
        <v>607</v>
      </c>
      <c r="B321" s="127" t="s">
        <v>608</v>
      </c>
      <c r="C321" s="127">
        <f>+IF(C128=0,0,($C116*$C118))</f>
        <v>0</v>
      </c>
      <c r="D321" s="127">
        <f>+IF(D128=0,0,(($C116*$C118)-SUM($C320:D320)))</f>
        <v>0</v>
      </c>
      <c r="E321" s="127">
        <f>+IF(E128=0,0,(($C116*$C118)-SUM($C320:E320)))</f>
        <v>0</v>
      </c>
      <c r="F321" s="127">
        <f>+IF(F128=0,0,(($C116*$C118)-SUM($C320:F320)))</f>
        <v>0</v>
      </c>
      <c r="G321" s="127">
        <f>+IF(G128=0,0,(($C116*$C118)-SUM($C320:G320)))</f>
        <v>0</v>
      </c>
      <c r="H321" s="127">
        <f>+IF(H128=0,0,(($C116*$C118)-SUM($C320:H320)))</f>
        <v>0</v>
      </c>
      <c r="I321" s="127">
        <f>+IF(I128=0,0,(($C116*$C118)-SUM($C320:I320)))</f>
        <v>0</v>
      </c>
      <c r="J321" s="127">
        <f>+IF(J128=0,0,(($C116*$C118)-SUM($C320:J320)))</f>
        <v>0</v>
      </c>
      <c r="K321" s="127">
        <f>+IF(K128=0,0,(($C116*$C118)-SUM($C320:K320)))</f>
        <v>0</v>
      </c>
      <c r="L321" s="127">
        <f>+IF(L128=0,0,(($C116*$C118)-SUM($C320:L320)))</f>
        <v>0</v>
      </c>
      <c r="M321" s="127">
        <f>+IF(M128=0,0,(($C116*$C118)-SUM($C320:M320)))</f>
        <v>0</v>
      </c>
      <c r="N321" s="127">
        <f>+IF(N128=0,0,(($C116*$C118)-SUM($C320:N320)))</f>
        <v>0</v>
      </c>
      <c r="O321" s="127">
        <f>+IF(O128=0,0,(($C116*$C118)-SUM($C320:O320)))</f>
        <v>0</v>
      </c>
      <c r="P321" s="127">
        <f>+IF(P128=0,0,(($C116*$C118)-SUM($C320:P320)))</f>
        <v>1958.3333333333333</v>
      </c>
      <c r="Q321" s="127">
        <f>+IF(Q128=0,0,(($C116*$C118)-SUM($C320:Q320)))</f>
        <v>1916.6666666666667</v>
      </c>
      <c r="R321" s="127">
        <f>+IF(R128=0,0,(($C116*$C118)-SUM($C320:R320)))</f>
        <v>1875</v>
      </c>
      <c r="S321" s="127">
        <f>+IF(S128=0,0,(($C116*$C118)-SUM($C320:S320)))</f>
        <v>1833.3333333333333</v>
      </c>
      <c r="T321" s="127">
        <f>+IF(T128=0,0,(($C116*$C118)-SUM($C320:T320)))</f>
        <v>1791.6666666666667</v>
      </c>
      <c r="U321" s="127">
        <f>+IF(U128=0,0,(($C116*$C118)-SUM($C320:U320)))</f>
        <v>1750</v>
      </c>
      <c r="V321" s="127">
        <f>+IF(V128=0,0,(($C116*$C118)-SUM($C320:V320)))</f>
        <v>1708.3333333333335</v>
      </c>
      <c r="W321" s="127">
        <f>+IF(W128=0,0,(($C116*$C118)-SUM($C320:W320)))</f>
        <v>1666.6666666666667</v>
      </c>
      <c r="X321" s="127">
        <f>+IF(X128=0,0,(($C116*$C118)-SUM($C320:X320)))</f>
        <v>1625</v>
      </c>
      <c r="Y321" s="127">
        <f>+IF(Y128=0,0,(($C116*$C118)-SUM($C320:Y320)))</f>
        <v>1583.3333333333333</v>
      </c>
      <c r="Z321" s="127">
        <f>+IF(Z128=0,0,(($C116*$C118)-SUM($C320:Z320)))</f>
        <v>1541.6666666666665</v>
      </c>
      <c r="AA321" s="127">
        <f>+IF(AA128=0,0,(($C116*$C118)-SUM($C320:AA320)))</f>
        <v>1500</v>
      </c>
      <c r="AB321" s="127">
        <f>+IF(AB128=0,0,(($C116*$C118)-SUM($C320:AB320)))</f>
        <v>1458.3333333333333</v>
      </c>
      <c r="AC321" s="127">
        <f>+IF(AC128=0,0,(($C116*$C118)-SUM($C320:AC320)))</f>
        <v>1416.6666666666665</v>
      </c>
      <c r="AD321" s="127">
        <f>+IF(AD128=0,0,(($C116*$C118)-SUM($C320:AD320)))</f>
        <v>1375</v>
      </c>
      <c r="AE321" s="127">
        <f>+IF(AE128=0,0,(($C116*$C118)-SUM($C320:AE320)))</f>
        <v>1333.3333333333335</v>
      </c>
      <c r="AF321" s="127">
        <f>+IF(AF128=0,0,(($C116*$C118)-SUM($C320:AF320)))</f>
        <v>1291.6666666666667</v>
      </c>
      <c r="AG321" s="127">
        <f>+IF(AG128=0,0,(($C116*$C118)-SUM($C320:AG320)))</f>
        <v>1250</v>
      </c>
      <c r="AH321" s="127">
        <f>+IF(AH128=0,0,(($C116*$C118)-SUM($C320:AH320)))</f>
        <v>1208.3333333333335</v>
      </c>
      <c r="AI321" s="127">
        <f>+IF(AI128=0,0,(($C116*$C118)-SUM($C320:AI320)))</f>
        <v>1166.666666666667</v>
      </c>
      <c r="AJ321" s="127">
        <f>+IF(AJ128=0,0,(($C116*$C118)-SUM($C320:AJ320)))</f>
        <v>1125.0000000000002</v>
      </c>
      <c r="AK321" s="127">
        <f>+IF(AK128=0,0,(($C116*$C118)-SUM($C320:AK320)))</f>
        <v>1083.3333333333335</v>
      </c>
      <c r="AL321" s="127">
        <f>+IF(AL128=0,0,(($C116*$C118)-SUM($C320:AL320)))</f>
        <v>1041.666666666667</v>
      </c>
      <c r="AM321" s="127">
        <f>+IF(AM128=0,0,(($C116*$C118)-SUM($C320:AM320)))</f>
        <v>1000.0000000000003</v>
      </c>
      <c r="AN321" s="127">
        <f>+IF(AN128=0,0,(($C116*$C118)-SUM($C320:AN320)))</f>
        <v>958.33333333333371</v>
      </c>
      <c r="AO321" s="127">
        <f>+IF(AO128=0,0,(($C116*$C118)-SUM($C320:AO320)))</f>
        <v>916.66666666666697</v>
      </c>
      <c r="AP321" s="127">
        <f>+IF(AP128=0,0,(($C116*$C118)-SUM($C320:AP320)))</f>
        <v>875.00000000000023</v>
      </c>
      <c r="AQ321" s="127">
        <f>+IF(AQ128=0,0,(($C116*$C118)-SUM($C320:AQ320)))</f>
        <v>833.33333333333348</v>
      </c>
      <c r="AR321" s="127">
        <f>+IF(AR128=0,0,(($C116*$C118)-SUM($C320:AR320)))</f>
        <v>791.66666666666674</v>
      </c>
      <c r="AS321" s="127">
        <f>+IF(AS128=0,0,(($C116*$C118)-SUM($C320:AS320)))</f>
        <v>750</v>
      </c>
      <c r="AT321" s="127">
        <f>+IF(AT128=0,0,(($C116*$C118)-SUM($C320:AT320)))</f>
        <v>708.33333333333326</v>
      </c>
      <c r="AU321" s="127">
        <f>+IF(AU128=0,0,(($C116*$C118)-SUM($C320:AU320)))</f>
        <v>666.66666666666652</v>
      </c>
      <c r="AV321" s="127">
        <f>+IF(AV128=0,0,(($C116*$C118)-SUM($C320:AV320)))</f>
        <v>624.99999999999977</v>
      </c>
      <c r="AW321" s="127">
        <f>+IF(AW128=0,0,(($C116*$C118)-SUM($C320:AW320)))</f>
        <v>583.33333333333303</v>
      </c>
      <c r="AX321" s="127">
        <f>+IF(AX128=0,0,(($C116*$C118)-SUM($C320:AX320)))</f>
        <v>541.66666666666629</v>
      </c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</row>
    <row r="322" spans="1:64" x14ac:dyDescent="0.25">
      <c r="A322" s="127"/>
      <c r="B322" s="127" t="s">
        <v>609</v>
      </c>
      <c r="C322" s="127">
        <f>+C133</f>
        <v>0</v>
      </c>
      <c r="D322" s="127">
        <f t="shared" ref="D322:AX322" si="151">+D133</f>
        <v>0</v>
      </c>
      <c r="E322" s="127">
        <f t="shared" si="151"/>
        <v>0</v>
      </c>
      <c r="F322" s="127">
        <f t="shared" si="151"/>
        <v>0</v>
      </c>
      <c r="G322" s="127">
        <f t="shared" si="151"/>
        <v>0</v>
      </c>
      <c r="H322" s="127">
        <f t="shared" si="151"/>
        <v>0</v>
      </c>
      <c r="I322" s="127">
        <f t="shared" si="151"/>
        <v>0</v>
      </c>
      <c r="J322" s="127">
        <f t="shared" si="151"/>
        <v>0</v>
      </c>
      <c r="K322" s="127">
        <f t="shared" si="151"/>
        <v>0</v>
      </c>
      <c r="L322" s="127">
        <f t="shared" si="151"/>
        <v>0</v>
      </c>
      <c r="M322" s="127">
        <f t="shared" si="151"/>
        <v>0</v>
      </c>
      <c r="N322" s="127">
        <f t="shared" si="151"/>
        <v>0</v>
      </c>
      <c r="O322" s="127">
        <f t="shared" si="151"/>
        <v>0</v>
      </c>
      <c r="P322" s="127">
        <f t="shared" si="151"/>
        <v>0</v>
      </c>
      <c r="Q322" s="127">
        <f t="shared" si="151"/>
        <v>0</v>
      </c>
      <c r="R322" s="127">
        <f t="shared" si="151"/>
        <v>0</v>
      </c>
      <c r="S322" s="127">
        <f t="shared" si="151"/>
        <v>0</v>
      </c>
      <c r="T322" s="127">
        <f t="shared" si="151"/>
        <v>0</v>
      </c>
      <c r="U322" s="127">
        <f t="shared" si="151"/>
        <v>0</v>
      </c>
      <c r="V322" s="127">
        <f t="shared" si="151"/>
        <v>0</v>
      </c>
      <c r="W322" s="127">
        <f t="shared" si="151"/>
        <v>0</v>
      </c>
      <c r="X322" s="127">
        <f t="shared" si="151"/>
        <v>0</v>
      </c>
      <c r="Y322" s="127">
        <f t="shared" si="151"/>
        <v>0</v>
      </c>
      <c r="Z322" s="127">
        <f t="shared" si="151"/>
        <v>0</v>
      </c>
      <c r="AA322" s="127">
        <f t="shared" si="151"/>
        <v>0</v>
      </c>
      <c r="AB322" s="127">
        <f t="shared" si="151"/>
        <v>0</v>
      </c>
      <c r="AC322" s="127">
        <f t="shared" si="151"/>
        <v>0</v>
      </c>
      <c r="AD322" s="127">
        <f t="shared" si="151"/>
        <v>0</v>
      </c>
      <c r="AE322" s="127">
        <f t="shared" si="151"/>
        <v>0</v>
      </c>
      <c r="AF322" s="127">
        <f t="shared" si="151"/>
        <v>0</v>
      </c>
      <c r="AG322" s="127">
        <f t="shared" si="151"/>
        <v>0</v>
      </c>
      <c r="AH322" s="127">
        <f t="shared" si="151"/>
        <v>0</v>
      </c>
      <c r="AI322" s="127">
        <f t="shared" si="151"/>
        <v>0</v>
      </c>
      <c r="AJ322" s="127">
        <f t="shared" si="151"/>
        <v>0</v>
      </c>
      <c r="AK322" s="127">
        <f t="shared" si="151"/>
        <v>0</v>
      </c>
      <c r="AL322" s="127">
        <f t="shared" si="151"/>
        <v>0</v>
      </c>
      <c r="AM322" s="127">
        <f t="shared" si="151"/>
        <v>0</v>
      </c>
      <c r="AN322" s="127">
        <f t="shared" si="151"/>
        <v>0</v>
      </c>
      <c r="AO322" s="127">
        <f t="shared" si="151"/>
        <v>0</v>
      </c>
      <c r="AP322" s="127">
        <f t="shared" si="151"/>
        <v>0</v>
      </c>
      <c r="AQ322" s="127">
        <f t="shared" si="151"/>
        <v>0</v>
      </c>
      <c r="AR322" s="127">
        <f t="shared" si="151"/>
        <v>0</v>
      </c>
      <c r="AS322" s="127">
        <f t="shared" si="151"/>
        <v>0</v>
      </c>
      <c r="AT322" s="127">
        <f t="shared" si="151"/>
        <v>0</v>
      </c>
      <c r="AU322" s="127">
        <f t="shared" si="151"/>
        <v>0</v>
      </c>
      <c r="AV322" s="127">
        <f t="shared" si="151"/>
        <v>0</v>
      </c>
      <c r="AW322" s="127">
        <f t="shared" si="151"/>
        <v>0</v>
      </c>
      <c r="AX322" s="127">
        <f t="shared" si="151"/>
        <v>0</v>
      </c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</row>
    <row r="323" spans="1:64" x14ac:dyDescent="0.25">
      <c r="A323" s="127"/>
      <c r="B323" s="145" t="s">
        <v>610</v>
      </c>
      <c r="C323" s="145">
        <f>+C319+C320+C322</f>
        <v>0</v>
      </c>
      <c r="D323" s="145">
        <f t="shared" ref="D323:J323" si="152">+D319+D320+D322</f>
        <v>0</v>
      </c>
      <c r="E323" s="145">
        <f t="shared" si="152"/>
        <v>0</v>
      </c>
      <c r="F323" s="145">
        <f t="shared" si="152"/>
        <v>0</v>
      </c>
      <c r="G323" s="145">
        <f t="shared" si="152"/>
        <v>0</v>
      </c>
      <c r="H323" s="145">
        <f t="shared" si="152"/>
        <v>0</v>
      </c>
      <c r="I323" s="145">
        <f t="shared" si="152"/>
        <v>0</v>
      </c>
      <c r="J323" s="145">
        <f t="shared" si="152"/>
        <v>0</v>
      </c>
      <c r="K323" s="145">
        <f>+K319+K320+K322</f>
        <v>0</v>
      </c>
      <c r="L323" s="145">
        <f t="shared" ref="L323:AX323" si="153">+L319+L320+L322</f>
        <v>0</v>
      </c>
      <c r="M323" s="145">
        <f t="shared" si="153"/>
        <v>0</v>
      </c>
      <c r="N323" s="145">
        <f t="shared" si="153"/>
        <v>0</v>
      </c>
      <c r="O323" s="145">
        <f t="shared" si="153"/>
        <v>0</v>
      </c>
      <c r="P323" s="145">
        <f t="shared" si="153"/>
        <v>437.16441693331655</v>
      </c>
      <c r="Q323" s="145">
        <f t="shared" si="153"/>
        <v>437.16441693331655</v>
      </c>
      <c r="R323" s="145">
        <f t="shared" si="153"/>
        <v>437.16441693331655</v>
      </c>
      <c r="S323" s="145">
        <f t="shared" si="153"/>
        <v>437.16441693331655</v>
      </c>
      <c r="T323" s="145">
        <f t="shared" si="153"/>
        <v>437.16441693331655</v>
      </c>
      <c r="U323" s="145">
        <f t="shared" si="153"/>
        <v>437.16441693331655</v>
      </c>
      <c r="V323" s="145">
        <f t="shared" si="153"/>
        <v>437.16441693331655</v>
      </c>
      <c r="W323" s="145">
        <f t="shared" si="153"/>
        <v>437.16441693331655</v>
      </c>
      <c r="X323" s="145">
        <f t="shared" si="153"/>
        <v>437.16441693331655</v>
      </c>
      <c r="Y323" s="145">
        <f t="shared" si="153"/>
        <v>437.16441693331655</v>
      </c>
      <c r="Z323" s="145">
        <f t="shared" si="153"/>
        <v>437.16441693331655</v>
      </c>
      <c r="AA323" s="145">
        <f t="shared" si="153"/>
        <v>437.16441693331655</v>
      </c>
      <c r="AB323" s="145">
        <f t="shared" si="153"/>
        <v>437.16441693331655</v>
      </c>
      <c r="AC323" s="145">
        <f t="shared" si="153"/>
        <v>437.16441693331655</v>
      </c>
      <c r="AD323" s="145">
        <f t="shared" si="153"/>
        <v>437.16441693331655</v>
      </c>
      <c r="AE323" s="145">
        <f t="shared" si="153"/>
        <v>437.16441693331655</v>
      </c>
      <c r="AF323" s="145">
        <f t="shared" si="153"/>
        <v>437.16441693331655</v>
      </c>
      <c r="AG323" s="145">
        <f t="shared" si="153"/>
        <v>437.16441693331655</v>
      </c>
      <c r="AH323" s="145">
        <f t="shared" si="153"/>
        <v>437.16441693331655</v>
      </c>
      <c r="AI323" s="145">
        <f t="shared" si="153"/>
        <v>437.16441693331655</v>
      </c>
      <c r="AJ323" s="145">
        <f t="shared" si="153"/>
        <v>437.16441693331655</v>
      </c>
      <c r="AK323" s="145">
        <f t="shared" si="153"/>
        <v>437.16441693331655</v>
      </c>
      <c r="AL323" s="145">
        <f t="shared" si="153"/>
        <v>437.16441693331655</v>
      </c>
      <c r="AM323" s="145">
        <f t="shared" si="153"/>
        <v>437.16441693331655</v>
      </c>
      <c r="AN323" s="145">
        <f t="shared" si="153"/>
        <v>437.16441693331655</v>
      </c>
      <c r="AO323" s="145">
        <f t="shared" si="153"/>
        <v>437.16441693331655</v>
      </c>
      <c r="AP323" s="145">
        <f t="shared" si="153"/>
        <v>437.16441693331655</v>
      </c>
      <c r="AQ323" s="145">
        <f t="shared" si="153"/>
        <v>437.16441693331655</v>
      </c>
      <c r="AR323" s="145">
        <f t="shared" si="153"/>
        <v>437.16441693331655</v>
      </c>
      <c r="AS323" s="145">
        <f t="shared" si="153"/>
        <v>437.16441693331655</v>
      </c>
      <c r="AT323" s="145">
        <f t="shared" si="153"/>
        <v>437.16441693331655</v>
      </c>
      <c r="AU323" s="145">
        <f t="shared" si="153"/>
        <v>437.16441693331655</v>
      </c>
      <c r="AV323" s="145">
        <f t="shared" si="153"/>
        <v>437.16441693331655</v>
      </c>
      <c r="AW323" s="145">
        <f t="shared" si="153"/>
        <v>437.16441693331655</v>
      </c>
      <c r="AX323" s="145">
        <f t="shared" si="153"/>
        <v>437.16441693331655</v>
      </c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</row>
    <row r="324" spans="1:64" x14ac:dyDescent="0.25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</row>
    <row r="325" spans="1:64" x14ac:dyDescent="0.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</row>
    <row r="326" spans="1:64" x14ac:dyDescent="0.25">
      <c r="A326" s="127"/>
      <c r="B326" s="127" t="s">
        <v>340</v>
      </c>
      <c r="C326" s="127">
        <f t="shared" ref="C326:AX326" si="154">+C127+C128+C133</f>
        <v>0</v>
      </c>
      <c r="D326" s="127">
        <f t="shared" si="154"/>
        <v>0</v>
      </c>
      <c r="E326" s="127">
        <f t="shared" si="154"/>
        <v>0</v>
      </c>
      <c r="F326" s="127">
        <f t="shared" si="154"/>
        <v>0</v>
      </c>
      <c r="G326" s="127">
        <f t="shared" si="154"/>
        <v>0</v>
      </c>
      <c r="H326" s="127">
        <f t="shared" si="154"/>
        <v>0</v>
      </c>
      <c r="I326" s="127">
        <f t="shared" si="154"/>
        <v>0</v>
      </c>
      <c r="J326" s="127">
        <f t="shared" si="154"/>
        <v>0</v>
      </c>
      <c r="K326" s="127">
        <f t="shared" si="154"/>
        <v>0</v>
      </c>
      <c r="L326" s="127">
        <f t="shared" si="154"/>
        <v>0</v>
      </c>
      <c r="M326" s="127">
        <f t="shared" si="154"/>
        <v>0</v>
      </c>
      <c r="N326" s="127">
        <f t="shared" si="154"/>
        <v>0</v>
      </c>
      <c r="O326" s="127">
        <f t="shared" si="154"/>
        <v>0</v>
      </c>
      <c r="P326" s="127">
        <f t="shared" si="154"/>
        <v>2395.4977502666497</v>
      </c>
      <c r="Q326" s="127">
        <f t="shared" si="154"/>
        <v>395.49775026664986</v>
      </c>
      <c r="R326" s="127">
        <f t="shared" si="154"/>
        <v>395.49775026664986</v>
      </c>
      <c r="S326" s="127">
        <f t="shared" si="154"/>
        <v>395.49775026664986</v>
      </c>
      <c r="T326" s="127">
        <f t="shared" si="154"/>
        <v>395.49775026664986</v>
      </c>
      <c r="U326" s="127">
        <f t="shared" si="154"/>
        <v>395.49775026664986</v>
      </c>
      <c r="V326" s="127">
        <f t="shared" si="154"/>
        <v>395.49775026664986</v>
      </c>
      <c r="W326" s="127">
        <f t="shared" si="154"/>
        <v>395.49775026664986</v>
      </c>
      <c r="X326" s="127">
        <f t="shared" si="154"/>
        <v>395.49775026664986</v>
      </c>
      <c r="Y326" s="127">
        <f t="shared" si="154"/>
        <v>395.49775026664986</v>
      </c>
      <c r="Z326" s="127">
        <f t="shared" si="154"/>
        <v>395.49775026664986</v>
      </c>
      <c r="AA326" s="127">
        <f t="shared" si="154"/>
        <v>395.49775026664986</v>
      </c>
      <c r="AB326" s="127">
        <f t="shared" si="154"/>
        <v>395.49775026664986</v>
      </c>
      <c r="AC326" s="127">
        <f t="shared" si="154"/>
        <v>395.49775026664986</v>
      </c>
      <c r="AD326" s="127">
        <f t="shared" si="154"/>
        <v>395.49775026664986</v>
      </c>
      <c r="AE326" s="127">
        <f t="shared" si="154"/>
        <v>395.49775026664986</v>
      </c>
      <c r="AF326" s="127">
        <f t="shared" si="154"/>
        <v>395.49775026664986</v>
      </c>
      <c r="AG326" s="127">
        <f t="shared" si="154"/>
        <v>395.49775026664986</v>
      </c>
      <c r="AH326" s="127">
        <f t="shared" si="154"/>
        <v>395.49775026664986</v>
      </c>
      <c r="AI326" s="127">
        <f t="shared" si="154"/>
        <v>395.49775026664986</v>
      </c>
      <c r="AJ326" s="127">
        <f t="shared" si="154"/>
        <v>395.49775026664986</v>
      </c>
      <c r="AK326" s="127">
        <f t="shared" si="154"/>
        <v>395.49775026664986</v>
      </c>
      <c r="AL326" s="127">
        <f t="shared" si="154"/>
        <v>395.49775026664986</v>
      </c>
      <c r="AM326" s="127">
        <f t="shared" si="154"/>
        <v>395.49775026664986</v>
      </c>
      <c r="AN326" s="127">
        <f t="shared" si="154"/>
        <v>395.49775026664986</v>
      </c>
      <c r="AO326" s="127">
        <f t="shared" si="154"/>
        <v>395.49775026664986</v>
      </c>
      <c r="AP326" s="127">
        <f t="shared" si="154"/>
        <v>395.49775026664986</v>
      </c>
      <c r="AQ326" s="127">
        <f t="shared" si="154"/>
        <v>395.49775026664986</v>
      </c>
      <c r="AR326" s="127">
        <f t="shared" si="154"/>
        <v>395.49775026664986</v>
      </c>
      <c r="AS326" s="127">
        <f t="shared" si="154"/>
        <v>395.49775026664986</v>
      </c>
      <c r="AT326" s="127">
        <f t="shared" si="154"/>
        <v>395.49775026664986</v>
      </c>
      <c r="AU326" s="127">
        <f t="shared" si="154"/>
        <v>395.49775026664986</v>
      </c>
      <c r="AV326" s="127">
        <f t="shared" si="154"/>
        <v>395.49775026664986</v>
      </c>
      <c r="AW326" s="127">
        <f t="shared" si="154"/>
        <v>395.49775026664986</v>
      </c>
      <c r="AX326" s="127">
        <f t="shared" si="154"/>
        <v>395.49775026664986</v>
      </c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</row>
    <row r="327" spans="1:64" x14ac:dyDescent="0.25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</row>
    <row r="328" spans="1:64" x14ac:dyDescent="0.25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</row>
    <row r="329" spans="1:64" x14ac:dyDescent="0.25">
      <c r="A329" s="145"/>
      <c r="B329" s="145" t="s">
        <v>512</v>
      </c>
      <c r="C329" s="145" t="str">
        <f>+C318</f>
        <v>A1 m1</v>
      </c>
      <c r="D329" s="145" t="str">
        <f t="shared" ref="D329:AX329" si="155">+D318</f>
        <v>A1 m2</v>
      </c>
      <c r="E329" s="145" t="str">
        <f t="shared" si="155"/>
        <v>A1 m3</v>
      </c>
      <c r="F329" s="145" t="str">
        <f t="shared" si="155"/>
        <v>A1 m4</v>
      </c>
      <c r="G329" s="145" t="str">
        <f t="shared" si="155"/>
        <v>A1 m5</v>
      </c>
      <c r="H329" s="145" t="str">
        <f t="shared" si="155"/>
        <v>A1 m6</v>
      </c>
      <c r="I329" s="145" t="str">
        <f t="shared" si="155"/>
        <v>A1 m7</v>
      </c>
      <c r="J329" s="145" t="str">
        <f t="shared" si="155"/>
        <v>A1 m8</v>
      </c>
      <c r="K329" s="145" t="str">
        <f t="shared" si="155"/>
        <v>A1 m9</v>
      </c>
      <c r="L329" s="145" t="str">
        <f t="shared" si="155"/>
        <v>A1 m10</v>
      </c>
      <c r="M329" s="145" t="str">
        <f t="shared" si="155"/>
        <v>A1 m11</v>
      </c>
      <c r="N329" s="145" t="str">
        <f t="shared" si="155"/>
        <v>A1 m12</v>
      </c>
      <c r="O329" s="145" t="str">
        <f t="shared" si="155"/>
        <v>A2 m1</v>
      </c>
      <c r="P329" s="145" t="str">
        <f t="shared" si="155"/>
        <v>A2 m2</v>
      </c>
      <c r="Q329" s="145" t="str">
        <f t="shared" si="155"/>
        <v>A2 m3</v>
      </c>
      <c r="R329" s="145" t="str">
        <f t="shared" si="155"/>
        <v>A2 m4</v>
      </c>
      <c r="S329" s="145" t="str">
        <f t="shared" si="155"/>
        <v>A2 m5</v>
      </c>
      <c r="T329" s="145" t="str">
        <f t="shared" si="155"/>
        <v>A2 m6</v>
      </c>
      <c r="U329" s="145" t="str">
        <f t="shared" si="155"/>
        <v>A2 m7</v>
      </c>
      <c r="V329" s="145" t="str">
        <f t="shared" si="155"/>
        <v>A2 m8</v>
      </c>
      <c r="W329" s="145" t="str">
        <f t="shared" si="155"/>
        <v>A2 m9</v>
      </c>
      <c r="X329" s="145" t="str">
        <f t="shared" si="155"/>
        <v>A2 m10</v>
      </c>
      <c r="Y329" s="145" t="str">
        <f t="shared" si="155"/>
        <v>A2 m11</v>
      </c>
      <c r="Z329" s="145" t="str">
        <f t="shared" si="155"/>
        <v>A2 m12</v>
      </c>
      <c r="AA329" s="145" t="str">
        <f t="shared" si="155"/>
        <v>A3 m1</v>
      </c>
      <c r="AB329" s="145" t="str">
        <f t="shared" si="155"/>
        <v>A3 m2</v>
      </c>
      <c r="AC329" s="145" t="str">
        <f t="shared" si="155"/>
        <v>A3 m3</v>
      </c>
      <c r="AD329" s="145" t="str">
        <f t="shared" si="155"/>
        <v>A3 m4</v>
      </c>
      <c r="AE329" s="145" t="str">
        <f t="shared" si="155"/>
        <v>A3 m5</v>
      </c>
      <c r="AF329" s="145" t="str">
        <f t="shared" si="155"/>
        <v>A3 m6</v>
      </c>
      <c r="AG329" s="145" t="str">
        <f t="shared" si="155"/>
        <v>A3 m7</v>
      </c>
      <c r="AH329" s="145" t="str">
        <f t="shared" si="155"/>
        <v>A3 m8</v>
      </c>
      <c r="AI329" s="145" t="str">
        <f t="shared" si="155"/>
        <v>A3 m9</v>
      </c>
      <c r="AJ329" s="145" t="str">
        <f t="shared" si="155"/>
        <v>A3 m10</v>
      </c>
      <c r="AK329" s="145" t="str">
        <f t="shared" si="155"/>
        <v>A3 m11</v>
      </c>
      <c r="AL329" s="145" t="str">
        <f t="shared" si="155"/>
        <v>A3 m12</v>
      </c>
      <c r="AM329" s="145" t="str">
        <f t="shared" si="155"/>
        <v>A4 m1</v>
      </c>
      <c r="AN329" s="145" t="str">
        <f t="shared" si="155"/>
        <v>A4 m2</v>
      </c>
      <c r="AO329" s="145" t="str">
        <f t="shared" si="155"/>
        <v>A4 m3</v>
      </c>
      <c r="AP329" s="145" t="str">
        <f t="shared" si="155"/>
        <v>A4 m4</v>
      </c>
      <c r="AQ329" s="145" t="str">
        <f t="shared" si="155"/>
        <v>A4 m5</v>
      </c>
      <c r="AR329" s="145" t="str">
        <f t="shared" si="155"/>
        <v>A4 m6</v>
      </c>
      <c r="AS329" s="145" t="str">
        <f t="shared" si="155"/>
        <v>A4 m7</v>
      </c>
      <c r="AT329" s="145" t="str">
        <f t="shared" si="155"/>
        <v>A4 m8</v>
      </c>
      <c r="AU329" s="145" t="str">
        <f t="shared" si="155"/>
        <v>A4 m9</v>
      </c>
      <c r="AV329" s="145" t="str">
        <f t="shared" si="155"/>
        <v>A4 m10</v>
      </c>
      <c r="AW329" s="145" t="str">
        <f t="shared" si="155"/>
        <v>A4 m11</v>
      </c>
      <c r="AX329" s="145" t="str">
        <f t="shared" si="155"/>
        <v>A4 m12</v>
      </c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 x14ac:dyDescent="0.25">
      <c r="A330" s="127"/>
      <c r="B330" s="127" t="s">
        <v>583</v>
      </c>
      <c r="C330" s="127">
        <f>+C155</f>
        <v>0</v>
      </c>
      <c r="D330" s="127">
        <f t="shared" ref="D330:AX330" si="156">+D155</f>
        <v>0</v>
      </c>
      <c r="E330" s="127">
        <f t="shared" si="156"/>
        <v>0</v>
      </c>
      <c r="F330" s="127">
        <f t="shared" si="156"/>
        <v>0</v>
      </c>
      <c r="G330" s="127">
        <f t="shared" si="156"/>
        <v>395.49775026664986</v>
      </c>
      <c r="H330" s="127">
        <f t="shared" si="156"/>
        <v>395.49775026664986</v>
      </c>
      <c r="I330" s="127">
        <f t="shared" si="156"/>
        <v>395.49775026664986</v>
      </c>
      <c r="J330" s="127">
        <f t="shared" si="156"/>
        <v>395.49775026664986</v>
      </c>
      <c r="K330" s="127">
        <f t="shared" si="156"/>
        <v>395.49775026664986</v>
      </c>
      <c r="L330" s="127">
        <f t="shared" si="156"/>
        <v>395.49775026664986</v>
      </c>
      <c r="M330" s="127">
        <f t="shared" si="156"/>
        <v>395.49775026664986</v>
      </c>
      <c r="N330" s="127">
        <f t="shared" si="156"/>
        <v>395.49775026664986</v>
      </c>
      <c r="O330" s="127">
        <f t="shared" si="156"/>
        <v>395.49775026664986</v>
      </c>
      <c r="P330" s="127">
        <f t="shared" si="156"/>
        <v>395.49775026664986</v>
      </c>
      <c r="Q330" s="127">
        <f t="shared" si="156"/>
        <v>395.49775026664986</v>
      </c>
      <c r="R330" s="127">
        <f t="shared" si="156"/>
        <v>395.49775026664986</v>
      </c>
      <c r="S330" s="127">
        <f t="shared" si="156"/>
        <v>395.49775026664986</v>
      </c>
      <c r="T330" s="127">
        <f t="shared" si="156"/>
        <v>395.49775026664986</v>
      </c>
      <c r="U330" s="127">
        <f t="shared" si="156"/>
        <v>395.49775026664986</v>
      </c>
      <c r="V330" s="127">
        <f t="shared" si="156"/>
        <v>395.49775026664986</v>
      </c>
      <c r="W330" s="127">
        <f t="shared" si="156"/>
        <v>395.49775026664986</v>
      </c>
      <c r="X330" s="127">
        <f t="shared" si="156"/>
        <v>395.49775026664986</v>
      </c>
      <c r="Y330" s="127">
        <f t="shared" si="156"/>
        <v>395.49775026664986</v>
      </c>
      <c r="Z330" s="127">
        <f t="shared" si="156"/>
        <v>395.49775026664986</v>
      </c>
      <c r="AA330" s="127">
        <f t="shared" si="156"/>
        <v>395.49775026664986</v>
      </c>
      <c r="AB330" s="127">
        <f t="shared" si="156"/>
        <v>395.49775026664986</v>
      </c>
      <c r="AC330" s="127">
        <f t="shared" si="156"/>
        <v>395.49775026664986</v>
      </c>
      <c r="AD330" s="127">
        <f t="shared" si="156"/>
        <v>395.49775026664986</v>
      </c>
      <c r="AE330" s="127">
        <f t="shared" si="156"/>
        <v>395.49775026664986</v>
      </c>
      <c r="AF330" s="127">
        <f t="shared" si="156"/>
        <v>395.49775026664986</v>
      </c>
      <c r="AG330" s="127">
        <f t="shared" si="156"/>
        <v>395.49775026664986</v>
      </c>
      <c r="AH330" s="127">
        <f t="shared" si="156"/>
        <v>395.49775026664986</v>
      </c>
      <c r="AI330" s="127">
        <f t="shared" si="156"/>
        <v>395.49775026664986</v>
      </c>
      <c r="AJ330" s="127">
        <f t="shared" si="156"/>
        <v>395.49775026664986</v>
      </c>
      <c r="AK330" s="127">
        <f t="shared" si="156"/>
        <v>395.49775026664986</v>
      </c>
      <c r="AL330" s="127">
        <f t="shared" si="156"/>
        <v>395.49775026664986</v>
      </c>
      <c r="AM330" s="127">
        <f t="shared" si="156"/>
        <v>395.49775026664986</v>
      </c>
      <c r="AN330" s="127">
        <f t="shared" si="156"/>
        <v>395.49775026664986</v>
      </c>
      <c r="AO330" s="127">
        <f t="shared" si="156"/>
        <v>395.49775026664986</v>
      </c>
      <c r="AP330" s="127">
        <f t="shared" si="156"/>
        <v>395.49775026664986</v>
      </c>
      <c r="AQ330" s="127">
        <f t="shared" si="156"/>
        <v>395.49775026664986</v>
      </c>
      <c r="AR330" s="127">
        <f t="shared" si="156"/>
        <v>395.49775026664986</v>
      </c>
      <c r="AS330" s="127">
        <f t="shared" si="156"/>
        <v>395.49775026664986</v>
      </c>
      <c r="AT330" s="127">
        <f t="shared" si="156"/>
        <v>395.49775026664986</v>
      </c>
      <c r="AU330" s="127">
        <f t="shared" si="156"/>
        <v>395.49775026664986</v>
      </c>
      <c r="AV330" s="127">
        <f t="shared" si="156"/>
        <v>395.49775026664986</v>
      </c>
      <c r="AW330" s="127">
        <f t="shared" si="156"/>
        <v>395.49775026664986</v>
      </c>
      <c r="AX330" s="127">
        <f t="shared" si="156"/>
        <v>395.49775026664986</v>
      </c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</row>
    <row r="331" spans="1:64" x14ac:dyDescent="0.25">
      <c r="A331" s="127" t="s">
        <v>605</v>
      </c>
      <c r="B331" s="127" t="s">
        <v>606</v>
      </c>
      <c r="C331" s="127">
        <f t="shared" ref="C331:AX331" si="157">+IF(C155=0,0,(($C143*$C144)/$C146))</f>
        <v>0</v>
      </c>
      <c r="D331" s="127">
        <f t="shared" si="157"/>
        <v>0</v>
      </c>
      <c r="E331" s="127">
        <f t="shared" si="157"/>
        <v>0</v>
      </c>
      <c r="F331" s="127">
        <f t="shared" si="157"/>
        <v>0</v>
      </c>
      <c r="G331" s="127">
        <f t="shared" si="157"/>
        <v>41.666666666666664</v>
      </c>
      <c r="H331" s="127">
        <f t="shared" si="157"/>
        <v>41.666666666666664</v>
      </c>
      <c r="I331" s="127">
        <f t="shared" si="157"/>
        <v>41.666666666666664</v>
      </c>
      <c r="J331" s="127">
        <f t="shared" si="157"/>
        <v>41.666666666666664</v>
      </c>
      <c r="K331" s="127">
        <f t="shared" si="157"/>
        <v>41.666666666666664</v>
      </c>
      <c r="L331" s="127">
        <f t="shared" si="157"/>
        <v>41.666666666666664</v>
      </c>
      <c r="M331" s="127">
        <f t="shared" si="157"/>
        <v>41.666666666666664</v>
      </c>
      <c r="N331" s="127">
        <f t="shared" si="157"/>
        <v>41.666666666666664</v>
      </c>
      <c r="O331" s="127">
        <f t="shared" si="157"/>
        <v>41.666666666666664</v>
      </c>
      <c r="P331" s="127">
        <f t="shared" si="157"/>
        <v>41.666666666666664</v>
      </c>
      <c r="Q331" s="127">
        <f t="shared" si="157"/>
        <v>41.666666666666664</v>
      </c>
      <c r="R331" s="127">
        <f t="shared" si="157"/>
        <v>41.666666666666664</v>
      </c>
      <c r="S331" s="127">
        <f t="shared" si="157"/>
        <v>41.666666666666664</v>
      </c>
      <c r="T331" s="127">
        <f t="shared" si="157"/>
        <v>41.666666666666664</v>
      </c>
      <c r="U331" s="127">
        <f t="shared" si="157"/>
        <v>41.666666666666664</v>
      </c>
      <c r="V331" s="127">
        <f t="shared" si="157"/>
        <v>41.666666666666664</v>
      </c>
      <c r="W331" s="127">
        <f t="shared" si="157"/>
        <v>41.666666666666664</v>
      </c>
      <c r="X331" s="127">
        <f t="shared" si="157"/>
        <v>41.666666666666664</v>
      </c>
      <c r="Y331" s="127">
        <f t="shared" si="157"/>
        <v>41.666666666666664</v>
      </c>
      <c r="Z331" s="127">
        <f t="shared" si="157"/>
        <v>41.666666666666664</v>
      </c>
      <c r="AA331" s="127">
        <f t="shared" si="157"/>
        <v>41.666666666666664</v>
      </c>
      <c r="AB331" s="127">
        <f t="shared" si="157"/>
        <v>41.666666666666664</v>
      </c>
      <c r="AC331" s="127">
        <f t="shared" si="157"/>
        <v>41.666666666666664</v>
      </c>
      <c r="AD331" s="127">
        <f t="shared" si="157"/>
        <v>41.666666666666664</v>
      </c>
      <c r="AE331" s="127">
        <f t="shared" si="157"/>
        <v>41.666666666666664</v>
      </c>
      <c r="AF331" s="127">
        <f t="shared" si="157"/>
        <v>41.666666666666664</v>
      </c>
      <c r="AG331" s="127">
        <f t="shared" si="157"/>
        <v>41.666666666666664</v>
      </c>
      <c r="AH331" s="127">
        <f t="shared" si="157"/>
        <v>41.666666666666664</v>
      </c>
      <c r="AI331" s="127">
        <f t="shared" si="157"/>
        <v>41.666666666666664</v>
      </c>
      <c r="AJ331" s="127">
        <f t="shared" si="157"/>
        <v>41.666666666666664</v>
      </c>
      <c r="AK331" s="127">
        <f t="shared" si="157"/>
        <v>41.666666666666664</v>
      </c>
      <c r="AL331" s="127">
        <f t="shared" si="157"/>
        <v>41.666666666666664</v>
      </c>
      <c r="AM331" s="127">
        <f t="shared" si="157"/>
        <v>41.666666666666664</v>
      </c>
      <c r="AN331" s="127">
        <f t="shared" si="157"/>
        <v>41.666666666666664</v>
      </c>
      <c r="AO331" s="127">
        <f t="shared" si="157"/>
        <v>41.666666666666664</v>
      </c>
      <c r="AP331" s="127">
        <f t="shared" si="157"/>
        <v>41.666666666666664</v>
      </c>
      <c r="AQ331" s="127">
        <f t="shared" si="157"/>
        <v>41.666666666666664</v>
      </c>
      <c r="AR331" s="127">
        <f t="shared" si="157"/>
        <v>41.666666666666664</v>
      </c>
      <c r="AS331" s="127">
        <f t="shared" si="157"/>
        <v>41.666666666666664</v>
      </c>
      <c r="AT331" s="127">
        <f t="shared" si="157"/>
        <v>41.666666666666664</v>
      </c>
      <c r="AU331" s="127">
        <f t="shared" si="157"/>
        <v>41.666666666666664</v>
      </c>
      <c r="AV331" s="127">
        <f t="shared" si="157"/>
        <v>41.666666666666664</v>
      </c>
      <c r="AW331" s="127">
        <f t="shared" si="157"/>
        <v>41.666666666666664</v>
      </c>
      <c r="AX331" s="127">
        <f t="shared" si="157"/>
        <v>41.666666666666664</v>
      </c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</row>
    <row r="332" spans="1:64" x14ac:dyDescent="0.25">
      <c r="A332" s="127" t="s">
        <v>607</v>
      </c>
      <c r="B332" s="127" t="s">
        <v>608</v>
      </c>
      <c r="C332" s="127">
        <f>+IF(C155=0,0,($C143*$C145))</f>
        <v>0</v>
      </c>
      <c r="D332" s="127">
        <f>+IF(D155=0,0,(($C143*$C145)-SUM($C331:D331)))</f>
        <v>0</v>
      </c>
      <c r="E332" s="127">
        <f>+IF(E155=0,0,(($C143*$C145)-SUM($C331:E331)))</f>
        <v>0</v>
      </c>
      <c r="F332" s="127">
        <f>+IF(F155=0,0,(($C143*$C145)-SUM($C331:F331)))</f>
        <v>0</v>
      </c>
      <c r="G332" s="127">
        <f>+IF(G155=0,0,(($C143*$C145)-SUM($C331:G331)))</f>
        <v>1958.3333333333333</v>
      </c>
      <c r="H332" s="127">
        <f>+IF(H155=0,0,(($C143*$C145)-SUM($C331:H331)))</f>
        <v>1916.6666666666667</v>
      </c>
      <c r="I332" s="127">
        <f>+IF(I155=0,0,(($C143*$C145)-SUM($C331:I331)))</f>
        <v>1875</v>
      </c>
      <c r="J332" s="127">
        <f>+IF(J155=0,0,(($C143*$C145)-SUM($C331:J331)))</f>
        <v>1833.3333333333333</v>
      </c>
      <c r="K332" s="127">
        <f>+IF(K155=0,0,(($C143*$C145)-SUM($C331:K331)))</f>
        <v>1791.6666666666667</v>
      </c>
      <c r="L332" s="127">
        <f>+IF(L155=0,0,(($C143*$C145)-SUM($C331:L331)))</f>
        <v>1750</v>
      </c>
      <c r="M332" s="127">
        <f>+IF(M155=0,0,(($C143*$C145)-SUM($C331:M331)))</f>
        <v>1708.3333333333335</v>
      </c>
      <c r="N332" s="127">
        <f>+IF(N155=0,0,(($C143*$C145)-SUM($C331:N331)))</f>
        <v>1666.6666666666667</v>
      </c>
      <c r="O332" s="127">
        <f>+IF(O155=0,0,(($C143*$C145)-SUM($C331:O331)))</f>
        <v>1625</v>
      </c>
      <c r="P332" s="127">
        <f>+IF(P155=0,0,(($C143*$C145)-SUM($C331:P331)))</f>
        <v>1583.3333333333333</v>
      </c>
      <c r="Q332" s="127">
        <f>+IF(Q155=0,0,(($C143*$C145)-SUM($C331:Q331)))</f>
        <v>1541.6666666666665</v>
      </c>
      <c r="R332" s="127">
        <f>+IF(R155=0,0,(($C143*$C145)-SUM($C331:R331)))</f>
        <v>1500</v>
      </c>
      <c r="S332" s="127">
        <f>+IF(S155=0,0,(($C143*$C145)-SUM($C331:S331)))</f>
        <v>1458.3333333333333</v>
      </c>
      <c r="T332" s="127">
        <f>+IF(T155=0,0,(($C143*$C145)-SUM($C331:T331)))</f>
        <v>1416.6666666666665</v>
      </c>
      <c r="U332" s="127">
        <f>+IF(U155=0,0,(($C143*$C145)-SUM($C331:U331)))</f>
        <v>1375</v>
      </c>
      <c r="V332" s="127">
        <f>+IF(V155=0,0,(($C143*$C145)-SUM($C331:V331)))</f>
        <v>1333.3333333333335</v>
      </c>
      <c r="W332" s="127">
        <f>+IF(W155=0,0,(($C143*$C145)-SUM($C331:W331)))</f>
        <v>1291.6666666666667</v>
      </c>
      <c r="X332" s="127">
        <f>+IF(X155=0,0,(($C143*$C145)-SUM($C331:X331)))</f>
        <v>1250</v>
      </c>
      <c r="Y332" s="127">
        <f>+IF(Y155=0,0,(($C143*$C145)-SUM($C331:Y331)))</f>
        <v>1208.3333333333335</v>
      </c>
      <c r="Z332" s="127">
        <f>+IF(Z155=0,0,(($C143*$C145)-SUM($C331:Z331)))</f>
        <v>1166.666666666667</v>
      </c>
      <c r="AA332" s="127">
        <f>+IF(AA155=0,0,(($C143*$C145)-SUM($C331:AA331)))</f>
        <v>1125.0000000000002</v>
      </c>
      <c r="AB332" s="127">
        <f>+IF(AB155=0,0,(($C143*$C145)-SUM($C331:AB331)))</f>
        <v>1083.3333333333335</v>
      </c>
      <c r="AC332" s="127">
        <f>+IF(AC155=0,0,(($C143*$C145)-SUM($C331:AC331)))</f>
        <v>1041.666666666667</v>
      </c>
      <c r="AD332" s="127">
        <f>+IF(AD155=0,0,(($C143*$C145)-SUM($C331:AD331)))</f>
        <v>1000.0000000000003</v>
      </c>
      <c r="AE332" s="127">
        <f>+IF(AE155=0,0,(($C143*$C145)-SUM($C331:AE331)))</f>
        <v>958.33333333333371</v>
      </c>
      <c r="AF332" s="127">
        <f>+IF(AF155=0,0,(($C143*$C145)-SUM($C331:AF331)))</f>
        <v>916.66666666666697</v>
      </c>
      <c r="AG332" s="127">
        <f>+IF(AG155=0,0,(($C143*$C145)-SUM($C331:AG331)))</f>
        <v>875.00000000000023</v>
      </c>
      <c r="AH332" s="127">
        <f>+IF(AH155=0,0,(($C143*$C145)-SUM($C331:AH331)))</f>
        <v>833.33333333333348</v>
      </c>
      <c r="AI332" s="127">
        <f>+IF(AI155=0,0,(($C143*$C145)-SUM($C331:AI331)))</f>
        <v>791.66666666666674</v>
      </c>
      <c r="AJ332" s="127">
        <f>+IF(AJ155=0,0,(($C143*$C145)-SUM($C331:AJ331)))</f>
        <v>750</v>
      </c>
      <c r="AK332" s="127">
        <f>+IF(AK155=0,0,(($C143*$C145)-SUM($C331:AK331)))</f>
        <v>708.33333333333326</v>
      </c>
      <c r="AL332" s="127">
        <f>+IF(AL155=0,0,(($C143*$C145)-SUM($C331:AL331)))</f>
        <v>666.66666666666652</v>
      </c>
      <c r="AM332" s="127">
        <f>+IF(AM155=0,0,(($C143*$C145)-SUM($C331:AM331)))</f>
        <v>624.99999999999977</v>
      </c>
      <c r="AN332" s="127">
        <f>+IF(AN155=0,0,(($C143*$C145)-SUM($C331:AN331)))</f>
        <v>583.33333333333303</v>
      </c>
      <c r="AO332" s="127">
        <f>+IF(AO155=0,0,(($C143*$C145)-SUM($C331:AO331)))</f>
        <v>541.66666666666629</v>
      </c>
      <c r="AP332" s="127">
        <f>+IF(AP155=0,0,(($C143*$C145)-SUM($C331:AP331)))</f>
        <v>499.99999999999955</v>
      </c>
      <c r="AQ332" s="127">
        <f>+IF(AQ155=0,0,(($C143*$C145)-SUM($C331:AQ331)))</f>
        <v>458.3333333333328</v>
      </c>
      <c r="AR332" s="127">
        <f>+IF(AR155=0,0,(($C143*$C145)-SUM($C331:AR331)))</f>
        <v>416.66666666666606</v>
      </c>
      <c r="AS332" s="127">
        <f>+IF(AS155=0,0,(($C143*$C145)-SUM($C331:AS331)))</f>
        <v>374.99999999999932</v>
      </c>
      <c r="AT332" s="127">
        <f>+IF(AT155=0,0,(($C143*$C145)-SUM($C331:AT331)))</f>
        <v>333.33333333333258</v>
      </c>
      <c r="AU332" s="127">
        <f>+IF(AU155=0,0,(($C143*$C145)-SUM($C331:AU331)))</f>
        <v>291.66666666666583</v>
      </c>
      <c r="AV332" s="127">
        <f>+IF(AV155=0,0,(($C143*$C145)-SUM($C331:AV331)))</f>
        <v>249.99999999999909</v>
      </c>
      <c r="AW332" s="127">
        <f>+IF(AW155=0,0,(($C143*$C145)-SUM($C331:AW331)))</f>
        <v>208.33333333333235</v>
      </c>
      <c r="AX332" s="127">
        <f>+IF(AX155=0,0,(($C143*$C145)-SUM($C331:AX331)))</f>
        <v>166.66666666666561</v>
      </c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</row>
    <row r="333" spans="1:64" x14ac:dyDescent="0.25">
      <c r="A333" s="127"/>
      <c r="B333" s="127" t="s">
        <v>609</v>
      </c>
      <c r="C333" s="127">
        <f>+C160</f>
        <v>0</v>
      </c>
      <c r="D333" s="127">
        <f t="shared" ref="D333:AX333" si="158">+D160</f>
        <v>0</v>
      </c>
      <c r="E333" s="127">
        <f t="shared" si="158"/>
        <v>0</v>
      </c>
      <c r="F333" s="127">
        <f t="shared" si="158"/>
        <v>0</v>
      </c>
      <c r="G333" s="127">
        <f t="shared" si="158"/>
        <v>0</v>
      </c>
      <c r="H333" s="127">
        <f t="shared" si="158"/>
        <v>0</v>
      </c>
      <c r="I333" s="127">
        <f t="shared" si="158"/>
        <v>0</v>
      </c>
      <c r="J333" s="127">
        <f t="shared" si="158"/>
        <v>0</v>
      </c>
      <c r="K333" s="127">
        <f t="shared" si="158"/>
        <v>0</v>
      </c>
      <c r="L333" s="127">
        <f t="shared" si="158"/>
        <v>0</v>
      </c>
      <c r="M333" s="127">
        <f t="shared" si="158"/>
        <v>0</v>
      </c>
      <c r="N333" s="127">
        <f t="shared" si="158"/>
        <v>0</v>
      </c>
      <c r="O333" s="127">
        <f t="shared" si="158"/>
        <v>0</v>
      </c>
      <c r="P333" s="127">
        <f t="shared" si="158"/>
        <v>0</v>
      </c>
      <c r="Q333" s="127">
        <f t="shared" si="158"/>
        <v>0</v>
      </c>
      <c r="R333" s="127">
        <f t="shared" si="158"/>
        <v>0</v>
      </c>
      <c r="S333" s="127">
        <f t="shared" si="158"/>
        <v>0</v>
      </c>
      <c r="T333" s="127">
        <f t="shared" si="158"/>
        <v>0</v>
      </c>
      <c r="U333" s="127">
        <f t="shared" si="158"/>
        <v>0</v>
      </c>
      <c r="V333" s="127">
        <f t="shared" si="158"/>
        <v>0</v>
      </c>
      <c r="W333" s="127">
        <f t="shared" si="158"/>
        <v>0</v>
      </c>
      <c r="X333" s="127">
        <f t="shared" si="158"/>
        <v>0</v>
      </c>
      <c r="Y333" s="127">
        <f t="shared" si="158"/>
        <v>0</v>
      </c>
      <c r="Z333" s="127">
        <f t="shared" si="158"/>
        <v>0</v>
      </c>
      <c r="AA333" s="127">
        <f t="shared" si="158"/>
        <v>0</v>
      </c>
      <c r="AB333" s="127">
        <f t="shared" si="158"/>
        <v>0</v>
      </c>
      <c r="AC333" s="127">
        <f t="shared" si="158"/>
        <v>0</v>
      </c>
      <c r="AD333" s="127">
        <f t="shared" si="158"/>
        <v>0</v>
      </c>
      <c r="AE333" s="127">
        <f t="shared" si="158"/>
        <v>0</v>
      </c>
      <c r="AF333" s="127">
        <f t="shared" si="158"/>
        <v>0</v>
      </c>
      <c r="AG333" s="127">
        <f t="shared" si="158"/>
        <v>0</v>
      </c>
      <c r="AH333" s="127">
        <f t="shared" si="158"/>
        <v>0</v>
      </c>
      <c r="AI333" s="127">
        <f t="shared" si="158"/>
        <v>0</v>
      </c>
      <c r="AJ333" s="127">
        <f t="shared" si="158"/>
        <v>0</v>
      </c>
      <c r="AK333" s="127">
        <f t="shared" si="158"/>
        <v>0</v>
      </c>
      <c r="AL333" s="127">
        <f t="shared" si="158"/>
        <v>0</v>
      </c>
      <c r="AM333" s="127">
        <f t="shared" si="158"/>
        <v>0</v>
      </c>
      <c r="AN333" s="127">
        <f t="shared" si="158"/>
        <v>0</v>
      </c>
      <c r="AO333" s="127">
        <f t="shared" si="158"/>
        <v>0</v>
      </c>
      <c r="AP333" s="127">
        <f t="shared" si="158"/>
        <v>0</v>
      </c>
      <c r="AQ333" s="127">
        <f t="shared" si="158"/>
        <v>0</v>
      </c>
      <c r="AR333" s="127">
        <f t="shared" si="158"/>
        <v>0</v>
      </c>
      <c r="AS333" s="127">
        <f t="shared" si="158"/>
        <v>0</v>
      </c>
      <c r="AT333" s="127">
        <f t="shared" si="158"/>
        <v>0</v>
      </c>
      <c r="AU333" s="127">
        <f t="shared" si="158"/>
        <v>0</v>
      </c>
      <c r="AV333" s="127">
        <f t="shared" si="158"/>
        <v>0</v>
      </c>
      <c r="AW333" s="127">
        <f t="shared" si="158"/>
        <v>0</v>
      </c>
      <c r="AX333" s="127">
        <f t="shared" si="158"/>
        <v>0</v>
      </c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</row>
    <row r="334" spans="1:64" x14ac:dyDescent="0.25">
      <c r="A334" s="127"/>
      <c r="B334" s="145" t="s">
        <v>610</v>
      </c>
      <c r="C334" s="145">
        <f>+C330+C331+C333</f>
        <v>0</v>
      </c>
      <c r="D334" s="145">
        <f t="shared" ref="D334:J334" si="159">+D330+D331+D333</f>
        <v>0</v>
      </c>
      <c r="E334" s="145">
        <f t="shared" si="159"/>
        <v>0</v>
      </c>
      <c r="F334" s="145">
        <f t="shared" si="159"/>
        <v>0</v>
      </c>
      <c r="G334" s="145">
        <f t="shared" si="159"/>
        <v>437.16441693331655</v>
      </c>
      <c r="H334" s="145">
        <f t="shared" si="159"/>
        <v>437.16441693331655</v>
      </c>
      <c r="I334" s="145">
        <f t="shared" si="159"/>
        <v>437.16441693331655</v>
      </c>
      <c r="J334" s="145">
        <f t="shared" si="159"/>
        <v>437.16441693331655</v>
      </c>
      <c r="K334" s="145">
        <f>+K330+K331+K333</f>
        <v>437.16441693331655</v>
      </c>
      <c r="L334" s="145">
        <f t="shared" ref="L334:AX334" si="160">+L330+L331+L333</f>
        <v>437.16441693331655</v>
      </c>
      <c r="M334" s="145">
        <f t="shared" si="160"/>
        <v>437.16441693331655</v>
      </c>
      <c r="N334" s="145">
        <f t="shared" si="160"/>
        <v>437.16441693331655</v>
      </c>
      <c r="O334" s="145">
        <f t="shared" si="160"/>
        <v>437.16441693331655</v>
      </c>
      <c r="P334" s="145">
        <f t="shared" si="160"/>
        <v>437.16441693331655</v>
      </c>
      <c r="Q334" s="145">
        <f t="shared" si="160"/>
        <v>437.16441693331655</v>
      </c>
      <c r="R334" s="145">
        <f t="shared" si="160"/>
        <v>437.16441693331655</v>
      </c>
      <c r="S334" s="145">
        <f t="shared" si="160"/>
        <v>437.16441693331655</v>
      </c>
      <c r="T334" s="145">
        <f t="shared" si="160"/>
        <v>437.16441693331655</v>
      </c>
      <c r="U334" s="145">
        <f t="shared" si="160"/>
        <v>437.16441693331655</v>
      </c>
      <c r="V334" s="145">
        <f t="shared" si="160"/>
        <v>437.16441693331655</v>
      </c>
      <c r="W334" s="145">
        <f t="shared" si="160"/>
        <v>437.16441693331655</v>
      </c>
      <c r="X334" s="145">
        <f t="shared" si="160"/>
        <v>437.16441693331655</v>
      </c>
      <c r="Y334" s="145">
        <f t="shared" si="160"/>
        <v>437.16441693331655</v>
      </c>
      <c r="Z334" s="145">
        <f t="shared" si="160"/>
        <v>437.16441693331655</v>
      </c>
      <c r="AA334" s="145">
        <f t="shared" si="160"/>
        <v>437.16441693331655</v>
      </c>
      <c r="AB334" s="145">
        <f t="shared" si="160"/>
        <v>437.16441693331655</v>
      </c>
      <c r="AC334" s="145">
        <f t="shared" si="160"/>
        <v>437.16441693331655</v>
      </c>
      <c r="AD334" s="145">
        <f t="shared" si="160"/>
        <v>437.16441693331655</v>
      </c>
      <c r="AE334" s="145">
        <f t="shared" si="160"/>
        <v>437.16441693331655</v>
      </c>
      <c r="AF334" s="145">
        <f t="shared" si="160"/>
        <v>437.16441693331655</v>
      </c>
      <c r="AG334" s="145">
        <f t="shared" si="160"/>
        <v>437.16441693331655</v>
      </c>
      <c r="AH334" s="145">
        <f t="shared" si="160"/>
        <v>437.16441693331655</v>
      </c>
      <c r="AI334" s="145">
        <f t="shared" si="160"/>
        <v>437.16441693331655</v>
      </c>
      <c r="AJ334" s="145">
        <f t="shared" si="160"/>
        <v>437.16441693331655</v>
      </c>
      <c r="AK334" s="145">
        <f t="shared" si="160"/>
        <v>437.16441693331655</v>
      </c>
      <c r="AL334" s="145">
        <f t="shared" si="160"/>
        <v>437.16441693331655</v>
      </c>
      <c r="AM334" s="145">
        <f t="shared" si="160"/>
        <v>437.16441693331655</v>
      </c>
      <c r="AN334" s="145">
        <f t="shared" si="160"/>
        <v>437.16441693331655</v>
      </c>
      <c r="AO334" s="145">
        <f t="shared" si="160"/>
        <v>437.16441693331655</v>
      </c>
      <c r="AP334" s="145">
        <f t="shared" si="160"/>
        <v>437.16441693331655</v>
      </c>
      <c r="AQ334" s="145">
        <f t="shared" si="160"/>
        <v>437.16441693331655</v>
      </c>
      <c r="AR334" s="145">
        <f t="shared" si="160"/>
        <v>437.16441693331655</v>
      </c>
      <c r="AS334" s="145">
        <f t="shared" si="160"/>
        <v>437.16441693331655</v>
      </c>
      <c r="AT334" s="145">
        <f t="shared" si="160"/>
        <v>437.16441693331655</v>
      </c>
      <c r="AU334" s="145">
        <f t="shared" si="160"/>
        <v>437.16441693331655</v>
      </c>
      <c r="AV334" s="145">
        <f t="shared" si="160"/>
        <v>437.16441693331655</v>
      </c>
      <c r="AW334" s="145">
        <f t="shared" si="160"/>
        <v>437.16441693331655</v>
      </c>
      <c r="AX334" s="145">
        <f t="shared" si="160"/>
        <v>437.16441693331655</v>
      </c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</row>
    <row r="335" spans="1:64" x14ac:dyDescent="0.2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</row>
    <row r="336" spans="1:64" x14ac:dyDescent="0.25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</row>
    <row r="337" spans="1:64" x14ac:dyDescent="0.25">
      <c r="A337" s="127"/>
      <c r="B337" s="127" t="s">
        <v>340</v>
      </c>
      <c r="C337" s="127">
        <f t="shared" ref="C337:AX337" si="161">+C154+C155+C160</f>
        <v>0</v>
      </c>
      <c r="D337" s="127">
        <f t="shared" si="161"/>
        <v>0</v>
      </c>
      <c r="E337" s="127">
        <f t="shared" si="161"/>
        <v>0</v>
      </c>
      <c r="F337" s="127">
        <f t="shared" si="161"/>
        <v>0</v>
      </c>
      <c r="G337" s="127">
        <f t="shared" si="161"/>
        <v>2395.4977502666497</v>
      </c>
      <c r="H337" s="127">
        <f t="shared" si="161"/>
        <v>395.49775026664986</v>
      </c>
      <c r="I337" s="127">
        <f t="shared" si="161"/>
        <v>395.49775026664986</v>
      </c>
      <c r="J337" s="127">
        <f t="shared" si="161"/>
        <v>395.49775026664986</v>
      </c>
      <c r="K337" s="127">
        <f t="shared" si="161"/>
        <v>395.49775026664986</v>
      </c>
      <c r="L337" s="127">
        <f t="shared" si="161"/>
        <v>395.49775026664986</v>
      </c>
      <c r="M337" s="127">
        <f t="shared" si="161"/>
        <v>395.49775026664986</v>
      </c>
      <c r="N337" s="127">
        <f t="shared" si="161"/>
        <v>395.49775026664986</v>
      </c>
      <c r="O337" s="127">
        <f t="shared" si="161"/>
        <v>395.49775026664986</v>
      </c>
      <c r="P337" s="127">
        <f t="shared" si="161"/>
        <v>395.49775026664986</v>
      </c>
      <c r="Q337" s="127">
        <f t="shared" si="161"/>
        <v>395.49775026664986</v>
      </c>
      <c r="R337" s="127">
        <f t="shared" si="161"/>
        <v>395.49775026664986</v>
      </c>
      <c r="S337" s="127">
        <f t="shared" si="161"/>
        <v>395.49775026664986</v>
      </c>
      <c r="T337" s="127">
        <f t="shared" si="161"/>
        <v>395.49775026664986</v>
      </c>
      <c r="U337" s="127">
        <f t="shared" si="161"/>
        <v>395.49775026664986</v>
      </c>
      <c r="V337" s="127">
        <f t="shared" si="161"/>
        <v>395.49775026664986</v>
      </c>
      <c r="W337" s="127">
        <f t="shared" si="161"/>
        <v>395.49775026664986</v>
      </c>
      <c r="X337" s="127">
        <f t="shared" si="161"/>
        <v>395.49775026664986</v>
      </c>
      <c r="Y337" s="127">
        <f t="shared" si="161"/>
        <v>395.49775026664986</v>
      </c>
      <c r="Z337" s="127">
        <f t="shared" si="161"/>
        <v>395.49775026664986</v>
      </c>
      <c r="AA337" s="127">
        <f t="shared" si="161"/>
        <v>395.49775026664986</v>
      </c>
      <c r="AB337" s="127">
        <f t="shared" si="161"/>
        <v>395.49775026664986</v>
      </c>
      <c r="AC337" s="127">
        <f t="shared" si="161"/>
        <v>395.49775026664986</v>
      </c>
      <c r="AD337" s="127">
        <f t="shared" si="161"/>
        <v>395.49775026664986</v>
      </c>
      <c r="AE337" s="127">
        <f t="shared" si="161"/>
        <v>395.49775026664986</v>
      </c>
      <c r="AF337" s="127">
        <f t="shared" si="161"/>
        <v>395.49775026664986</v>
      </c>
      <c r="AG337" s="127">
        <f t="shared" si="161"/>
        <v>395.49775026664986</v>
      </c>
      <c r="AH337" s="127">
        <f t="shared" si="161"/>
        <v>395.49775026664986</v>
      </c>
      <c r="AI337" s="127">
        <f t="shared" si="161"/>
        <v>395.49775026664986</v>
      </c>
      <c r="AJ337" s="127">
        <f t="shared" si="161"/>
        <v>395.49775026664986</v>
      </c>
      <c r="AK337" s="127">
        <f t="shared" si="161"/>
        <v>395.49775026664986</v>
      </c>
      <c r="AL337" s="127">
        <f t="shared" si="161"/>
        <v>395.49775026664986</v>
      </c>
      <c r="AM337" s="127">
        <f t="shared" si="161"/>
        <v>395.49775026664986</v>
      </c>
      <c r="AN337" s="127">
        <f t="shared" si="161"/>
        <v>395.49775026664986</v>
      </c>
      <c r="AO337" s="127">
        <f t="shared" si="161"/>
        <v>395.49775026664986</v>
      </c>
      <c r="AP337" s="127">
        <f t="shared" si="161"/>
        <v>395.49775026664986</v>
      </c>
      <c r="AQ337" s="127">
        <f t="shared" si="161"/>
        <v>395.49775026664986</v>
      </c>
      <c r="AR337" s="127">
        <f t="shared" si="161"/>
        <v>395.49775026664986</v>
      </c>
      <c r="AS337" s="127">
        <f t="shared" si="161"/>
        <v>395.49775026664986</v>
      </c>
      <c r="AT337" s="127">
        <f t="shared" si="161"/>
        <v>395.49775026664986</v>
      </c>
      <c r="AU337" s="127">
        <f t="shared" si="161"/>
        <v>395.49775026664986</v>
      </c>
      <c r="AV337" s="127">
        <f t="shared" si="161"/>
        <v>395.49775026664986</v>
      </c>
      <c r="AW337" s="127">
        <f t="shared" si="161"/>
        <v>395.49775026664986</v>
      </c>
      <c r="AX337" s="127">
        <f t="shared" si="161"/>
        <v>395.49775026664986</v>
      </c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</row>
    <row r="338" spans="1:64" x14ac:dyDescent="0.25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</row>
    <row r="339" spans="1:64" x14ac:dyDescent="0.25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</row>
    <row r="340" spans="1:64" x14ac:dyDescent="0.25">
      <c r="A340" s="145"/>
      <c r="B340" s="145" t="s">
        <v>513</v>
      </c>
      <c r="C340" s="145" t="str">
        <f>+C329</f>
        <v>A1 m1</v>
      </c>
      <c r="D340" s="145" t="str">
        <f t="shared" ref="D340:AX340" si="162">+D329</f>
        <v>A1 m2</v>
      </c>
      <c r="E340" s="145" t="str">
        <f t="shared" si="162"/>
        <v>A1 m3</v>
      </c>
      <c r="F340" s="145" t="str">
        <f t="shared" si="162"/>
        <v>A1 m4</v>
      </c>
      <c r="G340" s="145" t="str">
        <f t="shared" si="162"/>
        <v>A1 m5</v>
      </c>
      <c r="H340" s="145" t="str">
        <f t="shared" si="162"/>
        <v>A1 m6</v>
      </c>
      <c r="I340" s="145" t="str">
        <f t="shared" si="162"/>
        <v>A1 m7</v>
      </c>
      <c r="J340" s="145" t="str">
        <f t="shared" si="162"/>
        <v>A1 m8</v>
      </c>
      <c r="K340" s="145" t="str">
        <f t="shared" si="162"/>
        <v>A1 m9</v>
      </c>
      <c r="L340" s="145" t="str">
        <f t="shared" si="162"/>
        <v>A1 m10</v>
      </c>
      <c r="M340" s="145" t="str">
        <f t="shared" si="162"/>
        <v>A1 m11</v>
      </c>
      <c r="N340" s="145" t="str">
        <f t="shared" si="162"/>
        <v>A1 m12</v>
      </c>
      <c r="O340" s="145" t="str">
        <f t="shared" si="162"/>
        <v>A2 m1</v>
      </c>
      <c r="P340" s="145" t="str">
        <f t="shared" si="162"/>
        <v>A2 m2</v>
      </c>
      <c r="Q340" s="145" t="str">
        <f t="shared" si="162"/>
        <v>A2 m3</v>
      </c>
      <c r="R340" s="145" t="str">
        <f t="shared" si="162"/>
        <v>A2 m4</v>
      </c>
      <c r="S340" s="145" t="str">
        <f t="shared" si="162"/>
        <v>A2 m5</v>
      </c>
      <c r="T340" s="145" t="str">
        <f t="shared" si="162"/>
        <v>A2 m6</v>
      </c>
      <c r="U340" s="145" t="str">
        <f t="shared" si="162"/>
        <v>A2 m7</v>
      </c>
      <c r="V340" s="145" t="str">
        <f t="shared" si="162"/>
        <v>A2 m8</v>
      </c>
      <c r="W340" s="145" t="str">
        <f t="shared" si="162"/>
        <v>A2 m9</v>
      </c>
      <c r="X340" s="145" t="str">
        <f t="shared" si="162"/>
        <v>A2 m10</v>
      </c>
      <c r="Y340" s="145" t="str">
        <f t="shared" si="162"/>
        <v>A2 m11</v>
      </c>
      <c r="Z340" s="145" t="str">
        <f t="shared" si="162"/>
        <v>A2 m12</v>
      </c>
      <c r="AA340" s="145" t="str">
        <f t="shared" si="162"/>
        <v>A3 m1</v>
      </c>
      <c r="AB340" s="145" t="str">
        <f t="shared" si="162"/>
        <v>A3 m2</v>
      </c>
      <c r="AC340" s="145" t="str">
        <f t="shared" si="162"/>
        <v>A3 m3</v>
      </c>
      <c r="AD340" s="145" t="str">
        <f t="shared" si="162"/>
        <v>A3 m4</v>
      </c>
      <c r="AE340" s="145" t="str">
        <f t="shared" si="162"/>
        <v>A3 m5</v>
      </c>
      <c r="AF340" s="145" t="str">
        <f t="shared" si="162"/>
        <v>A3 m6</v>
      </c>
      <c r="AG340" s="145" t="str">
        <f t="shared" si="162"/>
        <v>A3 m7</v>
      </c>
      <c r="AH340" s="145" t="str">
        <f t="shared" si="162"/>
        <v>A3 m8</v>
      </c>
      <c r="AI340" s="145" t="str">
        <f t="shared" si="162"/>
        <v>A3 m9</v>
      </c>
      <c r="AJ340" s="145" t="str">
        <f t="shared" si="162"/>
        <v>A3 m10</v>
      </c>
      <c r="AK340" s="145" t="str">
        <f t="shared" si="162"/>
        <v>A3 m11</v>
      </c>
      <c r="AL340" s="145" t="str">
        <f t="shared" si="162"/>
        <v>A3 m12</v>
      </c>
      <c r="AM340" s="145" t="str">
        <f t="shared" si="162"/>
        <v>A4 m1</v>
      </c>
      <c r="AN340" s="145" t="str">
        <f t="shared" si="162"/>
        <v>A4 m2</v>
      </c>
      <c r="AO340" s="145" t="str">
        <f t="shared" si="162"/>
        <v>A4 m3</v>
      </c>
      <c r="AP340" s="145" t="str">
        <f t="shared" si="162"/>
        <v>A4 m4</v>
      </c>
      <c r="AQ340" s="145" t="str">
        <f t="shared" si="162"/>
        <v>A4 m5</v>
      </c>
      <c r="AR340" s="145" t="str">
        <f t="shared" si="162"/>
        <v>A4 m6</v>
      </c>
      <c r="AS340" s="145" t="str">
        <f t="shared" si="162"/>
        <v>A4 m7</v>
      </c>
      <c r="AT340" s="145" t="str">
        <f t="shared" si="162"/>
        <v>A4 m8</v>
      </c>
      <c r="AU340" s="145" t="str">
        <f t="shared" si="162"/>
        <v>A4 m9</v>
      </c>
      <c r="AV340" s="145" t="str">
        <f t="shared" si="162"/>
        <v>A4 m10</v>
      </c>
      <c r="AW340" s="145" t="str">
        <f t="shared" si="162"/>
        <v>A4 m11</v>
      </c>
      <c r="AX340" s="145" t="str">
        <f t="shared" si="162"/>
        <v>A4 m12</v>
      </c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 x14ac:dyDescent="0.25">
      <c r="A341" s="127"/>
      <c r="B341" s="127" t="s">
        <v>583</v>
      </c>
      <c r="C341" s="127">
        <f>+C182</f>
        <v>0</v>
      </c>
      <c r="D341" s="127">
        <f t="shared" ref="D341:AX341" si="163">+D182</f>
        <v>0</v>
      </c>
      <c r="E341" s="127">
        <f t="shared" si="163"/>
        <v>0</v>
      </c>
      <c r="F341" s="127">
        <f t="shared" si="163"/>
        <v>0</v>
      </c>
      <c r="G341" s="127">
        <f t="shared" si="163"/>
        <v>0</v>
      </c>
      <c r="H341" s="127">
        <f t="shared" si="163"/>
        <v>0</v>
      </c>
      <c r="I341" s="127">
        <f t="shared" si="163"/>
        <v>0</v>
      </c>
      <c r="J341" s="127">
        <f t="shared" si="163"/>
        <v>395.49775026664986</v>
      </c>
      <c r="K341" s="127">
        <f t="shared" si="163"/>
        <v>395.49775026664986</v>
      </c>
      <c r="L341" s="127">
        <f t="shared" si="163"/>
        <v>395.49775026664986</v>
      </c>
      <c r="M341" s="127">
        <f t="shared" si="163"/>
        <v>395.49775026664986</v>
      </c>
      <c r="N341" s="127">
        <f t="shared" si="163"/>
        <v>395.49775026664986</v>
      </c>
      <c r="O341" s="127">
        <f t="shared" si="163"/>
        <v>395.49775026664986</v>
      </c>
      <c r="P341" s="127">
        <f t="shared" si="163"/>
        <v>395.49775026664986</v>
      </c>
      <c r="Q341" s="127">
        <f t="shared" si="163"/>
        <v>395.49775026664986</v>
      </c>
      <c r="R341" s="127">
        <f t="shared" si="163"/>
        <v>395.49775026664986</v>
      </c>
      <c r="S341" s="127">
        <f t="shared" si="163"/>
        <v>395.49775026664986</v>
      </c>
      <c r="T341" s="127">
        <f t="shared" si="163"/>
        <v>395.49775026664986</v>
      </c>
      <c r="U341" s="127">
        <f t="shared" si="163"/>
        <v>395.49775026664986</v>
      </c>
      <c r="V341" s="127">
        <f t="shared" si="163"/>
        <v>395.49775026664986</v>
      </c>
      <c r="W341" s="127">
        <f t="shared" si="163"/>
        <v>395.49775026664986</v>
      </c>
      <c r="X341" s="127">
        <f t="shared" si="163"/>
        <v>395.49775026664986</v>
      </c>
      <c r="Y341" s="127">
        <f t="shared" si="163"/>
        <v>395.49775026664986</v>
      </c>
      <c r="Z341" s="127">
        <f t="shared" si="163"/>
        <v>395.49775026664986</v>
      </c>
      <c r="AA341" s="127">
        <f t="shared" si="163"/>
        <v>395.49775026664986</v>
      </c>
      <c r="AB341" s="127">
        <f t="shared" si="163"/>
        <v>395.49775026664986</v>
      </c>
      <c r="AC341" s="127">
        <f t="shared" si="163"/>
        <v>395.49775026664986</v>
      </c>
      <c r="AD341" s="127">
        <f t="shared" si="163"/>
        <v>395.49775026664986</v>
      </c>
      <c r="AE341" s="127">
        <f t="shared" si="163"/>
        <v>395.49775026664986</v>
      </c>
      <c r="AF341" s="127">
        <f t="shared" si="163"/>
        <v>395.49775026664986</v>
      </c>
      <c r="AG341" s="127">
        <f t="shared" si="163"/>
        <v>395.49775026664986</v>
      </c>
      <c r="AH341" s="127">
        <f t="shared" si="163"/>
        <v>395.49775026664986</v>
      </c>
      <c r="AI341" s="127">
        <f t="shared" si="163"/>
        <v>395.49775026664986</v>
      </c>
      <c r="AJ341" s="127">
        <f t="shared" si="163"/>
        <v>395.49775026664986</v>
      </c>
      <c r="AK341" s="127">
        <f t="shared" si="163"/>
        <v>395.49775026664986</v>
      </c>
      <c r="AL341" s="127">
        <f t="shared" si="163"/>
        <v>395.49775026664986</v>
      </c>
      <c r="AM341" s="127">
        <f t="shared" si="163"/>
        <v>395.49775026664986</v>
      </c>
      <c r="AN341" s="127">
        <f t="shared" si="163"/>
        <v>395.49775026664986</v>
      </c>
      <c r="AO341" s="127">
        <f t="shared" si="163"/>
        <v>395.49775026664986</v>
      </c>
      <c r="AP341" s="127">
        <f t="shared" si="163"/>
        <v>395.49775026664986</v>
      </c>
      <c r="AQ341" s="127">
        <f t="shared" si="163"/>
        <v>395.49775026664986</v>
      </c>
      <c r="AR341" s="127">
        <f t="shared" si="163"/>
        <v>395.49775026664986</v>
      </c>
      <c r="AS341" s="127">
        <f t="shared" si="163"/>
        <v>395.49775026664986</v>
      </c>
      <c r="AT341" s="127">
        <f t="shared" si="163"/>
        <v>395.49775026664986</v>
      </c>
      <c r="AU341" s="127">
        <f t="shared" si="163"/>
        <v>395.49775026664986</v>
      </c>
      <c r="AV341" s="127">
        <f t="shared" si="163"/>
        <v>395.49775026664986</v>
      </c>
      <c r="AW341" s="127">
        <f t="shared" si="163"/>
        <v>395.49775026664986</v>
      </c>
      <c r="AX341" s="127">
        <f t="shared" si="163"/>
        <v>395.49775026664986</v>
      </c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</row>
    <row r="342" spans="1:64" x14ac:dyDescent="0.25">
      <c r="A342" s="127" t="s">
        <v>605</v>
      </c>
      <c r="B342" s="127" t="s">
        <v>606</v>
      </c>
      <c r="C342" s="127">
        <f t="shared" ref="C342:AX342" si="164">+IF(C182=0,0,(($C170*$C171)/$C173))</f>
        <v>0</v>
      </c>
      <c r="D342" s="127">
        <f t="shared" si="164"/>
        <v>0</v>
      </c>
      <c r="E342" s="127">
        <f t="shared" si="164"/>
        <v>0</v>
      </c>
      <c r="F342" s="127">
        <f t="shared" si="164"/>
        <v>0</v>
      </c>
      <c r="G342" s="127">
        <f t="shared" si="164"/>
        <v>0</v>
      </c>
      <c r="H342" s="127">
        <f t="shared" si="164"/>
        <v>0</v>
      </c>
      <c r="I342" s="127">
        <f t="shared" si="164"/>
        <v>0</v>
      </c>
      <c r="J342" s="127">
        <f t="shared" si="164"/>
        <v>41.666666666666664</v>
      </c>
      <c r="K342" s="127">
        <f t="shared" si="164"/>
        <v>41.666666666666664</v>
      </c>
      <c r="L342" s="127">
        <f t="shared" si="164"/>
        <v>41.666666666666664</v>
      </c>
      <c r="M342" s="127">
        <f t="shared" si="164"/>
        <v>41.666666666666664</v>
      </c>
      <c r="N342" s="127">
        <f t="shared" si="164"/>
        <v>41.666666666666664</v>
      </c>
      <c r="O342" s="127">
        <f t="shared" si="164"/>
        <v>41.666666666666664</v>
      </c>
      <c r="P342" s="127">
        <f t="shared" si="164"/>
        <v>41.666666666666664</v>
      </c>
      <c r="Q342" s="127">
        <f t="shared" si="164"/>
        <v>41.666666666666664</v>
      </c>
      <c r="R342" s="127">
        <f t="shared" si="164"/>
        <v>41.666666666666664</v>
      </c>
      <c r="S342" s="127">
        <f t="shared" si="164"/>
        <v>41.666666666666664</v>
      </c>
      <c r="T342" s="127">
        <f t="shared" si="164"/>
        <v>41.666666666666664</v>
      </c>
      <c r="U342" s="127">
        <f t="shared" si="164"/>
        <v>41.666666666666664</v>
      </c>
      <c r="V342" s="127">
        <f t="shared" si="164"/>
        <v>41.666666666666664</v>
      </c>
      <c r="W342" s="127">
        <f t="shared" si="164"/>
        <v>41.666666666666664</v>
      </c>
      <c r="X342" s="127">
        <f t="shared" si="164"/>
        <v>41.666666666666664</v>
      </c>
      <c r="Y342" s="127">
        <f t="shared" si="164"/>
        <v>41.666666666666664</v>
      </c>
      <c r="Z342" s="127">
        <f t="shared" si="164"/>
        <v>41.666666666666664</v>
      </c>
      <c r="AA342" s="127">
        <f t="shared" si="164"/>
        <v>41.666666666666664</v>
      </c>
      <c r="AB342" s="127">
        <f t="shared" si="164"/>
        <v>41.666666666666664</v>
      </c>
      <c r="AC342" s="127">
        <f t="shared" si="164"/>
        <v>41.666666666666664</v>
      </c>
      <c r="AD342" s="127">
        <f t="shared" si="164"/>
        <v>41.666666666666664</v>
      </c>
      <c r="AE342" s="127">
        <f t="shared" si="164"/>
        <v>41.666666666666664</v>
      </c>
      <c r="AF342" s="127">
        <f t="shared" si="164"/>
        <v>41.666666666666664</v>
      </c>
      <c r="AG342" s="127">
        <f t="shared" si="164"/>
        <v>41.666666666666664</v>
      </c>
      <c r="AH342" s="127">
        <f t="shared" si="164"/>
        <v>41.666666666666664</v>
      </c>
      <c r="AI342" s="127">
        <f t="shared" si="164"/>
        <v>41.666666666666664</v>
      </c>
      <c r="AJ342" s="127">
        <f t="shared" si="164"/>
        <v>41.666666666666664</v>
      </c>
      <c r="AK342" s="127">
        <f t="shared" si="164"/>
        <v>41.666666666666664</v>
      </c>
      <c r="AL342" s="127">
        <f t="shared" si="164"/>
        <v>41.666666666666664</v>
      </c>
      <c r="AM342" s="127">
        <f t="shared" si="164"/>
        <v>41.666666666666664</v>
      </c>
      <c r="AN342" s="127">
        <f t="shared" si="164"/>
        <v>41.666666666666664</v>
      </c>
      <c r="AO342" s="127">
        <f t="shared" si="164"/>
        <v>41.666666666666664</v>
      </c>
      <c r="AP342" s="127">
        <f t="shared" si="164"/>
        <v>41.666666666666664</v>
      </c>
      <c r="AQ342" s="127">
        <f t="shared" si="164"/>
        <v>41.666666666666664</v>
      </c>
      <c r="AR342" s="127">
        <f t="shared" si="164"/>
        <v>41.666666666666664</v>
      </c>
      <c r="AS342" s="127">
        <f t="shared" si="164"/>
        <v>41.666666666666664</v>
      </c>
      <c r="AT342" s="127">
        <f t="shared" si="164"/>
        <v>41.666666666666664</v>
      </c>
      <c r="AU342" s="127">
        <f t="shared" si="164"/>
        <v>41.666666666666664</v>
      </c>
      <c r="AV342" s="127">
        <f t="shared" si="164"/>
        <v>41.666666666666664</v>
      </c>
      <c r="AW342" s="127">
        <f t="shared" si="164"/>
        <v>41.666666666666664</v>
      </c>
      <c r="AX342" s="127">
        <f t="shared" si="164"/>
        <v>41.666666666666664</v>
      </c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</row>
    <row r="343" spans="1:64" x14ac:dyDescent="0.25">
      <c r="A343" s="127" t="s">
        <v>607</v>
      </c>
      <c r="B343" s="127" t="s">
        <v>608</v>
      </c>
      <c r="C343" s="127">
        <f>+IF(C182=0,0,($C170*$C172))</f>
        <v>0</v>
      </c>
      <c r="D343" s="127">
        <f>+IF(D182=0,0,(($C170*$C172)-SUM($C342:D342)))</f>
        <v>0</v>
      </c>
      <c r="E343" s="127">
        <f>+IF(E182=0,0,(($C170*$C172)-SUM($C342:E342)))</f>
        <v>0</v>
      </c>
      <c r="F343" s="127">
        <f>+IF(F182=0,0,(($C170*$C172)-SUM($C342:F342)))</f>
        <v>0</v>
      </c>
      <c r="G343" s="127">
        <f>+IF(G182=0,0,(($C170*$C172)-SUM($C342:G342)))</f>
        <v>0</v>
      </c>
      <c r="H343" s="127">
        <f>+IF(H182=0,0,(($C170*$C172)-SUM($C342:H342)))</f>
        <v>0</v>
      </c>
      <c r="I343" s="127">
        <f>+IF(I182=0,0,(($C170*$C172)-SUM($C342:I342)))</f>
        <v>0</v>
      </c>
      <c r="J343" s="127">
        <f>+IF(J182=0,0,(($C170*$C172)-SUM($C342:J342)))</f>
        <v>1958.3333333333333</v>
      </c>
      <c r="K343" s="127">
        <f>+IF(K182=0,0,(($C170*$C172)-SUM($C342:K342)))</f>
        <v>1916.6666666666667</v>
      </c>
      <c r="L343" s="127">
        <f>+IF(L182=0,0,(($C170*$C172)-SUM($C342:L342)))</f>
        <v>1875</v>
      </c>
      <c r="M343" s="127">
        <f>+IF(M182=0,0,(($C170*$C172)-SUM($C342:M342)))</f>
        <v>1833.3333333333333</v>
      </c>
      <c r="N343" s="127">
        <f>+IF(N182=0,0,(($C170*$C172)-SUM($C342:N342)))</f>
        <v>1791.6666666666667</v>
      </c>
      <c r="O343" s="127">
        <f>+IF(O182=0,0,(($C170*$C172)-SUM($C342:O342)))</f>
        <v>1750</v>
      </c>
      <c r="P343" s="127">
        <f>+IF(P182=0,0,(($C170*$C172)-SUM($C342:P342)))</f>
        <v>1708.3333333333335</v>
      </c>
      <c r="Q343" s="127">
        <f>+IF(Q182=0,0,(($C170*$C172)-SUM($C342:Q342)))</f>
        <v>1666.6666666666667</v>
      </c>
      <c r="R343" s="127">
        <f>+IF(R182=0,0,(($C170*$C172)-SUM($C342:R342)))</f>
        <v>1625</v>
      </c>
      <c r="S343" s="127">
        <f>+IF(S182=0,0,(($C170*$C172)-SUM($C342:S342)))</f>
        <v>1583.3333333333333</v>
      </c>
      <c r="T343" s="127">
        <f>+IF(T182=0,0,(($C170*$C172)-SUM($C342:T342)))</f>
        <v>1541.6666666666665</v>
      </c>
      <c r="U343" s="127">
        <f>+IF(U182=0,0,(($C170*$C172)-SUM($C342:U342)))</f>
        <v>1500</v>
      </c>
      <c r="V343" s="127">
        <f>+IF(V182=0,0,(($C170*$C172)-SUM($C342:V342)))</f>
        <v>1458.3333333333333</v>
      </c>
      <c r="W343" s="127">
        <f>+IF(W182=0,0,(($C170*$C172)-SUM($C342:W342)))</f>
        <v>1416.6666666666665</v>
      </c>
      <c r="X343" s="127">
        <f>+IF(X182=0,0,(($C170*$C172)-SUM($C342:X342)))</f>
        <v>1375</v>
      </c>
      <c r="Y343" s="127">
        <f>+IF(Y182=0,0,(($C170*$C172)-SUM($C342:Y342)))</f>
        <v>1333.3333333333335</v>
      </c>
      <c r="Z343" s="127">
        <f>+IF(Z182=0,0,(($C170*$C172)-SUM($C342:Z342)))</f>
        <v>1291.6666666666667</v>
      </c>
      <c r="AA343" s="127">
        <f>+IF(AA182=0,0,(($C170*$C172)-SUM($C342:AA342)))</f>
        <v>1250</v>
      </c>
      <c r="AB343" s="127">
        <f>+IF(AB182=0,0,(($C170*$C172)-SUM($C342:AB342)))</f>
        <v>1208.3333333333335</v>
      </c>
      <c r="AC343" s="127">
        <f>+IF(AC182=0,0,(($C170*$C172)-SUM($C342:AC342)))</f>
        <v>1166.666666666667</v>
      </c>
      <c r="AD343" s="127">
        <f>+IF(AD182=0,0,(($C170*$C172)-SUM($C342:AD342)))</f>
        <v>1125.0000000000002</v>
      </c>
      <c r="AE343" s="127">
        <f>+IF(AE182=0,0,(($C170*$C172)-SUM($C342:AE342)))</f>
        <v>1083.3333333333335</v>
      </c>
      <c r="AF343" s="127">
        <f>+IF(AF182=0,0,(($C170*$C172)-SUM($C342:AF342)))</f>
        <v>1041.666666666667</v>
      </c>
      <c r="AG343" s="127">
        <f>+IF(AG182=0,0,(($C170*$C172)-SUM($C342:AG342)))</f>
        <v>1000.0000000000003</v>
      </c>
      <c r="AH343" s="127">
        <f>+IF(AH182=0,0,(($C170*$C172)-SUM($C342:AH342)))</f>
        <v>958.33333333333371</v>
      </c>
      <c r="AI343" s="127">
        <f>+IF(AI182=0,0,(($C170*$C172)-SUM($C342:AI342)))</f>
        <v>916.66666666666697</v>
      </c>
      <c r="AJ343" s="127">
        <f>+IF(AJ182=0,0,(($C170*$C172)-SUM($C342:AJ342)))</f>
        <v>875.00000000000023</v>
      </c>
      <c r="AK343" s="127">
        <f>+IF(AK182=0,0,(($C170*$C172)-SUM($C342:AK342)))</f>
        <v>833.33333333333348</v>
      </c>
      <c r="AL343" s="127">
        <f>+IF(AL182=0,0,(($C170*$C172)-SUM($C342:AL342)))</f>
        <v>791.66666666666674</v>
      </c>
      <c r="AM343" s="127">
        <f>+IF(AM182=0,0,(($C170*$C172)-SUM($C342:AM342)))</f>
        <v>750</v>
      </c>
      <c r="AN343" s="127">
        <f>+IF(AN182=0,0,(($C170*$C172)-SUM($C342:AN342)))</f>
        <v>708.33333333333326</v>
      </c>
      <c r="AO343" s="127">
        <f>+IF(AO182=0,0,(($C170*$C172)-SUM($C342:AO342)))</f>
        <v>666.66666666666652</v>
      </c>
      <c r="AP343" s="127">
        <f>+IF(AP182=0,0,(($C170*$C172)-SUM($C342:AP342)))</f>
        <v>624.99999999999977</v>
      </c>
      <c r="AQ343" s="127">
        <f>+IF(AQ182=0,0,(($C170*$C172)-SUM($C342:AQ342)))</f>
        <v>583.33333333333303</v>
      </c>
      <c r="AR343" s="127">
        <f>+IF(AR182=0,0,(($C170*$C172)-SUM($C342:AR342)))</f>
        <v>541.66666666666629</v>
      </c>
      <c r="AS343" s="127">
        <f>+IF(AS182=0,0,(($C170*$C172)-SUM($C342:AS342)))</f>
        <v>499.99999999999955</v>
      </c>
      <c r="AT343" s="127">
        <f>+IF(AT182=0,0,(($C170*$C172)-SUM($C342:AT342)))</f>
        <v>458.3333333333328</v>
      </c>
      <c r="AU343" s="127">
        <f>+IF(AU182=0,0,(($C170*$C172)-SUM($C342:AU342)))</f>
        <v>416.66666666666606</v>
      </c>
      <c r="AV343" s="127">
        <f>+IF(AV182=0,0,(($C170*$C172)-SUM($C342:AV342)))</f>
        <v>374.99999999999932</v>
      </c>
      <c r="AW343" s="127">
        <f>+IF(AW182=0,0,(($C170*$C172)-SUM($C342:AW342)))</f>
        <v>333.33333333333258</v>
      </c>
      <c r="AX343" s="127">
        <f>+IF(AX182=0,0,(($C170*$C172)-SUM($C342:AX342)))</f>
        <v>291.66666666666583</v>
      </c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</row>
    <row r="344" spans="1:64" x14ac:dyDescent="0.25">
      <c r="A344" s="127"/>
      <c r="B344" s="127" t="s">
        <v>609</v>
      </c>
      <c r="C344" s="127">
        <f>+C187</f>
        <v>0</v>
      </c>
      <c r="D344" s="127">
        <f t="shared" ref="D344:AX344" si="165">+D187</f>
        <v>0</v>
      </c>
      <c r="E344" s="127">
        <f t="shared" si="165"/>
        <v>0</v>
      </c>
      <c r="F344" s="127">
        <f t="shared" si="165"/>
        <v>0</v>
      </c>
      <c r="G344" s="127">
        <f t="shared" si="165"/>
        <v>0</v>
      </c>
      <c r="H344" s="127">
        <f t="shared" si="165"/>
        <v>0</v>
      </c>
      <c r="I344" s="127">
        <f t="shared" si="165"/>
        <v>0</v>
      </c>
      <c r="J344" s="127">
        <f t="shared" si="165"/>
        <v>0</v>
      </c>
      <c r="K344" s="127">
        <f t="shared" si="165"/>
        <v>0</v>
      </c>
      <c r="L344" s="127">
        <f t="shared" si="165"/>
        <v>0</v>
      </c>
      <c r="M344" s="127">
        <f t="shared" si="165"/>
        <v>0</v>
      </c>
      <c r="N344" s="127">
        <f t="shared" si="165"/>
        <v>0</v>
      </c>
      <c r="O344" s="127">
        <f t="shared" si="165"/>
        <v>0</v>
      </c>
      <c r="P344" s="127">
        <f t="shared" si="165"/>
        <v>0</v>
      </c>
      <c r="Q344" s="127">
        <f t="shared" si="165"/>
        <v>0</v>
      </c>
      <c r="R344" s="127">
        <f t="shared" si="165"/>
        <v>0</v>
      </c>
      <c r="S344" s="127">
        <f t="shared" si="165"/>
        <v>0</v>
      </c>
      <c r="T344" s="127">
        <f t="shared" si="165"/>
        <v>0</v>
      </c>
      <c r="U344" s="127">
        <f t="shared" si="165"/>
        <v>0</v>
      </c>
      <c r="V344" s="127">
        <f t="shared" si="165"/>
        <v>0</v>
      </c>
      <c r="W344" s="127">
        <f t="shared" si="165"/>
        <v>0</v>
      </c>
      <c r="X344" s="127">
        <f t="shared" si="165"/>
        <v>0</v>
      </c>
      <c r="Y344" s="127">
        <f t="shared" si="165"/>
        <v>0</v>
      </c>
      <c r="Z344" s="127">
        <f t="shared" si="165"/>
        <v>0</v>
      </c>
      <c r="AA344" s="127">
        <f t="shared" si="165"/>
        <v>0</v>
      </c>
      <c r="AB344" s="127">
        <f t="shared" si="165"/>
        <v>0</v>
      </c>
      <c r="AC344" s="127">
        <f t="shared" si="165"/>
        <v>0</v>
      </c>
      <c r="AD344" s="127">
        <f t="shared" si="165"/>
        <v>0</v>
      </c>
      <c r="AE344" s="127">
        <f t="shared" si="165"/>
        <v>0</v>
      </c>
      <c r="AF344" s="127">
        <f t="shared" si="165"/>
        <v>0</v>
      </c>
      <c r="AG344" s="127">
        <f t="shared" si="165"/>
        <v>0</v>
      </c>
      <c r="AH344" s="127">
        <f t="shared" si="165"/>
        <v>0</v>
      </c>
      <c r="AI344" s="127">
        <f t="shared" si="165"/>
        <v>0</v>
      </c>
      <c r="AJ344" s="127">
        <f t="shared" si="165"/>
        <v>0</v>
      </c>
      <c r="AK344" s="127">
        <f t="shared" si="165"/>
        <v>0</v>
      </c>
      <c r="AL344" s="127">
        <f t="shared" si="165"/>
        <v>0</v>
      </c>
      <c r="AM344" s="127">
        <f t="shared" si="165"/>
        <v>0</v>
      </c>
      <c r="AN344" s="127">
        <f t="shared" si="165"/>
        <v>0</v>
      </c>
      <c r="AO344" s="127">
        <f t="shared" si="165"/>
        <v>0</v>
      </c>
      <c r="AP344" s="127">
        <f t="shared" si="165"/>
        <v>0</v>
      </c>
      <c r="AQ344" s="127">
        <f t="shared" si="165"/>
        <v>0</v>
      </c>
      <c r="AR344" s="127">
        <f t="shared" si="165"/>
        <v>0</v>
      </c>
      <c r="AS344" s="127">
        <f t="shared" si="165"/>
        <v>0</v>
      </c>
      <c r="AT344" s="127">
        <f t="shared" si="165"/>
        <v>0</v>
      </c>
      <c r="AU344" s="127">
        <f t="shared" si="165"/>
        <v>0</v>
      </c>
      <c r="AV344" s="127">
        <f t="shared" si="165"/>
        <v>0</v>
      </c>
      <c r="AW344" s="127">
        <f t="shared" si="165"/>
        <v>0</v>
      </c>
      <c r="AX344" s="127">
        <f t="shared" si="165"/>
        <v>0</v>
      </c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</row>
    <row r="345" spans="1:64" x14ac:dyDescent="0.25">
      <c r="A345" s="127"/>
      <c r="B345" s="145" t="s">
        <v>610</v>
      </c>
      <c r="C345" s="145">
        <f>+C341+C342+C344</f>
        <v>0</v>
      </c>
      <c r="D345" s="145">
        <f t="shared" ref="D345:J345" si="166">+D341+D342+D344</f>
        <v>0</v>
      </c>
      <c r="E345" s="145">
        <f t="shared" si="166"/>
        <v>0</v>
      </c>
      <c r="F345" s="145">
        <f t="shared" si="166"/>
        <v>0</v>
      </c>
      <c r="G345" s="145">
        <f t="shared" si="166"/>
        <v>0</v>
      </c>
      <c r="H345" s="145">
        <f t="shared" si="166"/>
        <v>0</v>
      </c>
      <c r="I345" s="145">
        <f t="shared" si="166"/>
        <v>0</v>
      </c>
      <c r="J345" s="145">
        <f t="shared" si="166"/>
        <v>437.16441693331655</v>
      </c>
      <c r="K345" s="145">
        <f>+K341+K342+K344</f>
        <v>437.16441693331655</v>
      </c>
      <c r="L345" s="145">
        <f t="shared" ref="L345:AX345" si="167">+L341+L342+L344</f>
        <v>437.16441693331655</v>
      </c>
      <c r="M345" s="145">
        <f t="shared" si="167"/>
        <v>437.16441693331655</v>
      </c>
      <c r="N345" s="145">
        <f t="shared" si="167"/>
        <v>437.16441693331655</v>
      </c>
      <c r="O345" s="145">
        <f t="shared" si="167"/>
        <v>437.16441693331655</v>
      </c>
      <c r="P345" s="145">
        <f t="shared" si="167"/>
        <v>437.16441693331655</v>
      </c>
      <c r="Q345" s="145">
        <f t="shared" si="167"/>
        <v>437.16441693331655</v>
      </c>
      <c r="R345" s="145">
        <f t="shared" si="167"/>
        <v>437.16441693331655</v>
      </c>
      <c r="S345" s="145">
        <f t="shared" si="167"/>
        <v>437.16441693331655</v>
      </c>
      <c r="T345" s="145">
        <f t="shared" si="167"/>
        <v>437.16441693331655</v>
      </c>
      <c r="U345" s="145">
        <f t="shared" si="167"/>
        <v>437.16441693331655</v>
      </c>
      <c r="V345" s="145">
        <f t="shared" si="167"/>
        <v>437.16441693331655</v>
      </c>
      <c r="W345" s="145">
        <f t="shared" si="167"/>
        <v>437.16441693331655</v>
      </c>
      <c r="X345" s="145">
        <f t="shared" si="167"/>
        <v>437.16441693331655</v>
      </c>
      <c r="Y345" s="145">
        <f t="shared" si="167"/>
        <v>437.16441693331655</v>
      </c>
      <c r="Z345" s="145">
        <f t="shared" si="167"/>
        <v>437.16441693331655</v>
      </c>
      <c r="AA345" s="145">
        <f t="shared" si="167"/>
        <v>437.16441693331655</v>
      </c>
      <c r="AB345" s="145">
        <f t="shared" si="167"/>
        <v>437.16441693331655</v>
      </c>
      <c r="AC345" s="145">
        <f t="shared" si="167"/>
        <v>437.16441693331655</v>
      </c>
      <c r="AD345" s="145">
        <f t="shared" si="167"/>
        <v>437.16441693331655</v>
      </c>
      <c r="AE345" s="145">
        <f t="shared" si="167"/>
        <v>437.16441693331655</v>
      </c>
      <c r="AF345" s="145">
        <f t="shared" si="167"/>
        <v>437.16441693331655</v>
      </c>
      <c r="AG345" s="145">
        <f t="shared" si="167"/>
        <v>437.16441693331655</v>
      </c>
      <c r="AH345" s="145">
        <f t="shared" si="167"/>
        <v>437.16441693331655</v>
      </c>
      <c r="AI345" s="145">
        <f t="shared" si="167"/>
        <v>437.16441693331655</v>
      </c>
      <c r="AJ345" s="145">
        <f t="shared" si="167"/>
        <v>437.16441693331655</v>
      </c>
      <c r="AK345" s="145">
        <f t="shared" si="167"/>
        <v>437.16441693331655</v>
      </c>
      <c r="AL345" s="145">
        <f t="shared" si="167"/>
        <v>437.16441693331655</v>
      </c>
      <c r="AM345" s="145">
        <f t="shared" si="167"/>
        <v>437.16441693331655</v>
      </c>
      <c r="AN345" s="145">
        <f t="shared" si="167"/>
        <v>437.16441693331655</v>
      </c>
      <c r="AO345" s="145">
        <f t="shared" si="167"/>
        <v>437.16441693331655</v>
      </c>
      <c r="AP345" s="145">
        <f t="shared" si="167"/>
        <v>437.16441693331655</v>
      </c>
      <c r="AQ345" s="145">
        <f t="shared" si="167"/>
        <v>437.16441693331655</v>
      </c>
      <c r="AR345" s="145">
        <f t="shared" si="167"/>
        <v>437.16441693331655</v>
      </c>
      <c r="AS345" s="145">
        <f t="shared" si="167"/>
        <v>437.16441693331655</v>
      </c>
      <c r="AT345" s="145">
        <f t="shared" si="167"/>
        <v>437.16441693331655</v>
      </c>
      <c r="AU345" s="145">
        <f t="shared" si="167"/>
        <v>437.16441693331655</v>
      </c>
      <c r="AV345" s="145">
        <f t="shared" si="167"/>
        <v>437.16441693331655</v>
      </c>
      <c r="AW345" s="145">
        <f t="shared" si="167"/>
        <v>437.16441693331655</v>
      </c>
      <c r="AX345" s="145">
        <f t="shared" si="167"/>
        <v>437.16441693331655</v>
      </c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</row>
    <row r="346" spans="1:64" x14ac:dyDescent="0.25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</row>
    <row r="347" spans="1:64" x14ac:dyDescent="0.25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</row>
    <row r="348" spans="1:64" x14ac:dyDescent="0.25">
      <c r="A348" s="127"/>
      <c r="B348" s="127" t="s">
        <v>340</v>
      </c>
      <c r="C348" s="127">
        <f t="shared" ref="C348:AX348" si="168">+C181+C182+C187</f>
        <v>0</v>
      </c>
      <c r="D348" s="127">
        <f t="shared" si="168"/>
        <v>0</v>
      </c>
      <c r="E348" s="127">
        <f t="shared" si="168"/>
        <v>0</v>
      </c>
      <c r="F348" s="127">
        <f t="shared" si="168"/>
        <v>0</v>
      </c>
      <c r="G348" s="127">
        <f t="shared" si="168"/>
        <v>0</v>
      </c>
      <c r="H348" s="127">
        <f t="shared" si="168"/>
        <v>0</v>
      </c>
      <c r="I348" s="127">
        <f t="shared" si="168"/>
        <v>0</v>
      </c>
      <c r="J348" s="127">
        <f t="shared" si="168"/>
        <v>2395.4977502666497</v>
      </c>
      <c r="K348" s="127">
        <f t="shared" si="168"/>
        <v>395.49775026664986</v>
      </c>
      <c r="L348" s="127">
        <f t="shared" si="168"/>
        <v>395.49775026664986</v>
      </c>
      <c r="M348" s="127">
        <f t="shared" si="168"/>
        <v>395.49775026664986</v>
      </c>
      <c r="N348" s="127">
        <f t="shared" si="168"/>
        <v>395.49775026664986</v>
      </c>
      <c r="O348" s="127">
        <f t="shared" si="168"/>
        <v>395.49775026664986</v>
      </c>
      <c r="P348" s="127">
        <f t="shared" si="168"/>
        <v>395.49775026664986</v>
      </c>
      <c r="Q348" s="127">
        <f t="shared" si="168"/>
        <v>395.49775026664986</v>
      </c>
      <c r="R348" s="127">
        <f t="shared" si="168"/>
        <v>395.49775026664986</v>
      </c>
      <c r="S348" s="127">
        <f t="shared" si="168"/>
        <v>395.49775026664986</v>
      </c>
      <c r="T348" s="127">
        <f t="shared" si="168"/>
        <v>395.49775026664986</v>
      </c>
      <c r="U348" s="127">
        <f t="shared" si="168"/>
        <v>395.49775026664986</v>
      </c>
      <c r="V348" s="127">
        <f t="shared" si="168"/>
        <v>395.49775026664986</v>
      </c>
      <c r="W348" s="127">
        <f t="shared" si="168"/>
        <v>395.49775026664986</v>
      </c>
      <c r="X348" s="127">
        <f t="shared" si="168"/>
        <v>395.49775026664986</v>
      </c>
      <c r="Y348" s="127">
        <f t="shared" si="168"/>
        <v>395.49775026664986</v>
      </c>
      <c r="Z348" s="127">
        <f t="shared" si="168"/>
        <v>395.49775026664986</v>
      </c>
      <c r="AA348" s="127">
        <f t="shared" si="168"/>
        <v>395.49775026664986</v>
      </c>
      <c r="AB348" s="127">
        <f t="shared" si="168"/>
        <v>395.49775026664986</v>
      </c>
      <c r="AC348" s="127">
        <f t="shared" si="168"/>
        <v>395.49775026664986</v>
      </c>
      <c r="AD348" s="127">
        <f t="shared" si="168"/>
        <v>395.49775026664986</v>
      </c>
      <c r="AE348" s="127">
        <f t="shared" si="168"/>
        <v>395.49775026664986</v>
      </c>
      <c r="AF348" s="127">
        <f t="shared" si="168"/>
        <v>395.49775026664986</v>
      </c>
      <c r="AG348" s="127">
        <f t="shared" si="168"/>
        <v>395.49775026664986</v>
      </c>
      <c r="AH348" s="127">
        <f t="shared" si="168"/>
        <v>395.49775026664986</v>
      </c>
      <c r="AI348" s="127">
        <f t="shared" si="168"/>
        <v>395.49775026664986</v>
      </c>
      <c r="AJ348" s="127">
        <f t="shared" si="168"/>
        <v>395.49775026664986</v>
      </c>
      <c r="AK348" s="127">
        <f t="shared" si="168"/>
        <v>395.49775026664986</v>
      </c>
      <c r="AL348" s="127">
        <f t="shared" si="168"/>
        <v>395.49775026664986</v>
      </c>
      <c r="AM348" s="127">
        <f t="shared" si="168"/>
        <v>395.49775026664986</v>
      </c>
      <c r="AN348" s="127">
        <f t="shared" si="168"/>
        <v>395.49775026664986</v>
      </c>
      <c r="AO348" s="127">
        <f t="shared" si="168"/>
        <v>395.49775026664986</v>
      </c>
      <c r="AP348" s="127">
        <f t="shared" si="168"/>
        <v>395.49775026664986</v>
      </c>
      <c r="AQ348" s="127">
        <f t="shared" si="168"/>
        <v>395.49775026664986</v>
      </c>
      <c r="AR348" s="127">
        <f t="shared" si="168"/>
        <v>395.49775026664986</v>
      </c>
      <c r="AS348" s="127">
        <f t="shared" si="168"/>
        <v>395.49775026664986</v>
      </c>
      <c r="AT348" s="127">
        <f t="shared" si="168"/>
        <v>395.49775026664986</v>
      </c>
      <c r="AU348" s="127">
        <f t="shared" si="168"/>
        <v>395.49775026664986</v>
      </c>
      <c r="AV348" s="127">
        <f t="shared" si="168"/>
        <v>395.49775026664986</v>
      </c>
      <c r="AW348" s="127">
        <f t="shared" si="168"/>
        <v>395.49775026664986</v>
      </c>
      <c r="AX348" s="127">
        <f t="shared" si="168"/>
        <v>395.49775026664986</v>
      </c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</row>
    <row r="349" spans="1:64" x14ac:dyDescent="0.25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</row>
    <row r="350" spans="1:64" x14ac:dyDescent="0.25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</row>
    <row r="351" spans="1:64" x14ac:dyDescent="0.25">
      <c r="A351" s="145"/>
      <c r="B351" s="145" t="s">
        <v>514</v>
      </c>
      <c r="C351" s="145" t="str">
        <f>+C340</f>
        <v>A1 m1</v>
      </c>
      <c r="D351" s="145" t="str">
        <f t="shared" ref="D351:AX351" si="169">+D340</f>
        <v>A1 m2</v>
      </c>
      <c r="E351" s="145" t="str">
        <f t="shared" si="169"/>
        <v>A1 m3</v>
      </c>
      <c r="F351" s="145" t="str">
        <f t="shared" si="169"/>
        <v>A1 m4</v>
      </c>
      <c r="G351" s="145" t="str">
        <f t="shared" si="169"/>
        <v>A1 m5</v>
      </c>
      <c r="H351" s="145" t="str">
        <f t="shared" si="169"/>
        <v>A1 m6</v>
      </c>
      <c r="I351" s="145" t="str">
        <f t="shared" si="169"/>
        <v>A1 m7</v>
      </c>
      <c r="J351" s="145" t="str">
        <f t="shared" si="169"/>
        <v>A1 m8</v>
      </c>
      <c r="K351" s="145" t="str">
        <f t="shared" si="169"/>
        <v>A1 m9</v>
      </c>
      <c r="L351" s="145" t="str">
        <f t="shared" si="169"/>
        <v>A1 m10</v>
      </c>
      <c r="M351" s="145" t="str">
        <f t="shared" si="169"/>
        <v>A1 m11</v>
      </c>
      <c r="N351" s="145" t="str">
        <f t="shared" si="169"/>
        <v>A1 m12</v>
      </c>
      <c r="O351" s="145" t="str">
        <f t="shared" si="169"/>
        <v>A2 m1</v>
      </c>
      <c r="P351" s="145" t="str">
        <f t="shared" si="169"/>
        <v>A2 m2</v>
      </c>
      <c r="Q351" s="145" t="str">
        <f t="shared" si="169"/>
        <v>A2 m3</v>
      </c>
      <c r="R351" s="145" t="str">
        <f t="shared" si="169"/>
        <v>A2 m4</v>
      </c>
      <c r="S351" s="145" t="str">
        <f t="shared" si="169"/>
        <v>A2 m5</v>
      </c>
      <c r="T351" s="145" t="str">
        <f t="shared" si="169"/>
        <v>A2 m6</v>
      </c>
      <c r="U351" s="145" t="str">
        <f t="shared" si="169"/>
        <v>A2 m7</v>
      </c>
      <c r="V351" s="145" t="str">
        <f t="shared" si="169"/>
        <v>A2 m8</v>
      </c>
      <c r="W351" s="145" t="str">
        <f t="shared" si="169"/>
        <v>A2 m9</v>
      </c>
      <c r="X351" s="145" t="str">
        <f t="shared" si="169"/>
        <v>A2 m10</v>
      </c>
      <c r="Y351" s="145" t="str">
        <f t="shared" si="169"/>
        <v>A2 m11</v>
      </c>
      <c r="Z351" s="145" t="str">
        <f t="shared" si="169"/>
        <v>A2 m12</v>
      </c>
      <c r="AA351" s="145" t="str">
        <f t="shared" si="169"/>
        <v>A3 m1</v>
      </c>
      <c r="AB351" s="145" t="str">
        <f t="shared" si="169"/>
        <v>A3 m2</v>
      </c>
      <c r="AC351" s="145" t="str">
        <f t="shared" si="169"/>
        <v>A3 m3</v>
      </c>
      <c r="AD351" s="145" t="str">
        <f t="shared" si="169"/>
        <v>A3 m4</v>
      </c>
      <c r="AE351" s="145" t="str">
        <f t="shared" si="169"/>
        <v>A3 m5</v>
      </c>
      <c r="AF351" s="145" t="str">
        <f t="shared" si="169"/>
        <v>A3 m6</v>
      </c>
      <c r="AG351" s="145" t="str">
        <f t="shared" si="169"/>
        <v>A3 m7</v>
      </c>
      <c r="AH351" s="145" t="str">
        <f t="shared" si="169"/>
        <v>A3 m8</v>
      </c>
      <c r="AI351" s="145" t="str">
        <f t="shared" si="169"/>
        <v>A3 m9</v>
      </c>
      <c r="AJ351" s="145" t="str">
        <f t="shared" si="169"/>
        <v>A3 m10</v>
      </c>
      <c r="AK351" s="145" t="str">
        <f t="shared" si="169"/>
        <v>A3 m11</v>
      </c>
      <c r="AL351" s="145" t="str">
        <f t="shared" si="169"/>
        <v>A3 m12</v>
      </c>
      <c r="AM351" s="145" t="str">
        <f t="shared" si="169"/>
        <v>A4 m1</v>
      </c>
      <c r="AN351" s="145" t="str">
        <f t="shared" si="169"/>
        <v>A4 m2</v>
      </c>
      <c r="AO351" s="145" t="str">
        <f t="shared" si="169"/>
        <v>A4 m3</v>
      </c>
      <c r="AP351" s="145" t="str">
        <f t="shared" si="169"/>
        <v>A4 m4</v>
      </c>
      <c r="AQ351" s="145" t="str">
        <f t="shared" si="169"/>
        <v>A4 m5</v>
      </c>
      <c r="AR351" s="145" t="str">
        <f t="shared" si="169"/>
        <v>A4 m6</v>
      </c>
      <c r="AS351" s="145" t="str">
        <f t="shared" si="169"/>
        <v>A4 m7</v>
      </c>
      <c r="AT351" s="145" t="str">
        <f t="shared" si="169"/>
        <v>A4 m8</v>
      </c>
      <c r="AU351" s="145" t="str">
        <f t="shared" si="169"/>
        <v>A4 m9</v>
      </c>
      <c r="AV351" s="145" t="str">
        <f t="shared" si="169"/>
        <v>A4 m10</v>
      </c>
      <c r="AW351" s="145" t="str">
        <f t="shared" si="169"/>
        <v>A4 m11</v>
      </c>
      <c r="AX351" s="145" t="str">
        <f t="shared" si="169"/>
        <v>A4 m12</v>
      </c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 x14ac:dyDescent="0.25">
      <c r="A352" s="127"/>
      <c r="B352" s="127" t="s">
        <v>583</v>
      </c>
      <c r="C352" s="127">
        <f>+C209</f>
        <v>0</v>
      </c>
      <c r="D352" s="127">
        <f t="shared" ref="D352:AX352" si="170">+D209</f>
        <v>0</v>
      </c>
      <c r="E352" s="127">
        <f t="shared" si="170"/>
        <v>0</v>
      </c>
      <c r="F352" s="127">
        <f t="shared" si="170"/>
        <v>0</v>
      </c>
      <c r="G352" s="127">
        <f t="shared" si="170"/>
        <v>0</v>
      </c>
      <c r="H352" s="127">
        <f t="shared" si="170"/>
        <v>0</v>
      </c>
      <c r="I352" s="127">
        <f t="shared" si="170"/>
        <v>0</v>
      </c>
      <c r="J352" s="127">
        <f t="shared" si="170"/>
        <v>0</v>
      </c>
      <c r="K352" s="127">
        <f t="shared" si="170"/>
        <v>0</v>
      </c>
      <c r="L352" s="127">
        <f t="shared" si="170"/>
        <v>0</v>
      </c>
      <c r="M352" s="127">
        <f t="shared" si="170"/>
        <v>0</v>
      </c>
      <c r="N352" s="127">
        <f t="shared" si="170"/>
        <v>0</v>
      </c>
      <c r="O352" s="127">
        <f t="shared" si="170"/>
        <v>0</v>
      </c>
      <c r="P352" s="127">
        <f t="shared" si="170"/>
        <v>0</v>
      </c>
      <c r="Q352" s="127">
        <f t="shared" si="170"/>
        <v>0</v>
      </c>
      <c r="R352" s="127">
        <f t="shared" si="170"/>
        <v>0</v>
      </c>
      <c r="S352" s="127">
        <f t="shared" si="170"/>
        <v>0</v>
      </c>
      <c r="T352" s="127">
        <f t="shared" si="170"/>
        <v>0</v>
      </c>
      <c r="U352" s="127">
        <f t="shared" si="170"/>
        <v>0</v>
      </c>
      <c r="V352" s="127">
        <f t="shared" si="170"/>
        <v>0</v>
      </c>
      <c r="W352" s="127">
        <f t="shared" si="170"/>
        <v>0</v>
      </c>
      <c r="X352" s="127">
        <f t="shared" si="170"/>
        <v>0</v>
      </c>
      <c r="Y352" s="127">
        <f t="shared" si="170"/>
        <v>0</v>
      </c>
      <c r="Z352" s="127">
        <f t="shared" si="170"/>
        <v>395.49775026664986</v>
      </c>
      <c r="AA352" s="127">
        <f t="shared" si="170"/>
        <v>395.49775026664986</v>
      </c>
      <c r="AB352" s="127">
        <f t="shared" si="170"/>
        <v>395.49775026664986</v>
      </c>
      <c r="AC352" s="127">
        <f t="shared" si="170"/>
        <v>395.49775026664986</v>
      </c>
      <c r="AD352" s="127">
        <f t="shared" si="170"/>
        <v>395.49775026664986</v>
      </c>
      <c r="AE352" s="127">
        <f t="shared" si="170"/>
        <v>395.49775026664986</v>
      </c>
      <c r="AF352" s="127">
        <f t="shared" si="170"/>
        <v>395.49775026664986</v>
      </c>
      <c r="AG352" s="127">
        <f t="shared" si="170"/>
        <v>395.49775026664986</v>
      </c>
      <c r="AH352" s="127">
        <f t="shared" si="170"/>
        <v>395.49775026664986</v>
      </c>
      <c r="AI352" s="127">
        <f t="shared" si="170"/>
        <v>395.49775026664986</v>
      </c>
      <c r="AJ352" s="127">
        <f t="shared" si="170"/>
        <v>395.49775026664986</v>
      </c>
      <c r="AK352" s="127">
        <f t="shared" si="170"/>
        <v>395.49775026664986</v>
      </c>
      <c r="AL352" s="127">
        <f t="shared" si="170"/>
        <v>395.49775026664986</v>
      </c>
      <c r="AM352" s="127">
        <f t="shared" si="170"/>
        <v>395.49775026664986</v>
      </c>
      <c r="AN352" s="127">
        <f t="shared" si="170"/>
        <v>395.49775026664986</v>
      </c>
      <c r="AO352" s="127">
        <f t="shared" si="170"/>
        <v>395.49775026664986</v>
      </c>
      <c r="AP352" s="127">
        <f t="shared" si="170"/>
        <v>395.49775026664986</v>
      </c>
      <c r="AQ352" s="127">
        <f t="shared" si="170"/>
        <v>395.49775026664986</v>
      </c>
      <c r="AR352" s="127">
        <f t="shared" si="170"/>
        <v>395.49775026664986</v>
      </c>
      <c r="AS352" s="127">
        <f t="shared" si="170"/>
        <v>395.49775026664986</v>
      </c>
      <c r="AT352" s="127">
        <f t="shared" si="170"/>
        <v>395.49775026664986</v>
      </c>
      <c r="AU352" s="127">
        <f t="shared" si="170"/>
        <v>395.49775026664986</v>
      </c>
      <c r="AV352" s="127">
        <f t="shared" si="170"/>
        <v>395.49775026664986</v>
      </c>
      <c r="AW352" s="127">
        <f t="shared" si="170"/>
        <v>395.49775026664986</v>
      </c>
      <c r="AX352" s="127">
        <f t="shared" si="170"/>
        <v>395.49775026664986</v>
      </c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</row>
    <row r="353" spans="1:64" x14ac:dyDescent="0.25">
      <c r="A353" s="127" t="s">
        <v>605</v>
      </c>
      <c r="B353" s="127" t="s">
        <v>606</v>
      </c>
      <c r="C353" s="127">
        <f t="shared" ref="C353:AX353" si="171">+IF(C209=0,0,(($C197*$C198)/$C200))</f>
        <v>0</v>
      </c>
      <c r="D353" s="127">
        <f t="shared" si="171"/>
        <v>0</v>
      </c>
      <c r="E353" s="127">
        <f t="shared" si="171"/>
        <v>0</v>
      </c>
      <c r="F353" s="127">
        <f t="shared" si="171"/>
        <v>0</v>
      </c>
      <c r="G353" s="127">
        <f t="shared" si="171"/>
        <v>0</v>
      </c>
      <c r="H353" s="127">
        <f t="shared" si="171"/>
        <v>0</v>
      </c>
      <c r="I353" s="127">
        <f t="shared" si="171"/>
        <v>0</v>
      </c>
      <c r="J353" s="127">
        <f t="shared" si="171"/>
        <v>0</v>
      </c>
      <c r="K353" s="127">
        <f t="shared" si="171"/>
        <v>0</v>
      </c>
      <c r="L353" s="127">
        <f t="shared" si="171"/>
        <v>0</v>
      </c>
      <c r="M353" s="127">
        <f t="shared" si="171"/>
        <v>0</v>
      </c>
      <c r="N353" s="127">
        <f t="shared" si="171"/>
        <v>0</v>
      </c>
      <c r="O353" s="127">
        <f t="shared" si="171"/>
        <v>0</v>
      </c>
      <c r="P353" s="127">
        <f t="shared" si="171"/>
        <v>0</v>
      </c>
      <c r="Q353" s="127">
        <f t="shared" si="171"/>
        <v>0</v>
      </c>
      <c r="R353" s="127">
        <f t="shared" si="171"/>
        <v>0</v>
      </c>
      <c r="S353" s="127">
        <f t="shared" si="171"/>
        <v>0</v>
      </c>
      <c r="T353" s="127">
        <f t="shared" si="171"/>
        <v>0</v>
      </c>
      <c r="U353" s="127">
        <f t="shared" si="171"/>
        <v>0</v>
      </c>
      <c r="V353" s="127">
        <f t="shared" si="171"/>
        <v>0</v>
      </c>
      <c r="W353" s="127">
        <f t="shared" si="171"/>
        <v>0</v>
      </c>
      <c r="X353" s="127">
        <f t="shared" si="171"/>
        <v>0</v>
      </c>
      <c r="Y353" s="127">
        <f t="shared" si="171"/>
        <v>0</v>
      </c>
      <c r="Z353" s="127">
        <f t="shared" si="171"/>
        <v>41.666666666666664</v>
      </c>
      <c r="AA353" s="127">
        <f t="shared" si="171"/>
        <v>41.666666666666664</v>
      </c>
      <c r="AB353" s="127">
        <f t="shared" si="171"/>
        <v>41.666666666666664</v>
      </c>
      <c r="AC353" s="127">
        <f t="shared" si="171"/>
        <v>41.666666666666664</v>
      </c>
      <c r="AD353" s="127">
        <f t="shared" si="171"/>
        <v>41.666666666666664</v>
      </c>
      <c r="AE353" s="127">
        <f t="shared" si="171"/>
        <v>41.666666666666664</v>
      </c>
      <c r="AF353" s="127">
        <f t="shared" si="171"/>
        <v>41.666666666666664</v>
      </c>
      <c r="AG353" s="127">
        <f t="shared" si="171"/>
        <v>41.666666666666664</v>
      </c>
      <c r="AH353" s="127">
        <f t="shared" si="171"/>
        <v>41.666666666666664</v>
      </c>
      <c r="AI353" s="127">
        <f t="shared" si="171"/>
        <v>41.666666666666664</v>
      </c>
      <c r="AJ353" s="127">
        <f t="shared" si="171"/>
        <v>41.666666666666664</v>
      </c>
      <c r="AK353" s="127">
        <f t="shared" si="171"/>
        <v>41.666666666666664</v>
      </c>
      <c r="AL353" s="127">
        <f t="shared" si="171"/>
        <v>41.666666666666664</v>
      </c>
      <c r="AM353" s="127">
        <f t="shared" si="171"/>
        <v>41.666666666666664</v>
      </c>
      <c r="AN353" s="127">
        <f t="shared" si="171"/>
        <v>41.666666666666664</v>
      </c>
      <c r="AO353" s="127">
        <f t="shared" si="171"/>
        <v>41.666666666666664</v>
      </c>
      <c r="AP353" s="127">
        <f t="shared" si="171"/>
        <v>41.666666666666664</v>
      </c>
      <c r="AQ353" s="127">
        <f t="shared" si="171"/>
        <v>41.666666666666664</v>
      </c>
      <c r="AR353" s="127">
        <f t="shared" si="171"/>
        <v>41.666666666666664</v>
      </c>
      <c r="AS353" s="127">
        <f t="shared" si="171"/>
        <v>41.666666666666664</v>
      </c>
      <c r="AT353" s="127">
        <f t="shared" si="171"/>
        <v>41.666666666666664</v>
      </c>
      <c r="AU353" s="127">
        <f t="shared" si="171"/>
        <v>41.666666666666664</v>
      </c>
      <c r="AV353" s="127">
        <f t="shared" si="171"/>
        <v>41.666666666666664</v>
      </c>
      <c r="AW353" s="127">
        <f t="shared" si="171"/>
        <v>41.666666666666664</v>
      </c>
      <c r="AX353" s="127">
        <f t="shared" si="171"/>
        <v>41.666666666666664</v>
      </c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</row>
    <row r="354" spans="1:64" x14ac:dyDescent="0.25">
      <c r="A354" s="127" t="s">
        <v>607</v>
      </c>
      <c r="B354" s="127" t="s">
        <v>608</v>
      </c>
      <c r="C354" s="127">
        <f>+IF(C209=0,0,($C197*$C199))</f>
        <v>0</v>
      </c>
      <c r="D354" s="127">
        <f>+IF(D209=0,0,(($C197*$C199)-SUM($C353:D353)))</f>
        <v>0</v>
      </c>
      <c r="E354" s="127">
        <f>+IF(E209=0,0,(($C197*$C199)-SUM($C353:E353)))</f>
        <v>0</v>
      </c>
      <c r="F354" s="127">
        <f>+IF(F209=0,0,(($C197*$C199)-SUM($C353:F353)))</f>
        <v>0</v>
      </c>
      <c r="G354" s="127">
        <f>+IF(G209=0,0,(($C197*$C199)-SUM($C353:G353)))</f>
        <v>0</v>
      </c>
      <c r="H354" s="127">
        <f>+IF(H209=0,0,(($C197*$C199)-SUM($C353:H353)))</f>
        <v>0</v>
      </c>
      <c r="I354" s="127">
        <f>+IF(I209=0,0,(($C197*$C199)-SUM($C353:I353)))</f>
        <v>0</v>
      </c>
      <c r="J354" s="127">
        <f>+IF(J209=0,0,(($C197*$C199)-SUM($C353:J353)))</f>
        <v>0</v>
      </c>
      <c r="K354" s="127">
        <f>+IF(K209=0,0,(($C197*$C199)-SUM($C353:K353)))</f>
        <v>0</v>
      </c>
      <c r="L354" s="127">
        <f>+IF(L209=0,0,(($C197*$C199)-SUM($C353:L353)))</f>
        <v>0</v>
      </c>
      <c r="M354" s="127">
        <f>+IF(M209=0,0,(($C197*$C199)-SUM($C353:M353)))</f>
        <v>0</v>
      </c>
      <c r="N354" s="127">
        <f>+IF(N209=0,0,(($C197*$C199)-SUM($C353:N353)))</f>
        <v>0</v>
      </c>
      <c r="O354" s="127">
        <f>+IF(O209=0,0,(($C197*$C199)-SUM($C353:O353)))</f>
        <v>0</v>
      </c>
      <c r="P354" s="127">
        <f>+IF(P209=0,0,(($C197*$C199)-SUM($C353:P353)))</f>
        <v>0</v>
      </c>
      <c r="Q354" s="127">
        <f>+IF(Q209=0,0,(($C197*$C199)-SUM($C353:Q353)))</f>
        <v>0</v>
      </c>
      <c r="R354" s="127">
        <f>+IF(R209=0,0,(($C197*$C199)-SUM($C353:R353)))</f>
        <v>0</v>
      </c>
      <c r="S354" s="127">
        <f>+IF(S209=0,0,(($C197*$C199)-SUM($C353:S353)))</f>
        <v>0</v>
      </c>
      <c r="T354" s="127">
        <f>+IF(T209=0,0,(($C197*$C199)-SUM($C353:T353)))</f>
        <v>0</v>
      </c>
      <c r="U354" s="127">
        <f>+IF(U209=0,0,(($C197*$C199)-SUM($C353:U353)))</f>
        <v>0</v>
      </c>
      <c r="V354" s="127">
        <f>+IF(V209=0,0,(($C197*$C199)-SUM($C353:V353)))</f>
        <v>0</v>
      </c>
      <c r="W354" s="127">
        <f>+IF(W209=0,0,(($C197*$C199)-SUM($C353:W353)))</f>
        <v>0</v>
      </c>
      <c r="X354" s="127">
        <f>+IF(X209=0,0,(($C197*$C199)-SUM($C353:X353)))</f>
        <v>0</v>
      </c>
      <c r="Y354" s="127">
        <f>+IF(Y209=0,0,(($C197*$C199)-SUM($C353:Y353)))</f>
        <v>0</v>
      </c>
      <c r="Z354" s="127">
        <f>+IF(Z209=0,0,(($C197*$C199)-SUM($C353:Z353)))</f>
        <v>1958.3333333333333</v>
      </c>
      <c r="AA354" s="127">
        <f>+IF(AA209=0,0,(($C197*$C199)-SUM($C353:AA353)))</f>
        <v>1916.6666666666667</v>
      </c>
      <c r="AB354" s="127">
        <f>+IF(AB209=0,0,(($C197*$C199)-SUM($C353:AB353)))</f>
        <v>1875</v>
      </c>
      <c r="AC354" s="127">
        <f>+IF(AC209=0,0,(($C197*$C199)-SUM($C353:AC353)))</f>
        <v>1833.3333333333333</v>
      </c>
      <c r="AD354" s="127">
        <f>+IF(AD209=0,0,(($C197*$C199)-SUM($C353:AD353)))</f>
        <v>1791.6666666666667</v>
      </c>
      <c r="AE354" s="127">
        <f>+IF(AE209=0,0,(($C197*$C199)-SUM($C353:AE353)))</f>
        <v>1750</v>
      </c>
      <c r="AF354" s="127">
        <f>+IF(AF209=0,0,(($C197*$C199)-SUM($C353:AF353)))</f>
        <v>1708.3333333333335</v>
      </c>
      <c r="AG354" s="127">
        <f>+IF(AG209=0,0,(($C197*$C199)-SUM($C353:AG353)))</f>
        <v>1666.6666666666667</v>
      </c>
      <c r="AH354" s="127">
        <f>+IF(AH209=0,0,(($C197*$C199)-SUM($C353:AH353)))</f>
        <v>1625</v>
      </c>
      <c r="AI354" s="127">
        <f>+IF(AI209=0,0,(($C197*$C199)-SUM($C353:AI353)))</f>
        <v>1583.3333333333333</v>
      </c>
      <c r="AJ354" s="127">
        <f>+IF(AJ209=0,0,(($C197*$C199)-SUM($C353:AJ353)))</f>
        <v>1541.6666666666665</v>
      </c>
      <c r="AK354" s="127">
        <f>+IF(AK209=0,0,(($C197*$C199)-SUM($C353:AK353)))</f>
        <v>1500</v>
      </c>
      <c r="AL354" s="127">
        <f>+IF(AL209=0,0,(($C197*$C199)-SUM($C353:AL353)))</f>
        <v>1458.3333333333333</v>
      </c>
      <c r="AM354" s="127">
        <f>+IF(AM209=0,0,(($C197*$C199)-SUM($C353:AM353)))</f>
        <v>1416.6666666666665</v>
      </c>
      <c r="AN354" s="127">
        <f>+IF(AN209=0,0,(($C197*$C199)-SUM($C353:AN353)))</f>
        <v>1375</v>
      </c>
      <c r="AO354" s="127">
        <f>+IF(AO209=0,0,(($C197*$C199)-SUM($C353:AO353)))</f>
        <v>1333.3333333333335</v>
      </c>
      <c r="AP354" s="127">
        <f>+IF(AP209=0,0,(($C197*$C199)-SUM($C353:AP353)))</f>
        <v>1291.6666666666667</v>
      </c>
      <c r="AQ354" s="127">
        <f>+IF(AQ209=0,0,(($C197*$C199)-SUM($C353:AQ353)))</f>
        <v>1250</v>
      </c>
      <c r="AR354" s="127">
        <f>+IF(AR209=0,0,(($C197*$C199)-SUM($C353:AR353)))</f>
        <v>1208.3333333333335</v>
      </c>
      <c r="AS354" s="127">
        <f>+IF(AS209=0,0,(($C197*$C199)-SUM($C353:AS353)))</f>
        <v>1166.666666666667</v>
      </c>
      <c r="AT354" s="127">
        <f>+IF(AT209=0,0,(($C197*$C199)-SUM($C353:AT353)))</f>
        <v>1125.0000000000002</v>
      </c>
      <c r="AU354" s="127">
        <f>+IF(AU209=0,0,(($C197*$C199)-SUM($C353:AU353)))</f>
        <v>1083.3333333333335</v>
      </c>
      <c r="AV354" s="127">
        <f>+IF(AV209=0,0,(($C197*$C199)-SUM($C353:AV353)))</f>
        <v>1041.666666666667</v>
      </c>
      <c r="AW354" s="127">
        <f>+IF(AW209=0,0,(($C197*$C199)-SUM($C353:AW353)))</f>
        <v>1000.0000000000003</v>
      </c>
      <c r="AX354" s="127">
        <f>+IF(AX209=0,0,(($C197*$C199)-SUM($C353:AX353)))</f>
        <v>958.33333333333371</v>
      </c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</row>
    <row r="355" spans="1:64" x14ac:dyDescent="0.25">
      <c r="A355" s="127"/>
      <c r="B355" s="127" t="s">
        <v>609</v>
      </c>
      <c r="C355" s="127">
        <f>+C214</f>
        <v>0</v>
      </c>
      <c r="D355" s="127">
        <f t="shared" ref="D355:AX355" si="172">+D214</f>
        <v>0</v>
      </c>
      <c r="E355" s="127">
        <f t="shared" si="172"/>
        <v>0</v>
      </c>
      <c r="F355" s="127">
        <f t="shared" si="172"/>
        <v>0</v>
      </c>
      <c r="G355" s="127">
        <f t="shared" si="172"/>
        <v>0</v>
      </c>
      <c r="H355" s="127">
        <f t="shared" si="172"/>
        <v>0</v>
      </c>
      <c r="I355" s="127">
        <f t="shared" si="172"/>
        <v>0</v>
      </c>
      <c r="J355" s="127">
        <f t="shared" si="172"/>
        <v>0</v>
      </c>
      <c r="K355" s="127">
        <f t="shared" si="172"/>
        <v>0</v>
      </c>
      <c r="L355" s="127">
        <f t="shared" si="172"/>
        <v>0</v>
      </c>
      <c r="M355" s="127">
        <f t="shared" si="172"/>
        <v>0</v>
      </c>
      <c r="N355" s="127">
        <f t="shared" si="172"/>
        <v>0</v>
      </c>
      <c r="O355" s="127">
        <f t="shared" si="172"/>
        <v>0</v>
      </c>
      <c r="P355" s="127">
        <f t="shared" si="172"/>
        <v>0</v>
      </c>
      <c r="Q355" s="127">
        <f t="shared" si="172"/>
        <v>0</v>
      </c>
      <c r="R355" s="127">
        <f t="shared" si="172"/>
        <v>0</v>
      </c>
      <c r="S355" s="127">
        <f t="shared" si="172"/>
        <v>0</v>
      </c>
      <c r="T355" s="127">
        <f t="shared" si="172"/>
        <v>0</v>
      </c>
      <c r="U355" s="127">
        <f t="shared" si="172"/>
        <v>0</v>
      </c>
      <c r="V355" s="127">
        <f t="shared" si="172"/>
        <v>0</v>
      </c>
      <c r="W355" s="127">
        <f t="shared" si="172"/>
        <v>0</v>
      </c>
      <c r="X355" s="127">
        <f t="shared" si="172"/>
        <v>0</v>
      </c>
      <c r="Y355" s="127">
        <f t="shared" si="172"/>
        <v>0</v>
      </c>
      <c r="Z355" s="127">
        <f t="shared" si="172"/>
        <v>0</v>
      </c>
      <c r="AA355" s="127">
        <f t="shared" si="172"/>
        <v>0</v>
      </c>
      <c r="AB355" s="127">
        <f t="shared" si="172"/>
        <v>0</v>
      </c>
      <c r="AC355" s="127">
        <f t="shared" si="172"/>
        <v>0</v>
      </c>
      <c r="AD355" s="127">
        <f t="shared" si="172"/>
        <v>0</v>
      </c>
      <c r="AE355" s="127">
        <f t="shared" si="172"/>
        <v>0</v>
      </c>
      <c r="AF355" s="127">
        <f t="shared" si="172"/>
        <v>0</v>
      </c>
      <c r="AG355" s="127">
        <f t="shared" si="172"/>
        <v>0</v>
      </c>
      <c r="AH355" s="127">
        <f t="shared" si="172"/>
        <v>0</v>
      </c>
      <c r="AI355" s="127">
        <f t="shared" si="172"/>
        <v>0</v>
      </c>
      <c r="AJ355" s="127">
        <f t="shared" si="172"/>
        <v>0</v>
      </c>
      <c r="AK355" s="127">
        <f t="shared" si="172"/>
        <v>0</v>
      </c>
      <c r="AL355" s="127">
        <f t="shared" si="172"/>
        <v>0</v>
      </c>
      <c r="AM355" s="127">
        <f t="shared" si="172"/>
        <v>0</v>
      </c>
      <c r="AN355" s="127">
        <f t="shared" si="172"/>
        <v>0</v>
      </c>
      <c r="AO355" s="127">
        <f t="shared" si="172"/>
        <v>0</v>
      </c>
      <c r="AP355" s="127">
        <f t="shared" si="172"/>
        <v>0</v>
      </c>
      <c r="AQ355" s="127">
        <f t="shared" si="172"/>
        <v>0</v>
      </c>
      <c r="AR355" s="127">
        <f t="shared" si="172"/>
        <v>0</v>
      </c>
      <c r="AS355" s="127">
        <f t="shared" si="172"/>
        <v>0</v>
      </c>
      <c r="AT355" s="127">
        <f t="shared" si="172"/>
        <v>0</v>
      </c>
      <c r="AU355" s="127">
        <f t="shared" si="172"/>
        <v>0</v>
      </c>
      <c r="AV355" s="127">
        <f t="shared" si="172"/>
        <v>0</v>
      </c>
      <c r="AW355" s="127">
        <f t="shared" si="172"/>
        <v>0</v>
      </c>
      <c r="AX355" s="127">
        <f t="shared" si="172"/>
        <v>0</v>
      </c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</row>
    <row r="356" spans="1:64" x14ac:dyDescent="0.25">
      <c r="A356" s="127"/>
      <c r="B356" s="145" t="s">
        <v>610</v>
      </c>
      <c r="C356" s="145">
        <f>+C352+C353+C355</f>
        <v>0</v>
      </c>
      <c r="D356" s="145">
        <f t="shared" ref="D356:J356" si="173">+D352+D353+D355</f>
        <v>0</v>
      </c>
      <c r="E356" s="145">
        <f t="shared" si="173"/>
        <v>0</v>
      </c>
      <c r="F356" s="145">
        <f t="shared" si="173"/>
        <v>0</v>
      </c>
      <c r="G356" s="145">
        <f t="shared" si="173"/>
        <v>0</v>
      </c>
      <c r="H356" s="145">
        <f t="shared" si="173"/>
        <v>0</v>
      </c>
      <c r="I356" s="145">
        <f t="shared" si="173"/>
        <v>0</v>
      </c>
      <c r="J356" s="145">
        <f t="shared" si="173"/>
        <v>0</v>
      </c>
      <c r="K356" s="145">
        <f>+K352+K353+K355</f>
        <v>0</v>
      </c>
      <c r="L356" s="145">
        <f t="shared" ref="L356:AX356" si="174">+L352+L353+L355</f>
        <v>0</v>
      </c>
      <c r="M356" s="145">
        <f t="shared" si="174"/>
        <v>0</v>
      </c>
      <c r="N356" s="145">
        <f t="shared" si="174"/>
        <v>0</v>
      </c>
      <c r="O356" s="145">
        <f t="shared" si="174"/>
        <v>0</v>
      </c>
      <c r="P356" s="145">
        <f t="shared" si="174"/>
        <v>0</v>
      </c>
      <c r="Q356" s="145">
        <f t="shared" si="174"/>
        <v>0</v>
      </c>
      <c r="R356" s="145">
        <f t="shared" si="174"/>
        <v>0</v>
      </c>
      <c r="S356" s="145">
        <f t="shared" si="174"/>
        <v>0</v>
      </c>
      <c r="T356" s="145">
        <f t="shared" si="174"/>
        <v>0</v>
      </c>
      <c r="U356" s="145">
        <f t="shared" si="174"/>
        <v>0</v>
      </c>
      <c r="V356" s="145">
        <f t="shared" si="174"/>
        <v>0</v>
      </c>
      <c r="W356" s="145">
        <f t="shared" si="174"/>
        <v>0</v>
      </c>
      <c r="X356" s="145">
        <f t="shared" si="174"/>
        <v>0</v>
      </c>
      <c r="Y356" s="145">
        <f t="shared" si="174"/>
        <v>0</v>
      </c>
      <c r="Z356" s="145">
        <f t="shared" si="174"/>
        <v>437.16441693331655</v>
      </c>
      <c r="AA356" s="145">
        <f t="shared" si="174"/>
        <v>437.16441693331655</v>
      </c>
      <c r="AB356" s="145">
        <f t="shared" si="174"/>
        <v>437.16441693331655</v>
      </c>
      <c r="AC356" s="145">
        <f t="shared" si="174"/>
        <v>437.16441693331655</v>
      </c>
      <c r="AD356" s="145">
        <f t="shared" si="174"/>
        <v>437.16441693331655</v>
      </c>
      <c r="AE356" s="145">
        <f t="shared" si="174"/>
        <v>437.16441693331655</v>
      </c>
      <c r="AF356" s="145">
        <f t="shared" si="174"/>
        <v>437.16441693331655</v>
      </c>
      <c r="AG356" s="145">
        <f t="shared" si="174"/>
        <v>437.16441693331655</v>
      </c>
      <c r="AH356" s="145">
        <f t="shared" si="174"/>
        <v>437.16441693331655</v>
      </c>
      <c r="AI356" s="145">
        <f t="shared" si="174"/>
        <v>437.16441693331655</v>
      </c>
      <c r="AJ356" s="145">
        <f t="shared" si="174"/>
        <v>437.16441693331655</v>
      </c>
      <c r="AK356" s="145">
        <f t="shared" si="174"/>
        <v>437.16441693331655</v>
      </c>
      <c r="AL356" s="145">
        <f t="shared" si="174"/>
        <v>437.16441693331655</v>
      </c>
      <c r="AM356" s="145">
        <f t="shared" si="174"/>
        <v>437.16441693331655</v>
      </c>
      <c r="AN356" s="145">
        <f t="shared" si="174"/>
        <v>437.16441693331655</v>
      </c>
      <c r="AO356" s="145">
        <f t="shared" si="174"/>
        <v>437.16441693331655</v>
      </c>
      <c r="AP356" s="145">
        <f t="shared" si="174"/>
        <v>437.16441693331655</v>
      </c>
      <c r="AQ356" s="145">
        <f t="shared" si="174"/>
        <v>437.16441693331655</v>
      </c>
      <c r="AR356" s="145">
        <f t="shared" si="174"/>
        <v>437.16441693331655</v>
      </c>
      <c r="AS356" s="145">
        <f t="shared" si="174"/>
        <v>437.16441693331655</v>
      </c>
      <c r="AT356" s="145">
        <f t="shared" si="174"/>
        <v>437.16441693331655</v>
      </c>
      <c r="AU356" s="145">
        <f t="shared" si="174"/>
        <v>437.16441693331655</v>
      </c>
      <c r="AV356" s="145">
        <f t="shared" si="174"/>
        <v>437.16441693331655</v>
      </c>
      <c r="AW356" s="145">
        <f t="shared" si="174"/>
        <v>437.16441693331655</v>
      </c>
      <c r="AX356" s="145">
        <f t="shared" si="174"/>
        <v>437.16441693331655</v>
      </c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</row>
    <row r="357" spans="1:64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</row>
    <row r="358" spans="1:64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</row>
    <row r="359" spans="1:64" x14ac:dyDescent="0.25">
      <c r="A359" s="127"/>
      <c r="B359" s="127" t="s">
        <v>340</v>
      </c>
      <c r="C359" s="127">
        <f t="shared" ref="C359:AX359" si="175">+C208+C209+C214</f>
        <v>0</v>
      </c>
      <c r="D359" s="127">
        <f t="shared" si="175"/>
        <v>0</v>
      </c>
      <c r="E359" s="127">
        <f t="shared" si="175"/>
        <v>0</v>
      </c>
      <c r="F359" s="127">
        <f t="shared" si="175"/>
        <v>0</v>
      </c>
      <c r="G359" s="127">
        <f t="shared" si="175"/>
        <v>0</v>
      </c>
      <c r="H359" s="127">
        <f t="shared" si="175"/>
        <v>0</v>
      </c>
      <c r="I359" s="127">
        <f t="shared" si="175"/>
        <v>0</v>
      </c>
      <c r="J359" s="127">
        <f t="shared" si="175"/>
        <v>0</v>
      </c>
      <c r="K359" s="127">
        <f t="shared" si="175"/>
        <v>0</v>
      </c>
      <c r="L359" s="127">
        <f t="shared" si="175"/>
        <v>0</v>
      </c>
      <c r="M359" s="127">
        <f t="shared" si="175"/>
        <v>0</v>
      </c>
      <c r="N359" s="127">
        <f t="shared" si="175"/>
        <v>0</v>
      </c>
      <c r="O359" s="127">
        <f t="shared" si="175"/>
        <v>0</v>
      </c>
      <c r="P359" s="127">
        <f t="shared" si="175"/>
        <v>0</v>
      </c>
      <c r="Q359" s="127">
        <f t="shared" si="175"/>
        <v>0</v>
      </c>
      <c r="R359" s="127">
        <f t="shared" si="175"/>
        <v>0</v>
      </c>
      <c r="S359" s="127">
        <f t="shared" si="175"/>
        <v>0</v>
      </c>
      <c r="T359" s="127">
        <f t="shared" si="175"/>
        <v>0</v>
      </c>
      <c r="U359" s="127">
        <f t="shared" si="175"/>
        <v>0</v>
      </c>
      <c r="V359" s="127">
        <f t="shared" si="175"/>
        <v>0</v>
      </c>
      <c r="W359" s="127">
        <f t="shared" si="175"/>
        <v>0</v>
      </c>
      <c r="X359" s="127">
        <f t="shared" si="175"/>
        <v>0</v>
      </c>
      <c r="Y359" s="127">
        <f t="shared" si="175"/>
        <v>0</v>
      </c>
      <c r="Z359" s="127">
        <f t="shared" si="175"/>
        <v>2395.4977502666497</v>
      </c>
      <c r="AA359" s="127">
        <f t="shared" si="175"/>
        <v>395.49775026664986</v>
      </c>
      <c r="AB359" s="127">
        <f t="shared" si="175"/>
        <v>395.49775026664986</v>
      </c>
      <c r="AC359" s="127">
        <f t="shared" si="175"/>
        <v>395.49775026664986</v>
      </c>
      <c r="AD359" s="127">
        <f t="shared" si="175"/>
        <v>395.49775026664986</v>
      </c>
      <c r="AE359" s="127">
        <f t="shared" si="175"/>
        <v>395.49775026664986</v>
      </c>
      <c r="AF359" s="127">
        <f t="shared" si="175"/>
        <v>395.49775026664986</v>
      </c>
      <c r="AG359" s="127">
        <f t="shared" si="175"/>
        <v>395.49775026664986</v>
      </c>
      <c r="AH359" s="127">
        <f t="shared" si="175"/>
        <v>395.49775026664986</v>
      </c>
      <c r="AI359" s="127">
        <f t="shared" si="175"/>
        <v>395.49775026664986</v>
      </c>
      <c r="AJ359" s="127">
        <f t="shared" si="175"/>
        <v>395.49775026664986</v>
      </c>
      <c r="AK359" s="127">
        <f t="shared" si="175"/>
        <v>395.49775026664986</v>
      </c>
      <c r="AL359" s="127">
        <f t="shared" si="175"/>
        <v>395.49775026664986</v>
      </c>
      <c r="AM359" s="127">
        <f t="shared" si="175"/>
        <v>395.49775026664986</v>
      </c>
      <c r="AN359" s="127">
        <f t="shared" si="175"/>
        <v>395.49775026664986</v>
      </c>
      <c r="AO359" s="127">
        <f t="shared" si="175"/>
        <v>395.49775026664986</v>
      </c>
      <c r="AP359" s="127">
        <f t="shared" si="175"/>
        <v>395.49775026664986</v>
      </c>
      <c r="AQ359" s="127">
        <f t="shared" si="175"/>
        <v>395.49775026664986</v>
      </c>
      <c r="AR359" s="127">
        <f t="shared" si="175"/>
        <v>395.49775026664986</v>
      </c>
      <c r="AS359" s="127">
        <f t="shared" si="175"/>
        <v>395.49775026664986</v>
      </c>
      <c r="AT359" s="127">
        <f t="shared" si="175"/>
        <v>395.49775026664986</v>
      </c>
      <c r="AU359" s="127">
        <f t="shared" si="175"/>
        <v>395.49775026664986</v>
      </c>
      <c r="AV359" s="127">
        <f t="shared" si="175"/>
        <v>395.49775026664986</v>
      </c>
      <c r="AW359" s="127">
        <f t="shared" si="175"/>
        <v>395.49775026664986</v>
      </c>
      <c r="AX359" s="127">
        <f t="shared" si="175"/>
        <v>395.49775026664986</v>
      </c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</row>
    <row r="360" spans="1:64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</row>
    <row r="361" spans="1:64" x14ac:dyDescent="0.25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</row>
    <row r="362" spans="1:64" x14ac:dyDescent="0.25">
      <c r="A362" s="145"/>
      <c r="B362" s="145" t="s">
        <v>515</v>
      </c>
      <c r="C362" s="145" t="str">
        <f>+C351</f>
        <v>A1 m1</v>
      </c>
      <c r="D362" s="145" t="str">
        <f t="shared" ref="D362:AX362" si="176">+D351</f>
        <v>A1 m2</v>
      </c>
      <c r="E362" s="145" t="str">
        <f t="shared" si="176"/>
        <v>A1 m3</v>
      </c>
      <c r="F362" s="145" t="str">
        <f t="shared" si="176"/>
        <v>A1 m4</v>
      </c>
      <c r="G362" s="145" t="str">
        <f t="shared" si="176"/>
        <v>A1 m5</v>
      </c>
      <c r="H362" s="145" t="str">
        <f t="shared" si="176"/>
        <v>A1 m6</v>
      </c>
      <c r="I362" s="145" t="str">
        <f t="shared" si="176"/>
        <v>A1 m7</v>
      </c>
      <c r="J362" s="145" t="str">
        <f t="shared" si="176"/>
        <v>A1 m8</v>
      </c>
      <c r="K362" s="145" t="str">
        <f t="shared" si="176"/>
        <v>A1 m9</v>
      </c>
      <c r="L362" s="145" t="str">
        <f t="shared" si="176"/>
        <v>A1 m10</v>
      </c>
      <c r="M362" s="145" t="str">
        <f t="shared" si="176"/>
        <v>A1 m11</v>
      </c>
      <c r="N362" s="145" t="str">
        <f t="shared" si="176"/>
        <v>A1 m12</v>
      </c>
      <c r="O362" s="145" t="str">
        <f t="shared" si="176"/>
        <v>A2 m1</v>
      </c>
      <c r="P362" s="145" t="str">
        <f t="shared" si="176"/>
        <v>A2 m2</v>
      </c>
      <c r="Q362" s="145" t="str">
        <f t="shared" si="176"/>
        <v>A2 m3</v>
      </c>
      <c r="R362" s="145" t="str">
        <f t="shared" si="176"/>
        <v>A2 m4</v>
      </c>
      <c r="S362" s="145" t="str">
        <f t="shared" si="176"/>
        <v>A2 m5</v>
      </c>
      <c r="T362" s="145" t="str">
        <f t="shared" si="176"/>
        <v>A2 m6</v>
      </c>
      <c r="U362" s="145" t="str">
        <f t="shared" si="176"/>
        <v>A2 m7</v>
      </c>
      <c r="V362" s="145" t="str">
        <f t="shared" si="176"/>
        <v>A2 m8</v>
      </c>
      <c r="W362" s="145" t="str">
        <f t="shared" si="176"/>
        <v>A2 m9</v>
      </c>
      <c r="X362" s="145" t="str">
        <f t="shared" si="176"/>
        <v>A2 m10</v>
      </c>
      <c r="Y362" s="145" t="str">
        <f t="shared" si="176"/>
        <v>A2 m11</v>
      </c>
      <c r="Z362" s="145" t="str">
        <f t="shared" si="176"/>
        <v>A2 m12</v>
      </c>
      <c r="AA362" s="145" t="str">
        <f t="shared" si="176"/>
        <v>A3 m1</v>
      </c>
      <c r="AB362" s="145" t="str">
        <f t="shared" si="176"/>
        <v>A3 m2</v>
      </c>
      <c r="AC362" s="145" t="str">
        <f t="shared" si="176"/>
        <v>A3 m3</v>
      </c>
      <c r="AD362" s="145" t="str">
        <f t="shared" si="176"/>
        <v>A3 m4</v>
      </c>
      <c r="AE362" s="145" t="str">
        <f t="shared" si="176"/>
        <v>A3 m5</v>
      </c>
      <c r="AF362" s="145" t="str">
        <f t="shared" si="176"/>
        <v>A3 m6</v>
      </c>
      <c r="AG362" s="145" t="str">
        <f t="shared" si="176"/>
        <v>A3 m7</v>
      </c>
      <c r="AH362" s="145" t="str">
        <f t="shared" si="176"/>
        <v>A3 m8</v>
      </c>
      <c r="AI362" s="145" t="str">
        <f t="shared" si="176"/>
        <v>A3 m9</v>
      </c>
      <c r="AJ362" s="145" t="str">
        <f t="shared" si="176"/>
        <v>A3 m10</v>
      </c>
      <c r="AK362" s="145" t="str">
        <f t="shared" si="176"/>
        <v>A3 m11</v>
      </c>
      <c r="AL362" s="145" t="str">
        <f t="shared" si="176"/>
        <v>A3 m12</v>
      </c>
      <c r="AM362" s="145" t="str">
        <f t="shared" si="176"/>
        <v>A4 m1</v>
      </c>
      <c r="AN362" s="145" t="str">
        <f t="shared" si="176"/>
        <v>A4 m2</v>
      </c>
      <c r="AO362" s="145" t="str">
        <f t="shared" si="176"/>
        <v>A4 m3</v>
      </c>
      <c r="AP362" s="145" t="str">
        <f t="shared" si="176"/>
        <v>A4 m4</v>
      </c>
      <c r="AQ362" s="145" t="str">
        <f t="shared" si="176"/>
        <v>A4 m5</v>
      </c>
      <c r="AR362" s="145" t="str">
        <f t="shared" si="176"/>
        <v>A4 m6</v>
      </c>
      <c r="AS362" s="145" t="str">
        <f t="shared" si="176"/>
        <v>A4 m7</v>
      </c>
      <c r="AT362" s="145" t="str">
        <f t="shared" si="176"/>
        <v>A4 m8</v>
      </c>
      <c r="AU362" s="145" t="str">
        <f t="shared" si="176"/>
        <v>A4 m9</v>
      </c>
      <c r="AV362" s="145" t="str">
        <f t="shared" si="176"/>
        <v>A4 m10</v>
      </c>
      <c r="AW362" s="145" t="str">
        <f t="shared" si="176"/>
        <v>A4 m11</v>
      </c>
      <c r="AX362" s="145" t="str">
        <f t="shared" si="176"/>
        <v>A4 m12</v>
      </c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 x14ac:dyDescent="0.25">
      <c r="A363" s="127"/>
      <c r="B363" s="127" t="s">
        <v>583</v>
      </c>
      <c r="C363" s="127">
        <f>+C236</f>
        <v>0</v>
      </c>
      <c r="D363" s="127">
        <f t="shared" ref="D363:AX363" si="177">+D236</f>
        <v>0</v>
      </c>
      <c r="E363" s="127">
        <f t="shared" si="177"/>
        <v>0</v>
      </c>
      <c r="F363" s="127">
        <f t="shared" si="177"/>
        <v>0</v>
      </c>
      <c r="G363" s="127">
        <f t="shared" si="177"/>
        <v>0</v>
      </c>
      <c r="H363" s="127">
        <f t="shared" si="177"/>
        <v>0</v>
      </c>
      <c r="I363" s="127">
        <f t="shared" si="177"/>
        <v>0</v>
      </c>
      <c r="J363" s="127">
        <f t="shared" si="177"/>
        <v>0</v>
      </c>
      <c r="K363" s="127">
        <f t="shared" si="177"/>
        <v>0</v>
      </c>
      <c r="L363" s="127">
        <f t="shared" si="177"/>
        <v>0</v>
      </c>
      <c r="M363" s="127">
        <f t="shared" si="177"/>
        <v>0</v>
      </c>
      <c r="N363" s="127">
        <f t="shared" si="177"/>
        <v>0</v>
      </c>
      <c r="O363" s="127">
        <f t="shared" si="177"/>
        <v>0</v>
      </c>
      <c r="P363" s="127">
        <f t="shared" si="177"/>
        <v>0</v>
      </c>
      <c r="Q363" s="127">
        <f t="shared" si="177"/>
        <v>0</v>
      </c>
      <c r="R363" s="127">
        <f t="shared" si="177"/>
        <v>0</v>
      </c>
      <c r="S363" s="127">
        <f t="shared" si="177"/>
        <v>0</v>
      </c>
      <c r="T363" s="127">
        <f t="shared" si="177"/>
        <v>0</v>
      </c>
      <c r="U363" s="127">
        <f t="shared" si="177"/>
        <v>395.49775026664986</v>
      </c>
      <c r="V363" s="127">
        <f t="shared" si="177"/>
        <v>395.49775026664986</v>
      </c>
      <c r="W363" s="127">
        <f t="shared" si="177"/>
        <v>395.49775026664986</v>
      </c>
      <c r="X363" s="127">
        <f t="shared" si="177"/>
        <v>395.49775026664986</v>
      </c>
      <c r="Y363" s="127">
        <f t="shared" si="177"/>
        <v>395.49775026664986</v>
      </c>
      <c r="Z363" s="127">
        <f t="shared" si="177"/>
        <v>395.49775026664986</v>
      </c>
      <c r="AA363" s="127">
        <f t="shared" si="177"/>
        <v>395.49775026664986</v>
      </c>
      <c r="AB363" s="127">
        <f t="shared" si="177"/>
        <v>395.49775026664986</v>
      </c>
      <c r="AC363" s="127">
        <f t="shared" si="177"/>
        <v>395.49775026664986</v>
      </c>
      <c r="AD363" s="127">
        <f t="shared" si="177"/>
        <v>395.49775026664986</v>
      </c>
      <c r="AE363" s="127">
        <f t="shared" si="177"/>
        <v>395.49775026664986</v>
      </c>
      <c r="AF363" s="127">
        <f t="shared" si="177"/>
        <v>395.49775026664986</v>
      </c>
      <c r="AG363" s="127">
        <f t="shared" si="177"/>
        <v>395.49775026664986</v>
      </c>
      <c r="AH363" s="127">
        <f t="shared" si="177"/>
        <v>395.49775026664986</v>
      </c>
      <c r="AI363" s="127">
        <f t="shared" si="177"/>
        <v>395.49775026664986</v>
      </c>
      <c r="AJ363" s="127">
        <f t="shared" si="177"/>
        <v>395.49775026664986</v>
      </c>
      <c r="AK363" s="127">
        <f t="shared" si="177"/>
        <v>395.49775026664986</v>
      </c>
      <c r="AL363" s="127">
        <f t="shared" si="177"/>
        <v>395.49775026664986</v>
      </c>
      <c r="AM363" s="127">
        <f t="shared" si="177"/>
        <v>395.49775026664986</v>
      </c>
      <c r="AN363" s="127">
        <f t="shared" si="177"/>
        <v>395.49775026664986</v>
      </c>
      <c r="AO363" s="127">
        <f t="shared" si="177"/>
        <v>395.49775026664986</v>
      </c>
      <c r="AP363" s="127">
        <f t="shared" si="177"/>
        <v>395.49775026664986</v>
      </c>
      <c r="AQ363" s="127">
        <f t="shared" si="177"/>
        <v>395.49775026664986</v>
      </c>
      <c r="AR363" s="127">
        <f t="shared" si="177"/>
        <v>395.49775026664986</v>
      </c>
      <c r="AS363" s="127">
        <f t="shared" si="177"/>
        <v>395.49775026664986</v>
      </c>
      <c r="AT363" s="127">
        <f t="shared" si="177"/>
        <v>395.49775026664986</v>
      </c>
      <c r="AU363" s="127">
        <f t="shared" si="177"/>
        <v>395.49775026664986</v>
      </c>
      <c r="AV363" s="127">
        <f t="shared" si="177"/>
        <v>395.49775026664986</v>
      </c>
      <c r="AW363" s="127">
        <f t="shared" si="177"/>
        <v>395.49775026664986</v>
      </c>
      <c r="AX363" s="127">
        <f t="shared" si="177"/>
        <v>395.49775026664986</v>
      </c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</row>
    <row r="364" spans="1:64" x14ac:dyDescent="0.25">
      <c r="A364" s="127" t="s">
        <v>605</v>
      </c>
      <c r="B364" s="127" t="s">
        <v>606</v>
      </c>
      <c r="C364" s="127">
        <f t="shared" ref="C364:AX364" si="178">+IF(C236=0,0,(($C224*$C225)/$C227))</f>
        <v>0</v>
      </c>
      <c r="D364" s="127">
        <f t="shared" si="178"/>
        <v>0</v>
      </c>
      <c r="E364" s="127">
        <f t="shared" si="178"/>
        <v>0</v>
      </c>
      <c r="F364" s="127">
        <f t="shared" si="178"/>
        <v>0</v>
      </c>
      <c r="G364" s="127">
        <f t="shared" si="178"/>
        <v>0</v>
      </c>
      <c r="H364" s="127">
        <f t="shared" si="178"/>
        <v>0</v>
      </c>
      <c r="I364" s="127">
        <f t="shared" si="178"/>
        <v>0</v>
      </c>
      <c r="J364" s="127">
        <f t="shared" si="178"/>
        <v>0</v>
      </c>
      <c r="K364" s="127">
        <f t="shared" si="178"/>
        <v>0</v>
      </c>
      <c r="L364" s="127">
        <f t="shared" si="178"/>
        <v>0</v>
      </c>
      <c r="M364" s="127">
        <f t="shared" si="178"/>
        <v>0</v>
      </c>
      <c r="N364" s="127">
        <f t="shared" si="178"/>
        <v>0</v>
      </c>
      <c r="O364" s="127">
        <f t="shared" si="178"/>
        <v>0</v>
      </c>
      <c r="P364" s="127">
        <f t="shared" si="178"/>
        <v>0</v>
      </c>
      <c r="Q364" s="127">
        <f t="shared" si="178"/>
        <v>0</v>
      </c>
      <c r="R364" s="127">
        <f t="shared" si="178"/>
        <v>0</v>
      </c>
      <c r="S364" s="127">
        <f t="shared" si="178"/>
        <v>0</v>
      </c>
      <c r="T364" s="127">
        <f t="shared" si="178"/>
        <v>0</v>
      </c>
      <c r="U364" s="127">
        <f t="shared" si="178"/>
        <v>41.666666666666664</v>
      </c>
      <c r="V364" s="127">
        <f t="shared" si="178"/>
        <v>41.666666666666664</v>
      </c>
      <c r="W364" s="127">
        <f t="shared" si="178"/>
        <v>41.666666666666664</v>
      </c>
      <c r="X364" s="127">
        <f t="shared" si="178"/>
        <v>41.666666666666664</v>
      </c>
      <c r="Y364" s="127">
        <f t="shared" si="178"/>
        <v>41.666666666666664</v>
      </c>
      <c r="Z364" s="127">
        <f t="shared" si="178"/>
        <v>41.666666666666664</v>
      </c>
      <c r="AA364" s="127">
        <f t="shared" si="178"/>
        <v>41.666666666666664</v>
      </c>
      <c r="AB364" s="127">
        <f t="shared" si="178"/>
        <v>41.666666666666664</v>
      </c>
      <c r="AC364" s="127">
        <f t="shared" si="178"/>
        <v>41.666666666666664</v>
      </c>
      <c r="AD364" s="127">
        <f t="shared" si="178"/>
        <v>41.666666666666664</v>
      </c>
      <c r="AE364" s="127">
        <f t="shared" si="178"/>
        <v>41.666666666666664</v>
      </c>
      <c r="AF364" s="127">
        <f t="shared" si="178"/>
        <v>41.666666666666664</v>
      </c>
      <c r="AG364" s="127">
        <f t="shared" si="178"/>
        <v>41.666666666666664</v>
      </c>
      <c r="AH364" s="127">
        <f t="shared" si="178"/>
        <v>41.666666666666664</v>
      </c>
      <c r="AI364" s="127">
        <f t="shared" si="178"/>
        <v>41.666666666666664</v>
      </c>
      <c r="AJ364" s="127">
        <f t="shared" si="178"/>
        <v>41.666666666666664</v>
      </c>
      <c r="AK364" s="127">
        <f t="shared" si="178"/>
        <v>41.666666666666664</v>
      </c>
      <c r="AL364" s="127">
        <f t="shared" si="178"/>
        <v>41.666666666666664</v>
      </c>
      <c r="AM364" s="127">
        <f t="shared" si="178"/>
        <v>41.666666666666664</v>
      </c>
      <c r="AN364" s="127">
        <f t="shared" si="178"/>
        <v>41.666666666666664</v>
      </c>
      <c r="AO364" s="127">
        <f t="shared" si="178"/>
        <v>41.666666666666664</v>
      </c>
      <c r="AP364" s="127">
        <f t="shared" si="178"/>
        <v>41.666666666666664</v>
      </c>
      <c r="AQ364" s="127">
        <f t="shared" si="178"/>
        <v>41.666666666666664</v>
      </c>
      <c r="AR364" s="127">
        <f t="shared" si="178"/>
        <v>41.666666666666664</v>
      </c>
      <c r="AS364" s="127">
        <f t="shared" si="178"/>
        <v>41.666666666666664</v>
      </c>
      <c r="AT364" s="127">
        <f t="shared" si="178"/>
        <v>41.666666666666664</v>
      </c>
      <c r="AU364" s="127">
        <f t="shared" si="178"/>
        <v>41.666666666666664</v>
      </c>
      <c r="AV364" s="127">
        <f t="shared" si="178"/>
        <v>41.666666666666664</v>
      </c>
      <c r="AW364" s="127">
        <f t="shared" si="178"/>
        <v>41.666666666666664</v>
      </c>
      <c r="AX364" s="127">
        <f t="shared" si="178"/>
        <v>41.666666666666664</v>
      </c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</row>
    <row r="365" spans="1:64" x14ac:dyDescent="0.25">
      <c r="A365" s="127" t="s">
        <v>607</v>
      </c>
      <c r="B365" s="127" t="s">
        <v>608</v>
      </c>
      <c r="C365" s="127">
        <f>+IF(C236=0,0,($C224*$C226))</f>
        <v>0</v>
      </c>
      <c r="D365" s="127">
        <f>+IF(D236=0,0,(($C224*$C226)-SUM($C364:D364)))</f>
        <v>0</v>
      </c>
      <c r="E365" s="127">
        <f>+IF(E236=0,0,(($C224*$C226)-SUM($C364:E364)))</f>
        <v>0</v>
      </c>
      <c r="F365" s="127">
        <f>+IF(F236=0,0,(($C224*$C226)-SUM($C364:F364)))</f>
        <v>0</v>
      </c>
      <c r="G365" s="127">
        <f>+IF(G236=0,0,(($C224*$C226)-SUM($C364:G364)))</f>
        <v>0</v>
      </c>
      <c r="H365" s="127">
        <f>+IF(H236=0,0,(($C224*$C226)-SUM($C364:H364)))</f>
        <v>0</v>
      </c>
      <c r="I365" s="127">
        <f>+IF(I236=0,0,(($C224*$C226)-SUM($C364:I364)))</f>
        <v>0</v>
      </c>
      <c r="J365" s="127">
        <f>+IF(J236=0,0,(($C224*$C226)-SUM($C364:J364)))</f>
        <v>0</v>
      </c>
      <c r="K365" s="127">
        <f>+IF(K236=0,0,(($C224*$C226)-SUM($C364:K364)))</f>
        <v>0</v>
      </c>
      <c r="L365" s="127">
        <f>+IF(L236=0,0,(($C224*$C226)-SUM($C364:L364)))</f>
        <v>0</v>
      </c>
      <c r="M365" s="127">
        <f>+IF(M236=0,0,(($C224*$C226)-SUM($C364:M364)))</f>
        <v>0</v>
      </c>
      <c r="N365" s="127">
        <f>+IF(N236=0,0,(($C224*$C226)-SUM($C364:N364)))</f>
        <v>0</v>
      </c>
      <c r="O365" s="127">
        <f>+IF(O236=0,0,(($C224*$C226)-SUM($C364:O364)))</f>
        <v>0</v>
      </c>
      <c r="P365" s="127">
        <f>+IF(P236=0,0,(($C224*$C226)-SUM($C364:P364)))</f>
        <v>0</v>
      </c>
      <c r="Q365" s="127">
        <f>+IF(Q236=0,0,(($C224*$C226)-SUM($C364:Q364)))</f>
        <v>0</v>
      </c>
      <c r="R365" s="127">
        <f>+IF(R236=0,0,(($C224*$C226)-SUM($C364:R364)))</f>
        <v>0</v>
      </c>
      <c r="S365" s="127">
        <f>+IF(S236=0,0,(($C224*$C226)-SUM($C364:S364)))</f>
        <v>0</v>
      </c>
      <c r="T365" s="127">
        <f>+IF(T236=0,0,(($C224*$C226)-SUM($C364:T364)))</f>
        <v>0</v>
      </c>
      <c r="U365" s="127">
        <f>+IF(U236=0,0,(($C224*$C226)-SUM($C364:U364)))</f>
        <v>1958.3333333333333</v>
      </c>
      <c r="V365" s="127">
        <f>+IF(V236=0,0,(($C224*$C226)-SUM($C364:V364)))</f>
        <v>1916.6666666666667</v>
      </c>
      <c r="W365" s="127">
        <f>+IF(W236=0,0,(($C224*$C226)-SUM($C364:W364)))</f>
        <v>1875</v>
      </c>
      <c r="X365" s="127">
        <f>+IF(X236=0,0,(($C224*$C226)-SUM($C364:X364)))</f>
        <v>1833.3333333333333</v>
      </c>
      <c r="Y365" s="127">
        <f>+IF(Y236=0,0,(($C224*$C226)-SUM($C364:Y364)))</f>
        <v>1791.6666666666667</v>
      </c>
      <c r="Z365" s="127">
        <f>+IF(Z236=0,0,(($C224*$C226)-SUM($C364:Z364)))</f>
        <v>1750</v>
      </c>
      <c r="AA365" s="127">
        <f>+IF(AA236=0,0,(($C224*$C226)-SUM($C364:AA364)))</f>
        <v>1708.3333333333335</v>
      </c>
      <c r="AB365" s="127">
        <f>+IF(AB236=0,0,(($C224*$C226)-SUM($C364:AB364)))</f>
        <v>1666.6666666666667</v>
      </c>
      <c r="AC365" s="127">
        <f>+IF(AC236=0,0,(($C224*$C226)-SUM($C364:AC364)))</f>
        <v>1625</v>
      </c>
      <c r="AD365" s="127">
        <f>+IF(AD236=0,0,(($C224*$C226)-SUM($C364:AD364)))</f>
        <v>1583.3333333333333</v>
      </c>
      <c r="AE365" s="127">
        <f>+IF(AE236=0,0,(($C224*$C226)-SUM($C364:AE364)))</f>
        <v>1541.6666666666665</v>
      </c>
      <c r="AF365" s="127">
        <f>+IF(AF236=0,0,(($C224*$C226)-SUM($C364:AF364)))</f>
        <v>1500</v>
      </c>
      <c r="AG365" s="127">
        <f>+IF(AG236=0,0,(($C224*$C226)-SUM($C364:AG364)))</f>
        <v>1458.3333333333333</v>
      </c>
      <c r="AH365" s="127">
        <f>+IF(AH236=0,0,(($C224*$C226)-SUM($C364:AH364)))</f>
        <v>1416.6666666666665</v>
      </c>
      <c r="AI365" s="127">
        <f>+IF(AI236=0,0,(($C224*$C226)-SUM($C364:AI364)))</f>
        <v>1375</v>
      </c>
      <c r="AJ365" s="127">
        <f>+IF(AJ236=0,0,(($C224*$C226)-SUM($C364:AJ364)))</f>
        <v>1333.3333333333335</v>
      </c>
      <c r="AK365" s="127">
        <f>+IF(AK236=0,0,(($C224*$C226)-SUM($C364:AK364)))</f>
        <v>1291.6666666666667</v>
      </c>
      <c r="AL365" s="127">
        <f>+IF(AL236=0,0,(($C224*$C226)-SUM($C364:AL364)))</f>
        <v>1250</v>
      </c>
      <c r="AM365" s="127">
        <f>+IF(AM236=0,0,(($C224*$C226)-SUM($C364:AM364)))</f>
        <v>1208.3333333333335</v>
      </c>
      <c r="AN365" s="127">
        <f>+IF(AN236=0,0,(($C224*$C226)-SUM($C364:AN364)))</f>
        <v>1166.666666666667</v>
      </c>
      <c r="AO365" s="127">
        <f>+IF(AO236=0,0,(($C224*$C226)-SUM($C364:AO364)))</f>
        <v>1125.0000000000002</v>
      </c>
      <c r="AP365" s="127">
        <f>+IF(AP236=0,0,(($C224*$C226)-SUM($C364:AP364)))</f>
        <v>1083.3333333333335</v>
      </c>
      <c r="AQ365" s="127">
        <f>+IF(AQ236=0,0,(($C224*$C226)-SUM($C364:AQ364)))</f>
        <v>1041.666666666667</v>
      </c>
      <c r="AR365" s="127">
        <f>+IF(AR236=0,0,(($C224*$C226)-SUM($C364:AR364)))</f>
        <v>1000.0000000000003</v>
      </c>
      <c r="AS365" s="127">
        <f>+IF(AS236=0,0,(($C224*$C226)-SUM($C364:AS364)))</f>
        <v>958.33333333333371</v>
      </c>
      <c r="AT365" s="127">
        <f>+IF(AT236=0,0,(($C224*$C226)-SUM($C364:AT364)))</f>
        <v>916.66666666666697</v>
      </c>
      <c r="AU365" s="127">
        <f>+IF(AU236=0,0,(($C224*$C226)-SUM($C364:AU364)))</f>
        <v>875.00000000000023</v>
      </c>
      <c r="AV365" s="127">
        <f>+IF(AV236=0,0,(($C224*$C226)-SUM($C364:AV364)))</f>
        <v>833.33333333333348</v>
      </c>
      <c r="AW365" s="127">
        <f>+IF(AW236=0,0,(($C224*$C226)-SUM($C364:AW364)))</f>
        <v>791.66666666666674</v>
      </c>
      <c r="AX365" s="127">
        <f>+IF(AX236=0,0,(($C224*$C226)-SUM($C364:AX364)))</f>
        <v>750</v>
      </c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</row>
    <row r="366" spans="1:64" x14ac:dyDescent="0.25">
      <c r="A366" s="127"/>
      <c r="B366" s="127" t="s">
        <v>609</v>
      </c>
      <c r="C366" s="127">
        <f>+C241</f>
        <v>0</v>
      </c>
      <c r="D366" s="127">
        <f t="shared" ref="D366:AX366" si="179">+D241</f>
        <v>0</v>
      </c>
      <c r="E366" s="127">
        <f t="shared" si="179"/>
        <v>0</v>
      </c>
      <c r="F366" s="127">
        <f t="shared" si="179"/>
        <v>0</v>
      </c>
      <c r="G366" s="127">
        <f t="shared" si="179"/>
        <v>0</v>
      </c>
      <c r="H366" s="127">
        <f t="shared" si="179"/>
        <v>0</v>
      </c>
      <c r="I366" s="127">
        <f t="shared" si="179"/>
        <v>0</v>
      </c>
      <c r="J366" s="127">
        <f t="shared" si="179"/>
        <v>0</v>
      </c>
      <c r="K366" s="127">
        <f t="shared" si="179"/>
        <v>0</v>
      </c>
      <c r="L366" s="127">
        <f t="shared" si="179"/>
        <v>0</v>
      </c>
      <c r="M366" s="127">
        <f t="shared" si="179"/>
        <v>0</v>
      </c>
      <c r="N366" s="127">
        <f t="shared" si="179"/>
        <v>0</v>
      </c>
      <c r="O366" s="127">
        <f t="shared" si="179"/>
        <v>0</v>
      </c>
      <c r="P366" s="127">
        <f t="shared" si="179"/>
        <v>0</v>
      </c>
      <c r="Q366" s="127">
        <f t="shared" si="179"/>
        <v>0</v>
      </c>
      <c r="R366" s="127">
        <f t="shared" si="179"/>
        <v>0</v>
      </c>
      <c r="S366" s="127">
        <f t="shared" si="179"/>
        <v>0</v>
      </c>
      <c r="T366" s="127">
        <f t="shared" si="179"/>
        <v>0</v>
      </c>
      <c r="U366" s="127">
        <f t="shared" si="179"/>
        <v>0</v>
      </c>
      <c r="V366" s="127">
        <f t="shared" si="179"/>
        <v>0</v>
      </c>
      <c r="W366" s="127">
        <f t="shared" si="179"/>
        <v>0</v>
      </c>
      <c r="X366" s="127">
        <f t="shared" si="179"/>
        <v>0</v>
      </c>
      <c r="Y366" s="127">
        <f t="shared" si="179"/>
        <v>0</v>
      </c>
      <c r="Z366" s="127">
        <f t="shared" si="179"/>
        <v>0</v>
      </c>
      <c r="AA366" s="127">
        <f t="shared" si="179"/>
        <v>0</v>
      </c>
      <c r="AB366" s="127">
        <f t="shared" si="179"/>
        <v>0</v>
      </c>
      <c r="AC366" s="127">
        <f t="shared" si="179"/>
        <v>0</v>
      </c>
      <c r="AD366" s="127">
        <f t="shared" si="179"/>
        <v>0</v>
      </c>
      <c r="AE366" s="127">
        <f t="shared" si="179"/>
        <v>0</v>
      </c>
      <c r="AF366" s="127">
        <f t="shared" si="179"/>
        <v>0</v>
      </c>
      <c r="AG366" s="127">
        <f t="shared" si="179"/>
        <v>0</v>
      </c>
      <c r="AH366" s="127">
        <f t="shared" si="179"/>
        <v>0</v>
      </c>
      <c r="AI366" s="127">
        <f t="shared" si="179"/>
        <v>0</v>
      </c>
      <c r="AJ366" s="127">
        <f t="shared" si="179"/>
        <v>0</v>
      </c>
      <c r="AK366" s="127">
        <f t="shared" si="179"/>
        <v>0</v>
      </c>
      <c r="AL366" s="127">
        <f t="shared" si="179"/>
        <v>0</v>
      </c>
      <c r="AM366" s="127">
        <f t="shared" si="179"/>
        <v>0</v>
      </c>
      <c r="AN366" s="127">
        <f t="shared" si="179"/>
        <v>0</v>
      </c>
      <c r="AO366" s="127">
        <f t="shared" si="179"/>
        <v>0</v>
      </c>
      <c r="AP366" s="127">
        <f t="shared" si="179"/>
        <v>0</v>
      </c>
      <c r="AQ366" s="127">
        <f t="shared" si="179"/>
        <v>0</v>
      </c>
      <c r="AR366" s="127">
        <f t="shared" si="179"/>
        <v>0</v>
      </c>
      <c r="AS366" s="127">
        <f t="shared" si="179"/>
        <v>0</v>
      </c>
      <c r="AT366" s="127">
        <f t="shared" si="179"/>
        <v>0</v>
      </c>
      <c r="AU366" s="127">
        <f t="shared" si="179"/>
        <v>0</v>
      </c>
      <c r="AV366" s="127">
        <f t="shared" si="179"/>
        <v>0</v>
      </c>
      <c r="AW366" s="127">
        <f t="shared" si="179"/>
        <v>0</v>
      </c>
      <c r="AX366" s="127">
        <f t="shared" si="179"/>
        <v>0</v>
      </c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</row>
    <row r="367" spans="1:64" x14ac:dyDescent="0.25">
      <c r="A367" s="127"/>
      <c r="B367" s="145" t="s">
        <v>610</v>
      </c>
      <c r="C367" s="145">
        <f>+C363+C364+C366</f>
        <v>0</v>
      </c>
      <c r="D367" s="145">
        <f t="shared" ref="D367:J367" si="180">+D363+D364+D366</f>
        <v>0</v>
      </c>
      <c r="E367" s="145">
        <f t="shared" si="180"/>
        <v>0</v>
      </c>
      <c r="F367" s="145">
        <f t="shared" si="180"/>
        <v>0</v>
      </c>
      <c r="G367" s="145">
        <f t="shared" si="180"/>
        <v>0</v>
      </c>
      <c r="H367" s="145">
        <f t="shared" si="180"/>
        <v>0</v>
      </c>
      <c r="I367" s="145">
        <f t="shared" si="180"/>
        <v>0</v>
      </c>
      <c r="J367" s="145">
        <f t="shared" si="180"/>
        <v>0</v>
      </c>
      <c r="K367" s="145">
        <f>+K363+K364+K366</f>
        <v>0</v>
      </c>
      <c r="L367" s="145">
        <f t="shared" ref="L367:AX367" si="181">+L363+L364+L366</f>
        <v>0</v>
      </c>
      <c r="M367" s="145">
        <f t="shared" si="181"/>
        <v>0</v>
      </c>
      <c r="N367" s="145">
        <f t="shared" si="181"/>
        <v>0</v>
      </c>
      <c r="O367" s="145">
        <f t="shared" si="181"/>
        <v>0</v>
      </c>
      <c r="P367" s="145">
        <f t="shared" si="181"/>
        <v>0</v>
      </c>
      <c r="Q367" s="145">
        <f t="shared" si="181"/>
        <v>0</v>
      </c>
      <c r="R367" s="145">
        <f t="shared" si="181"/>
        <v>0</v>
      </c>
      <c r="S367" s="145">
        <f t="shared" si="181"/>
        <v>0</v>
      </c>
      <c r="T367" s="145">
        <f t="shared" si="181"/>
        <v>0</v>
      </c>
      <c r="U367" s="145">
        <f t="shared" si="181"/>
        <v>437.16441693331655</v>
      </c>
      <c r="V367" s="145">
        <f t="shared" si="181"/>
        <v>437.16441693331655</v>
      </c>
      <c r="W367" s="145">
        <f t="shared" si="181"/>
        <v>437.16441693331655</v>
      </c>
      <c r="X367" s="145">
        <f t="shared" si="181"/>
        <v>437.16441693331655</v>
      </c>
      <c r="Y367" s="145">
        <f t="shared" si="181"/>
        <v>437.16441693331655</v>
      </c>
      <c r="Z367" s="145">
        <f t="shared" si="181"/>
        <v>437.16441693331655</v>
      </c>
      <c r="AA367" s="145">
        <f t="shared" si="181"/>
        <v>437.16441693331655</v>
      </c>
      <c r="AB367" s="145">
        <f t="shared" si="181"/>
        <v>437.16441693331655</v>
      </c>
      <c r="AC367" s="145">
        <f t="shared" si="181"/>
        <v>437.16441693331655</v>
      </c>
      <c r="AD367" s="145">
        <f t="shared" si="181"/>
        <v>437.16441693331655</v>
      </c>
      <c r="AE367" s="145">
        <f t="shared" si="181"/>
        <v>437.16441693331655</v>
      </c>
      <c r="AF367" s="145">
        <f t="shared" si="181"/>
        <v>437.16441693331655</v>
      </c>
      <c r="AG367" s="145">
        <f t="shared" si="181"/>
        <v>437.16441693331655</v>
      </c>
      <c r="AH367" s="145">
        <f t="shared" si="181"/>
        <v>437.16441693331655</v>
      </c>
      <c r="AI367" s="145">
        <f t="shared" si="181"/>
        <v>437.16441693331655</v>
      </c>
      <c r="AJ367" s="145">
        <f t="shared" si="181"/>
        <v>437.16441693331655</v>
      </c>
      <c r="AK367" s="145">
        <f t="shared" si="181"/>
        <v>437.16441693331655</v>
      </c>
      <c r="AL367" s="145">
        <f t="shared" si="181"/>
        <v>437.16441693331655</v>
      </c>
      <c r="AM367" s="145">
        <f t="shared" si="181"/>
        <v>437.16441693331655</v>
      </c>
      <c r="AN367" s="145">
        <f t="shared" si="181"/>
        <v>437.16441693331655</v>
      </c>
      <c r="AO367" s="145">
        <f t="shared" si="181"/>
        <v>437.16441693331655</v>
      </c>
      <c r="AP367" s="145">
        <f t="shared" si="181"/>
        <v>437.16441693331655</v>
      </c>
      <c r="AQ367" s="145">
        <f t="shared" si="181"/>
        <v>437.16441693331655</v>
      </c>
      <c r="AR367" s="145">
        <f t="shared" si="181"/>
        <v>437.16441693331655</v>
      </c>
      <c r="AS367" s="145">
        <f t="shared" si="181"/>
        <v>437.16441693331655</v>
      </c>
      <c r="AT367" s="145">
        <f t="shared" si="181"/>
        <v>437.16441693331655</v>
      </c>
      <c r="AU367" s="145">
        <f t="shared" si="181"/>
        <v>437.16441693331655</v>
      </c>
      <c r="AV367" s="145">
        <f t="shared" si="181"/>
        <v>437.16441693331655</v>
      </c>
      <c r="AW367" s="145">
        <f t="shared" si="181"/>
        <v>437.16441693331655</v>
      </c>
      <c r="AX367" s="145">
        <f t="shared" si="181"/>
        <v>437.16441693331655</v>
      </c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</row>
    <row r="368" spans="1:64" x14ac:dyDescent="0.25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</row>
    <row r="369" spans="1:64" x14ac:dyDescent="0.25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</row>
    <row r="370" spans="1:64" x14ac:dyDescent="0.25">
      <c r="A370" s="127"/>
      <c r="B370" s="127" t="s">
        <v>340</v>
      </c>
      <c r="C370" s="127">
        <f t="shared" ref="C370:AX370" si="182">+C235+C236+C241</f>
        <v>0</v>
      </c>
      <c r="D370" s="127">
        <f t="shared" si="182"/>
        <v>0</v>
      </c>
      <c r="E370" s="127">
        <f t="shared" si="182"/>
        <v>0</v>
      </c>
      <c r="F370" s="127">
        <f t="shared" si="182"/>
        <v>0</v>
      </c>
      <c r="G370" s="127">
        <f t="shared" si="182"/>
        <v>0</v>
      </c>
      <c r="H370" s="127">
        <f t="shared" si="182"/>
        <v>0</v>
      </c>
      <c r="I370" s="127">
        <f t="shared" si="182"/>
        <v>0</v>
      </c>
      <c r="J370" s="127">
        <f t="shared" si="182"/>
        <v>0</v>
      </c>
      <c r="K370" s="127">
        <f t="shared" si="182"/>
        <v>0</v>
      </c>
      <c r="L370" s="127">
        <f t="shared" si="182"/>
        <v>0</v>
      </c>
      <c r="M370" s="127">
        <f t="shared" si="182"/>
        <v>0</v>
      </c>
      <c r="N370" s="127">
        <f t="shared" si="182"/>
        <v>0</v>
      </c>
      <c r="O370" s="127">
        <f t="shared" si="182"/>
        <v>0</v>
      </c>
      <c r="P370" s="127">
        <f t="shared" si="182"/>
        <v>0</v>
      </c>
      <c r="Q370" s="127">
        <f t="shared" si="182"/>
        <v>0</v>
      </c>
      <c r="R370" s="127">
        <f t="shared" si="182"/>
        <v>0</v>
      </c>
      <c r="S370" s="127">
        <f t="shared" si="182"/>
        <v>0</v>
      </c>
      <c r="T370" s="127">
        <f t="shared" si="182"/>
        <v>0</v>
      </c>
      <c r="U370" s="127">
        <f t="shared" si="182"/>
        <v>2395.4977502666497</v>
      </c>
      <c r="V370" s="127">
        <f t="shared" si="182"/>
        <v>395.49775026664986</v>
      </c>
      <c r="W370" s="127">
        <f t="shared" si="182"/>
        <v>395.49775026664986</v>
      </c>
      <c r="X370" s="127">
        <f t="shared" si="182"/>
        <v>395.49775026664986</v>
      </c>
      <c r="Y370" s="127">
        <f t="shared" si="182"/>
        <v>395.49775026664986</v>
      </c>
      <c r="Z370" s="127">
        <f t="shared" si="182"/>
        <v>395.49775026664986</v>
      </c>
      <c r="AA370" s="127">
        <f t="shared" si="182"/>
        <v>395.49775026664986</v>
      </c>
      <c r="AB370" s="127">
        <f t="shared" si="182"/>
        <v>395.49775026664986</v>
      </c>
      <c r="AC370" s="127">
        <f t="shared" si="182"/>
        <v>395.49775026664986</v>
      </c>
      <c r="AD370" s="127">
        <f t="shared" si="182"/>
        <v>395.49775026664986</v>
      </c>
      <c r="AE370" s="127">
        <f t="shared" si="182"/>
        <v>395.49775026664986</v>
      </c>
      <c r="AF370" s="127">
        <f t="shared" si="182"/>
        <v>395.49775026664986</v>
      </c>
      <c r="AG370" s="127">
        <f t="shared" si="182"/>
        <v>395.49775026664986</v>
      </c>
      <c r="AH370" s="127">
        <f t="shared" si="182"/>
        <v>395.49775026664986</v>
      </c>
      <c r="AI370" s="127">
        <f t="shared" si="182"/>
        <v>395.49775026664986</v>
      </c>
      <c r="AJ370" s="127">
        <f t="shared" si="182"/>
        <v>395.49775026664986</v>
      </c>
      <c r="AK370" s="127">
        <f t="shared" si="182"/>
        <v>395.49775026664986</v>
      </c>
      <c r="AL370" s="127">
        <f t="shared" si="182"/>
        <v>395.49775026664986</v>
      </c>
      <c r="AM370" s="127">
        <f t="shared" si="182"/>
        <v>395.49775026664986</v>
      </c>
      <c r="AN370" s="127">
        <f t="shared" si="182"/>
        <v>395.49775026664986</v>
      </c>
      <c r="AO370" s="127">
        <f t="shared" si="182"/>
        <v>395.49775026664986</v>
      </c>
      <c r="AP370" s="127">
        <f t="shared" si="182"/>
        <v>395.49775026664986</v>
      </c>
      <c r="AQ370" s="127">
        <f t="shared" si="182"/>
        <v>395.49775026664986</v>
      </c>
      <c r="AR370" s="127">
        <f t="shared" si="182"/>
        <v>395.49775026664986</v>
      </c>
      <c r="AS370" s="127">
        <f t="shared" si="182"/>
        <v>395.49775026664986</v>
      </c>
      <c r="AT370" s="127">
        <f t="shared" si="182"/>
        <v>395.49775026664986</v>
      </c>
      <c r="AU370" s="127">
        <f t="shared" si="182"/>
        <v>395.49775026664986</v>
      </c>
      <c r="AV370" s="127">
        <f t="shared" si="182"/>
        <v>395.49775026664986</v>
      </c>
      <c r="AW370" s="127">
        <f t="shared" si="182"/>
        <v>395.49775026664986</v>
      </c>
      <c r="AX370" s="127">
        <f t="shared" si="182"/>
        <v>395.49775026664986</v>
      </c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</row>
    <row r="371" spans="1:64" x14ac:dyDescent="0.25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</row>
    <row r="372" spans="1:64" x14ac:dyDescent="0.25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</row>
    <row r="373" spans="1:64" x14ac:dyDescent="0.25">
      <c r="A373" s="145"/>
      <c r="B373" s="145" t="s">
        <v>516</v>
      </c>
      <c r="C373" s="145" t="str">
        <f>+C362</f>
        <v>A1 m1</v>
      </c>
      <c r="D373" s="145" t="str">
        <f t="shared" ref="D373:AX373" si="183">+D362</f>
        <v>A1 m2</v>
      </c>
      <c r="E373" s="145" t="str">
        <f t="shared" si="183"/>
        <v>A1 m3</v>
      </c>
      <c r="F373" s="145" t="str">
        <f t="shared" si="183"/>
        <v>A1 m4</v>
      </c>
      <c r="G373" s="145" t="str">
        <f t="shared" si="183"/>
        <v>A1 m5</v>
      </c>
      <c r="H373" s="145" t="str">
        <f t="shared" si="183"/>
        <v>A1 m6</v>
      </c>
      <c r="I373" s="145" t="str">
        <f t="shared" si="183"/>
        <v>A1 m7</v>
      </c>
      <c r="J373" s="145" t="str">
        <f t="shared" si="183"/>
        <v>A1 m8</v>
      </c>
      <c r="K373" s="145" t="str">
        <f t="shared" si="183"/>
        <v>A1 m9</v>
      </c>
      <c r="L373" s="145" t="str">
        <f t="shared" si="183"/>
        <v>A1 m10</v>
      </c>
      <c r="M373" s="145" t="str">
        <f t="shared" si="183"/>
        <v>A1 m11</v>
      </c>
      <c r="N373" s="145" t="str">
        <f t="shared" si="183"/>
        <v>A1 m12</v>
      </c>
      <c r="O373" s="145" t="str">
        <f t="shared" si="183"/>
        <v>A2 m1</v>
      </c>
      <c r="P373" s="145" t="str">
        <f t="shared" si="183"/>
        <v>A2 m2</v>
      </c>
      <c r="Q373" s="145" t="str">
        <f t="shared" si="183"/>
        <v>A2 m3</v>
      </c>
      <c r="R373" s="145" t="str">
        <f t="shared" si="183"/>
        <v>A2 m4</v>
      </c>
      <c r="S373" s="145" t="str">
        <f t="shared" si="183"/>
        <v>A2 m5</v>
      </c>
      <c r="T373" s="145" t="str">
        <f t="shared" si="183"/>
        <v>A2 m6</v>
      </c>
      <c r="U373" s="145" t="str">
        <f t="shared" si="183"/>
        <v>A2 m7</v>
      </c>
      <c r="V373" s="145" t="str">
        <f t="shared" si="183"/>
        <v>A2 m8</v>
      </c>
      <c r="W373" s="145" t="str">
        <f t="shared" si="183"/>
        <v>A2 m9</v>
      </c>
      <c r="X373" s="145" t="str">
        <f t="shared" si="183"/>
        <v>A2 m10</v>
      </c>
      <c r="Y373" s="145" t="str">
        <f t="shared" si="183"/>
        <v>A2 m11</v>
      </c>
      <c r="Z373" s="145" t="str">
        <f t="shared" si="183"/>
        <v>A2 m12</v>
      </c>
      <c r="AA373" s="145" t="str">
        <f t="shared" si="183"/>
        <v>A3 m1</v>
      </c>
      <c r="AB373" s="145" t="str">
        <f t="shared" si="183"/>
        <v>A3 m2</v>
      </c>
      <c r="AC373" s="145" t="str">
        <f t="shared" si="183"/>
        <v>A3 m3</v>
      </c>
      <c r="AD373" s="145" t="str">
        <f t="shared" si="183"/>
        <v>A3 m4</v>
      </c>
      <c r="AE373" s="145" t="str">
        <f t="shared" si="183"/>
        <v>A3 m5</v>
      </c>
      <c r="AF373" s="145" t="str">
        <f t="shared" si="183"/>
        <v>A3 m6</v>
      </c>
      <c r="AG373" s="145" t="str">
        <f t="shared" si="183"/>
        <v>A3 m7</v>
      </c>
      <c r="AH373" s="145" t="str">
        <f t="shared" si="183"/>
        <v>A3 m8</v>
      </c>
      <c r="AI373" s="145" t="str">
        <f t="shared" si="183"/>
        <v>A3 m9</v>
      </c>
      <c r="AJ373" s="145" t="str">
        <f t="shared" si="183"/>
        <v>A3 m10</v>
      </c>
      <c r="AK373" s="145" t="str">
        <f t="shared" si="183"/>
        <v>A3 m11</v>
      </c>
      <c r="AL373" s="145" t="str">
        <f t="shared" si="183"/>
        <v>A3 m12</v>
      </c>
      <c r="AM373" s="145" t="str">
        <f t="shared" si="183"/>
        <v>A4 m1</v>
      </c>
      <c r="AN373" s="145" t="str">
        <f t="shared" si="183"/>
        <v>A4 m2</v>
      </c>
      <c r="AO373" s="145" t="str">
        <f t="shared" si="183"/>
        <v>A4 m3</v>
      </c>
      <c r="AP373" s="145" t="str">
        <f t="shared" si="183"/>
        <v>A4 m4</v>
      </c>
      <c r="AQ373" s="145" t="str">
        <f t="shared" si="183"/>
        <v>A4 m5</v>
      </c>
      <c r="AR373" s="145" t="str">
        <f t="shared" si="183"/>
        <v>A4 m6</v>
      </c>
      <c r="AS373" s="145" t="str">
        <f t="shared" si="183"/>
        <v>A4 m7</v>
      </c>
      <c r="AT373" s="145" t="str">
        <f t="shared" si="183"/>
        <v>A4 m8</v>
      </c>
      <c r="AU373" s="145" t="str">
        <f t="shared" si="183"/>
        <v>A4 m9</v>
      </c>
      <c r="AV373" s="145" t="str">
        <f t="shared" si="183"/>
        <v>A4 m10</v>
      </c>
      <c r="AW373" s="145" t="str">
        <f t="shared" si="183"/>
        <v>A4 m11</v>
      </c>
      <c r="AX373" s="145" t="str">
        <f t="shared" si="183"/>
        <v>A4 m12</v>
      </c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 x14ac:dyDescent="0.25">
      <c r="A374" s="127"/>
      <c r="B374" s="127" t="s">
        <v>583</v>
      </c>
      <c r="C374" s="127">
        <f>+C263</f>
        <v>0</v>
      </c>
      <c r="D374" s="127">
        <f t="shared" ref="D374:AX374" si="184">+D263</f>
        <v>0</v>
      </c>
      <c r="E374" s="127">
        <f t="shared" si="184"/>
        <v>0</v>
      </c>
      <c r="F374" s="127">
        <f t="shared" si="184"/>
        <v>395.49775026664986</v>
      </c>
      <c r="G374" s="127">
        <f t="shared" si="184"/>
        <v>395.49775026664986</v>
      </c>
      <c r="H374" s="127">
        <f t="shared" si="184"/>
        <v>395.49775026664986</v>
      </c>
      <c r="I374" s="127">
        <f t="shared" si="184"/>
        <v>395.49775026664986</v>
      </c>
      <c r="J374" s="127">
        <f t="shared" si="184"/>
        <v>395.49775026664986</v>
      </c>
      <c r="K374" s="127">
        <f t="shared" si="184"/>
        <v>395.49775026664986</v>
      </c>
      <c r="L374" s="127">
        <f t="shared" si="184"/>
        <v>395.49775026664986</v>
      </c>
      <c r="M374" s="127">
        <f t="shared" si="184"/>
        <v>395.49775026664986</v>
      </c>
      <c r="N374" s="127">
        <f t="shared" si="184"/>
        <v>395.49775026664986</v>
      </c>
      <c r="O374" s="127">
        <f t="shared" si="184"/>
        <v>395.49775026664986</v>
      </c>
      <c r="P374" s="127">
        <f t="shared" si="184"/>
        <v>395.49775026664986</v>
      </c>
      <c r="Q374" s="127">
        <f t="shared" si="184"/>
        <v>395.49775026664986</v>
      </c>
      <c r="R374" s="127">
        <f t="shared" si="184"/>
        <v>395.49775026664986</v>
      </c>
      <c r="S374" s="127">
        <f t="shared" si="184"/>
        <v>395.49775026664986</v>
      </c>
      <c r="T374" s="127">
        <f t="shared" si="184"/>
        <v>395.49775026664986</v>
      </c>
      <c r="U374" s="127">
        <f t="shared" si="184"/>
        <v>395.49775026664986</v>
      </c>
      <c r="V374" s="127">
        <f t="shared" si="184"/>
        <v>395.49775026664986</v>
      </c>
      <c r="W374" s="127">
        <f t="shared" si="184"/>
        <v>395.49775026664986</v>
      </c>
      <c r="X374" s="127">
        <f t="shared" si="184"/>
        <v>395.49775026664986</v>
      </c>
      <c r="Y374" s="127">
        <f t="shared" si="184"/>
        <v>395.49775026664986</v>
      </c>
      <c r="Z374" s="127">
        <f t="shared" si="184"/>
        <v>395.49775026664986</v>
      </c>
      <c r="AA374" s="127">
        <f t="shared" si="184"/>
        <v>395.49775026664986</v>
      </c>
      <c r="AB374" s="127">
        <f t="shared" si="184"/>
        <v>395.49775026664986</v>
      </c>
      <c r="AC374" s="127">
        <f t="shared" si="184"/>
        <v>395.49775026664986</v>
      </c>
      <c r="AD374" s="127">
        <f t="shared" si="184"/>
        <v>395.49775026664986</v>
      </c>
      <c r="AE374" s="127">
        <f t="shared" si="184"/>
        <v>395.49775026664986</v>
      </c>
      <c r="AF374" s="127">
        <f t="shared" si="184"/>
        <v>395.49775026664986</v>
      </c>
      <c r="AG374" s="127">
        <f t="shared" si="184"/>
        <v>395.49775026664986</v>
      </c>
      <c r="AH374" s="127">
        <f t="shared" si="184"/>
        <v>395.49775026664986</v>
      </c>
      <c r="AI374" s="127">
        <f t="shared" si="184"/>
        <v>395.49775026664986</v>
      </c>
      <c r="AJ374" s="127">
        <f t="shared" si="184"/>
        <v>395.49775026664986</v>
      </c>
      <c r="AK374" s="127">
        <f t="shared" si="184"/>
        <v>395.49775026664986</v>
      </c>
      <c r="AL374" s="127">
        <f t="shared" si="184"/>
        <v>395.49775026664986</v>
      </c>
      <c r="AM374" s="127">
        <f t="shared" si="184"/>
        <v>395.49775026664986</v>
      </c>
      <c r="AN374" s="127">
        <f t="shared" si="184"/>
        <v>395.49775026664986</v>
      </c>
      <c r="AO374" s="127">
        <f t="shared" si="184"/>
        <v>395.49775026664986</v>
      </c>
      <c r="AP374" s="127">
        <f t="shared" si="184"/>
        <v>395.49775026664986</v>
      </c>
      <c r="AQ374" s="127">
        <f t="shared" si="184"/>
        <v>395.49775026664986</v>
      </c>
      <c r="AR374" s="127">
        <f t="shared" si="184"/>
        <v>395.49775026664986</v>
      </c>
      <c r="AS374" s="127">
        <f t="shared" si="184"/>
        <v>395.49775026664986</v>
      </c>
      <c r="AT374" s="127">
        <f t="shared" si="184"/>
        <v>395.49775026664986</v>
      </c>
      <c r="AU374" s="127">
        <f t="shared" si="184"/>
        <v>395.49775026664986</v>
      </c>
      <c r="AV374" s="127">
        <f t="shared" si="184"/>
        <v>395.49775026664986</v>
      </c>
      <c r="AW374" s="127">
        <f t="shared" si="184"/>
        <v>395.49775026664986</v>
      </c>
      <c r="AX374" s="127">
        <f t="shared" si="184"/>
        <v>395.49775026664986</v>
      </c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</row>
    <row r="375" spans="1:64" x14ac:dyDescent="0.25">
      <c r="A375" s="127" t="s">
        <v>605</v>
      </c>
      <c r="B375" s="127" t="s">
        <v>606</v>
      </c>
      <c r="C375" s="127">
        <f t="shared" ref="C375:AX375" si="185">+IF(C263=0,0,(($C251*$C252)/$C254))</f>
        <v>0</v>
      </c>
      <c r="D375" s="127">
        <f t="shared" si="185"/>
        <v>0</v>
      </c>
      <c r="E375" s="127">
        <f t="shared" si="185"/>
        <v>0</v>
      </c>
      <c r="F375" s="127">
        <f t="shared" si="185"/>
        <v>41.666666666666664</v>
      </c>
      <c r="G375" s="127">
        <f t="shared" si="185"/>
        <v>41.666666666666664</v>
      </c>
      <c r="H375" s="127">
        <f t="shared" si="185"/>
        <v>41.666666666666664</v>
      </c>
      <c r="I375" s="127">
        <f t="shared" si="185"/>
        <v>41.666666666666664</v>
      </c>
      <c r="J375" s="127">
        <f t="shared" si="185"/>
        <v>41.666666666666664</v>
      </c>
      <c r="K375" s="127">
        <f t="shared" si="185"/>
        <v>41.666666666666664</v>
      </c>
      <c r="L375" s="127">
        <f t="shared" si="185"/>
        <v>41.666666666666664</v>
      </c>
      <c r="M375" s="127">
        <f t="shared" si="185"/>
        <v>41.666666666666664</v>
      </c>
      <c r="N375" s="127">
        <f t="shared" si="185"/>
        <v>41.666666666666664</v>
      </c>
      <c r="O375" s="127">
        <f t="shared" si="185"/>
        <v>41.666666666666664</v>
      </c>
      <c r="P375" s="127">
        <f t="shared" si="185"/>
        <v>41.666666666666664</v>
      </c>
      <c r="Q375" s="127">
        <f t="shared" si="185"/>
        <v>41.666666666666664</v>
      </c>
      <c r="R375" s="127">
        <f t="shared" si="185"/>
        <v>41.666666666666664</v>
      </c>
      <c r="S375" s="127">
        <f t="shared" si="185"/>
        <v>41.666666666666664</v>
      </c>
      <c r="T375" s="127">
        <f t="shared" si="185"/>
        <v>41.666666666666664</v>
      </c>
      <c r="U375" s="127">
        <f t="shared" si="185"/>
        <v>41.666666666666664</v>
      </c>
      <c r="V375" s="127">
        <f t="shared" si="185"/>
        <v>41.666666666666664</v>
      </c>
      <c r="W375" s="127">
        <f t="shared" si="185"/>
        <v>41.666666666666664</v>
      </c>
      <c r="X375" s="127">
        <f t="shared" si="185"/>
        <v>41.666666666666664</v>
      </c>
      <c r="Y375" s="127">
        <f t="shared" si="185"/>
        <v>41.666666666666664</v>
      </c>
      <c r="Z375" s="127">
        <f t="shared" si="185"/>
        <v>41.666666666666664</v>
      </c>
      <c r="AA375" s="127">
        <f t="shared" si="185"/>
        <v>41.666666666666664</v>
      </c>
      <c r="AB375" s="127">
        <f t="shared" si="185"/>
        <v>41.666666666666664</v>
      </c>
      <c r="AC375" s="127">
        <f t="shared" si="185"/>
        <v>41.666666666666664</v>
      </c>
      <c r="AD375" s="127">
        <f t="shared" si="185"/>
        <v>41.666666666666664</v>
      </c>
      <c r="AE375" s="127">
        <f t="shared" si="185"/>
        <v>41.666666666666664</v>
      </c>
      <c r="AF375" s="127">
        <f t="shared" si="185"/>
        <v>41.666666666666664</v>
      </c>
      <c r="AG375" s="127">
        <f t="shared" si="185"/>
        <v>41.666666666666664</v>
      </c>
      <c r="AH375" s="127">
        <f t="shared" si="185"/>
        <v>41.666666666666664</v>
      </c>
      <c r="AI375" s="127">
        <f t="shared" si="185"/>
        <v>41.666666666666664</v>
      </c>
      <c r="AJ375" s="127">
        <f t="shared" si="185"/>
        <v>41.666666666666664</v>
      </c>
      <c r="AK375" s="127">
        <f t="shared" si="185"/>
        <v>41.666666666666664</v>
      </c>
      <c r="AL375" s="127">
        <f t="shared" si="185"/>
        <v>41.666666666666664</v>
      </c>
      <c r="AM375" s="127">
        <f t="shared" si="185"/>
        <v>41.666666666666664</v>
      </c>
      <c r="AN375" s="127">
        <f t="shared" si="185"/>
        <v>41.666666666666664</v>
      </c>
      <c r="AO375" s="127">
        <f t="shared" si="185"/>
        <v>41.666666666666664</v>
      </c>
      <c r="AP375" s="127">
        <f t="shared" si="185"/>
        <v>41.666666666666664</v>
      </c>
      <c r="AQ375" s="127">
        <f t="shared" si="185"/>
        <v>41.666666666666664</v>
      </c>
      <c r="AR375" s="127">
        <f t="shared" si="185"/>
        <v>41.666666666666664</v>
      </c>
      <c r="AS375" s="127">
        <f t="shared" si="185"/>
        <v>41.666666666666664</v>
      </c>
      <c r="AT375" s="127">
        <f t="shared" si="185"/>
        <v>41.666666666666664</v>
      </c>
      <c r="AU375" s="127">
        <f t="shared" si="185"/>
        <v>41.666666666666664</v>
      </c>
      <c r="AV375" s="127">
        <f t="shared" si="185"/>
        <v>41.666666666666664</v>
      </c>
      <c r="AW375" s="127">
        <f t="shared" si="185"/>
        <v>41.666666666666664</v>
      </c>
      <c r="AX375" s="127">
        <f t="shared" si="185"/>
        <v>41.666666666666664</v>
      </c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</row>
    <row r="376" spans="1:64" x14ac:dyDescent="0.25">
      <c r="A376" s="127" t="s">
        <v>607</v>
      </c>
      <c r="B376" s="127" t="s">
        <v>608</v>
      </c>
      <c r="C376" s="127">
        <f>+IF(C263=0,0,($C251*$C253))</f>
        <v>0</v>
      </c>
      <c r="D376" s="127">
        <f>+IF(D263=0,0,(($C251*$C253)-SUM($C375:D375)))</f>
        <v>0</v>
      </c>
      <c r="E376" s="127">
        <f>+IF(E263=0,0,(($C251*$C253)-SUM($C375:E375)))</f>
        <v>0</v>
      </c>
      <c r="F376" s="127">
        <f>+IF(F263=0,0,(($C251*$C253)-SUM($C375:F375)))</f>
        <v>1958.3333333333333</v>
      </c>
      <c r="G376" s="127">
        <f>+IF(G263=0,0,(($C251*$C253)-SUM($C375:G375)))</f>
        <v>1916.6666666666667</v>
      </c>
      <c r="H376" s="127">
        <f>+IF(H263=0,0,(($C251*$C253)-SUM($C375:H375)))</f>
        <v>1875</v>
      </c>
      <c r="I376" s="127">
        <f>+IF(I263=0,0,(($C251*$C253)-SUM($C375:I375)))</f>
        <v>1833.3333333333333</v>
      </c>
      <c r="J376" s="127">
        <f>+IF(J263=0,0,(($C251*$C253)-SUM($C375:J375)))</f>
        <v>1791.6666666666667</v>
      </c>
      <c r="K376" s="127">
        <f>+IF(K263=0,0,(($C251*$C253)-SUM($C375:K375)))</f>
        <v>1750</v>
      </c>
      <c r="L376" s="127">
        <f>+IF(L263=0,0,(($C251*$C253)-SUM($C375:L375)))</f>
        <v>1708.3333333333335</v>
      </c>
      <c r="M376" s="127">
        <f>+IF(M263=0,0,(($C251*$C253)-SUM($C375:M375)))</f>
        <v>1666.6666666666667</v>
      </c>
      <c r="N376" s="127">
        <f>+IF(N263=0,0,(($C251*$C253)-SUM($C375:N375)))</f>
        <v>1625</v>
      </c>
      <c r="O376" s="127">
        <f>+IF(O263=0,0,(($C251*$C253)-SUM($C375:O375)))</f>
        <v>1583.3333333333333</v>
      </c>
      <c r="P376" s="127">
        <f>+IF(P263=0,0,(($C251*$C253)-SUM($C375:P375)))</f>
        <v>1541.6666666666665</v>
      </c>
      <c r="Q376" s="127">
        <f>+IF(Q263=0,0,(($C251*$C253)-SUM($C375:Q375)))</f>
        <v>1500</v>
      </c>
      <c r="R376" s="127">
        <f>+IF(R263=0,0,(($C251*$C253)-SUM($C375:R375)))</f>
        <v>1458.3333333333333</v>
      </c>
      <c r="S376" s="127">
        <f>+IF(S263=0,0,(($C251*$C253)-SUM($C375:S375)))</f>
        <v>1416.6666666666665</v>
      </c>
      <c r="T376" s="127">
        <f>+IF(T263=0,0,(($C251*$C253)-SUM($C375:T375)))</f>
        <v>1375</v>
      </c>
      <c r="U376" s="127">
        <f>+IF(U263=0,0,(($C251*$C253)-SUM($C375:U375)))</f>
        <v>1333.3333333333335</v>
      </c>
      <c r="V376" s="127">
        <f>+IF(V263=0,0,(($C251*$C253)-SUM($C375:V375)))</f>
        <v>1291.6666666666667</v>
      </c>
      <c r="W376" s="127">
        <f>+IF(W263=0,0,(($C251*$C253)-SUM($C375:W375)))</f>
        <v>1250</v>
      </c>
      <c r="X376" s="127">
        <f>+IF(X263=0,0,(($C251*$C253)-SUM($C375:X375)))</f>
        <v>1208.3333333333335</v>
      </c>
      <c r="Y376" s="127">
        <f>+IF(Y263=0,0,(($C251*$C253)-SUM($C375:Y375)))</f>
        <v>1166.666666666667</v>
      </c>
      <c r="Z376" s="127">
        <f>+IF(Z263=0,0,(($C251*$C253)-SUM($C375:Z375)))</f>
        <v>1125.0000000000002</v>
      </c>
      <c r="AA376" s="127">
        <f>+IF(AA263=0,0,(($C251*$C253)-SUM($C375:AA375)))</f>
        <v>1083.3333333333335</v>
      </c>
      <c r="AB376" s="127">
        <f>+IF(AB263=0,0,(($C251*$C253)-SUM($C375:AB375)))</f>
        <v>1041.666666666667</v>
      </c>
      <c r="AC376" s="127">
        <f>+IF(AC263=0,0,(($C251*$C253)-SUM($C375:AC375)))</f>
        <v>1000.0000000000003</v>
      </c>
      <c r="AD376" s="127">
        <f>+IF(AD263=0,0,(($C251*$C253)-SUM($C375:AD375)))</f>
        <v>958.33333333333371</v>
      </c>
      <c r="AE376" s="127">
        <f>+IF(AE263=0,0,(($C251*$C253)-SUM($C375:AE375)))</f>
        <v>916.66666666666697</v>
      </c>
      <c r="AF376" s="127">
        <f>+IF(AF263=0,0,(($C251*$C253)-SUM($C375:AF375)))</f>
        <v>875.00000000000023</v>
      </c>
      <c r="AG376" s="127">
        <f>+IF(AG263=0,0,(($C251*$C253)-SUM($C375:AG375)))</f>
        <v>833.33333333333348</v>
      </c>
      <c r="AH376" s="127">
        <f>+IF(AH263=0,0,(($C251*$C253)-SUM($C375:AH375)))</f>
        <v>791.66666666666674</v>
      </c>
      <c r="AI376" s="127">
        <f>+IF(AI263=0,0,(($C251*$C253)-SUM($C375:AI375)))</f>
        <v>750</v>
      </c>
      <c r="AJ376" s="127">
        <f>+IF(AJ263=0,0,(($C251*$C253)-SUM($C375:AJ375)))</f>
        <v>708.33333333333326</v>
      </c>
      <c r="AK376" s="127">
        <f>+IF(AK263=0,0,(($C251*$C253)-SUM($C375:AK375)))</f>
        <v>666.66666666666652</v>
      </c>
      <c r="AL376" s="127">
        <f>+IF(AL263=0,0,(($C251*$C253)-SUM($C375:AL375)))</f>
        <v>624.99999999999977</v>
      </c>
      <c r="AM376" s="127">
        <f>+IF(AM263=0,0,(($C251*$C253)-SUM($C375:AM375)))</f>
        <v>583.33333333333303</v>
      </c>
      <c r="AN376" s="127">
        <f>+IF(AN263=0,0,(($C251*$C253)-SUM($C375:AN375)))</f>
        <v>541.66666666666629</v>
      </c>
      <c r="AO376" s="127">
        <f>+IF(AO263=0,0,(($C251*$C253)-SUM($C375:AO375)))</f>
        <v>499.99999999999955</v>
      </c>
      <c r="AP376" s="127">
        <f>+IF(AP263=0,0,(($C251*$C253)-SUM($C375:AP375)))</f>
        <v>458.3333333333328</v>
      </c>
      <c r="AQ376" s="127">
        <f>+IF(AQ263=0,0,(($C251*$C253)-SUM($C375:AQ375)))</f>
        <v>416.66666666666606</v>
      </c>
      <c r="AR376" s="127">
        <f>+IF(AR263=0,0,(($C251*$C253)-SUM($C375:AR375)))</f>
        <v>374.99999999999932</v>
      </c>
      <c r="AS376" s="127">
        <f>+IF(AS263=0,0,(($C251*$C253)-SUM($C375:AS375)))</f>
        <v>333.33333333333258</v>
      </c>
      <c r="AT376" s="127">
        <f>+IF(AT263=0,0,(($C251*$C253)-SUM($C375:AT375)))</f>
        <v>291.66666666666583</v>
      </c>
      <c r="AU376" s="127">
        <f>+IF(AU263=0,0,(($C251*$C253)-SUM($C375:AU375)))</f>
        <v>249.99999999999909</v>
      </c>
      <c r="AV376" s="127">
        <f>+IF(AV263=0,0,(($C251*$C253)-SUM($C375:AV375)))</f>
        <v>208.33333333333235</v>
      </c>
      <c r="AW376" s="127">
        <f>+IF(AW263=0,0,(($C251*$C253)-SUM($C375:AW375)))</f>
        <v>166.66666666666561</v>
      </c>
      <c r="AX376" s="127">
        <f>+IF(AX263=0,0,(($C251*$C253)-SUM($C375:AX375)))</f>
        <v>124.99999999999886</v>
      </c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</row>
    <row r="377" spans="1:64" x14ac:dyDescent="0.25">
      <c r="A377" s="127"/>
      <c r="B377" s="127" t="s">
        <v>609</v>
      </c>
      <c r="C377" s="127">
        <f>+C268</f>
        <v>0</v>
      </c>
      <c r="D377" s="127">
        <f t="shared" ref="D377:AX377" si="186">+D268</f>
        <v>0</v>
      </c>
      <c r="E377" s="127">
        <f t="shared" si="186"/>
        <v>0</v>
      </c>
      <c r="F377" s="127">
        <f t="shared" si="186"/>
        <v>0</v>
      </c>
      <c r="G377" s="127">
        <f t="shared" si="186"/>
        <v>0</v>
      </c>
      <c r="H377" s="127">
        <f t="shared" si="186"/>
        <v>0</v>
      </c>
      <c r="I377" s="127">
        <f t="shared" si="186"/>
        <v>0</v>
      </c>
      <c r="J377" s="127">
        <f t="shared" si="186"/>
        <v>0</v>
      </c>
      <c r="K377" s="127">
        <f t="shared" si="186"/>
        <v>0</v>
      </c>
      <c r="L377" s="127">
        <f t="shared" si="186"/>
        <v>0</v>
      </c>
      <c r="M377" s="127">
        <f t="shared" si="186"/>
        <v>0</v>
      </c>
      <c r="N377" s="127">
        <f t="shared" si="186"/>
        <v>0</v>
      </c>
      <c r="O377" s="127">
        <f t="shared" si="186"/>
        <v>0</v>
      </c>
      <c r="P377" s="127">
        <f t="shared" si="186"/>
        <v>0</v>
      </c>
      <c r="Q377" s="127">
        <f t="shared" si="186"/>
        <v>0</v>
      </c>
      <c r="R377" s="127">
        <f t="shared" si="186"/>
        <v>0</v>
      </c>
      <c r="S377" s="127">
        <f t="shared" si="186"/>
        <v>0</v>
      </c>
      <c r="T377" s="127">
        <f t="shared" si="186"/>
        <v>0</v>
      </c>
      <c r="U377" s="127">
        <f t="shared" si="186"/>
        <v>0</v>
      </c>
      <c r="V377" s="127">
        <f t="shared" si="186"/>
        <v>0</v>
      </c>
      <c r="W377" s="127">
        <f t="shared" si="186"/>
        <v>0</v>
      </c>
      <c r="X377" s="127">
        <f t="shared" si="186"/>
        <v>0</v>
      </c>
      <c r="Y377" s="127">
        <f t="shared" si="186"/>
        <v>0</v>
      </c>
      <c r="Z377" s="127">
        <f t="shared" si="186"/>
        <v>0</v>
      </c>
      <c r="AA377" s="127">
        <f t="shared" si="186"/>
        <v>0</v>
      </c>
      <c r="AB377" s="127">
        <f t="shared" si="186"/>
        <v>0</v>
      </c>
      <c r="AC377" s="127">
        <f t="shared" si="186"/>
        <v>0</v>
      </c>
      <c r="AD377" s="127">
        <f t="shared" si="186"/>
        <v>0</v>
      </c>
      <c r="AE377" s="127">
        <f t="shared" si="186"/>
        <v>0</v>
      </c>
      <c r="AF377" s="127">
        <f t="shared" si="186"/>
        <v>0</v>
      </c>
      <c r="AG377" s="127">
        <f t="shared" si="186"/>
        <v>0</v>
      </c>
      <c r="AH377" s="127">
        <f t="shared" si="186"/>
        <v>0</v>
      </c>
      <c r="AI377" s="127">
        <f t="shared" si="186"/>
        <v>0</v>
      </c>
      <c r="AJ377" s="127">
        <f t="shared" si="186"/>
        <v>0</v>
      </c>
      <c r="AK377" s="127">
        <f t="shared" si="186"/>
        <v>0</v>
      </c>
      <c r="AL377" s="127">
        <f t="shared" si="186"/>
        <v>0</v>
      </c>
      <c r="AM377" s="127">
        <f t="shared" si="186"/>
        <v>0</v>
      </c>
      <c r="AN377" s="127">
        <f t="shared" si="186"/>
        <v>0</v>
      </c>
      <c r="AO377" s="127">
        <f t="shared" si="186"/>
        <v>0</v>
      </c>
      <c r="AP377" s="127">
        <f t="shared" si="186"/>
        <v>0</v>
      </c>
      <c r="AQ377" s="127">
        <f t="shared" si="186"/>
        <v>0</v>
      </c>
      <c r="AR377" s="127">
        <f t="shared" si="186"/>
        <v>0</v>
      </c>
      <c r="AS377" s="127">
        <f t="shared" si="186"/>
        <v>0</v>
      </c>
      <c r="AT377" s="127">
        <f t="shared" si="186"/>
        <v>0</v>
      </c>
      <c r="AU377" s="127">
        <f t="shared" si="186"/>
        <v>0</v>
      </c>
      <c r="AV377" s="127">
        <f t="shared" si="186"/>
        <v>0</v>
      </c>
      <c r="AW377" s="127">
        <f t="shared" si="186"/>
        <v>0</v>
      </c>
      <c r="AX377" s="127">
        <f t="shared" si="186"/>
        <v>0</v>
      </c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</row>
    <row r="378" spans="1:64" x14ac:dyDescent="0.25">
      <c r="A378" s="127"/>
      <c r="B378" s="145" t="s">
        <v>610</v>
      </c>
      <c r="C378" s="145">
        <f>+C374+C375+C377</f>
        <v>0</v>
      </c>
      <c r="D378" s="145">
        <f t="shared" ref="D378:J378" si="187">+D374+D375+D377</f>
        <v>0</v>
      </c>
      <c r="E378" s="145">
        <f t="shared" si="187"/>
        <v>0</v>
      </c>
      <c r="F378" s="145">
        <f t="shared" si="187"/>
        <v>437.16441693331655</v>
      </c>
      <c r="G378" s="145">
        <f>+G374+G375+G377</f>
        <v>437.16441693331655</v>
      </c>
      <c r="H378" s="145">
        <f t="shared" si="187"/>
        <v>437.16441693331655</v>
      </c>
      <c r="I378" s="145">
        <f t="shared" si="187"/>
        <v>437.16441693331655</v>
      </c>
      <c r="J378" s="145">
        <f t="shared" si="187"/>
        <v>437.16441693331655</v>
      </c>
      <c r="K378" s="145">
        <f>+K374+K375+K377</f>
        <v>437.16441693331655</v>
      </c>
      <c r="L378" s="145">
        <f t="shared" ref="L378:AX378" si="188">+L374+L375+L377</f>
        <v>437.16441693331655</v>
      </c>
      <c r="M378" s="145">
        <f t="shared" si="188"/>
        <v>437.16441693331655</v>
      </c>
      <c r="N378" s="145">
        <f t="shared" si="188"/>
        <v>437.16441693331655</v>
      </c>
      <c r="O378" s="145">
        <f t="shared" si="188"/>
        <v>437.16441693331655</v>
      </c>
      <c r="P378" s="145">
        <f t="shared" si="188"/>
        <v>437.16441693331655</v>
      </c>
      <c r="Q378" s="145">
        <f t="shared" si="188"/>
        <v>437.16441693331655</v>
      </c>
      <c r="R378" s="145">
        <f t="shared" si="188"/>
        <v>437.16441693331655</v>
      </c>
      <c r="S378" s="145">
        <f t="shared" si="188"/>
        <v>437.16441693331655</v>
      </c>
      <c r="T378" s="145">
        <f t="shared" si="188"/>
        <v>437.16441693331655</v>
      </c>
      <c r="U378" s="145">
        <f t="shared" si="188"/>
        <v>437.16441693331655</v>
      </c>
      <c r="V378" s="145">
        <f t="shared" si="188"/>
        <v>437.16441693331655</v>
      </c>
      <c r="W378" s="145">
        <f t="shared" si="188"/>
        <v>437.16441693331655</v>
      </c>
      <c r="X378" s="145">
        <f t="shared" si="188"/>
        <v>437.16441693331655</v>
      </c>
      <c r="Y378" s="145">
        <f t="shared" si="188"/>
        <v>437.16441693331655</v>
      </c>
      <c r="Z378" s="145">
        <f t="shared" si="188"/>
        <v>437.16441693331655</v>
      </c>
      <c r="AA378" s="145">
        <f t="shared" si="188"/>
        <v>437.16441693331655</v>
      </c>
      <c r="AB378" s="145">
        <f t="shared" si="188"/>
        <v>437.16441693331655</v>
      </c>
      <c r="AC378" s="145">
        <f t="shared" si="188"/>
        <v>437.16441693331655</v>
      </c>
      <c r="AD378" s="145">
        <f t="shared" si="188"/>
        <v>437.16441693331655</v>
      </c>
      <c r="AE378" s="145">
        <f t="shared" si="188"/>
        <v>437.16441693331655</v>
      </c>
      <c r="AF378" s="145">
        <f t="shared" si="188"/>
        <v>437.16441693331655</v>
      </c>
      <c r="AG378" s="145">
        <f t="shared" si="188"/>
        <v>437.16441693331655</v>
      </c>
      <c r="AH378" s="145">
        <f t="shared" si="188"/>
        <v>437.16441693331655</v>
      </c>
      <c r="AI378" s="145">
        <f t="shared" si="188"/>
        <v>437.16441693331655</v>
      </c>
      <c r="AJ378" s="145">
        <f t="shared" si="188"/>
        <v>437.16441693331655</v>
      </c>
      <c r="AK378" s="145">
        <f t="shared" si="188"/>
        <v>437.16441693331655</v>
      </c>
      <c r="AL378" s="145">
        <f t="shared" si="188"/>
        <v>437.16441693331655</v>
      </c>
      <c r="AM378" s="145">
        <f t="shared" si="188"/>
        <v>437.16441693331655</v>
      </c>
      <c r="AN378" s="145">
        <f t="shared" si="188"/>
        <v>437.16441693331655</v>
      </c>
      <c r="AO378" s="145">
        <f t="shared" si="188"/>
        <v>437.16441693331655</v>
      </c>
      <c r="AP378" s="145">
        <f t="shared" si="188"/>
        <v>437.16441693331655</v>
      </c>
      <c r="AQ378" s="145">
        <f t="shared" si="188"/>
        <v>437.16441693331655</v>
      </c>
      <c r="AR378" s="145">
        <f t="shared" si="188"/>
        <v>437.16441693331655</v>
      </c>
      <c r="AS378" s="145">
        <f t="shared" si="188"/>
        <v>437.16441693331655</v>
      </c>
      <c r="AT378" s="145">
        <f t="shared" si="188"/>
        <v>437.16441693331655</v>
      </c>
      <c r="AU378" s="145">
        <f t="shared" si="188"/>
        <v>437.16441693331655</v>
      </c>
      <c r="AV378" s="145">
        <f t="shared" si="188"/>
        <v>437.16441693331655</v>
      </c>
      <c r="AW378" s="145">
        <f t="shared" si="188"/>
        <v>437.16441693331655</v>
      </c>
      <c r="AX378" s="145">
        <f t="shared" si="188"/>
        <v>437.16441693331655</v>
      </c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</row>
    <row r="379" spans="1:64" x14ac:dyDescent="0.25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</row>
    <row r="380" spans="1:64" x14ac:dyDescent="0.25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</row>
    <row r="381" spans="1:64" x14ac:dyDescent="0.25">
      <c r="A381" s="127"/>
      <c r="B381" s="127" t="s">
        <v>340</v>
      </c>
      <c r="C381" s="127">
        <f t="shared" ref="C381:AX381" si="189">+C262+C263+C268</f>
        <v>0</v>
      </c>
      <c r="D381" s="127">
        <f t="shared" si="189"/>
        <v>0</v>
      </c>
      <c r="E381" s="127">
        <f t="shared" si="189"/>
        <v>0</v>
      </c>
      <c r="F381" s="127">
        <f t="shared" si="189"/>
        <v>2395.4977502666497</v>
      </c>
      <c r="G381" s="127">
        <f t="shared" si="189"/>
        <v>395.49775026664986</v>
      </c>
      <c r="H381" s="127">
        <f t="shared" si="189"/>
        <v>395.49775026664986</v>
      </c>
      <c r="I381" s="127">
        <f t="shared" si="189"/>
        <v>395.49775026664986</v>
      </c>
      <c r="J381" s="127">
        <f t="shared" si="189"/>
        <v>395.49775026664986</v>
      </c>
      <c r="K381" s="127">
        <f t="shared" si="189"/>
        <v>395.49775026664986</v>
      </c>
      <c r="L381" s="127">
        <f t="shared" si="189"/>
        <v>395.49775026664986</v>
      </c>
      <c r="M381" s="127">
        <f t="shared" si="189"/>
        <v>395.49775026664986</v>
      </c>
      <c r="N381" s="127">
        <f t="shared" si="189"/>
        <v>395.49775026664986</v>
      </c>
      <c r="O381" s="127">
        <f t="shared" si="189"/>
        <v>395.49775026664986</v>
      </c>
      <c r="P381" s="127">
        <f t="shared" si="189"/>
        <v>395.49775026664986</v>
      </c>
      <c r="Q381" s="127">
        <f t="shared" si="189"/>
        <v>395.49775026664986</v>
      </c>
      <c r="R381" s="127">
        <f t="shared" si="189"/>
        <v>395.49775026664986</v>
      </c>
      <c r="S381" s="127">
        <f t="shared" si="189"/>
        <v>395.49775026664986</v>
      </c>
      <c r="T381" s="127">
        <f t="shared" si="189"/>
        <v>395.49775026664986</v>
      </c>
      <c r="U381" s="127">
        <f t="shared" si="189"/>
        <v>395.49775026664986</v>
      </c>
      <c r="V381" s="127">
        <f t="shared" si="189"/>
        <v>395.49775026664986</v>
      </c>
      <c r="W381" s="127">
        <f t="shared" si="189"/>
        <v>395.49775026664986</v>
      </c>
      <c r="X381" s="127">
        <f t="shared" si="189"/>
        <v>395.49775026664986</v>
      </c>
      <c r="Y381" s="127">
        <f t="shared" si="189"/>
        <v>395.49775026664986</v>
      </c>
      <c r="Z381" s="127">
        <f t="shared" si="189"/>
        <v>395.49775026664986</v>
      </c>
      <c r="AA381" s="127">
        <f t="shared" si="189"/>
        <v>395.49775026664986</v>
      </c>
      <c r="AB381" s="127">
        <f t="shared" si="189"/>
        <v>395.49775026664986</v>
      </c>
      <c r="AC381" s="127">
        <f t="shared" si="189"/>
        <v>395.49775026664986</v>
      </c>
      <c r="AD381" s="127">
        <f t="shared" si="189"/>
        <v>395.49775026664986</v>
      </c>
      <c r="AE381" s="127">
        <f t="shared" si="189"/>
        <v>395.49775026664986</v>
      </c>
      <c r="AF381" s="127">
        <f t="shared" si="189"/>
        <v>395.49775026664986</v>
      </c>
      <c r="AG381" s="127">
        <f t="shared" si="189"/>
        <v>395.49775026664986</v>
      </c>
      <c r="AH381" s="127">
        <f t="shared" si="189"/>
        <v>395.49775026664986</v>
      </c>
      <c r="AI381" s="127">
        <f t="shared" si="189"/>
        <v>395.49775026664986</v>
      </c>
      <c r="AJ381" s="127">
        <f t="shared" si="189"/>
        <v>395.49775026664986</v>
      </c>
      <c r="AK381" s="127">
        <f t="shared" si="189"/>
        <v>395.49775026664986</v>
      </c>
      <c r="AL381" s="127">
        <f t="shared" si="189"/>
        <v>395.49775026664986</v>
      </c>
      <c r="AM381" s="127">
        <f t="shared" si="189"/>
        <v>395.49775026664986</v>
      </c>
      <c r="AN381" s="127">
        <f t="shared" si="189"/>
        <v>395.49775026664986</v>
      </c>
      <c r="AO381" s="127">
        <f t="shared" si="189"/>
        <v>395.49775026664986</v>
      </c>
      <c r="AP381" s="127">
        <f t="shared" si="189"/>
        <v>395.49775026664986</v>
      </c>
      <c r="AQ381" s="127">
        <f t="shared" si="189"/>
        <v>395.49775026664986</v>
      </c>
      <c r="AR381" s="127">
        <f t="shared" si="189"/>
        <v>395.49775026664986</v>
      </c>
      <c r="AS381" s="127">
        <f t="shared" si="189"/>
        <v>395.49775026664986</v>
      </c>
      <c r="AT381" s="127">
        <f t="shared" si="189"/>
        <v>395.49775026664986</v>
      </c>
      <c r="AU381" s="127">
        <f t="shared" si="189"/>
        <v>395.49775026664986</v>
      </c>
      <c r="AV381" s="127">
        <f t="shared" si="189"/>
        <v>395.49775026664986</v>
      </c>
      <c r="AW381" s="127">
        <f t="shared" si="189"/>
        <v>395.49775026664986</v>
      </c>
      <c r="AX381" s="127">
        <f t="shared" si="189"/>
        <v>395.49775026664986</v>
      </c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</row>
    <row r="382" spans="1:64" x14ac:dyDescent="0.25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</row>
    <row r="383" spans="1:64" x14ac:dyDescent="0.25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</row>
    <row r="384" spans="1:64" x14ac:dyDescent="0.25">
      <c r="A384" s="145"/>
      <c r="B384" s="145" t="s">
        <v>314</v>
      </c>
      <c r="C384" s="145" t="str">
        <f>+C373</f>
        <v>A1 m1</v>
      </c>
      <c r="D384" s="145" t="str">
        <f t="shared" ref="D384:AX384" si="190">+D373</f>
        <v>A1 m2</v>
      </c>
      <c r="E384" s="145" t="str">
        <f t="shared" si="190"/>
        <v>A1 m3</v>
      </c>
      <c r="F384" s="145" t="str">
        <f t="shared" si="190"/>
        <v>A1 m4</v>
      </c>
      <c r="G384" s="145" t="str">
        <f t="shared" si="190"/>
        <v>A1 m5</v>
      </c>
      <c r="H384" s="145" t="str">
        <f t="shared" si="190"/>
        <v>A1 m6</v>
      </c>
      <c r="I384" s="145" t="str">
        <f t="shared" si="190"/>
        <v>A1 m7</v>
      </c>
      <c r="J384" s="145" t="str">
        <f t="shared" si="190"/>
        <v>A1 m8</v>
      </c>
      <c r="K384" s="145" t="str">
        <f t="shared" si="190"/>
        <v>A1 m9</v>
      </c>
      <c r="L384" s="145" t="str">
        <f t="shared" si="190"/>
        <v>A1 m10</v>
      </c>
      <c r="M384" s="145" t="str">
        <f t="shared" si="190"/>
        <v>A1 m11</v>
      </c>
      <c r="N384" s="145" t="str">
        <f t="shared" si="190"/>
        <v>A1 m12</v>
      </c>
      <c r="O384" s="145" t="str">
        <f t="shared" si="190"/>
        <v>A2 m1</v>
      </c>
      <c r="P384" s="145" t="str">
        <f t="shared" si="190"/>
        <v>A2 m2</v>
      </c>
      <c r="Q384" s="145" t="str">
        <f t="shared" si="190"/>
        <v>A2 m3</v>
      </c>
      <c r="R384" s="145" t="str">
        <f t="shared" si="190"/>
        <v>A2 m4</v>
      </c>
      <c r="S384" s="145" t="str">
        <f t="shared" si="190"/>
        <v>A2 m5</v>
      </c>
      <c r="T384" s="145" t="str">
        <f t="shared" si="190"/>
        <v>A2 m6</v>
      </c>
      <c r="U384" s="145" t="str">
        <f t="shared" si="190"/>
        <v>A2 m7</v>
      </c>
      <c r="V384" s="145" t="str">
        <f t="shared" si="190"/>
        <v>A2 m8</v>
      </c>
      <c r="W384" s="145" t="str">
        <f t="shared" si="190"/>
        <v>A2 m9</v>
      </c>
      <c r="X384" s="145" t="str">
        <f t="shared" si="190"/>
        <v>A2 m10</v>
      </c>
      <c r="Y384" s="145" t="str">
        <f t="shared" si="190"/>
        <v>A2 m11</v>
      </c>
      <c r="Z384" s="145" t="str">
        <f t="shared" si="190"/>
        <v>A2 m12</v>
      </c>
      <c r="AA384" s="145" t="str">
        <f t="shared" si="190"/>
        <v>A3 m1</v>
      </c>
      <c r="AB384" s="145" t="str">
        <f t="shared" si="190"/>
        <v>A3 m2</v>
      </c>
      <c r="AC384" s="145" t="str">
        <f t="shared" si="190"/>
        <v>A3 m3</v>
      </c>
      <c r="AD384" s="145" t="str">
        <f t="shared" si="190"/>
        <v>A3 m4</v>
      </c>
      <c r="AE384" s="145" t="str">
        <f t="shared" si="190"/>
        <v>A3 m5</v>
      </c>
      <c r="AF384" s="145" t="str">
        <f t="shared" si="190"/>
        <v>A3 m6</v>
      </c>
      <c r="AG384" s="145" t="str">
        <f t="shared" si="190"/>
        <v>A3 m7</v>
      </c>
      <c r="AH384" s="145" t="str">
        <f t="shared" si="190"/>
        <v>A3 m8</v>
      </c>
      <c r="AI384" s="145" t="str">
        <f t="shared" si="190"/>
        <v>A3 m9</v>
      </c>
      <c r="AJ384" s="145" t="str">
        <f t="shared" si="190"/>
        <v>A3 m10</v>
      </c>
      <c r="AK384" s="145" t="str">
        <f t="shared" si="190"/>
        <v>A3 m11</v>
      </c>
      <c r="AL384" s="145" t="str">
        <f t="shared" si="190"/>
        <v>A3 m12</v>
      </c>
      <c r="AM384" s="145" t="str">
        <f t="shared" si="190"/>
        <v>A4 m1</v>
      </c>
      <c r="AN384" s="145" t="str">
        <f t="shared" si="190"/>
        <v>A4 m2</v>
      </c>
      <c r="AO384" s="145" t="str">
        <f t="shared" si="190"/>
        <v>A4 m3</v>
      </c>
      <c r="AP384" s="145" t="str">
        <f t="shared" si="190"/>
        <v>A4 m4</v>
      </c>
      <c r="AQ384" s="145" t="str">
        <f t="shared" si="190"/>
        <v>A4 m5</v>
      </c>
      <c r="AR384" s="145" t="str">
        <f t="shared" si="190"/>
        <v>A4 m6</v>
      </c>
      <c r="AS384" s="145" t="str">
        <f t="shared" si="190"/>
        <v>A4 m7</v>
      </c>
      <c r="AT384" s="145" t="str">
        <f t="shared" si="190"/>
        <v>A4 m8</v>
      </c>
      <c r="AU384" s="145" t="str">
        <f t="shared" si="190"/>
        <v>A4 m9</v>
      </c>
      <c r="AV384" s="145" t="str">
        <f t="shared" si="190"/>
        <v>A4 m10</v>
      </c>
      <c r="AW384" s="145" t="str">
        <f t="shared" si="190"/>
        <v>A4 m11</v>
      </c>
      <c r="AX384" s="145" t="str">
        <f t="shared" si="190"/>
        <v>A4 m12</v>
      </c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 x14ac:dyDescent="0.25">
      <c r="A385" s="127"/>
      <c r="B385" s="127" t="s">
        <v>583</v>
      </c>
      <c r="C385" s="127">
        <f>+C374+C363+C352+C341+C330+C319+C308+C297+C286+C275</f>
        <v>0</v>
      </c>
      <c r="D385" s="127">
        <f>+D374+D363+D352+D341+D330+D319+D308+D297+D286+D275</f>
        <v>0</v>
      </c>
      <c r="E385" s="127">
        <f t="shared" ref="E385:AX388" si="191">+E374+E363+E352+E341+E330+E319+E308+E297+E286+E275</f>
        <v>0</v>
      </c>
      <c r="F385" s="127">
        <f t="shared" si="191"/>
        <v>395.49775026664986</v>
      </c>
      <c r="G385" s="127">
        <f t="shared" si="191"/>
        <v>1186.4932507999497</v>
      </c>
      <c r="H385" s="127">
        <f t="shared" si="191"/>
        <v>1581.9910010665994</v>
      </c>
      <c r="I385" s="127">
        <f t="shared" si="191"/>
        <v>1581.9910010665994</v>
      </c>
      <c r="J385" s="127">
        <f t="shared" si="191"/>
        <v>1977.4887513332492</v>
      </c>
      <c r="K385" s="127">
        <f t="shared" si="191"/>
        <v>1977.4887513332492</v>
      </c>
      <c r="L385" s="127">
        <f t="shared" si="191"/>
        <v>1977.4887513332492</v>
      </c>
      <c r="M385" s="127">
        <f t="shared" si="191"/>
        <v>1977.4887513332492</v>
      </c>
      <c r="N385" s="127">
        <f t="shared" si="191"/>
        <v>2372.9865015998989</v>
      </c>
      <c r="O385" s="127">
        <f t="shared" si="191"/>
        <v>2768.4842518665487</v>
      </c>
      <c r="P385" s="127">
        <f t="shared" si="191"/>
        <v>3163.9820021331984</v>
      </c>
      <c r="Q385" s="127">
        <f t="shared" si="191"/>
        <v>3163.9820021331984</v>
      </c>
      <c r="R385" s="127">
        <f t="shared" si="191"/>
        <v>3163.9820021331984</v>
      </c>
      <c r="S385" s="127">
        <f t="shared" si="191"/>
        <v>3163.9820021331984</v>
      </c>
      <c r="T385" s="127">
        <f t="shared" si="191"/>
        <v>3163.9820021331984</v>
      </c>
      <c r="U385" s="127">
        <f t="shared" si="191"/>
        <v>3559.4797523998482</v>
      </c>
      <c r="V385" s="127">
        <f t="shared" si="191"/>
        <v>3559.4797523998482</v>
      </c>
      <c r="W385" s="127">
        <f t="shared" si="191"/>
        <v>3559.4797523998482</v>
      </c>
      <c r="X385" s="127">
        <f t="shared" si="191"/>
        <v>3559.4797523998482</v>
      </c>
      <c r="Y385" s="127">
        <f t="shared" si="191"/>
        <v>3559.4797523998482</v>
      </c>
      <c r="Z385" s="127">
        <f t="shared" si="191"/>
        <v>3954.9775026664979</v>
      </c>
      <c r="AA385" s="127">
        <f t="shared" si="191"/>
        <v>3954.9775026664979</v>
      </c>
      <c r="AB385" s="127">
        <f t="shared" si="191"/>
        <v>3954.9775026664979</v>
      </c>
      <c r="AC385" s="127">
        <f t="shared" si="191"/>
        <v>3954.9775026664979</v>
      </c>
      <c r="AD385" s="127">
        <f t="shared" si="191"/>
        <v>3954.9775026664979</v>
      </c>
      <c r="AE385" s="127">
        <f t="shared" si="191"/>
        <v>3954.9775026664979</v>
      </c>
      <c r="AF385" s="127">
        <f t="shared" si="191"/>
        <v>3954.9775026664979</v>
      </c>
      <c r="AG385" s="127">
        <f t="shared" si="191"/>
        <v>3954.9775026664979</v>
      </c>
      <c r="AH385" s="127">
        <f t="shared" si="191"/>
        <v>3954.9775026664979</v>
      </c>
      <c r="AI385" s="127">
        <f t="shared" si="191"/>
        <v>3954.9775026664979</v>
      </c>
      <c r="AJ385" s="127">
        <f t="shared" si="191"/>
        <v>3954.9775026664979</v>
      </c>
      <c r="AK385" s="127">
        <f t="shared" si="191"/>
        <v>3954.9775026664979</v>
      </c>
      <c r="AL385" s="127">
        <f t="shared" si="191"/>
        <v>3954.9775026664979</v>
      </c>
      <c r="AM385" s="127">
        <f t="shared" si="191"/>
        <v>3954.9775026664979</v>
      </c>
      <c r="AN385" s="127">
        <f t="shared" si="191"/>
        <v>3954.9775026664979</v>
      </c>
      <c r="AO385" s="127">
        <f t="shared" si="191"/>
        <v>3954.9775026664979</v>
      </c>
      <c r="AP385" s="127">
        <f t="shared" si="191"/>
        <v>3954.9775026664979</v>
      </c>
      <c r="AQ385" s="127">
        <f t="shared" si="191"/>
        <v>3954.9775026664979</v>
      </c>
      <c r="AR385" s="127">
        <f t="shared" si="191"/>
        <v>3954.9775026664979</v>
      </c>
      <c r="AS385" s="127">
        <f t="shared" si="191"/>
        <v>3954.9775026664979</v>
      </c>
      <c r="AT385" s="127">
        <f t="shared" si="191"/>
        <v>3954.9775026664979</v>
      </c>
      <c r="AU385" s="127">
        <f t="shared" si="191"/>
        <v>3954.9775026664979</v>
      </c>
      <c r="AV385" s="127">
        <f t="shared" si="191"/>
        <v>3954.9775026664979</v>
      </c>
      <c r="AW385" s="127">
        <f t="shared" si="191"/>
        <v>3954.9775026664979</v>
      </c>
      <c r="AX385" s="127">
        <f t="shared" si="191"/>
        <v>3954.9775026664979</v>
      </c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</row>
    <row r="386" spans="1:64" x14ac:dyDescent="0.25">
      <c r="A386" s="127" t="s">
        <v>605</v>
      </c>
      <c r="B386" s="127" t="s">
        <v>606</v>
      </c>
      <c r="C386" s="127">
        <f t="shared" ref="C386:R388" si="192">+C375+C364+C353+C342+C331+C320+C309+C298+C287+C276</f>
        <v>0</v>
      </c>
      <c r="D386" s="127">
        <f t="shared" si="192"/>
        <v>0</v>
      </c>
      <c r="E386" s="127">
        <f t="shared" si="192"/>
        <v>0</v>
      </c>
      <c r="F386" s="127">
        <f t="shared" si="192"/>
        <v>41.666666666666664</v>
      </c>
      <c r="G386" s="127">
        <f>+G375+G364+G353+G342+G331+G320+G309+G298+G287+G276</f>
        <v>125</v>
      </c>
      <c r="H386" s="127">
        <f t="shared" si="192"/>
        <v>166.66666666666666</v>
      </c>
      <c r="I386" s="127">
        <f t="shared" si="192"/>
        <v>166.66666666666666</v>
      </c>
      <c r="J386" s="127">
        <f t="shared" si="192"/>
        <v>208.33333333333331</v>
      </c>
      <c r="K386" s="127">
        <f t="shared" si="192"/>
        <v>208.33333333333331</v>
      </c>
      <c r="L386" s="127">
        <f t="shared" si="192"/>
        <v>208.33333333333331</v>
      </c>
      <c r="M386" s="127">
        <f t="shared" si="192"/>
        <v>208.33333333333331</v>
      </c>
      <c r="N386" s="127">
        <f t="shared" si="192"/>
        <v>249.99999999999997</v>
      </c>
      <c r="O386" s="127">
        <f t="shared" si="192"/>
        <v>291.66666666666663</v>
      </c>
      <c r="P386" s="127">
        <f t="shared" si="192"/>
        <v>333.33333333333331</v>
      </c>
      <c r="Q386" s="127">
        <f t="shared" si="192"/>
        <v>333.33333333333331</v>
      </c>
      <c r="R386" s="127">
        <f t="shared" si="192"/>
        <v>333.33333333333331</v>
      </c>
      <c r="S386" s="127">
        <f t="shared" si="191"/>
        <v>333.33333333333331</v>
      </c>
      <c r="T386" s="127">
        <f t="shared" si="191"/>
        <v>333.33333333333331</v>
      </c>
      <c r="U386" s="127">
        <f t="shared" si="191"/>
        <v>375</v>
      </c>
      <c r="V386" s="127">
        <f t="shared" si="191"/>
        <v>375</v>
      </c>
      <c r="W386" s="127">
        <f t="shared" si="191"/>
        <v>375</v>
      </c>
      <c r="X386" s="127">
        <f t="shared" si="191"/>
        <v>375</v>
      </c>
      <c r="Y386" s="127">
        <f t="shared" si="191"/>
        <v>375</v>
      </c>
      <c r="Z386" s="127">
        <f t="shared" si="191"/>
        <v>416.66666666666669</v>
      </c>
      <c r="AA386" s="127">
        <f t="shared" si="191"/>
        <v>416.66666666666669</v>
      </c>
      <c r="AB386" s="127">
        <f t="shared" si="191"/>
        <v>416.66666666666669</v>
      </c>
      <c r="AC386" s="127">
        <f t="shared" si="191"/>
        <v>416.66666666666669</v>
      </c>
      <c r="AD386" s="127">
        <f t="shared" si="191"/>
        <v>416.66666666666669</v>
      </c>
      <c r="AE386" s="127">
        <f t="shared" si="191"/>
        <v>416.66666666666669</v>
      </c>
      <c r="AF386" s="127">
        <f t="shared" si="191"/>
        <v>416.66666666666669</v>
      </c>
      <c r="AG386" s="127">
        <f t="shared" si="191"/>
        <v>416.66666666666669</v>
      </c>
      <c r="AH386" s="127">
        <f t="shared" si="191"/>
        <v>416.66666666666669</v>
      </c>
      <c r="AI386" s="127">
        <f t="shared" si="191"/>
        <v>416.66666666666669</v>
      </c>
      <c r="AJ386" s="127">
        <f t="shared" si="191"/>
        <v>416.66666666666669</v>
      </c>
      <c r="AK386" s="127">
        <f t="shared" si="191"/>
        <v>416.66666666666669</v>
      </c>
      <c r="AL386" s="127">
        <f t="shared" si="191"/>
        <v>416.66666666666669</v>
      </c>
      <c r="AM386" s="127">
        <f t="shared" si="191"/>
        <v>416.66666666666669</v>
      </c>
      <c r="AN386" s="127">
        <f t="shared" si="191"/>
        <v>416.66666666666669</v>
      </c>
      <c r="AO386" s="127">
        <f t="shared" si="191"/>
        <v>416.66666666666669</v>
      </c>
      <c r="AP386" s="127">
        <f t="shared" si="191"/>
        <v>416.66666666666669</v>
      </c>
      <c r="AQ386" s="127">
        <f t="shared" si="191"/>
        <v>416.66666666666669</v>
      </c>
      <c r="AR386" s="127">
        <f t="shared" si="191"/>
        <v>416.66666666666669</v>
      </c>
      <c r="AS386" s="127">
        <f t="shared" si="191"/>
        <v>416.66666666666669</v>
      </c>
      <c r="AT386" s="127">
        <f t="shared" si="191"/>
        <v>416.66666666666669</v>
      </c>
      <c r="AU386" s="127">
        <f t="shared" si="191"/>
        <v>416.66666666666669</v>
      </c>
      <c r="AV386" s="127">
        <f t="shared" si="191"/>
        <v>416.66666666666669</v>
      </c>
      <c r="AW386" s="127">
        <f t="shared" si="191"/>
        <v>416.66666666666669</v>
      </c>
      <c r="AX386" s="127">
        <f t="shared" si="191"/>
        <v>416.66666666666669</v>
      </c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</row>
    <row r="387" spans="1:64" x14ac:dyDescent="0.25">
      <c r="A387" s="127" t="s">
        <v>607</v>
      </c>
      <c r="B387" s="127" t="s">
        <v>608</v>
      </c>
      <c r="C387" s="127">
        <f t="shared" si="192"/>
        <v>0</v>
      </c>
      <c r="D387" s="127">
        <f t="shared" si="192"/>
        <v>0</v>
      </c>
      <c r="E387" s="127">
        <f t="shared" si="192"/>
        <v>0</v>
      </c>
      <c r="F387" s="127">
        <f t="shared" si="192"/>
        <v>1958.3333333333333</v>
      </c>
      <c r="G387" s="127">
        <f t="shared" si="192"/>
        <v>5833.333333333333</v>
      </c>
      <c r="H387" s="127">
        <f t="shared" si="192"/>
        <v>7666.666666666667</v>
      </c>
      <c r="I387" s="127">
        <f t="shared" si="192"/>
        <v>7500</v>
      </c>
      <c r="J387" s="127">
        <f t="shared" si="192"/>
        <v>9291.6666666666661</v>
      </c>
      <c r="K387" s="127">
        <f t="shared" si="192"/>
        <v>9083.3333333333339</v>
      </c>
      <c r="L387" s="127">
        <f t="shared" si="192"/>
        <v>8875</v>
      </c>
      <c r="M387" s="127">
        <f t="shared" si="192"/>
        <v>8666.6666666666679</v>
      </c>
      <c r="N387" s="127">
        <f>+N376+N365+N354+N343+N332+N321+N310+N299+N288+N277</f>
        <v>10416.666666666668</v>
      </c>
      <c r="O387" s="127">
        <f t="shared" si="192"/>
        <v>12125</v>
      </c>
      <c r="P387" s="127">
        <f t="shared" si="192"/>
        <v>13791.666666666666</v>
      </c>
      <c r="Q387" s="127">
        <f t="shared" si="192"/>
        <v>13458.333333333334</v>
      </c>
      <c r="R387" s="127">
        <f t="shared" si="192"/>
        <v>13125</v>
      </c>
      <c r="S387" s="127">
        <f t="shared" si="191"/>
        <v>12791.666666666666</v>
      </c>
      <c r="T387" s="127">
        <f t="shared" si="191"/>
        <v>12458.333333333334</v>
      </c>
      <c r="U387" s="127">
        <f t="shared" si="191"/>
        <v>14083.333333333334</v>
      </c>
      <c r="V387" s="127">
        <f t="shared" si="191"/>
        <v>13708.333333333334</v>
      </c>
      <c r="W387" s="127">
        <f t="shared" si="191"/>
        <v>13333.333333333334</v>
      </c>
      <c r="X387" s="127">
        <f t="shared" si="191"/>
        <v>12958.333333333334</v>
      </c>
      <c r="Y387" s="127">
        <f t="shared" si="191"/>
        <v>12583.333333333336</v>
      </c>
      <c r="Z387" s="127">
        <f t="shared" si="191"/>
        <v>14166.66666666667</v>
      </c>
      <c r="AA387" s="127">
        <f t="shared" si="191"/>
        <v>13750</v>
      </c>
      <c r="AB387" s="127">
        <f t="shared" si="191"/>
        <v>13333.333333333336</v>
      </c>
      <c r="AC387" s="127">
        <f t="shared" si="191"/>
        <v>12916.66666666667</v>
      </c>
      <c r="AD387" s="127">
        <f t="shared" si="191"/>
        <v>12500</v>
      </c>
      <c r="AE387" s="127">
        <f t="shared" si="191"/>
        <v>12083.333333333336</v>
      </c>
      <c r="AF387" s="127">
        <f t="shared" si="191"/>
        <v>11666.66666666667</v>
      </c>
      <c r="AG387" s="127">
        <f t="shared" si="191"/>
        <v>11250.000000000004</v>
      </c>
      <c r="AH387" s="127">
        <f t="shared" si="191"/>
        <v>10833.333333333336</v>
      </c>
      <c r="AI387" s="127">
        <f t="shared" si="191"/>
        <v>10416.666666666668</v>
      </c>
      <c r="AJ387" s="127">
        <f t="shared" si="191"/>
        <v>10000</v>
      </c>
      <c r="AK387" s="127">
        <f t="shared" si="191"/>
        <v>9583.3333333333321</v>
      </c>
      <c r="AL387" s="127">
        <f t="shared" si="191"/>
        <v>9166.6666666666661</v>
      </c>
      <c r="AM387" s="127">
        <f t="shared" si="191"/>
        <v>8750</v>
      </c>
      <c r="AN387" s="127">
        <f t="shared" si="191"/>
        <v>8333.3333333333339</v>
      </c>
      <c r="AO387" s="127">
        <f t="shared" si="191"/>
        <v>7916.6666666666661</v>
      </c>
      <c r="AP387" s="127">
        <f t="shared" si="191"/>
        <v>7499.9999999999991</v>
      </c>
      <c r="AQ387" s="127">
        <f t="shared" si="191"/>
        <v>7083.3333333333321</v>
      </c>
      <c r="AR387" s="127">
        <f t="shared" si="191"/>
        <v>6666.6666666666642</v>
      </c>
      <c r="AS387" s="127">
        <f t="shared" si="191"/>
        <v>6249.9999999999964</v>
      </c>
      <c r="AT387" s="127">
        <f t="shared" si="191"/>
        <v>5833.3333333333303</v>
      </c>
      <c r="AU387" s="127">
        <f t="shared" si="191"/>
        <v>5416.6666666666633</v>
      </c>
      <c r="AV387" s="127">
        <f t="shared" si="191"/>
        <v>4999.9999999999955</v>
      </c>
      <c r="AW387" s="127">
        <f t="shared" si="191"/>
        <v>4583.3333333333267</v>
      </c>
      <c r="AX387" s="127">
        <f t="shared" si="191"/>
        <v>4166.6666666666606</v>
      </c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</row>
    <row r="388" spans="1:64" x14ac:dyDescent="0.25">
      <c r="A388" s="127"/>
      <c r="B388" s="127" t="s">
        <v>609</v>
      </c>
      <c r="C388" s="127">
        <f t="shared" si="192"/>
        <v>0</v>
      </c>
      <c r="D388" s="127">
        <f t="shared" si="192"/>
        <v>0</v>
      </c>
      <c r="E388" s="127">
        <f t="shared" si="192"/>
        <v>0</v>
      </c>
      <c r="F388" s="127">
        <f t="shared" si="192"/>
        <v>0</v>
      </c>
      <c r="G388" s="127">
        <f t="shared" si="192"/>
        <v>0</v>
      </c>
      <c r="H388" s="127">
        <f t="shared" si="192"/>
        <v>0</v>
      </c>
      <c r="I388" s="127">
        <f t="shared" si="192"/>
        <v>0</v>
      </c>
      <c r="J388" s="127">
        <f t="shared" si="192"/>
        <v>0</v>
      </c>
      <c r="K388" s="127">
        <f t="shared" si="192"/>
        <v>0</v>
      </c>
      <c r="L388" s="127">
        <f t="shared" si="192"/>
        <v>0</v>
      </c>
      <c r="M388" s="127">
        <f t="shared" si="192"/>
        <v>0</v>
      </c>
      <c r="N388" s="127">
        <f t="shared" si="192"/>
        <v>0</v>
      </c>
      <c r="O388" s="127">
        <f t="shared" si="192"/>
        <v>0</v>
      </c>
      <c r="P388" s="127">
        <f t="shared" si="192"/>
        <v>0</v>
      </c>
      <c r="Q388" s="127">
        <f t="shared" si="192"/>
        <v>0</v>
      </c>
      <c r="R388" s="127">
        <f t="shared" si="192"/>
        <v>0</v>
      </c>
      <c r="S388" s="127">
        <f t="shared" si="191"/>
        <v>0</v>
      </c>
      <c r="T388" s="127">
        <f t="shared" si="191"/>
        <v>0</v>
      </c>
      <c r="U388" s="127">
        <f t="shared" si="191"/>
        <v>0</v>
      </c>
      <c r="V388" s="127">
        <f t="shared" si="191"/>
        <v>0</v>
      </c>
      <c r="W388" s="127">
        <f t="shared" si="191"/>
        <v>0</v>
      </c>
      <c r="X388" s="127">
        <f t="shared" si="191"/>
        <v>0</v>
      </c>
      <c r="Y388" s="127">
        <f t="shared" si="191"/>
        <v>0</v>
      </c>
      <c r="Z388" s="127">
        <f t="shared" si="191"/>
        <v>0</v>
      </c>
      <c r="AA388" s="127">
        <f t="shared" si="191"/>
        <v>0</v>
      </c>
      <c r="AB388" s="127">
        <f t="shared" si="191"/>
        <v>0</v>
      </c>
      <c r="AC388" s="127">
        <f t="shared" si="191"/>
        <v>0</v>
      </c>
      <c r="AD388" s="127">
        <f t="shared" si="191"/>
        <v>0</v>
      </c>
      <c r="AE388" s="127">
        <f t="shared" si="191"/>
        <v>0</v>
      </c>
      <c r="AF388" s="127">
        <f t="shared" si="191"/>
        <v>0</v>
      </c>
      <c r="AG388" s="127">
        <f t="shared" si="191"/>
        <v>0</v>
      </c>
      <c r="AH388" s="127">
        <f t="shared" si="191"/>
        <v>0</v>
      </c>
      <c r="AI388" s="127">
        <f t="shared" si="191"/>
        <v>0</v>
      </c>
      <c r="AJ388" s="127">
        <f t="shared" si="191"/>
        <v>0</v>
      </c>
      <c r="AK388" s="127">
        <f t="shared" si="191"/>
        <v>0</v>
      </c>
      <c r="AL388" s="127">
        <f t="shared" si="191"/>
        <v>0</v>
      </c>
      <c r="AM388" s="127">
        <f t="shared" si="191"/>
        <v>0</v>
      </c>
      <c r="AN388" s="127">
        <f t="shared" si="191"/>
        <v>0</v>
      </c>
      <c r="AO388" s="127">
        <f t="shared" si="191"/>
        <v>0</v>
      </c>
      <c r="AP388" s="127">
        <f t="shared" si="191"/>
        <v>0</v>
      </c>
      <c r="AQ388" s="127">
        <f t="shared" si="191"/>
        <v>0</v>
      </c>
      <c r="AR388" s="127">
        <f t="shared" si="191"/>
        <v>0</v>
      </c>
      <c r="AS388" s="127">
        <f t="shared" si="191"/>
        <v>0</v>
      </c>
      <c r="AT388" s="127">
        <f t="shared" si="191"/>
        <v>0</v>
      </c>
      <c r="AU388" s="127">
        <f t="shared" si="191"/>
        <v>0</v>
      </c>
      <c r="AV388" s="127">
        <f t="shared" si="191"/>
        <v>0</v>
      </c>
      <c r="AW388" s="127">
        <f t="shared" si="191"/>
        <v>0</v>
      </c>
      <c r="AX388" s="127">
        <f t="shared" si="191"/>
        <v>0</v>
      </c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</row>
    <row r="389" spans="1:64" x14ac:dyDescent="0.25">
      <c r="A389" s="127"/>
      <c r="B389" s="145" t="s">
        <v>610</v>
      </c>
      <c r="C389" s="145">
        <f>+C385+C386+C388</f>
        <v>0</v>
      </c>
      <c r="D389" s="145">
        <f t="shared" ref="D389:AX389" si="193">+D385+D386+D388</f>
        <v>0</v>
      </c>
      <c r="E389" s="145">
        <f t="shared" si="193"/>
        <v>0</v>
      </c>
      <c r="F389" s="145">
        <f t="shared" si="193"/>
        <v>437.16441693331655</v>
      </c>
      <c r="G389" s="145">
        <f t="shared" si="193"/>
        <v>1311.4932507999497</v>
      </c>
      <c r="H389" s="145">
        <f t="shared" si="193"/>
        <v>1748.6576677332662</v>
      </c>
      <c r="I389" s="145">
        <f t="shared" si="193"/>
        <v>1748.6576677332662</v>
      </c>
      <c r="J389" s="145">
        <f t="shared" si="193"/>
        <v>2185.8220846665827</v>
      </c>
      <c r="K389" s="145">
        <f t="shared" si="193"/>
        <v>2185.8220846665827</v>
      </c>
      <c r="L389" s="145">
        <f t="shared" si="193"/>
        <v>2185.8220846665827</v>
      </c>
      <c r="M389" s="145">
        <f t="shared" si="193"/>
        <v>2185.8220846665827</v>
      </c>
      <c r="N389" s="145">
        <f t="shared" si="193"/>
        <v>2622.9865015998989</v>
      </c>
      <c r="O389" s="145">
        <f t="shared" si="193"/>
        <v>3060.1509185332152</v>
      </c>
      <c r="P389" s="145">
        <f t="shared" si="193"/>
        <v>3497.3153354665319</v>
      </c>
      <c r="Q389" s="145">
        <f t="shared" si="193"/>
        <v>3497.3153354665319</v>
      </c>
      <c r="R389" s="145">
        <f t="shared" si="193"/>
        <v>3497.3153354665319</v>
      </c>
      <c r="S389" s="145">
        <f t="shared" si="193"/>
        <v>3497.3153354665319</v>
      </c>
      <c r="T389" s="145">
        <f t="shared" si="193"/>
        <v>3497.3153354665319</v>
      </c>
      <c r="U389" s="145">
        <f t="shared" si="193"/>
        <v>3934.4797523998482</v>
      </c>
      <c r="V389" s="145">
        <f t="shared" si="193"/>
        <v>3934.4797523998482</v>
      </c>
      <c r="W389" s="145">
        <f t="shared" si="193"/>
        <v>3934.4797523998482</v>
      </c>
      <c r="X389" s="145">
        <f t="shared" si="193"/>
        <v>3934.4797523998482</v>
      </c>
      <c r="Y389" s="145">
        <f t="shared" si="193"/>
        <v>3934.4797523998482</v>
      </c>
      <c r="Z389" s="145">
        <f t="shared" si="193"/>
        <v>4371.6441693331644</v>
      </c>
      <c r="AA389" s="145">
        <f t="shared" si="193"/>
        <v>4371.6441693331644</v>
      </c>
      <c r="AB389" s="145">
        <f t="shared" si="193"/>
        <v>4371.6441693331644</v>
      </c>
      <c r="AC389" s="145">
        <f t="shared" si="193"/>
        <v>4371.6441693331644</v>
      </c>
      <c r="AD389" s="145">
        <f t="shared" si="193"/>
        <v>4371.6441693331644</v>
      </c>
      <c r="AE389" s="145">
        <f t="shared" si="193"/>
        <v>4371.6441693331644</v>
      </c>
      <c r="AF389" s="145">
        <f t="shared" si="193"/>
        <v>4371.6441693331644</v>
      </c>
      <c r="AG389" s="145">
        <f t="shared" si="193"/>
        <v>4371.6441693331644</v>
      </c>
      <c r="AH389" s="145">
        <f t="shared" si="193"/>
        <v>4371.6441693331644</v>
      </c>
      <c r="AI389" s="145">
        <f t="shared" si="193"/>
        <v>4371.6441693331644</v>
      </c>
      <c r="AJ389" s="145">
        <f t="shared" si="193"/>
        <v>4371.6441693331644</v>
      </c>
      <c r="AK389" s="145">
        <f t="shared" si="193"/>
        <v>4371.6441693331644</v>
      </c>
      <c r="AL389" s="145">
        <f t="shared" si="193"/>
        <v>4371.6441693331644</v>
      </c>
      <c r="AM389" s="145">
        <f t="shared" si="193"/>
        <v>4371.6441693331644</v>
      </c>
      <c r="AN389" s="145">
        <f t="shared" si="193"/>
        <v>4371.6441693331644</v>
      </c>
      <c r="AO389" s="145">
        <f t="shared" si="193"/>
        <v>4371.6441693331644</v>
      </c>
      <c r="AP389" s="145">
        <f t="shared" si="193"/>
        <v>4371.6441693331644</v>
      </c>
      <c r="AQ389" s="145">
        <f t="shared" si="193"/>
        <v>4371.6441693331644</v>
      </c>
      <c r="AR389" s="145">
        <f t="shared" si="193"/>
        <v>4371.6441693331644</v>
      </c>
      <c r="AS389" s="145">
        <f t="shared" si="193"/>
        <v>4371.6441693331644</v>
      </c>
      <c r="AT389" s="145">
        <f t="shared" si="193"/>
        <v>4371.6441693331644</v>
      </c>
      <c r="AU389" s="145">
        <f t="shared" si="193"/>
        <v>4371.6441693331644</v>
      </c>
      <c r="AV389" s="145">
        <f t="shared" si="193"/>
        <v>4371.6441693331644</v>
      </c>
      <c r="AW389" s="145">
        <f t="shared" si="193"/>
        <v>4371.6441693331644</v>
      </c>
      <c r="AX389" s="145">
        <f t="shared" si="193"/>
        <v>4371.6441693331644</v>
      </c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</row>
    <row r="390" spans="1:64" x14ac:dyDescent="0.25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</row>
    <row r="391" spans="1:64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</row>
    <row r="392" spans="1:64" x14ac:dyDescent="0.25">
      <c r="A392" s="127"/>
      <c r="B392" s="127" t="s">
        <v>340</v>
      </c>
      <c r="C392" s="127">
        <f t="shared" ref="C392:AX392" si="194">+C381+C370+C359+C348+C337+C326+C315+C304+C293+C282</f>
        <v>0</v>
      </c>
      <c r="D392" s="127">
        <f t="shared" si="194"/>
        <v>0</v>
      </c>
      <c r="E392" s="127">
        <f t="shared" si="194"/>
        <v>0</v>
      </c>
      <c r="F392" s="127">
        <f t="shared" si="194"/>
        <v>2395.4977502666497</v>
      </c>
      <c r="G392" s="127">
        <f t="shared" si="194"/>
        <v>5186.4932507999492</v>
      </c>
      <c r="H392" s="127">
        <f t="shared" si="194"/>
        <v>3581.991001066599</v>
      </c>
      <c r="I392" s="127">
        <f t="shared" si="194"/>
        <v>1581.9910010665994</v>
      </c>
      <c r="J392" s="127">
        <f t="shared" si="194"/>
        <v>3977.4887513332487</v>
      </c>
      <c r="K392" s="127">
        <f t="shared" si="194"/>
        <v>1977.4887513332492</v>
      </c>
      <c r="L392" s="127">
        <f t="shared" si="194"/>
        <v>1977.4887513332492</v>
      </c>
      <c r="M392" s="127">
        <f t="shared" si="194"/>
        <v>1977.4887513332492</v>
      </c>
      <c r="N392" s="127">
        <f t="shared" si="194"/>
        <v>4372.9865015998985</v>
      </c>
      <c r="O392" s="127">
        <f t="shared" si="194"/>
        <v>4768.4842518665482</v>
      </c>
      <c r="P392" s="127">
        <f t="shared" si="194"/>
        <v>5163.9820021331989</v>
      </c>
      <c r="Q392" s="127">
        <f t="shared" si="194"/>
        <v>3163.9820021331984</v>
      </c>
      <c r="R392" s="127">
        <f t="shared" si="194"/>
        <v>3163.9820021331984</v>
      </c>
      <c r="S392" s="127">
        <f t="shared" si="194"/>
        <v>3163.9820021331984</v>
      </c>
      <c r="T392" s="127">
        <f t="shared" si="194"/>
        <v>3163.9820021331984</v>
      </c>
      <c r="U392" s="127">
        <f t="shared" si="194"/>
        <v>5559.4797523998477</v>
      </c>
      <c r="V392" s="127">
        <f t="shared" si="194"/>
        <v>3559.4797523998482</v>
      </c>
      <c r="W392" s="127">
        <f t="shared" si="194"/>
        <v>3559.4797523998482</v>
      </c>
      <c r="X392" s="127">
        <f t="shared" si="194"/>
        <v>3559.4797523998482</v>
      </c>
      <c r="Y392" s="127">
        <f t="shared" si="194"/>
        <v>3559.4797523998482</v>
      </c>
      <c r="Z392" s="127">
        <f t="shared" si="194"/>
        <v>5954.9775026664975</v>
      </c>
      <c r="AA392" s="127">
        <f t="shared" si="194"/>
        <v>3954.9775026664979</v>
      </c>
      <c r="AB392" s="127">
        <f t="shared" si="194"/>
        <v>3954.9775026664979</v>
      </c>
      <c r="AC392" s="127">
        <f t="shared" si="194"/>
        <v>3954.9775026664979</v>
      </c>
      <c r="AD392" s="127">
        <f t="shared" si="194"/>
        <v>3954.9775026664979</v>
      </c>
      <c r="AE392" s="127">
        <f t="shared" si="194"/>
        <v>3954.9775026664979</v>
      </c>
      <c r="AF392" s="127">
        <f t="shared" si="194"/>
        <v>3954.9775026664979</v>
      </c>
      <c r="AG392" s="127">
        <f t="shared" si="194"/>
        <v>3954.9775026664979</v>
      </c>
      <c r="AH392" s="127">
        <f t="shared" si="194"/>
        <v>3954.9775026664979</v>
      </c>
      <c r="AI392" s="127">
        <f t="shared" si="194"/>
        <v>3954.9775026664979</v>
      </c>
      <c r="AJ392" s="127">
        <f t="shared" si="194"/>
        <v>3954.9775026664979</v>
      </c>
      <c r="AK392" s="127">
        <f t="shared" si="194"/>
        <v>3954.9775026664979</v>
      </c>
      <c r="AL392" s="127">
        <f t="shared" si="194"/>
        <v>3954.9775026664979</v>
      </c>
      <c r="AM392" s="127">
        <f t="shared" si="194"/>
        <v>3954.9775026664979</v>
      </c>
      <c r="AN392" s="127">
        <f t="shared" si="194"/>
        <v>3954.9775026664979</v>
      </c>
      <c r="AO392" s="127">
        <f t="shared" si="194"/>
        <v>3954.9775026664979</v>
      </c>
      <c r="AP392" s="127">
        <f t="shared" si="194"/>
        <v>3954.9775026664979</v>
      </c>
      <c r="AQ392" s="127">
        <f t="shared" si="194"/>
        <v>3954.9775026664979</v>
      </c>
      <c r="AR392" s="127">
        <f t="shared" si="194"/>
        <v>3954.9775026664979</v>
      </c>
      <c r="AS392" s="127">
        <f t="shared" si="194"/>
        <v>3954.9775026664979</v>
      </c>
      <c r="AT392" s="127">
        <f t="shared" si="194"/>
        <v>3954.9775026664979</v>
      </c>
      <c r="AU392" s="127">
        <f t="shared" si="194"/>
        <v>3954.9775026664979</v>
      </c>
      <c r="AV392" s="127">
        <f t="shared" si="194"/>
        <v>3954.9775026664979</v>
      </c>
      <c r="AW392" s="127">
        <f t="shared" si="194"/>
        <v>3954.9775026664979</v>
      </c>
      <c r="AX392" s="127">
        <f t="shared" si="194"/>
        <v>3954.9775026664979</v>
      </c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</row>
    <row r="393" spans="1:64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</row>
    <row r="394" spans="1:64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</row>
    <row r="395" spans="1:64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</row>
    <row r="396" spans="1:64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</row>
    <row r="397" spans="1:64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</row>
    <row r="398" spans="1:64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</row>
    <row r="399" spans="1:64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</row>
  </sheetData>
  <hyperlinks>
    <hyperlink ref="A1" location="View!A1" display="vie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06"/>
  <sheetViews>
    <sheetView showGridLines="0" workbookViewId="0">
      <selection activeCell="F16" sqref="F16"/>
    </sheetView>
  </sheetViews>
  <sheetFormatPr defaultRowHeight="15" x14ac:dyDescent="0.25"/>
  <cols>
    <col min="1" max="1" width="60.42578125" customWidth="1"/>
    <col min="2" max="2" width="12.28515625" bestFit="1" customWidth="1"/>
    <col min="3" max="12" width="11.5703125" bestFit="1" customWidth="1"/>
    <col min="13" max="13" width="13.28515625" bestFit="1" customWidth="1"/>
    <col min="14" max="24" width="11.5703125" bestFit="1" customWidth="1"/>
    <col min="25" max="25" width="13.28515625" bestFit="1" customWidth="1"/>
    <col min="26" max="36" width="11.5703125" bestFit="1" customWidth="1"/>
    <col min="37" max="37" width="13.28515625" bestFit="1" customWidth="1"/>
  </cols>
  <sheetData>
    <row r="1" spans="1:37" x14ac:dyDescent="0.25">
      <c r="A1" s="25" t="s">
        <v>204</v>
      </c>
    </row>
    <row r="3" spans="1:37" x14ac:dyDescent="0.25">
      <c r="A3" s="134" t="s">
        <v>638</v>
      </c>
      <c r="B3" s="170">
        <f>+View!C21</f>
        <v>3.9E-2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x14ac:dyDescent="0.25">
      <c r="A5" s="134" t="s">
        <v>613</v>
      </c>
      <c r="B5" s="171">
        <v>103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</row>
    <row r="6" spans="1:37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</row>
    <row r="7" spans="1:37" x14ac:dyDescent="0.25">
      <c r="A7" s="134"/>
      <c r="B7" s="172" t="s">
        <v>614</v>
      </c>
      <c r="C7" s="172" t="s">
        <v>615</v>
      </c>
      <c r="D7" s="172" t="s">
        <v>616</v>
      </c>
      <c r="E7" s="172" t="s">
        <v>617</v>
      </c>
      <c r="F7" s="172" t="s">
        <v>618</v>
      </c>
      <c r="G7" s="172" t="s">
        <v>619</v>
      </c>
      <c r="H7" s="172" t="s">
        <v>620</v>
      </c>
      <c r="I7" s="172" t="s">
        <v>621</v>
      </c>
      <c r="J7" s="172" t="s">
        <v>622</v>
      </c>
      <c r="K7" s="172" t="s">
        <v>623</v>
      </c>
      <c r="L7" s="172" t="s">
        <v>624</v>
      </c>
      <c r="M7" s="172" t="s">
        <v>625</v>
      </c>
      <c r="N7" s="172" t="s">
        <v>614</v>
      </c>
      <c r="O7" s="172" t="s">
        <v>615</v>
      </c>
      <c r="P7" s="172" t="s">
        <v>616</v>
      </c>
      <c r="Q7" s="172" t="s">
        <v>617</v>
      </c>
      <c r="R7" s="172" t="s">
        <v>618</v>
      </c>
      <c r="S7" s="172" t="s">
        <v>619</v>
      </c>
      <c r="T7" s="172" t="s">
        <v>620</v>
      </c>
      <c r="U7" s="172" t="s">
        <v>621</v>
      </c>
      <c r="V7" s="172" t="s">
        <v>622</v>
      </c>
      <c r="W7" s="172" t="s">
        <v>623</v>
      </c>
      <c r="X7" s="172" t="s">
        <v>624</v>
      </c>
      <c r="Y7" s="172" t="s">
        <v>625</v>
      </c>
      <c r="Z7" s="172" t="s">
        <v>614</v>
      </c>
      <c r="AA7" s="172" t="s">
        <v>615</v>
      </c>
      <c r="AB7" s="172" t="s">
        <v>616</v>
      </c>
      <c r="AC7" s="172" t="s">
        <v>617</v>
      </c>
      <c r="AD7" s="172" t="s">
        <v>618</v>
      </c>
      <c r="AE7" s="172" t="s">
        <v>619</v>
      </c>
      <c r="AF7" s="172" t="s">
        <v>620</v>
      </c>
      <c r="AG7" s="172" t="s">
        <v>621</v>
      </c>
      <c r="AH7" s="172" t="s">
        <v>622</v>
      </c>
      <c r="AI7" s="172" t="s">
        <v>623</v>
      </c>
      <c r="AJ7" s="172" t="s">
        <v>624</v>
      </c>
      <c r="AK7" s="172" t="s">
        <v>625</v>
      </c>
    </row>
    <row r="8" spans="1:37" x14ac:dyDescent="0.25">
      <c r="A8" s="134"/>
      <c r="B8" s="173" t="str">
        <f>+SPm!B2</f>
        <v>A1 M1</v>
      </c>
      <c r="C8" s="173">
        <f>+'[2]In mat prime'!G4</f>
        <v>8.1288343558282208E-3</v>
      </c>
      <c r="D8" s="173">
        <f>+'[2]In mat prime'!H4</f>
        <v>8.1288343558282208E-3</v>
      </c>
      <c r="E8" s="173">
        <f>+'[2]In mat prime'!I4</f>
        <v>8.1288343558282208E-3</v>
      </c>
      <c r="F8" s="173">
        <f>+'[2]In mat prime'!J4</f>
        <v>8.1288343558282208E-3</v>
      </c>
      <c r="G8" s="173">
        <f>+'[2]In mat prime'!K4</f>
        <v>8.1288343558282208E-3</v>
      </c>
      <c r="H8" s="173">
        <f>+'[2]In mat prime'!L4</f>
        <v>8.1288343558282208E-3</v>
      </c>
      <c r="I8" s="173">
        <f>+'[2]In mat prime'!M4</f>
        <v>8.1288343558282208E-3</v>
      </c>
      <c r="J8" s="173">
        <f>+'[2]In mat prime'!N4</f>
        <v>8.1288343558282208E-3</v>
      </c>
      <c r="K8" s="173">
        <f>+'[2]In mat prime'!O4</f>
        <v>8.1288343558282208E-3</v>
      </c>
      <c r="L8" s="173">
        <f>+'[2]In mat prime'!P4</f>
        <v>8.1288343558282208E-3</v>
      </c>
      <c r="M8" s="173">
        <f>+'[2]In mat prime'!Q4</f>
        <v>8.1288343558282208E-3</v>
      </c>
      <c r="N8" s="173">
        <f>+'[2]In mat prime'!R4</f>
        <v>8.1288343558282208E-3</v>
      </c>
      <c r="O8" s="173">
        <f>+'[2]In mat prime'!S4</f>
        <v>8.1288343558282208E-3</v>
      </c>
      <c r="P8" s="173">
        <f>+'[2]In mat prime'!T4</f>
        <v>8.1288343558282208E-3</v>
      </c>
      <c r="Q8" s="173">
        <f>+'[2]In mat prime'!U4</f>
        <v>8.1288343558282208E-3</v>
      </c>
      <c r="R8" s="173">
        <f>+'[2]In mat prime'!V4</f>
        <v>8.1288343558282208E-3</v>
      </c>
      <c r="S8" s="173">
        <f>+'[2]In mat prime'!W4</f>
        <v>8.1288343558282208E-3</v>
      </c>
      <c r="T8" s="173">
        <f>+'[2]In mat prime'!X4</f>
        <v>8.1288343558282208E-3</v>
      </c>
      <c r="U8" s="173">
        <f>+'[2]In mat prime'!Y4</f>
        <v>8.1288343558282208E-3</v>
      </c>
      <c r="V8" s="173">
        <f>+'[2]In mat prime'!Z4</f>
        <v>8.1288343558282208E-3</v>
      </c>
      <c r="W8" s="173">
        <f>+'[2]In mat prime'!AA4</f>
        <v>8.1288343558282208E-3</v>
      </c>
      <c r="X8" s="173">
        <f>+'[2]In mat prime'!AB4</f>
        <v>8.1288343558282208E-3</v>
      </c>
      <c r="Y8" s="173">
        <f>+'[2]In mat prime'!AC4</f>
        <v>8.1288343558282208E-3</v>
      </c>
      <c r="Z8" s="173">
        <f>+'[2]In mat prime'!AD4</f>
        <v>8.1288343558282208E-3</v>
      </c>
      <c r="AA8" s="173">
        <f>+'[2]In mat prime'!AE4</f>
        <v>8.1288343558282208E-3</v>
      </c>
      <c r="AB8" s="173">
        <f>+'[2]In mat prime'!AF4</f>
        <v>8.1288343558282208E-3</v>
      </c>
      <c r="AC8" s="173">
        <f>+'[2]In mat prime'!AG4</f>
        <v>8.1288343558282208E-3</v>
      </c>
      <c r="AD8" s="173">
        <f>+'[2]In mat prime'!AH4</f>
        <v>8.1288343558282208E-3</v>
      </c>
      <c r="AE8" s="173">
        <f>+'[2]In mat prime'!AI4</f>
        <v>8.1288343558282208E-3</v>
      </c>
      <c r="AF8" s="173">
        <f>+'[2]In mat prime'!AJ4</f>
        <v>8.1288343558282208E-3</v>
      </c>
      <c r="AG8" s="173">
        <f>+'[2]In mat prime'!AK4</f>
        <v>8.1288343558282208E-3</v>
      </c>
      <c r="AH8" s="173">
        <f>+'[2]In mat prime'!AL4</f>
        <v>8.1288343558282208E-3</v>
      </c>
      <c r="AI8" s="173">
        <f>+'[2]In mat prime'!AM4</f>
        <v>8.1288343558282208E-3</v>
      </c>
      <c r="AJ8" s="173">
        <f>+'[2]In mat prime'!AN4</f>
        <v>8.1288343558282208E-3</v>
      </c>
      <c r="AK8" s="173">
        <f>+'[2]In mat prime'!AO4</f>
        <v>8.1288343558282208E-3</v>
      </c>
    </row>
    <row r="9" spans="1:37" x14ac:dyDescent="0.25">
      <c r="A9" s="13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7" x14ac:dyDescent="0.25">
      <c r="A10" s="134" t="s">
        <v>640</v>
      </c>
      <c r="B10" s="154">
        <f t="shared" ref="B10:AK10" si="0">SUM(B12:B16)</f>
        <v>272250</v>
      </c>
      <c r="C10" s="154">
        <f t="shared" si="0"/>
        <v>275395</v>
      </c>
      <c r="D10" s="154">
        <f t="shared" si="0"/>
        <v>275395</v>
      </c>
      <c r="E10" s="154">
        <f t="shared" si="0"/>
        <v>287710</v>
      </c>
      <c r="F10" s="154">
        <f t="shared" si="0"/>
        <v>287710</v>
      </c>
      <c r="G10" s="154">
        <f t="shared" si="0"/>
        <v>292040</v>
      </c>
      <c r="H10" s="154">
        <f t="shared" si="0"/>
        <v>294351.2</v>
      </c>
      <c r="I10" s="154">
        <f t="shared" si="0"/>
        <v>298896.2</v>
      </c>
      <c r="J10" s="154">
        <f t="shared" si="0"/>
        <v>299421.40000000002</v>
      </c>
      <c r="K10" s="154">
        <f t="shared" si="0"/>
        <v>299421.40000000002</v>
      </c>
      <c r="L10" s="154">
        <f t="shared" si="0"/>
        <v>300810.77050000004</v>
      </c>
      <c r="M10" s="154">
        <f t="shared" si="0"/>
        <v>300810.77050000004</v>
      </c>
      <c r="N10" s="154">
        <f t="shared" si="0"/>
        <v>300810.77050000004</v>
      </c>
      <c r="O10" s="154">
        <f t="shared" si="0"/>
        <v>300810.77050000004</v>
      </c>
      <c r="P10" s="154">
        <f t="shared" si="0"/>
        <v>300810.77050000004</v>
      </c>
      <c r="Q10" s="154">
        <f t="shared" si="0"/>
        <v>300810.77050000004</v>
      </c>
      <c r="R10" s="154">
        <f t="shared" si="0"/>
        <v>300810.77050000004</v>
      </c>
      <c r="S10" s="154">
        <f t="shared" si="0"/>
        <v>300810.77050000004</v>
      </c>
      <c r="T10" s="154">
        <f t="shared" si="0"/>
        <v>300810.77050000004</v>
      </c>
      <c r="U10" s="154">
        <f t="shared" si="0"/>
        <v>300810.77050000004</v>
      </c>
      <c r="V10" s="154">
        <f t="shared" si="0"/>
        <v>300810.77050000004</v>
      </c>
      <c r="W10" s="154">
        <f t="shared" si="0"/>
        <v>300810.77050000004</v>
      </c>
      <c r="X10" s="154">
        <f t="shared" si="0"/>
        <v>300810.77050000004</v>
      </c>
      <c r="Y10" s="154">
        <f t="shared" si="0"/>
        <v>300810.77050000004</v>
      </c>
      <c r="Z10" s="154">
        <f t="shared" si="0"/>
        <v>300810.77050000004</v>
      </c>
      <c r="AA10" s="154">
        <f t="shared" si="0"/>
        <v>300810.77050000004</v>
      </c>
      <c r="AB10" s="154">
        <f t="shared" si="0"/>
        <v>300810.77050000004</v>
      </c>
      <c r="AC10" s="154">
        <f t="shared" si="0"/>
        <v>300810.77050000004</v>
      </c>
      <c r="AD10" s="154">
        <f t="shared" si="0"/>
        <v>300810.77050000004</v>
      </c>
      <c r="AE10" s="154">
        <f t="shared" si="0"/>
        <v>300810.77050000004</v>
      </c>
      <c r="AF10" s="154">
        <f t="shared" si="0"/>
        <v>300810.77050000004</v>
      </c>
      <c r="AG10" s="154">
        <f t="shared" si="0"/>
        <v>300810.77050000004</v>
      </c>
      <c r="AH10" s="154">
        <f t="shared" si="0"/>
        <v>300810.77050000004</v>
      </c>
      <c r="AI10" s="154">
        <f t="shared" si="0"/>
        <v>300810.77050000004</v>
      </c>
      <c r="AJ10" s="154">
        <f t="shared" si="0"/>
        <v>300810.77050000004</v>
      </c>
      <c r="AK10" s="154">
        <f t="shared" si="0"/>
        <v>300810.77050000004</v>
      </c>
    </row>
    <row r="11" spans="1:37" x14ac:dyDescent="0.25">
      <c r="A11" s="134"/>
      <c r="B11" s="15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</row>
    <row r="12" spans="1:37" ht="30" x14ac:dyDescent="0.25">
      <c r="A12" s="174" t="s">
        <v>641</v>
      </c>
      <c r="B12" s="154">
        <f>+CEm!B3</f>
        <v>272250</v>
      </c>
      <c r="C12" s="154">
        <f>+CEm!C3</f>
        <v>275395</v>
      </c>
      <c r="D12" s="154">
        <f>+CEm!D3</f>
        <v>275395</v>
      </c>
      <c r="E12" s="154">
        <f>+CEm!E3</f>
        <v>287710</v>
      </c>
      <c r="F12" s="154">
        <f>+CEm!F3</f>
        <v>287710</v>
      </c>
      <c r="G12" s="154">
        <f>+CEm!G3</f>
        <v>292040</v>
      </c>
      <c r="H12" s="154">
        <f>+CEm!H3</f>
        <v>294351.2</v>
      </c>
      <c r="I12" s="154">
        <f>+CEm!I3</f>
        <v>298896.2</v>
      </c>
      <c r="J12" s="154">
        <f>+CEm!J3</f>
        <v>299421.40000000002</v>
      </c>
      <c r="K12" s="154">
        <f>+CEm!K3</f>
        <v>299421.40000000002</v>
      </c>
      <c r="L12" s="154">
        <f>+CEm!L3</f>
        <v>300810.77050000004</v>
      </c>
      <c r="M12" s="154">
        <f>+CEm!M3</f>
        <v>300810.77050000004</v>
      </c>
      <c r="N12" s="154">
        <f>+CEm!N3</f>
        <v>300810.77050000004</v>
      </c>
      <c r="O12" s="154">
        <f>+CEm!O3</f>
        <v>300810.77050000004</v>
      </c>
      <c r="P12" s="154">
        <f>+CEm!P3</f>
        <v>300810.77050000004</v>
      </c>
      <c r="Q12" s="154">
        <f>+CEm!Q3</f>
        <v>300810.77050000004</v>
      </c>
      <c r="R12" s="154">
        <f>+CEm!R3</f>
        <v>300810.77050000004</v>
      </c>
      <c r="S12" s="154">
        <f>+CEm!S3</f>
        <v>300810.77050000004</v>
      </c>
      <c r="T12" s="154">
        <f>+CEm!T3</f>
        <v>300810.77050000004</v>
      </c>
      <c r="U12" s="154">
        <f>+CEm!U3</f>
        <v>300810.77050000004</v>
      </c>
      <c r="V12" s="154">
        <f>+CEm!V3</f>
        <v>300810.77050000004</v>
      </c>
      <c r="W12" s="154">
        <f>+CEm!W3</f>
        <v>300810.77050000004</v>
      </c>
      <c r="X12" s="154">
        <f>+CEm!X3</f>
        <v>300810.77050000004</v>
      </c>
      <c r="Y12" s="154">
        <f>+CEm!Y3</f>
        <v>300810.77050000004</v>
      </c>
      <c r="Z12" s="154">
        <f>+CEm!Z3</f>
        <v>300810.77050000004</v>
      </c>
      <c r="AA12" s="154">
        <f>+CEm!AA3</f>
        <v>300810.77050000004</v>
      </c>
      <c r="AB12" s="154">
        <f>+CEm!AB3</f>
        <v>300810.77050000004</v>
      </c>
      <c r="AC12" s="154">
        <f>+CEm!AC3</f>
        <v>300810.77050000004</v>
      </c>
      <c r="AD12" s="154">
        <f>+CEm!AD3</f>
        <v>300810.77050000004</v>
      </c>
      <c r="AE12" s="154">
        <f>+CEm!AE3</f>
        <v>300810.77050000004</v>
      </c>
      <c r="AF12" s="154">
        <f>+CEm!AF3</f>
        <v>300810.77050000004</v>
      </c>
      <c r="AG12" s="154">
        <f>+CEm!AG3</f>
        <v>300810.77050000004</v>
      </c>
      <c r="AH12" s="154">
        <f>+CEm!AH3</f>
        <v>300810.77050000004</v>
      </c>
      <c r="AI12" s="154">
        <f>+CEm!AI3</f>
        <v>300810.77050000004</v>
      </c>
      <c r="AJ12" s="154">
        <f>+CEm!AJ3</f>
        <v>300810.77050000004</v>
      </c>
      <c r="AK12" s="154">
        <f>+CEm!AK3</f>
        <v>300810.77050000004</v>
      </c>
    </row>
    <row r="13" spans="1:37" ht="26.25" customHeight="1" x14ac:dyDescent="0.25">
      <c r="A13" s="174" t="s">
        <v>642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7" ht="15" customHeight="1" x14ac:dyDescent="0.25">
      <c r="A14" s="174" t="s">
        <v>643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7" ht="30" x14ac:dyDescent="0.25">
      <c r="A15" s="174" t="s">
        <v>644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45" x14ac:dyDescent="0.25">
      <c r="A16" s="174" t="s">
        <v>645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x14ac:dyDescent="0.25">
      <c r="A17" s="134"/>
      <c r="B17" s="15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x14ac:dyDescent="0.25">
      <c r="A18" s="134"/>
      <c r="B18" s="15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1:37" x14ac:dyDescent="0.25">
      <c r="A19" s="134" t="s">
        <v>646</v>
      </c>
      <c r="B19" s="154">
        <f>SUM(B21:B27)</f>
        <v>37741.5</v>
      </c>
      <c r="C19" s="154">
        <f t="shared" ref="C19:AK19" si="1">SUM(C21:C27)</f>
        <v>38488.376666666642</v>
      </c>
      <c r="D19" s="154">
        <f t="shared" si="1"/>
        <v>39362.546666666691</v>
      </c>
      <c r="E19" s="154">
        <f t="shared" si="1"/>
        <v>41386.904416933328</v>
      </c>
      <c r="F19" s="154">
        <f t="shared" si="1"/>
        <v>41917.26325079993</v>
      </c>
      <c r="G19" s="154">
        <f t="shared" si="1"/>
        <v>42904.615534399949</v>
      </c>
      <c r="H19" s="154">
        <f t="shared" si="1"/>
        <v>43406.88953439991</v>
      </c>
      <c r="I19" s="154">
        <f t="shared" si="1"/>
        <v>43678.187951333253</v>
      </c>
      <c r="J19" s="154">
        <f t="shared" si="1"/>
        <v>43811.896951333241</v>
      </c>
      <c r="K19" s="154">
        <f t="shared" si="1"/>
        <v>44124.739951333264</v>
      </c>
      <c r="L19" s="154">
        <f t="shared" si="1"/>
        <v>59949.742811333213</v>
      </c>
      <c r="M19" s="154">
        <f t="shared" si="1"/>
        <v>60647.153268266571</v>
      </c>
      <c r="N19" s="154">
        <f t="shared" si="1"/>
        <v>61484.638085199913</v>
      </c>
      <c r="O19" s="154">
        <f t="shared" si="1"/>
        <v>61924.574102133178</v>
      </c>
      <c r="P19" s="154">
        <f t="shared" si="1"/>
        <v>61924.574102133163</v>
      </c>
      <c r="Q19" s="154">
        <f t="shared" si="1"/>
        <v>61924.574102133207</v>
      </c>
      <c r="R19" s="154">
        <f t="shared" si="1"/>
        <v>61924.574102133192</v>
      </c>
      <c r="S19" s="154">
        <f t="shared" si="1"/>
        <v>61924.574102133192</v>
      </c>
      <c r="T19" s="154">
        <f t="shared" si="1"/>
        <v>62361.738519066501</v>
      </c>
      <c r="U19" s="154">
        <f t="shared" si="1"/>
        <v>62361.738519066537</v>
      </c>
      <c r="V19" s="154">
        <f t="shared" si="1"/>
        <v>62361.738519066494</v>
      </c>
      <c r="W19" s="154">
        <f t="shared" si="1"/>
        <v>62361.738519066508</v>
      </c>
      <c r="X19" s="154">
        <f t="shared" si="1"/>
        <v>62361.738519066494</v>
      </c>
      <c r="Y19" s="154">
        <f t="shared" si="1"/>
        <v>62798.902935999853</v>
      </c>
      <c r="Z19" s="154">
        <f t="shared" si="1"/>
        <v>63118.73413599981</v>
      </c>
      <c r="AA19" s="154">
        <f t="shared" si="1"/>
        <v>63118.73413599981</v>
      </c>
      <c r="AB19" s="154">
        <f t="shared" si="1"/>
        <v>63118.734135999839</v>
      </c>
      <c r="AC19" s="154">
        <f t="shared" si="1"/>
        <v>63035.400802666503</v>
      </c>
      <c r="AD19" s="154">
        <f t="shared" si="1"/>
        <v>63035.400802666489</v>
      </c>
      <c r="AE19" s="154">
        <f t="shared" si="1"/>
        <v>63035.400802666496</v>
      </c>
      <c r="AF19" s="154">
        <f t="shared" si="1"/>
        <v>63035.400802666467</v>
      </c>
      <c r="AG19" s="154">
        <f t="shared" si="1"/>
        <v>63035.400802666518</v>
      </c>
      <c r="AH19" s="154">
        <f t="shared" si="1"/>
        <v>63035.400802666503</v>
      </c>
      <c r="AI19" s="154">
        <f t="shared" si="1"/>
        <v>63035.400802666474</v>
      </c>
      <c r="AJ19" s="154">
        <f t="shared" si="1"/>
        <v>63035.400802666503</v>
      </c>
      <c r="AK19" s="154">
        <f t="shared" si="1"/>
        <v>63035.400802666511</v>
      </c>
    </row>
    <row r="20" spans="1:37" x14ac:dyDescent="0.25">
      <c r="A20" s="134"/>
      <c r="B20" s="15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1" spans="1:37" x14ac:dyDescent="0.25">
      <c r="A21" s="174" t="s">
        <v>647</v>
      </c>
      <c r="B21" s="154">
        <f>+CEm!B8</f>
        <v>176900</v>
      </c>
      <c r="C21" s="154">
        <f>+CEm!C8</f>
        <v>0</v>
      </c>
      <c r="D21" s="154">
        <f>+CEm!D8</f>
        <v>0</v>
      </c>
      <c r="E21" s="154">
        <f>+CEm!E8</f>
        <v>39200</v>
      </c>
      <c r="F21" s="154">
        <f>+CEm!F8</f>
        <v>33000</v>
      </c>
      <c r="G21" s="154">
        <f>+CEm!G8</f>
        <v>51300</v>
      </c>
      <c r="H21" s="154">
        <f>+CEm!H8</f>
        <v>45532</v>
      </c>
      <c r="I21" s="154">
        <f>+CEm!I8</f>
        <v>30400</v>
      </c>
      <c r="J21" s="154">
        <f>+CEm!J8</f>
        <v>42260</v>
      </c>
      <c r="K21" s="154">
        <f>+CEm!K8</f>
        <v>23520</v>
      </c>
      <c r="L21" s="154">
        <f>+CEm!L8</f>
        <v>58446</v>
      </c>
      <c r="M21" s="154">
        <f>+CEm!M8</f>
        <v>10200</v>
      </c>
      <c r="N21" s="154">
        <f>+CEm!N8</f>
        <v>35556</v>
      </c>
      <c r="O21" s="154">
        <f>+CEm!O8</f>
        <v>69616.2</v>
      </c>
      <c r="P21" s="154">
        <f>+CEm!P8</f>
        <v>10210</v>
      </c>
      <c r="Q21" s="154">
        <f>+CEm!Q8</f>
        <v>67911</v>
      </c>
      <c r="R21" s="154">
        <f>+CEm!R8</f>
        <v>16932</v>
      </c>
      <c r="S21" s="154">
        <f>+CEm!S8</f>
        <v>54062</v>
      </c>
      <c r="T21" s="154">
        <f>+CEm!T8</f>
        <v>33456</v>
      </c>
      <c r="U21" s="154">
        <f>+CEm!U8</f>
        <v>2100</v>
      </c>
      <c r="V21" s="154">
        <f>+CEm!V8</f>
        <v>51031.200000000004</v>
      </c>
      <c r="W21" s="154">
        <f>+CEm!W8</f>
        <v>78592</v>
      </c>
      <c r="X21" s="154">
        <f>+CEm!X8</f>
        <v>21684</v>
      </c>
      <c r="Y21" s="154">
        <f>+CEm!Y8</f>
        <v>0</v>
      </c>
      <c r="Z21" s="154">
        <f>+CEm!Z8</f>
        <v>47778</v>
      </c>
      <c r="AA21" s="154">
        <f>+CEm!AA8</f>
        <v>73829</v>
      </c>
      <c r="AB21" s="154">
        <f>+CEm!AB8</f>
        <v>44644.2</v>
      </c>
      <c r="AC21" s="154">
        <f>+CEm!AC8</f>
        <v>37782</v>
      </c>
      <c r="AD21" s="154">
        <f>+CEm!AD8</f>
        <v>10210</v>
      </c>
      <c r="AE21" s="154">
        <f>+CEm!AE8</f>
        <v>4284</v>
      </c>
      <c r="AF21" s="154">
        <f>+CEm!AF8</f>
        <v>92148</v>
      </c>
      <c r="AG21" s="154">
        <f>+CEm!AG8</f>
        <v>35577</v>
      </c>
      <c r="AH21" s="154">
        <f>+CEm!AH8</f>
        <v>14892</v>
      </c>
      <c r="AI21" s="154">
        <f>+CEm!AI8</f>
        <v>13024.2</v>
      </c>
      <c r="AJ21" s="154">
        <f>+CEm!AJ8</f>
        <v>38762</v>
      </c>
      <c r="AK21" s="154">
        <f>+CEm!AK8</f>
        <v>55174</v>
      </c>
    </row>
    <row r="22" spans="1:37" ht="30" x14ac:dyDescent="0.25">
      <c r="A22" s="174" t="s">
        <v>648</v>
      </c>
      <c r="B22" s="154">
        <f>+CEm!B14+CEm!B24+CEm!B41+CEm!B49-B23</f>
        <v>2900</v>
      </c>
      <c r="C22" s="154">
        <f>+CEm!C14+CEm!C24+CEm!C41+CEm!C49-C23</f>
        <v>3177.7777777777774</v>
      </c>
      <c r="D22" s="154">
        <f>+CEm!D14+CEm!D24+CEm!D41+CEm!D49-D23</f>
        <v>3244.4444444444453</v>
      </c>
      <c r="E22" s="154">
        <f>+CEm!E14+CEm!E24+CEm!E41+CEm!E49-E23</f>
        <v>3786.1111111111113</v>
      </c>
      <c r="F22" s="154">
        <f>+CEm!F14+CEm!F24+CEm!F41+CEm!F49-F23</f>
        <v>3336.1111111111109</v>
      </c>
      <c r="G22" s="154">
        <f>+CEm!G14+CEm!G24+CEm!G41+CEm!G49-G23</f>
        <v>3419.4444444444443</v>
      </c>
      <c r="H22" s="154">
        <f>+CEm!H14+CEm!H24+CEm!H41+CEm!H49-H23</f>
        <v>3419.4444444444453</v>
      </c>
      <c r="I22" s="154">
        <f>+CEm!I14+CEm!I24+CEm!I41+CEm!I49-I23</f>
        <v>3419.4444444444453</v>
      </c>
      <c r="J22" s="154">
        <f>+CEm!J14+CEm!J24+CEm!J41+CEm!J49-J23</f>
        <v>3519.4444444444453</v>
      </c>
      <c r="K22" s="154">
        <f>+CEm!K14+CEm!K24+CEm!K41+CEm!K49-K23</f>
        <v>3519.4444444444453</v>
      </c>
      <c r="L22" s="154">
        <f>+CEm!L14+CEm!L24+CEm!L41+CEm!L49-L23</f>
        <v>19197.444444444445</v>
      </c>
      <c r="M22" s="154">
        <f>+CEm!M14+CEm!M24+CEm!M41+CEm!M49-M23</f>
        <v>19312.761617502634</v>
      </c>
      <c r="N22" s="154">
        <f>+CEm!N14+CEm!N24+CEm!N41+CEm!N49-N23</f>
        <v>19624.302265495786</v>
      </c>
      <c r="O22" s="154">
        <f>+CEm!O14+CEm!O24+CEm!O41+CEm!O49-O23</f>
        <v>19622.268359366142</v>
      </c>
      <c r="P22" s="154">
        <f>+CEm!P14+CEm!P24+CEm!P41+CEm!P49-P23</f>
        <v>19620.219794217424</v>
      </c>
      <c r="Q22" s="154">
        <f>+CEm!Q14+CEm!Q24+CEm!Q41+CEm!Q49-Q23</f>
        <v>19618.156464397347</v>
      </c>
      <c r="R22" s="154">
        <f>+CEm!R14+CEm!R24+CEm!R41+CEm!R49-R23</f>
        <v>19616.078263492149</v>
      </c>
      <c r="S22" s="154">
        <f>+CEm!S14+CEm!S24+CEm!S41+CEm!S49-S23</f>
        <v>19613.98508432111</v>
      </c>
      <c r="T22" s="154">
        <f>+CEm!T14+CEm!T24+CEm!T41+CEm!T49-T23</f>
        <v>19611.876818931025</v>
      </c>
      <c r="U22" s="154">
        <f>+CEm!U14+CEm!U24+CEm!U41+CEm!U49-U23</f>
        <v>19609.753358590642</v>
      </c>
      <c r="V22" s="154">
        <f>+CEm!V14+CEm!V24+CEm!V41+CEm!V49-V23</f>
        <v>19607.614593785031</v>
      </c>
      <c r="W22" s="154">
        <f>+CEm!W14+CEm!W24+CEm!W41+CEm!W49-W23</f>
        <v>19605.460414209974</v>
      </c>
      <c r="X22" s="154">
        <f>+CEm!X14+CEm!X24+CEm!X41+CEm!X49-X23</f>
        <v>19603.290708766239</v>
      </c>
      <c r="Y22" s="154">
        <f>+CEm!Y14+CEm!Y24+CEm!Y41+CEm!Y49-Y23</f>
        <v>19601.105365553871</v>
      </c>
      <c r="Z22" s="154">
        <f>+CEm!Z14+CEm!Z24+CEm!Z41+CEm!Z49-Z23</f>
        <v>19918.73547186641</v>
      </c>
      <c r="AA22" s="154">
        <f>+CEm!AA14+CEm!AA24+CEm!AA41+CEm!AA49-AA23</f>
        <v>19916.518514185096</v>
      </c>
      <c r="AB22" s="154">
        <f>+CEm!AB14+CEm!AB24+CEm!AB41+CEm!AB49-AB23</f>
        <v>19914.285578172996</v>
      </c>
      <c r="AC22" s="154">
        <f>+CEm!AC14+CEm!AC24+CEm!AC41+CEm!AC49-AC23</f>
        <v>19870.369882002447</v>
      </c>
      <c r="AD22" s="154">
        <f>+CEm!AD14+CEm!AD24+CEm!AD41+CEm!AD49-AD23</f>
        <v>19868.104643015777</v>
      </c>
      <c r="AE22" s="154">
        <f>+CEm!AE14+CEm!AE24+CEm!AE41+CEm!AE49-AE23</f>
        <v>19865.823077719349</v>
      </c>
      <c r="AF22" s="154">
        <f>+CEm!AF14+CEm!AF24+CEm!AF41+CEm!AF49-AF23</f>
        <v>19863.52506844416</v>
      </c>
      <c r="AG22" s="154">
        <f>+CEm!AG14+CEm!AG24+CEm!AG41+CEm!AG49-AG23</f>
        <v>19861.210496673135</v>
      </c>
      <c r="AH22" s="154">
        <f>+CEm!AH14+CEm!AH24+CEm!AH41+CEm!AH49-AH23</f>
        <v>19858.879243035026</v>
      </c>
      <c r="AI22" s="154">
        <f>+CEm!AI14+CEm!AI24+CEm!AI41+CEm!AI49-AI23</f>
        <v>19856.531187298213</v>
      </c>
      <c r="AJ22" s="154">
        <f>+CEm!AJ14+CEm!AJ24+CEm!AJ41+CEm!AJ49-AJ23</f>
        <v>19854.166208364539</v>
      </c>
      <c r="AK22" s="154">
        <f>+CEm!AK14+CEm!AK24+CEm!AK41+CEm!AK49-AK23</f>
        <v>19851.784184263055</v>
      </c>
    </row>
    <row r="23" spans="1:37" x14ac:dyDescent="0.25">
      <c r="A23" s="174" t="s">
        <v>649</v>
      </c>
      <c r="B23" s="154">
        <f>+CEm!B36-E_Leasing!C23+CEm!B47</f>
        <v>1500</v>
      </c>
      <c r="C23" s="154">
        <f>+CEm!C36-E_Leasing!D23+CEm!C47</f>
        <v>1500</v>
      </c>
      <c r="D23" s="154">
        <f>+CEm!D36-E_Leasing!E23+CEm!D47</f>
        <v>1500</v>
      </c>
      <c r="E23" s="154">
        <f>+CEm!E36-E_Leasing!F23+CEm!E47</f>
        <v>1937.1644169333165</v>
      </c>
      <c r="F23" s="154">
        <f>+CEm!F36-E_Leasing!G23+CEm!F47</f>
        <v>2811.4932507999497</v>
      </c>
      <c r="G23" s="154">
        <f>+CEm!G36-E_Leasing!H23+CEm!G47</f>
        <v>3248.657667733266</v>
      </c>
      <c r="H23" s="154">
        <f>+CEm!H36-E_Leasing!I23+CEm!H47</f>
        <v>3248.657667733266</v>
      </c>
      <c r="I23" s="154">
        <f>+CEm!I36-E_Leasing!J23+CEm!I47</f>
        <v>3685.8220846665827</v>
      </c>
      <c r="J23" s="154">
        <f>+CEm!J36-E_Leasing!K23+CEm!J47</f>
        <v>3685.8220846665827</v>
      </c>
      <c r="K23" s="154">
        <f>+CEm!K36-E_Leasing!L23+CEm!K47</f>
        <v>3685.8220846665827</v>
      </c>
      <c r="L23" s="154">
        <f>+CEm!L36-E_Leasing!M23+CEm!L47</f>
        <v>3685.8220846665827</v>
      </c>
      <c r="M23" s="154">
        <f>+CEm!M36-E_Leasing!N23+CEm!M47</f>
        <v>4007.6693285417114</v>
      </c>
      <c r="N23" s="154">
        <f>+CEm!N36-E_Leasing!O23+CEm!N47</f>
        <v>4446.8530974818714</v>
      </c>
      <c r="O23" s="154">
        <f>+CEm!O36-E_Leasing!P23+CEm!O47</f>
        <v>4886.0514205448326</v>
      </c>
      <c r="P23" s="154">
        <f>+CEm!P36-E_Leasing!Q23+CEm!P47</f>
        <v>4888.0999856935505</v>
      </c>
      <c r="Q23" s="154">
        <f>+CEm!Q36-E_Leasing!R23+CEm!Q47</f>
        <v>4890.1633155136278</v>
      </c>
      <c r="R23" s="154">
        <f>+CEm!R36-E_Leasing!S23+CEm!R47</f>
        <v>4892.241516418826</v>
      </c>
      <c r="S23" s="154">
        <f>+CEm!S36-E_Leasing!T23+CEm!S47</f>
        <v>4894.3346955898651</v>
      </c>
      <c r="T23" s="154">
        <f>+CEm!T36-E_Leasing!U23+CEm!T47</f>
        <v>5333.6073779132639</v>
      </c>
      <c r="U23" s="154">
        <f>+CEm!U36-E_Leasing!V23+CEm!U47</f>
        <v>5335.7308382536485</v>
      </c>
      <c r="V23" s="154">
        <f>+CEm!V36-E_Leasing!W23+CEm!V47</f>
        <v>5337.8696030592564</v>
      </c>
      <c r="W23" s="154">
        <f>+CEm!W36-E_Leasing!X23+CEm!W47</f>
        <v>5340.0237826343146</v>
      </c>
      <c r="X23" s="154">
        <f>+CEm!X36-E_Leasing!Y23+CEm!X47</f>
        <v>5342.1934880780518</v>
      </c>
      <c r="Y23" s="154">
        <f>+CEm!Y36-E_Leasing!Z23+CEm!Y47</f>
        <v>5781.5432482237384</v>
      </c>
      <c r="Z23" s="154">
        <f>+CEm!Z36-E_Leasing!AA23+CEm!Z47</f>
        <v>5783.7443419111978</v>
      </c>
      <c r="AA23" s="154">
        <f>+CEm!AA36-E_Leasing!AB23+CEm!AA47</f>
        <v>5785.9612995925118</v>
      </c>
      <c r="AB23" s="154">
        <f>+CEm!AB36-E_Leasing!AC23+CEm!AB47</f>
        <v>5788.1942356046129</v>
      </c>
      <c r="AC23" s="154">
        <f>+CEm!AC36-E_Leasing!AD23+CEm!AC47</f>
        <v>5790.4432651084971</v>
      </c>
      <c r="AD23" s="154">
        <f>+CEm!AD36-E_Leasing!AE23+CEm!AD47</f>
        <v>5792.7085040951642</v>
      </c>
      <c r="AE23" s="154">
        <f>+CEm!AE36-E_Leasing!AF23+CEm!AE47</f>
        <v>5794.9900693915961</v>
      </c>
      <c r="AF23" s="154">
        <f>+CEm!AF36-E_Leasing!AG23+CEm!AF47</f>
        <v>5797.2880786667856</v>
      </c>
      <c r="AG23" s="154">
        <f>+CEm!AG36-E_Leasing!AH23+CEm!AG47</f>
        <v>5799.602650437806</v>
      </c>
      <c r="AH23" s="154">
        <f>+CEm!AH36-E_Leasing!AI23+CEm!AH47</f>
        <v>5801.9339040759178</v>
      </c>
      <c r="AI23" s="154">
        <f>+CEm!AI36-E_Leasing!AJ23+CEm!AI47</f>
        <v>5804.2819598127317</v>
      </c>
      <c r="AJ23" s="154">
        <f>+CEm!AJ36-E_Leasing!AK23+CEm!AJ47</f>
        <v>5806.6469387464049</v>
      </c>
      <c r="AK23" s="154">
        <f>+CEm!AK36-E_Leasing!AL23+CEm!AK47</f>
        <v>5809.0289628478886</v>
      </c>
    </row>
    <row r="24" spans="1:37" x14ac:dyDescent="0.25">
      <c r="A24" s="174" t="s">
        <v>650</v>
      </c>
      <c r="B24" s="154">
        <f>+CEm!B51</f>
        <v>0</v>
      </c>
      <c r="C24" s="154">
        <f>+CEm!C51</f>
        <v>138.88888888888889</v>
      </c>
      <c r="D24" s="154">
        <f>+CEm!D51</f>
        <v>172.2222222222222</v>
      </c>
      <c r="E24" s="154">
        <f>+CEm!E51</f>
        <v>172.22222222222229</v>
      </c>
      <c r="F24" s="154">
        <f>+CEm!F51</f>
        <v>172.22222222222217</v>
      </c>
      <c r="G24" s="154">
        <f>+CEm!G51</f>
        <v>172.22222222222217</v>
      </c>
      <c r="H24" s="154">
        <f>+CEm!H51</f>
        <v>172.22222222222229</v>
      </c>
      <c r="I24" s="154">
        <f>+CEm!I51</f>
        <v>172.22222222222217</v>
      </c>
      <c r="J24" s="154">
        <f>+CEm!J51</f>
        <v>222.22222222222217</v>
      </c>
      <c r="K24" s="154">
        <f>+CEm!K51</f>
        <v>222.22222222222217</v>
      </c>
      <c r="L24" s="154">
        <f>+CEm!L51</f>
        <v>222.2222222222224</v>
      </c>
      <c r="M24" s="154">
        <f>+CEm!M51</f>
        <v>222.2222222222224</v>
      </c>
      <c r="N24" s="154">
        <f>+CEm!N51</f>
        <v>222.22222222222217</v>
      </c>
      <c r="O24" s="154">
        <f>+CEm!O51</f>
        <v>222.22222222222217</v>
      </c>
      <c r="P24" s="154">
        <f>+CEm!P51</f>
        <v>222.22222222222172</v>
      </c>
      <c r="Q24" s="154">
        <f>+CEm!Q51</f>
        <v>222.22222222222263</v>
      </c>
      <c r="R24" s="154">
        <f>+CEm!R51</f>
        <v>222.22222222222172</v>
      </c>
      <c r="S24" s="154">
        <f>+CEm!S51</f>
        <v>222.22222222222263</v>
      </c>
      <c r="T24" s="154">
        <f>+CEm!T51</f>
        <v>222.22222222222172</v>
      </c>
      <c r="U24" s="154">
        <f>+CEm!U51</f>
        <v>222.22222222222263</v>
      </c>
      <c r="V24" s="154">
        <f>+CEm!V51</f>
        <v>222.22222222222172</v>
      </c>
      <c r="W24" s="154">
        <f>+CEm!W51</f>
        <v>222.22222222222263</v>
      </c>
      <c r="X24" s="154">
        <f>+CEm!X51</f>
        <v>222.22222222222263</v>
      </c>
      <c r="Y24" s="154">
        <f>+CEm!Y51</f>
        <v>222.22222222222172</v>
      </c>
      <c r="Z24" s="154">
        <f>+CEm!Z51</f>
        <v>222.22222222222263</v>
      </c>
      <c r="AA24" s="154">
        <f>+CEm!AA51</f>
        <v>222.22222222222263</v>
      </c>
      <c r="AB24" s="154">
        <f>+CEm!AB51</f>
        <v>222.22222222222263</v>
      </c>
      <c r="AC24" s="154">
        <f>+CEm!AC51</f>
        <v>222.22222222222263</v>
      </c>
      <c r="AD24" s="154">
        <f>+CEm!AD51</f>
        <v>222.22222222222172</v>
      </c>
      <c r="AE24" s="154">
        <f>+CEm!AE51</f>
        <v>222.22222222222263</v>
      </c>
      <c r="AF24" s="154">
        <f>+CEm!AF51</f>
        <v>222.22222222222263</v>
      </c>
      <c r="AG24" s="154">
        <f>+CEm!AG51</f>
        <v>222.22222222222172</v>
      </c>
      <c r="AH24" s="154">
        <f>+CEm!AH51</f>
        <v>222.22222222222263</v>
      </c>
      <c r="AI24" s="154">
        <f>+CEm!AI51</f>
        <v>222.22222222222263</v>
      </c>
      <c r="AJ24" s="154">
        <f>+CEm!AJ51</f>
        <v>222.22222222222263</v>
      </c>
      <c r="AK24" s="154">
        <f>+CEm!AK51</f>
        <v>222.22222222222263</v>
      </c>
    </row>
    <row r="25" spans="1:37" x14ac:dyDescent="0.25">
      <c r="A25" s="174" t="s">
        <v>651</v>
      </c>
      <c r="B25" s="154">
        <f>+CEm!B26</f>
        <v>0</v>
      </c>
      <c r="C25" s="154">
        <f>+CEm!C26</f>
        <v>0</v>
      </c>
      <c r="D25" s="154">
        <f>+CEm!D26</f>
        <v>0</v>
      </c>
      <c r="E25" s="154">
        <f>+CEm!E26</f>
        <v>41.666666666666664</v>
      </c>
      <c r="F25" s="154">
        <f>+CEm!F26</f>
        <v>91.666666666666657</v>
      </c>
      <c r="G25" s="154">
        <f>+CEm!G26</f>
        <v>175</v>
      </c>
      <c r="H25" s="154">
        <f>+CEm!H26</f>
        <v>174.99999999999994</v>
      </c>
      <c r="I25" s="154">
        <f>+CEm!I26</f>
        <v>175</v>
      </c>
      <c r="J25" s="154">
        <f>+CEm!J26</f>
        <v>175</v>
      </c>
      <c r="K25" s="154">
        <f>+CEm!K26</f>
        <v>175</v>
      </c>
      <c r="L25" s="154">
        <f>+CEm!L26</f>
        <v>175</v>
      </c>
      <c r="M25" s="154">
        <f>+CEm!M26</f>
        <v>175</v>
      </c>
      <c r="N25" s="154">
        <f>+CEm!N26</f>
        <v>175</v>
      </c>
      <c r="O25" s="154">
        <f>+CEm!O26</f>
        <v>175.00000000000023</v>
      </c>
      <c r="P25" s="154">
        <f>+CEm!P26</f>
        <v>175</v>
      </c>
      <c r="Q25" s="154">
        <f>+CEm!Q26</f>
        <v>175</v>
      </c>
      <c r="R25" s="154">
        <f>+CEm!R26</f>
        <v>175</v>
      </c>
      <c r="S25" s="154">
        <f>+CEm!S26</f>
        <v>175</v>
      </c>
      <c r="T25" s="154">
        <f>+CEm!T26</f>
        <v>175</v>
      </c>
      <c r="U25" s="154">
        <f>+CEm!U26</f>
        <v>174.99999999999977</v>
      </c>
      <c r="V25" s="154">
        <f>+CEm!V26</f>
        <v>175</v>
      </c>
      <c r="W25" s="154">
        <f>+CEm!W26</f>
        <v>175</v>
      </c>
      <c r="X25" s="154">
        <f>+CEm!X26</f>
        <v>175</v>
      </c>
      <c r="Y25" s="154">
        <f>+CEm!Y26</f>
        <v>175</v>
      </c>
      <c r="Z25" s="154">
        <f>+CEm!Z26</f>
        <v>175</v>
      </c>
      <c r="AA25" s="154">
        <f>+CEm!AA26</f>
        <v>175</v>
      </c>
      <c r="AB25" s="154">
        <f>+CEm!AB26</f>
        <v>175</v>
      </c>
      <c r="AC25" s="154">
        <f>+CEm!AC26</f>
        <v>133.33333333333348</v>
      </c>
      <c r="AD25" s="154">
        <f>+CEm!AD26</f>
        <v>133.33333333333348</v>
      </c>
      <c r="AE25" s="154">
        <f>+CEm!AE26</f>
        <v>133.33333333333348</v>
      </c>
      <c r="AF25" s="154">
        <f>+CEm!AF26</f>
        <v>133.33333333333394</v>
      </c>
      <c r="AG25" s="154">
        <f>+CEm!AG26</f>
        <v>133.33333333333348</v>
      </c>
      <c r="AH25" s="154">
        <f>+CEm!AH26</f>
        <v>133.33333333333394</v>
      </c>
      <c r="AI25" s="154">
        <f>+CEm!AI26</f>
        <v>133.33333333333348</v>
      </c>
      <c r="AJ25" s="154">
        <f>+CEm!AJ26</f>
        <v>133.33333333333394</v>
      </c>
      <c r="AK25" s="154">
        <f>+CEm!AK26</f>
        <v>133.33333333333394</v>
      </c>
    </row>
    <row r="26" spans="1:37" ht="30" x14ac:dyDescent="0.25">
      <c r="A26" s="174" t="s">
        <v>652</v>
      </c>
      <c r="B26" s="154">
        <f>+CEm!B7-CEm!B9</f>
        <v>-143558.5</v>
      </c>
      <c r="C26" s="154">
        <f>+CEm!C7-CEm!C9</f>
        <v>33671.709999999977</v>
      </c>
      <c r="D26" s="154">
        <f>+CEm!D7-CEm!D9</f>
        <v>34445.880000000019</v>
      </c>
      <c r="E26" s="154">
        <f>+CEm!E7-CEm!E9</f>
        <v>-3750.2599999999802</v>
      </c>
      <c r="F26" s="154">
        <f>+CEm!F7-CEm!F9</f>
        <v>2505.7699999999895</v>
      </c>
      <c r="G26" s="154">
        <f>+CEm!G7-CEm!G9</f>
        <v>-15410.708799999979</v>
      </c>
      <c r="H26" s="154">
        <f>+CEm!H7-CEm!H9</f>
        <v>-9140.4348000000173</v>
      </c>
      <c r="I26" s="154">
        <f>+CEm!I7-CEm!I9</f>
        <v>5825.6992000000027</v>
      </c>
      <c r="J26" s="154">
        <f>+CEm!J7-CEm!J9</f>
        <v>-6050.5918000000092</v>
      </c>
      <c r="K26" s="154">
        <f>+CEm!K7-CEm!K9</f>
        <v>13002.251200000013</v>
      </c>
      <c r="L26" s="154">
        <f>+CEm!L7-CEm!L9</f>
        <v>-21776.745940000023</v>
      </c>
      <c r="M26" s="154">
        <f>+CEm!M7-CEm!M9</f>
        <v>26729.500100000005</v>
      </c>
      <c r="N26" s="154">
        <f>+CEm!N7-CEm!N9</f>
        <v>1460.2605000000331</v>
      </c>
      <c r="O26" s="154">
        <f>+CEm!O7-CEm!O9</f>
        <v>-32597.167900000015</v>
      </c>
      <c r="P26" s="154">
        <f>+CEm!P7-CEm!P9</f>
        <v>26809.032099999968</v>
      </c>
      <c r="Q26" s="154">
        <f>+CEm!Q7-CEm!Q9</f>
        <v>-30891.967899999989</v>
      </c>
      <c r="R26" s="154">
        <f>+CEm!R7-CEm!R9</f>
        <v>20087.032099999997</v>
      </c>
      <c r="S26" s="154">
        <f>+CEm!S7-CEm!S9</f>
        <v>-17042.967900000003</v>
      </c>
      <c r="T26" s="154">
        <f>+CEm!T7-CEm!T9</f>
        <v>3563.0320999999967</v>
      </c>
      <c r="U26" s="154">
        <f>+CEm!U7-CEm!U9</f>
        <v>34919.032100000026</v>
      </c>
      <c r="V26" s="154">
        <f>+CEm!V7-CEm!V9</f>
        <v>-14012.167900000015</v>
      </c>
      <c r="W26" s="154">
        <f>+CEm!W7-CEm!W9</f>
        <v>-41572.967899999989</v>
      </c>
      <c r="X26" s="154">
        <f>+CEm!X7-CEm!X9</f>
        <v>15335.032099999982</v>
      </c>
      <c r="Y26" s="154">
        <f>+CEm!Y7-CEm!Y9</f>
        <v>37019.032100000026</v>
      </c>
      <c r="Z26" s="154">
        <f>+CEm!Z7-CEm!Z9</f>
        <v>-10758.967900000018</v>
      </c>
      <c r="AA26" s="154">
        <f>+CEm!AA7-CEm!AA9</f>
        <v>-36809.967900000018</v>
      </c>
      <c r="AB26" s="154">
        <f>+CEm!AB7-CEm!AB9</f>
        <v>-7625.1678999999858</v>
      </c>
      <c r="AC26" s="154">
        <f>+CEm!AC7-CEm!AC9</f>
        <v>-762.96789999998873</v>
      </c>
      <c r="AD26" s="154">
        <f>+CEm!AD7-CEm!AD9</f>
        <v>26809.032099999997</v>
      </c>
      <c r="AE26" s="154">
        <f>+CEm!AE7-CEm!AE9</f>
        <v>32735.032099999997</v>
      </c>
      <c r="AF26" s="154">
        <f>+CEm!AF7-CEm!AF9</f>
        <v>-55128.967900000018</v>
      </c>
      <c r="AG26" s="154">
        <f>+CEm!AG7-CEm!AG9</f>
        <v>1442.0321000000258</v>
      </c>
      <c r="AH26" s="154">
        <f>+CEm!AH7-CEm!AH9</f>
        <v>22127.032099999997</v>
      </c>
      <c r="AI26" s="154">
        <f>+CEm!AI7-CEm!AI9</f>
        <v>23994.832099999971</v>
      </c>
      <c r="AJ26" s="154">
        <f>+CEm!AJ7-CEm!AJ9</f>
        <v>-1742.9678999999887</v>
      </c>
      <c r="AK26" s="154">
        <f>+CEm!AK7-CEm!AK9</f>
        <v>-18154.967899999989</v>
      </c>
    </row>
    <row r="27" spans="1:37" x14ac:dyDescent="0.25">
      <c r="A27" s="174" t="s">
        <v>653</v>
      </c>
      <c r="B27" s="154">
        <f>+CEm!B59+CEm!B66</f>
        <v>0</v>
      </c>
      <c r="C27" s="154">
        <f>+CEm!C59+CEm!C66</f>
        <v>0</v>
      </c>
      <c r="D27" s="154">
        <f>+CEm!D59+CEm!D66</f>
        <v>0</v>
      </c>
      <c r="E27" s="154">
        <f>+CEm!E59+CEm!E66</f>
        <v>0</v>
      </c>
      <c r="F27" s="154">
        <f>+CEm!F59+CEm!F66</f>
        <v>0</v>
      </c>
      <c r="G27" s="154">
        <f>+CEm!G59+CEm!G66</f>
        <v>0</v>
      </c>
      <c r="H27" s="154">
        <f>+CEm!H59+CEm!H66</f>
        <v>0</v>
      </c>
      <c r="I27" s="154">
        <f>+CEm!I59+CEm!I66</f>
        <v>0</v>
      </c>
      <c r="J27" s="154">
        <f>+CEm!J59+CEm!J66</f>
        <v>0</v>
      </c>
      <c r="K27" s="154">
        <f>+CEm!K59+CEm!K66</f>
        <v>0</v>
      </c>
      <c r="L27" s="154">
        <f>+CEm!L59+CEm!L66</f>
        <v>0</v>
      </c>
      <c r="M27" s="154">
        <f>+CEm!M59+CEm!M66</f>
        <v>0</v>
      </c>
      <c r="N27" s="154">
        <f>+CEm!N59+CEm!N66</f>
        <v>0</v>
      </c>
      <c r="O27" s="154">
        <f>+CEm!O59+CEm!O66</f>
        <v>0</v>
      </c>
      <c r="P27" s="154">
        <f>+CEm!P59+CEm!P66</f>
        <v>0</v>
      </c>
      <c r="Q27" s="154">
        <f>+CEm!Q59+CEm!Q66</f>
        <v>0</v>
      </c>
      <c r="R27" s="154">
        <f>+CEm!R59+CEm!R66</f>
        <v>0</v>
      </c>
      <c r="S27" s="154">
        <f>+CEm!S59+CEm!S66</f>
        <v>0</v>
      </c>
      <c r="T27" s="154">
        <f>+CEm!T59+CEm!T66</f>
        <v>0</v>
      </c>
      <c r="U27" s="154">
        <f>+CEm!U59+CEm!U66</f>
        <v>0</v>
      </c>
      <c r="V27" s="154">
        <f>+CEm!V59+CEm!V66</f>
        <v>0</v>
      </c>
      <c r="W27" s="154">
        <f>+CEm!W59+CEm!W66</f>
        <v>0</v>
      </c>
      <c r="X27" s="154">
        <f>+CEm!X59+CEm!X66</f>
        <v>0</v>
      </c>
      <c r="Y27" s="154">
        <f>+CEm!Y59+CEm!Y66</f>
        <v>0</v>
      </c>
      <c r="Z27" s="154">
        <f>+CEm!Z59+CEm!Z66</f>
        <v>0</v>
      </c>
      <c r="AA27" s="154">
        <f>+CEm!AA59+CEm!AA66</f>
        <v>0</v>
      </c>
      <c r="AB27" s="154">
        <f>+CEm!AB59+CEm!AB66</f>
        <v>0</v>
      </c>
      <c r="AC27" s="154">
        <f>+CEm!AC59+CEm!AC66</f>
        <v>0</v>
      </c>
      <c r="AD27" s="154">
        <f>+CEm!AD59+CEm!AD66</f>
        <v>0</v>
      </c>
      <c r="AE27" s="154">
        <f>+CEm!AE59+CEm!AE66</f>
        <v>0</v>
      </c>
      <c r="AF27" s="154">
        <f>+CEm!AF59+CEm!AF66</f>
        <v>0</v>
      </c>
      <c r="AG27" s="154">
        <f>+CEm!AG59+CEm!AG66</f>
        <v>0</v>
      </c>
      <c r="AH27" s="154">
        <f>+CEm!AH59+CEm!AH66</f>
        <v>0</v>
      </c>
      <c r="AI27" s="154">
        <f>+CEm!AI59+CEm!AI66</f>
        <v>0</v>
      </c>
      <c r="AJ27" s="154">
        <f>+CEm!AJ59+CEm!AJ66</f>
        <v>0</v>
      </c>
      <c r="AK27" s="154">
        <f>+CEm!AK59+CEm!AK66</f>
        <v>0</v>
      </c>
    </row>
    <row r="28" spans="1:37" x14ac:dyDescent="0.25">
      <c r="A28" s="134"/>
      <c r="B28" s="15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</row>
    <row r="29" spans="1:37" x14ac:dyDescent="0.25">
      <c r="A29" s="134"/>
      <c r="B29" s="15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</row>
    <row r="30" spans="1:37" x14ac:dyDescent="0.25">
      <c r="A30" s="175" t="s">
        <v>654</v>
      </c>
      <c r="B30" s="176">
        <f>+B10-B19</f>
        <v>234508.5</v>
      </c>
      <c r="C30" s="176">
        <f t="shared" ref="C30:AK30" si="2">+C10-C19</f>
        <v>236906.62333333335</v>
      </c>
      <c r="D30" s="176">
        <f t="shared" si="2"/>
        <v>236032.45333333331</v>
      </c>
      <c r="E30" s="176">
        <f t="shared" si="2"/>
        <v>246323.09558306666</v>
      </c>
      <c r="F30" s="176">
        <f t="shared" si="2"/>
        <v>245792.73674920006</v>
      </c>
      <c r="G30" s="176">
        <f t="shared" si="2"/>
        <v>249135.38446560004</v>
      </c>
      <c r="H30" s="176">
        <f t="shared" si="2"/>
        <v>250944.31046560011</v>
      </c>
      <c r="I30" s="176">
        <f t="shared" si="2"/>
        <v>255218.01204866677</v>
      </c>
      <c r="J30" s="176">
        <f t="shared" si="2"/>
        <v>255609.50304866678</v>
      </c>
      <c r="K30" s="176">
        <f t="shared" si="2"/>
        <v>255296.66004866676</v>
      </c>
      <c r="L30" s="176">
        <f t="shared" si="2"/>
        <v>240861.02768866683</v>
      </c>
      <c r="M30" s="176">
        <f t="shared" si="2"/>
        <v>240163.61723173346</v>
      </c>
      <c r="N30" s="176">
        <f t="shared" si="2"/>
        <v>239326.13241480011</v>
      </c>
      <c r="O30" s="176">
        <f t="shared" si="2"/>
        <v>238886.19639786688</v>
      </c>
      <c r="P30" s="176">
        <f t="shared" si="2"/>
        <v>238886.19639786688</v>
      </c>
      <c r="Q30" s="176">
        <f t="shared" si="2"/>
        <v>238886.19639786682</v>
      </c>
      <c r="R30" s="176">
        <f t="shared" si="2"/>
        <v>238886.19639786685</v>
      </c>
      <c r="S30" s="176">
        <f t="shared" si="2"/>
        <v>238886.19639786685</v>
      </c>
      <c r="T30" s="176">
        <f t="shared" si="2"/>
        <v>238449.03198093353</v>
      </c>
      <c r="U30" s="176">
        <f t="shared" si="2"/>
        <v>238449.03198093351</v>
      </c>
      <c r="V30" s="176">
        <f t="shared" si="2"/>
        <v>238449.03198093356</v>
      </c>
      <c r="W30" s="176">
        <f t="shared" si="2"/>
        <v>238449.03198093353</v>
      </c>
      <c r="X30" s="176">
        <f t="shared" si="2"/>
        <v>238449.03198093356</v>
      </c>
      <c r="Y30" s="176">
        <f t="shared" si="2"/>
        <v>238011.86756400019</v>
      </c>
      <c r="Z30" s="176">
        <f t="shared" si="2"/>
        <v>237692.03636400023</v>
      </c>
      <c r="AA30" s="176">
        <f t="shared" si="2"/>
        <v>237692.03636400023</v>
      </c>
      <c r="AB30" s="176">
        <f t="shared" si="2"/>
        <v>237692.0363640002</v>
      </c>
      <c r="AC30" s="176">
        <f t="shared" si="2"/>
        <v>237775.36969733355</v>
      </c>
      <c r="AD30" s="176">
        <f t="shared" si="2"/>
        <v>237775.36969733355</v>
      </c>
      <c r="AE30" s="176">
        <f t="shared" si="2"/>
        <v>237775.36969733355</v>
      </c>
      <c r="AF30" s="176">
        <f t="shared" si="2"/>
        <v>237775.36969733358</v>
      </c>
      <c r="AG30" s="176">
        <f t="shared" si="2"/>
        <v>237775.36969733352</v>
      </c>
      <c r="AH30" s="176">
        <f t="shared" si="2"/>
        <v>237775.36969733355</v>
      </c>
      <c r="AI30" s="176">
        <f t="shared" si="2"/>
        <v>237775.36969733358</v>
      </c>
      <c r="AJ30" s="176">
        <f t="shared" si="2"/>
        <v>237775.36969733355</v>
      </c>
      <c r="AK30" s="176">
        <f t="shared" si="2"/>
        <v>237775.36969733355</v>
      </c>
    </row>
    <row r="31" spans="1:37" x14ac:dyDescent="0.25">
      <c r="A31" s="175" t="s">
        <v>627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76">
        <f>+IF(SUM(B30:M30)&lt;0,0,SUM(B30:M30))</f>
        <v>2946791.9239965347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76">
        <f>+IF(SUM(N30:Y30)&lt;0,0,SUM(N30:Y30))</f>
        <v>2864014.1418728027</v>
      </c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76">
        <f>+IF(SUM(Z30:AK30)&lt;0,0,SUM(Z30:AK30))</f>
        <v>2853054.4363680026</v>
      </c>
    </row>
    <row r="32" spans="1:37" x14ac:dyDescent="0.25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</row>
    <row r="33" spans="1:37" x14ac:dyDescent="0.2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</row>
    <row r="34" spans="1:37" x14ac:dyDescent="0.25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</row>
    <row r="35" spans="1:37" x14ac:dyDescent="0.25">
      <c r="A35" s="175" t="s">
        <v>655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>
        <f>+M31*$B$3</f>
        <v>114924.88503586485</v>
      </c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>
        <f>+Y31*$B$3</f>
        <v>111696.55153303931</v>
      </c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>
        <f>+AK31*$B$3</f>
        <v>111269.1230183521</v>
      </c>
    </row>
    <row r="36" spans="1:37" x14ac:dyDescent="0.2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</row>
    <row r="37" spans="1:37" x14ac:dyDescent="0.25">
      <c r="A37" s="134" t="s">
        <v>630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54">
        <f>+IF(M35&gt;0,M35-G38-L39,0)</f>
        <v>114924.88503586485</v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54">
        <f>+IF(Y35&gt;0,Y35-S38-X39,0)</f>
        <v>-3228.3335028255387</v>
      </c>
      <c r="AF37" s="134"/>
      <c r="AG37" s="134"/>
      <c r="AH37" s="134"/>
      <c r="AI37" s="134"/>
      <c r="AJ37" s="134"/>
      <c r="AK37" s="134"/>
    </row>
    <row r="38" spans="1:37" x14ac:dyDescent="0.25">
      <c r="A38" s="134" t="s">
        <v>631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54">
        <f>+IF(M35&gt;$C$4,M35*0.4,IF(M35&lt;0,0,M35))</f>
        <v>45969.954014345945</v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54">
        <f>+IF(Y35&gt;$C$4,Y35*0.4,IF(Y35&lt;0,0,Y35))</f>
        <v>44678.620613215724</v>
      </c>
      <c r="AF38" s="134"/>
      <c r="AG38" s="134"/>
      <c r="AH38" s="134"/>
      <c r="AI38" s="134"/>
      <c r="AJ38" s="134"/>
      <c r="AK38" s="134"/>
    </row>
    <row r="39" spans="1:37" x14ac:dyDescent="0.25">
      <c r="A39" s="134" t="s">
        <v>632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54">
        <f>+IF(M35&gt;$C$4,M35*0.6,0)</f>
        <v>68954.931021518903</v>
      </c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54">
        <f>+IF(Y35&gt;$C$4,Y35*0.6,0)</f>
        <v>67017.930919823586</v>
      </c>
      <c r="AK39" s="134"/>
    </row>
    <row r="40" spans="1:37" x14ac:dyDescent="0.25">
      <c r="A40" s="175" t="s">
        <v>633</v>
      </c>
      <c r="B40" s="176">
        <f>SUM(B37:B39)</f>
        <v>0</v>
      </c>
      <c r="C40" s="176">
        <f t="shared" ref="C40:AK40" si="3">SUM(C37:C39)</f>
        <v>0</v>
      </c>
      <c r="D40" s="176">
        <f t="shared" si="3"/>
        <v>0</v>
      </c>
      <c r="E40" s="176">
        <f t="shared" si="3"/>
        <v>0</v>
      </c>
      <c r="F40" s="176">
        <f t="shared" si="3"/>
        <v>0</v>
      </c>
      <c r="G40" s="176">
        <f t="shared" si="3"/>
        <v>0</v>
      </c>
      <c r="H40" s="176">
        <f t="shared" si="3"/>
        <v>0</v>
      </c>
      <c r="I40" s="176">
        <f t="shared" si="3"/>
        <v>0</v>
      </c>
      <c r="J40" s="176">
        <f t="shared" si="3"/>
        <v>0</v>
      </c>
      <c r="K40" s="176">
        <f t="shared" si="3"/>
        <v>0</v>
      </c>
      <c r="L40" s="176">
        <f t="shared" si="3"/>
        <v>0</v>
      </c>
      <c r="M40" s="176">
        <f t="shared" si="3"/>
        <v>0</v>
      </c>
      <c r="N40" s="176">
        <f t="shared" si="3"/>
        <v>0</v>
      </c>
      <c r="O40" s="176">
        <f t="shared" si="3"/>
        <v>0</v>
      </c>
      <c r="P40" s="176">
        <f t="shared" si="3"/>
        <v>0</v>
      </c>
      <c r="Q40" s="176">
        <f t="shared" si="3"/>
        <v>0</v>
      </c>
      <c r="R40" s="176">
        <f t="shared" si="3"/>
        <v>0</v>
      </c>
      <c r="S40" s="176">
        <f t="shared" si="3"/>
        <v>160894.83905021078</v>
      </c>
      <c r="T40" s="176">
        <f t="shared" si="3"/>
        <v>0</v>
      </c>
      <c r="U40" s="176">
        <f t="shared" si="3"/>
        <v>0</v>
      </c>
      <c r="V40" s="176">
        <f t="shared" si="3"/>
        <v>0</v>
      </c>
      <c r="W40" s="176">
        <f t="shared" si="3"/>
        <v>0</v>
      </c>
      <c r="X40" s="176">
        <f t="shared" si="3"/>
        <v>68954.931021518903</v>
      </c>
      <c r="Y40" s="176">
        <f t="shared" si="3"/>
        <v>0</v>
      </c>
      <c r="Z40" s="176">
        <f t="shared" si="3"/>
        <v>0</v>
      </c>
      <c r="AA40" s="176">
        <f t="shared" si="3"/>
        <v>0</v>
      </c>
      <c r="AB40" s="176">
        <f t="shared" si="3"/>
        <v>0</v>
      </c>
      <c r="AC40" s="176">
        <f t="shared" si="3"/>
        <v>0</v>
      </c>
      <c r="AD40" s="176">
        <f t="shared" si="3"/>
        <v>0</v>
      </c>
      <c r="AE40" s="176">
        <f t="shared" si="3"/>
        <v>41450.287110390185</v>
      </c>
      <c r="AF40" s="176">
        <f t="shared" si="3"/>
        <v>0</v>
      </c>
      <c r="AG40" s="176">
        <f t="shared" si="3"/>
        <v>0</v>
      </c>
      <c r="AH40" s="176">
        <f t="shared" si="3"/>
        <v>0</v>
      </c>
      <c r="AI40" s="176">
        <f t="shared" si="3"/>
        <v>0</v>
      </c>
      <c r="AJ40" s="176">
        <f t="shared" si="3"/>
        <v>67017.930919823586</v>
      </c>
      <c r="AK40" s="176">
        <f t="shared" si="3"/>
        <v>0</v>
      </c>
    </row>
    <row r="41" spans="1:37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</row>
    <row r="42" spans="1:37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</row>
    <row r="43" spans="1:37" x14ac:dyDescent="0.25">
      <c r="A43" s="177" t="s">
        <v>634</v>
      </c>
      <c r="B43" s="176">
        <f>+IF(SUM(B35)&gt;SUM(B40),(SUM(B35)-SUM(B40)),0)</f>
        <v>0</v>
      </c>
      <c r="C43" s="176">
        <f>+IF(SUM($C35:C35)&gt;SUM($C40:C40),(SUM($C35:C35)-SUM($C40:C40)),0)</f>
        <v>0</v>
      </c>
      <c r="D43" s="176">
        <f>+IF(SUM($C35:D35)&gt;SUM($C40:D40),(SUM($C35:D35)-SUM($C40:D40)),0)</f>
        <v>0</v>
      </c>
      <c r="E43" s="176">
        <f>+IF(SUM($C35:E35)&gt;SUM($C40:E40),(SUM($C35:E35)-SUM($C40:E40)),0)</f>
        <v>0</v>
      </c>
      <c r="F43" s="176">
        <f>+IF(SUM($C35:F35)&gt;SUM($C40:F40),(SUM($C35:F35)-SUM($C40:F40)),0)</f>
        <v>0</v>
      </c>
      <c r="G43" s="176">
        <f>+IF(SUM($C35:G35)&gt;SUM($C40:G40),(SUM($C35:G35)-SUM($C40:G40)),0)</f>
        <v>0</v>
      </c>
      <c r="H43" s="176">
        <f>+IF(SUM($C35:H35)&gt;SUM($C40:H40),(SUM($C35:H35)-SUM($C40:H40)),0)</f>
        <v>0</v>
      </c>
      <c r="I43" s="176">
        <f>+IF(SUM($C35:I35)&gt;SUM($C40:I40),(SUM($C35:I35)-SUM($C40:I40)),0)</f>
        <v>0</v>
      </c>
      <c r="J43" s="176">
        <f>+IF(SUM($C35:J35)&gt;SUM($C40:J40),(SUM($C35:J35)-SUM($C40:J40)),0)</f>
        <v>0</v>
      </c>
      <c r="K43" s="176">
        <f>+IF(SUM($C35:K35)&gt;SUM($C40:K40),(SUM($C35:K35)-SUM($C40:K40)),0)</f>
        <v>0</v>
      </c>
      <c r="L43" s="176">
        <f>+IF(SUM($C35:L35)&gt;SUM($C40:L40),(SUM($C35:L35)-SUM($C40:L40)),0)</f>
        <v>0</v>
      </c>
      <c r="M43" s="176">
        <f>+IF(SUM($C35:M35)&gt;SUM($C40:M40),(SUM($C35:M35)-SUM($C40:M40)),0)</f>
        <v>114924.88503586485</v>
      </c>
      <c r="N43" s="176">
        <f>+IF(SUM($C35:N35)&gt;SUM($C40:N40),(SUM($C35:N35)-SUM($C40:N40)),0)</f>
        <v>114924.88503586485</v>
      </c>
      <c r="O43" s="176">
        <f>+IF(SUM($C35:O35)&gt;SUM($C40:O40),(SUM($C35:O35)-SUM($C40:O40)),0)</f>
        <v>114924.88503586485</v>
      </c>
      <c r="P43" s="176">
        <f>+IF(SUM($C35:P35)&gt;SUM($C40:P40),(SUM($C35:P35)-SUM($C40:P40)),0)</f>
        <v>114924.88503586485</v>
      </c>
      <c r="Q43" s="176">
        <f>+IF(SUM($C35:Q35)&gt;SUM($C40:Q40),(SUM($C35:Q35)-SUM($C40:Q40)),0)</f>
        <v>114924.88503586485</v>
      </c>
      <c r="R43" s="176">
        <f>+IF(SUM($C35:R35)&gt;SUM($C40:R40),(SUM($C35:R35)-SUM($C40:R40)),0)</f>
        <v>114924.88503586485</v>
      </c>
      <c r="S43" s="176">
        <f>+IF(SUM($C35:S35)&gt;SUM($C40:S40),(SUM($C35:S35)-SUM($C40:S40)),0)</f>
        <v>0</v>
      </c>
      <c r="T43" s="176">
        <f>+IF(SUM($C35:T35)&gt;SUM($C40:T40),(SUM($C35:T35)-SUM($C40:T40)),0)</f>
        <v>0</v>
      </c>
      <c r="U43" s="176">
        <f>+IF(SUM($C35:U35)&gt;SUM($C40:U40),(SUM($C35:U35)-SUM($C40:U40)),0)</f>
        <v>0</v>
      </c>
      <c r="V43" s="176">
        <f>+IF(SUM($C35:V35)&gt;SUM($C40:V40),(SUM($C35:V35)-SUM($C40:V40)),0)</f>
        <v>0</v>
      </c>
      <c r="W43" s="176">
        <f>+IF(SUM($C35:W35)&gt;SUM($C40:W40),(SUM($C35:W35)-SUM($C40:W40)),0)</f>
        <v>0</v>
      </c>
      <c r="X43" s="176">
        <f>+IF(SUM($C35:X35)&gt;SUM($C40:X40),(SUM($C35:X35)-SUM($C40:X40)),0)</f>
        <v>0</v>
      </c>
      <c r="Y43" s="176">
        <f>+IF(SUM($C35:Y35)&gt;SUM($C40:Y40),(SUM($C35:Y35)-SUM($C40:Y40)),0)</f>
        <v>0</v>
      </c>
      <c r="Z43" s="176">
        <f>+IF(SUM($C35:Z35)&gt;SUM($C40:Z40),(SUM($C35:Z35)-SUM($C40:Z40)),0)</f>
        <v>0</v>
      </c>
      <c r="AA43" s="176">
        <f>+IF(SUM($C35:AA35)&gt;SUM($C40:AA40),(SUM($C35:AA35)-SUM($C40:AA40)),0)</f>
        <v>0</v>
      </c>
      <c r="AB43" s="176">
        <f>+IF(SUM($C35:AB35)&gt;SUM($C40:AB40),(SUM($C35:AB35)-SUM($C40:AB40)),0)</f>
        <v>0</v>
      </c>
      <c r="AC43" s="176">
        <f>+IF(SUM($C35:AC35)&gt;SUM($C40:AC40),(SUM($C35:AC35)-SUM($C40:AC40)),0)</f>
        <v>0</v>
      </c>
      <c r="AD43" s="176">
        <f>+IF(SUM($C35:AD35)&gt;SUM($C40:AD40),(SUM($C35:AD35)-SUM($C40:AD40)),0)</f>
        <v>0</v>
      </c>
      <c r="AE43" s="176">
        <f>+IF(SUM($C35:AE35)&gt;SUM($C40:AE40),(SUM($C35:AE35)-SUM($C40:AE40)),0)</f>
        <v>0</v>
      </c>
      <c r="AF43" s="176">
        <f>+IF(SUM($C35:AF35)&gt;SUM($C40:AF40),(SUM($C35:AF35)-SUM($C40:AF40)),0)</f>
        <v>0</v>
      </c>
      <c r="AG43" s="176">
        <f>+IF(SUM($C35:AG35)&gt;SUM($C40:AG40),(SUM($C35:AG35)-SUM($C40:AG40)),0)</f>
        <v>0</v>
      </c>
      <c r="AH43" s="176">
        <f>+IF(SUM($C35:AH35)&gt;SUM($C40:AH40),(SUM($C35:AH35)-SUM($C40:AH40)),0)</f>
        <v>0</v>
      </c>
      <c r="AI43" s="176">
        <f>+IF(SUM($C35:AI35)&gt;SUM($C40:AI40),(SUM($C35:AI35)-SUM($C40:AI40)),0)</f>
        <v>0</v>
      </c>
      <c r="AJ43" s="176">
        <f>+IF(SUM($C35:AJ35)&gt;SUM($C40:AJ40),(SUM($C35:AJ35)-SUM($C40:AJ40)),0)</f>
        <v>0</v>
      </c>
      <c r="AK43" s="176">
        <f>+IF(SUM($C35:AK35)&gt;SUM($C40:AK40),(SUM($C35:AK35)-SUM($C40:AK40)),0)</f>
        <v>0</v>
      </c>
    </row>
    <row r="44" spans="1:37" x14ac:dyDescent="0.25">
      <c r="A44" s="177" t="s">
        <v>635</v>
      </c>
      <c r="B44" s="176">
        <f>+IF(SUM(B35)&lt;SUM(B40),-(SUM(B35)-SUM(B40)),0)</f>
        <v>0</v>
      </c>
      <c r="C44" s="176">
        <f>+IF(SUM($C35:C35)&lt;SUM($C40:C40),-(SUM($C35:C35)-SUM($C40:C40)),0)</f>
        <v>0</v>
      </c>
      <c r="D44" s="176">
        <f>+IF(SUM($C35:D35)&lt;SUM($C40:D40),-(SUM($C35:D35)-SUM($C40:D40)),0)</f>
        <v>0</v>
      </c>
      <c r="E44" s="176">
        <f>+IF(SUM($C35:E35)&lt;SUM($C40:E40),-(SUM($C35:E35)-SUM($C40:E40)),0)</f>
        <v>0</v>
      </c>
      <c r="F44" s="176">
        <f>+IF(SUM($C35:F35)&lt;SUM($C40:F40),-(SUM($C35:F35)-SUM($C40:F40)),0)</f>
        <v>0</v>
      </c>
      <c r="G44" s="176">
        <f>+IF(SUM($C35:G35)&lt;SUM($C40:G40),-(SUM($C35:G35)-SUM($C40:G40)),0)</f>
        <v>0</v>
      </c>
      <c r="H44" s="176">
        <f>+IF(SUM($C35:H35)&lt;SUM($C40:H40),-(SUM($C35:H35)-SUM($C40:H40)),0)</f>
        <v>0</v>
      </c>
      <c r="I44" s="176">
        <f>+IF(SUM($C35:I35)&lt;SUM($C40:I40),-(SUM($C35:I35)-SUM($C40:I40)),0)</f>
        <v>0</v>
      </c>
      <c r="J44" s="176">
        <f>+IF(SUM($C35:J35)&lt;SUM($C40:J40),-(SUM($C35:J35)-SUM($C40:J40)),0)</f>
        <v>0</v>
      </c>
      <c r="K44" s="176">
        <f>+IF(SUM($C35:K35)&lt;SUM($C40:K40),-(SUM($C35:K35)-SUM($C40:K40)),0)</f>
        <v>0</v>
      </c>
      <c r="L44" s="176">
        <f>+IF(SUM($C35:L35)&lt;SUM($C40:L40),-(SUM($C35:L35)-SUM($C40:L40)),0)</f>
        <v>0</v>
      </c>
      <c r="M44" s="176">
        <f>+IF(SUM($C35:M35)&lt;SUM($C40:M40),-(SUM($C35:M35)-SUM($C40:M40)),0)</f>
        <v>0</v>
      </c>
      <c r="N44" s="176">
        <f>+IF(SUM($C35:N35)&lt;SUM($C40:N40),-(SUM($C35:N35)-SUM($C40:N40)),0)</f>
        <v>0</v>
      </c>
      <c r="O44" s="176">
        <f>+IF(SUM($C35:O35)&lt;SUM($C40:O40),-(SUM($C35:O35)-SUM($C40:O40)),0)</f>
        <v>0</v>
      </c>
      <c r="P44" s="176">
        <f>+IF(SUM($C35:P35)&lt;SUM($C40:P40),-(SUM($C35:P35)-SUM($C40:P40)),0)</f>
        <v>0</v>
      </c>
      <c r="Q44" s="176">
        <f>+IF(SUM($C35:Q35)&lt;SUM($C40:Q40),-(SUM($C35:Q35)-SUM($C40:Q40)),0)</f>
        <v>0</v>
      </c>
      <c r="R44" s="176">
        <f>+IF(SUM($C35:R35)&lt;SUM($C40:R40),-(SUM($C35:R35)-SUM($C40:R40)),0)</f>
        <v>0</v>
      </c>
      <c r="S44" s="176">
        <f>+IF(SUM($C35:S35)&lt;SUM($C40:S40),-(SUM($C35:S35)-SUM($C40:S40)),0)</f>
        <v>45969.954014345931</v>
      </c>
      <c r="T44" s="176">
        <f>+IF(SUM($C35:T35)&lt;SUM($C40:T40),-(SUM($C35:T35)-SUM($C40:T40)),0)</f>
        <v>45969.954014345931</v>
      </c>
      <c r="U44" s="176">
        <f>+IF(SUM($C35:U35)&lt;SUM($C40:U40),-(SUM($C35:U35)-SUM($C40:U40)),0)</f>
        <v>45969.954014345931</v>
      </c>
      <c r="V44" s="176">
        <f>+IF(SUM($C35:V35)&lt;SUM($C40:V40),-(SUM($C35:V35)-SUM($C40:V40)),0)</f>
        <v>45969.954014345931</v>
      </c>
      <c r="W44" s="176">
        <f>+IF(SUM($C35:W35)&lt;SUM($C40:W40),-(SUM($C35:W35)-SUM($C40:W40)),0)</f>
        <v>45969.954014345931</v>
      </c>
      <c r="X44" s="176">
        <f>+IF(SUM($C35:X35)&lt;SUM($C40:X40),-(SUM($C35:X35)-SUM($C40:X40)),0)</f>
        <v>114924.88503586482</v>
      </c>
      <c r="Y44" s="176">
        <f>+IF(SUM($C35:Y35)&lt;SUM($C40:Y40),-(SUM($C35:Y35)-SUM($C40:Y40)),0)</f>
        <v>3228.3335028255242</v>
      </c>
      <c r="Z44" s="176">
        <f>+IF(SUM($C35:Z35)&lt;SUM($C40:Z40),-(SUM($C35:Z35)-SUM($C40:Z40)),0)</f>
        <v>3228.3335028255242</v>
      </c>
      <c r="AA44" s="176">
        <f>+IF(SUM($C35:AA35)&lt;SUM($C40:AA40),-(SUM($C35:AA35)-SUM($C40:AA40)),0)</f>
        <v>3228.3335028255242</v>
      </c>
      <c r="AB44" s="176">
        <f>+IF(SUM($C35:AB35)&lt;SUM($C40:AB40),-(SUM($C35:AB35)-SUM($C40:AB40)),0)</f>
        <v>3228.3335028255242</v>
      </c>
      <c r="AC44" s="176">
        <f>+IF(SUM($C35:AC35)&lt;SUM($C40:AC40),-(SUM($C35:AC35)-SUM($C40:AC40)),0)</f>
        <v>3228.3335028255242</v>
      </c>
      <c r="AD44" s="176">
        <f>+IF(SUM($C35:AD35)&lt;SUM($C40:AD40),-(SUM($C35:AD35)-SUM($C40:AD40)),0)</f>
        <v>3228.3335028255242</v>
      </c>
      <c r="AE44" s="176">
        <f>+IF(SUM($C35:AE35)&lt;SUM($C40:AE40),-(SUM($C35:AE35)-SUM($C40:AE40)),0)</f>
        <v>44678.620613215724</v>
      </c>
      <c r="AF44" s="176">
        <f>+IF(SUM($C35:AF35)&lt;SUM($C40:AF40),-(SUM($C35:AF35)-SUM($C40:AF40)),0)</f>
        <v>44678.620613215724</v>
      </c>
      <c r="AG44" s="176">
        <f>+IF(SUM($C35:AG35)&lt;SUM($C40:AG40),-(SUM($C35:AG35)-SUM($C40:AG40)),0)</f>
        <v>44678.620613215724</v>
      </c>
      <c r="AH44" s="176">
        <f>+IF(SUM($C35:AH35)&lt;SUM($C40:AH40),-(SUM($C35:AH35)-SUM($C40:AH40)),0)</f>
        <v>44678.620613215724</v>
      </c>
      <c r="AI44" s="176">
        <f>+IF(SUM($C35:AI35)&lt;SUM($C40:AI40),-(SUM($C35:AI35)-SUM($C40:AI40)),0)</f>
        <v>44678.620613215724</v>
      </c>
      <c r="AJ44" s="176">
        <f>+IF(SUM($C35:AJ35)&lt;SUM($C40:AJ40),-(SUM($C35:AJ35)-SUM($C40:AJ40)),0)</f>
        <v>111696.55153303931</v>
      </c>
      <c r="AK44" s="176">
        <f>+IF(SUM($C35:AK35)&lt;SUM($C40:AK40),-(SUM($C35:AK35)-SUM($C40:AK40)),0)</f>
        <v>427.42851468722802</v>
      </c>
    </row>
    <row r="45" spans="1:37" x14ac:dyDescent="0.25">
      <c r="A45" s="177" t="s">
        <v>656</v>
      </c>
      <c r="B45" s="154">
        <f>+B40</f>
        <v>0</v>
      </c>
      <c r="C45" s="154">
        <f>+C40+B45</f>
        <v>0</v>
      </c>
      <c r="D45" s="154">
        <f t="shared" ref="D45:AK45" si="4">+D40+C45</f>
        <v>0</v>
      </c>
      <c r="E45" s="154">
        <f t="shared" si="4"/>
        <v>0</v>
      </c>
      <c r="F45" s="154">
        <f t="shared" si="4"/>
        <v>0</v>
      </c>
      <c r="G45" s="154">
        <f t="shared" si="4"/>
        <v>0</v>
      </c>
      <c r="H45" s="154">
        <f t="shared" si="4"/>
        <v>0</v>
      </c>
      <c r="I45" s="154">
        <f t="shared" si="4"/>
        <v>0</v>
      </c>
      <c r="J45" s="154">
        <f t="shared" si="4"/>
        <v>0</v>
      </c>
      <c r="K45" s="154">
        <f t="shared" si="4"/>
        <v>0</v>
      </c>
      <c r="L45" s="154">
        <f t="shared" si="4"/>
        <v>0</v>
      </c>
      <c r="M45" s="154">
        <f t="shared" si="4"/>
        <v>0</v>
      </c>
      <c r="N45" s="154">
        <f t="shared" si="4"/>
        <v>0</v>
      </c>
      <c r="O45" s="154">
        <f t="shared" si="4"/>
        <v>0</v>
      </c>
      <c r="P45" s="154">
        <f t="shared" si="4"/>
        <v>0</v>
      </c>
      <c r="Q45" s="154">
        <f t="shared" si="4"/>
        <v>0</v>
      </c>
      <c r="R45" s="154">
        <f t="shared" si="4"/>
        <v>0</v>
      </c>
      <c r="S45" s="154">
        <f t="shared" si="4"/>
        <v>160894.83905021078</v>
      </c>
      <c r="T45" s="154">
        <f t="shared" si="4"/>
        <v>160894.83905021078</v>
      </c>
      <c r="U45" s="154">
        <f t="shared" si="4"/>
        <v>160894.83905021078</v>
      </c>
      <c r="V45" s="154">
        <f t="shared" si="4"/>
        <v>160894.83905021078</v>
      </c>
      <c r="W45" s="154">
        <f t="shared" si="4"/>
        <v>160894.83905021078</v>
      </c>
      <c r="X45" s="154">
        <f t="shared" si="4"/>
        <v>229849.77007172967</v>
      </c>
      <c r="Y45" s="154">
        <f t="shared" si="4"/>
        <v>229849.77007172967</v>
      </c>
      <c r="Z45" s="154">
        <f t="shared" si="4"/>
        <v>229849.77007172967</v>
      </c>
      <c r="AA45" s="154">
        <f t="shared" si="4"/>
        <v>229849.77007172967</v>
      </c>
      <c r="AB45" s="154">
        <f t="shared" si="4"/>
        <v>229849.77007172967</v>
      </c>
      <c r="AC45" s="154">
        <f t="shared" si="4"/>
        <v>229849.77007172967</v>
      </c>
      <c r="AD45" s="154">
        <f t="shared" si="4"/>
        <v>229849.77007172967</v>
      </c>
      <c r="AE45" s="154">
        <f t="shared" si="4"/>
        <v>271300.05718211987</v>
      </c>
      <c r="AF45" s="154">
        <f t="shared" si="4"/>
        <v>271300.05718211987</v>
      </c>
      <c r="AG45" s="154">
        <f t="shared" si="4"/>
        <v>271300.05718211987</v>
      </c>
      <c r="AH45" s="154">
        <f t="shared" si="4"/>
        <v>271300.05718211987</v>
      </c>
      <c r="AI45" s="154">
        <f t="shared" si="4"/>
        <v>271300.05718211987</v>
      </c>
      <c r="AJ45" s="154">
        <f t="shared" si="4"/>
        <v>338317.98810194345</v>
      </c>
      <c r="AK45" s="154">
        <f t="shared" si="4"/>
        <v>338317.98810194345</v>
      </c>
    </row>
    <row r="46" spans="1:37" x14ac:dyDescent="0.25">
      <c r="A46" s="177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x14ac:dyDescent="0.25">
      <c r="A47" s="177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x14ac:dyDescent="0.25">
      <c r="A48" s="177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x14ac:dyDescent="0.25">
      <c r="A49" s="177" t="s">
        <v>657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x14ac:dyDescent="0.25">
      <c r="A50" s="177" t="s">
        <v>658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>
        <v>4903.7788800000008</v>
      </c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>
        <v>5456.5684992000024</v>
      </c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>
        <v>6957.1248364800076</v>
      </c>
    </row>
    <row r="51" spans="1:37" x14ac:dyDescent="0.25">
      <c r="A51" s="177" t="s">
        <v>659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>
        <v>4564.7248066884313</v>
      </c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>
        <v>5535.7292099506831</v>
      </c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>
        <v>5453.3748124603671</v>
      </c>
    </row>
    <row r="52" spans="1:37" x14ac:dyDescent="0.25">
      <c r="A52" s="177" t="s">
        <v>660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>
        <f>SUM(M49:M51)</f>
        <v>9468.5036866884329</v>
      </c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>
        <f>SUM(Y50:Y51)</f>
        <v>10992.297709150685</v>
      </c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>
        <f>SUM(AK50:AK51)</f>
        <v>12410.499648940375</v>
      </c>
    </row>
    <row r="53" spans="1:37" x14ac:dyDescent="0.25">
      <c r="A53" s="177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x14ac:dyDescent="0.25">
      <c r="A54" s="177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x14ac:dyDescent="0.25">
      <c r="A55" s="177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x14ac:dyDescent="0.25">
      <c r="A56" s="177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x14ac:dyDescent="0.25">
      <c r="A57" s="177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x14ac:dyDescent="0.25">
      <c r="A58" s="177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x14ac:dyDescent="0.25">
      <c r="A59" s="177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x14ac:dyDescent="0.25">
      <c r="A60" s="177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x14ac:dyDescent="0.25">
      <c r="A61" s="177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x14ac:dyDescent="0.25">
      <c r="A62" s="177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x14ac:dyDescent="0.25">
      <c r="A63" s="177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x14ac:dyDescent="0.25">
      <c r="A64" s="177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x14ac:dyDescent="0.25">
      <c r="A65" s="177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x14ac:dyDescent="0.25">
      <c r="A66" s="177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 x14ac:dyDescent="0.25">
      <c r="A67" s="177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 x14ac:dyDescent="0.25">
      <c r="A68" s="177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 x14ac:dyDescent="0.25">
      <c r="A69" s="177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x14ac:dyDescent="0.25">
      <c r="A70" s="177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x14ac:dyDescent="0.25">
      <c r="A71" s="177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x14ac:dyDescent="0.25">
      <c r="A72" s="177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x14ac:dyDescent="0.25">
      <c r="A73" s="177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x14ac:dyDescent="0.25">
      <c r="A74" s="177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x14ac:dyDescent="0.25">
      <c r="A75" s="177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x14ac:dyDescent="0.25">
      <c r="A76" s="177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x14ac:dyDescent="0.25">
      <c r="A77" s="177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x14ac:dyDescent="0.25">
      <c r="A78" s="177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x14ac:dyDescent="0.25">
      <c r="A79" s="177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x14ac:dyDescent="0.25">
      <c r="A80" s="177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x14ac:dyDescent="0.25">
      <c r="A81" s="177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x14ac:dyDescent="0.25">
      <c r="A82" s="177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x14ac:dyDescent="0.25">
      <c r="A83" s="177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x14ac:dyDescent="0.25">
      <c r="A84" s="177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x14ac:dyDescent="0.25">
      <c r="A85" s="177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x14ac:dyDescent="0.25">
      <c r="A86" s="177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</row>
    <row r="87" spans="1:37" x14ac:dyDescent="0.25">
      <c r="A87" s="177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</row>
    <row r="88" spans="1:37" x14ac:dyDescent="0.25">
      <c r="A88" s="177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</row>
    <row r="89" spans="1:37" x14ac:dyDescent="0.25">
      <c r="A89" s="177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</row>
    <row r="90" spans="1:37" x14ac:dyDescent="0.25">
      <c r="A90" s="177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</row>
    <row r="91" spans="1:37" x14ac:dyDescent="0.25">
      <c r="A91" s="177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</row>
    <row r="92" spans="1:37" x14ac:dyDescent="0.25">
      <c r="A92" s="177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</row>
    <row r="93" spans="1:37" x14ac:dyDescent="0.25">
      <c r="A93" s="177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</row>
    <row r="94" spans="1:37" x14ac:dyDescent="0.25">
      <c r="A94" s="177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</row>
    <row r="95" spans="1:37" x14ac:dyDescent="0.25">
      <c r="A95" s="177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</row>
    <row r="96" spans="1:37" x14ac:dyDescent="0.25">
      <c r="A96" s="177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</row>
    <row r="97" spans="1:37" x14ac:dyDescent="0.25">
      <c r="A97" s="177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</row>
    <row r="98" spans="1:37" x14ac:dyDescent="0.25">
      <c r="A98" s="177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</row>
    <row r="99" spans="1:37" x14ac:dyDescent="0.25">
      <c r="A99" s="177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</row>
    <row r="100" spans="1:37" x14ac:dyDescent="0.25">
      <c r="A100" s="177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</row>
    <row r="101" spans="1:37" x14ac:dyDescent="0.25">
      <c r="A101" s="177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</row>
    <row r="102" spans="1:37" x14ac:dyDescent="0.25">
      <c r="A102" s="177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</row>
    <row r="103" spans="1:37" x14ac:dyDescent="0.25">
      <c r="A103" s="177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</row>
    <row r="104" spans="1:37" x14ac:dyDescent="0.25">
      <c r="A104" s="177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</row>
    <row r="105" spans="1:37" x14ac:dyDescent="0.25">
      <c r="A105" s="177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</row>
    <row r="106" spans="1:37" x14ac:dyDescent="0.25">
      <c r="A106" s="177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</row>
  </sheetData>
  <hyperlinks>
    <hyperlink ref="A1" location="View!A1" display="vie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26"/>
  <sheetViews>
    <sheetView showGridLines="0" topLeftCell="A3" workbookViewId="0">
      <selection activeCell="H16" sqref="H16"/>
    </sheetView>
  </sheetViews>
  <sheetFormatPr defaultRowHeight="15" x14ac:dyDescent="0.25"/>
  <cols>
    <col min="1" max="1" width="49.5703125" bestFit="1" customWidth="1"/>
    <col min="2" max="2" width="10" bestFit="1" customWidth="1"/>
    <col min="13" max="13" width="11.28515625" bestFit="1" customWidth="1"/>
    <col min="19" max="19" width="11.28515625" bestFit="1" customWidth="1"/>
    <col min="24" max="25" width="11.28515625" bestFit="1" customWidth="1"/>
    <col min="37" max="37" width="10" bestFit="1" customWidth="1"/>
  </cols>
  <sheetData>
    <row r="1" spans="1:37" x14ac:dyDescent="0.25">
      <c r="A1" s="25" t="s">
        <v>204</v>
      </c>
    </row>
    <row r="3" spans="1:37" x14ac:dyDescent="0.25">
      <c r="A3" s="9" t="s">
        <v>612</v>
      </c>
      <c r="B3" s="159">
        <f>+View!C20</f>
        <v>0.27500000000000002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5">
      <c r="A5" s="8" t="s">
        <v>613</v>
      </c>
      <c r="B5" s="160">
        <v>103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5">
      <c r="A7" s="8"/>
      <c r="B7" s="10" t="s">
        <v>614</v>
      </c>
      <c r="C7" s="10" t="s">
        <v>615</v>
      </c>
      <c r="D7" s="10" t="s">
        <v>616</v>
      </c>
      <c r="E7" s="10" t="s">
        <v>617</v>
      </c>
      <c r="F7" s="10" t="s">
        <v>618</v>
      </c>
      <c r="G7" s="10" t="s">
        <v>619</v>
      </c>
      <c r="H7" s="10" t="s">
        <v>620</v>
      </c>
      <c r="I7" s="10" t="s">
        <v>621</v>
      </c>
      <c r="J7" s="10" t="s">
        <v>622</v>
      </c>
      <c r="K7" s="10" t="s">
        <v>623</v>
      </c>
      <c r="L7" s="10" t="s">
        <v>624</v>
      </c>
      <c r="M7" s="10" t="s">
        <v>625</v>
      </c>
      <c r="N7" s="10" t="s">
        <v>614</v>
      </c>
      <c r="O7" s="10" t="s">
        <v>615</v>
      </c>
      <c r="P7" s="10" t="s">
        <v>616</v>
      </c>
      <c r="Q7" s="10" t="s">
        <v>617</v>
      </c>
      <c r="R7" s="10" t="s">
        <v>618</v>
      </c>
      <c r="S7" s="10" t="s">
        <v>619</v>
      </c>
      <c r="T7" s="10" t="s">
        <v>620</v>
      </c>
      <c r="U7" s="10" t="s">
        <v>621</v>
      </c>
      <c r="V7" s="10" t="s">
        <v>622</v>
      </c>
      <c r="W7" s="10" t="s">
        <v>623</v>
      </c>
      <c r="X7" s="10" t="s">
        <v>624</v>
      </c>
      <c r="Y7" s="10" t="s">
        <v>625</v>
      </c>
      <c r="Z7" s="10" t="s">
        <v>614</v>
      </c>
      <c r="AA7" s="10" t="s">
        <v>615</v>
      </c>
      <c r="AB7" s="10" t="s">
        <v>616</v>
      </c>
      <c r="AC7" s="10" t="s">
        <v>617</v>
      </c>
      <c r="AD7" s="10" t="s">
        <v>618</v>
      </c>
      <c r="AE7" s="10" t="s">
        <v>619</v>
      </c>
      <c r="AF7" s="10" t="s">
        <v>620</v>
      </c>
      <c r="AG7" s="10" t="s">
        <v>621</v>
      </c>
      <c r="AH7" s="10" t="s">
        <v>622</v>
      </c>
      <c r="AI7" s="10" t="s">
        <v>623</v>
      </c>
      <c r="AJ7" s="10" t="s">
        <v>624</v>
      </c>
      <c r="AK7" s="10" t="s">
        <v>625</v>
      </c>
    </row>
    <row r="8" spans="1:37" x14ac:dyDescent="0.25">
      <c r="A8" s="8"/>
      <c r="B8" s="161" t="str">
        <f>+SPm!B2</f>
        <v>A1 M1</v>
      </c>
      <c r="C8" s="161" t="str">
        <f>+SPm!C2</f>
        <v>A1 M2</v>
      </c>
      <c r="D8" s="161" t="str">
        <f>+SPm!D2</f>
        <v>A1 M3</v>
      </c>
      <c r="E8" s="161" t="str">
        <f>+SPm!E2</f>
        <v>A1 M4</v>
      </c>
      <c r="F8" s="161" t="str">
        <f>+SPm!F2</f>
        <v>A1 M5</v>
      </c>
      <c r="G8" s="161" t="str">
        <f>+SPm!G2</f>
        <v>A1 M6</v>
      </c>
      <c r="H8" s="161" t="str">
        <f>+SPm!H2</f>
        <v>A1 M7</v>
      </c>
      <c r="I8" s="161" t="str">
        <f>+SPm!I2</f>
        <v>A1 M8</v>
      </c>
      <c r="J8" s="161" t="str">
        <f>+SPm!J2</f>
        <v>A1 M9</v>
      </c>
      <c r="K8" s="161" t="str">
        <f>+SPm!K2</f>
        <v>A1 M10</v>
      </c>
      <c r="L8" s="161" t="str">
        <f>+SPm!L2</f>
        <v>A1 M11</v>
      </c>
      <c r="M8" s="161" t="str">
        <f>+SPm!M2</f>
        <v>A1 M12</v>
      </c>
      <c r="N8" s="161" t="str">
        <f>+SPm!N2</f>
        <v>A2 M1</v>
      </c>
      <c r="O8" s="161" t="str">
        <f>+SPm!O2</f>
        <v>A2 M2</v>
      </c>
      <c r="P8" s="161" t="str">
        <f>+SPm!P2</f>
        <v>A2 M3</v>
      </c>
      <c r="Q8" s="161" t="str">
        <f>+SPm!Q2</f>
        <v>A2 M4</v>
      </c>
      <c r="R8" s="161" t="str">
        <f>+SPm!R2</f>
        <v>A2 M5</v>
      </c>
      <c r="S8" s="161" t="str">
        <f>+SPm!S2</f>
        <v>A2 M6</v>
      </c>
      <c r="T8" s="161" t="str">
        <f>+SPm!T2</f>
        <v>A2 M7</v>
      </c>
      <c r="U8" s="161" t="str">
        <f>+SPm!U2</f>
        <v>A2 M8</v>
      </c>
      <c r="V8" s="161" t="str">
        <f>+SPm!V2</f>
        <v>A2 M9</v>
      </c>
      <c r="W8" s="161" t="str">
        <f>+SPm!W2</f>
        <v>A2 M10</v>
      </c>
      <c r="X8" s="161" t="str">
        <f>+SPm!X2</f>
        <v>A2 M11</v>
      </c>
      <c r="Y8" s="161" t="str">
        <f>+SPm!Y2</f>
        <v>A2 M12</v>
      </c>
      <c r="Z8" s="161" t="str">
        <f>+SPm!Z2</f>
        <v>A3 M1</v>
      </c>
      <c r="AA8" s="161" t="str">
        <f>+SPm!AA2</f>
        <v>A3 M2</v>
      </c>
      <c r="AB8" s="161" t="str">
        <f>+SPm!AB2</f>
        <v>A3 M3</v>
      </c>
      <c r="AC8" s="161" t="str">
        <f>+SPm!AC2</f>
        <v>A3 M4</v>
      </c>
      <c r="AD8" s="161" t="str">
        <f>+SPm!AD2</f>
        <v>A3 M5</v>
      </c>
      <c r="AE8" s="161" t="str">
        <f>+SPm!AE2</f>
        <v>A3 M6</v>
      </c>
      <c r="AF8" s="161" t="str">
        <f>+SPm!AF2</f>
        <v>A3 M7</v>
      </c>
      <c r="AG8" s="161" t="str">
        <f>+SPm!AG2</f>
        <v>A3 M8</v>
      </c>
      <c r="AH8" s="161" t="str">
        <f>+SPm!AH2</f>
        <v>A3 M9</v>
      </c>
      <c r="AI8" s="161" t="str">
        <f>+SPm!AI2</f>
        <v>A3 M10</v>
      </c>
      <c r="AJ8" s="161" t="str">
        <f>+SPm!AJ2</f>
        <v>A3 M11</v>
      </c>
      <c r="AK8" s="161" t="str">
        <f>+SPm!AK2</f>
        <v>A3 M12</v>
      </c>
    </row>
    <row r="9" spans="1:37" x14ac:dyDescent="0.25">
      <c r="A9" s="8" t="s">
        <v>626</v>
      </c>
      <c r="B9" s="165">
        <f>+CEm!B68</f>
        <v>236348.5</v>
      </c>
      <c r="C9" s="165">
        <f>+CEm!C68</f>
        <v>239024.40111111116</v>
      </c>
      <c r="D9" s="165">
        <f>+CEm!D68</f>
        <v>238216.89777777778</v>
      </c>
      <c r="E9" s="165">
        <f>+CEm!E68</f>
        <v>248448.69845140105</v>
      </c>
      <c r="F9" s="165">
        <f>+CEm!F68</f>
        <v>247868.97447745886</v>
      </c>
      <c r="G9" s="165">
        <f>+CEm!G68</f>
        <v>251171.59373079936</v>
      </c>
      <c r="H9" s="165">
        <f>+CEm!H68</f>
        <v>252858.55275257709</v>
      </c>
      <c r="I9" s="165">
        <f>+CEm!I68</f>
        <v>256986.54028968277</v>
      </c>
      <c r="J9" s="165">
        <f>+CEm!J68</f>
        <v>257333.95097029698</v>
      </c>
      <c r="K9" s="165">
        <f>+CEm!K68</f>
        <v>256878.64473677624</v>
      </c>
      <c r="L9" s="165">
        <f>+CEm!L68</f>
        <v>250141.15014181059</v>
      </c>
      <c r="M9" s="165">
        <f>+CEm!M68</f>
        <v>249304.4628934467</v>
      </c>
      <c r="N9" s="165">
        <f>+CEm!N68</f>
        <v>248636.81405001605</v>
      </c>
      <c r="O9" s="165">
        <f>+CEm!O68</f>
        <v>248209.99961823315</v>
      </c>
      <c r="P9" s="165">
        <f>+CEm!P68</f>
        <v>248223.18714475693</v>
      </c>
      <c r="Q9" s="165">
        <f>+CEm!Q68</f>
        <v>248236.44094403644</v>
      </c>
      <c r="R9" s="165">
        <f>+CEm!R68</f>
        <v>248249.76134911983</v>
      </c>
      <c r="S9" s="165">
        <f>+CEm!S68</f>
        <v>248263.14869472859</v>
      </c>
      <c r="T9" s="165">
        <f>+CEm!T68</f>
        <v>247437.40592922625</v>
      </c>
      <c r="U9" s="165">
        <f>+CEm!U68</f>
        <v>247455.5764214801</v>
      </c>
      <c r="V9" s="165">
        <f>+CEm!V68</f>
        <v>247473.83822794631</v>
      </c>
      <c r="W9" s="165">
        <f>+CEm!W68</f>
        <v>247492.19180751641</v>
      </c>
      <c r="X9" s="165">
        <f>+CEm!X68</f>
        <v>247510.63762138804</v>
      </c>
      <c r="Y9" s="165">
        <f>+CEm!Y68</f>
        <v>247092.01171614332</v>
      </c>
      <c r="Z9" s="165">
        <f>+CEm!Z68</f>
        <v>246950.72779149358</v>
      </c>
      <c r="AA9" s="165">
        <f>+CEm!AA68</f>
        <v>246969.45309869133</v>
      </c>
      <c r="AB9" s="165">
        <f>+CEm!AB68</f>
        <v>246988.27250827517</v>
      </c>
      <c r="AC9" s="165">
        <f>+CEm!AC68</f>
        <v>247048.85315981501</v>
      </c>
      <c r="AD9" s="165">
        <f>+CEm!AD68</f>
        <v>247067.86219525739</v>
      </c>
      <c r="AE9" s="165">
        <f>+CEm!AE68</f>
        <v>247086.96675893723</v>
      </c>
      <c r="AF9" s="165">
        <f>+CEm!AF68</f>
        <v>247106.16733092329</v>
      </c>
      <c r="AG9" s="165">
        <f>+CEm!AG68</f>
        <v>247125.46439369689</v>
      </c>
      <c r="AH9" s="165">
        <f>+CEm!AH68</f>
        <v>247144.85843216401</v>
      </c>
      <c r="AI9" s="165">
        <f>+CEm!AI68</f>
        <v>247164.34993366749</v>
      </c>
      <c r="AJ9" s="165">
        <f>+CEm!AJ68</f>
        <v>247183.93938799913</v>
      </c>
      <c r="AK9" s="165">
        <f>+CEm!AK68</f>
        <v>247203.62728741241</v>
      </c>
    </row>
    <row r="10" spans="1:3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5">
      <c r="A11" s="163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</row>
    <row r="12" spans="1:37" x14ac:dyDescent="0.25">
      <c r="A12" s="9" t="s">
        <v>636</v>
      </c>
      <c r="B12" s="166">
        <f>+B9</f>
        <v>236348.5</v>
      </c>
      <c r="C12" s="166">
        <f t="shared" ref="C12:AK12" si="0">+C9</f>
        <v>239024.40111111116</v>
      </c>
      <c r="D12" s="166">
        <f t="shared" si="0"/>
        <v>238216.89777777778</v>
      </c>
      <c r="E12" s="166">
        <f t="shared" si="0"/>
        <v>248448.69845140105</v>
      </c>
      <c r="F12" s="166">
        <f t="shared" si="0"/>
        <v>247868.97447745886</v>
      </c>
      <c r="G12" s="166">
        <f t="shared" si="0"/>
        <v>251171.59373079936</v>
      </c>
      <c r="H12" s="166">
        <f t="shared" si="0"/>
        <v>252858.55275257709</v>
      </c>
      <c r="I12" s="166">
        <f t="shared" si="0"/>
        <v>256986.54028968277</v>
      </c>
      <c r="J12" s="166">
        <f t="shared" si="0"/>
        <v>257333.95097029698</v>
      </c>
      <c r="K12" s="166">
        <f t="shared" si="0"/>
        <v>256878.64473677624</v>
      </c>
      <c r="L12" s="166">
        <f t="shared" si="0"/>
        <v>250141.15014181059</v>
      </c>
      <c r="M12" s="166">
        <f t="shared" si="0"/>
        <v>249304.4628934467</v>
      </c>
      <c r="N12" s="166">
        <f t="shared" si="0"/>
        <v>248636.81405001605</v>
      </c>
      <c r="O12" s="166">
        <f t="shared" si="0"/>
        <v>248209.99961823315</v>
      </c>
      <c r="P12" s="166">
        <f t="shared" si="0"/>
        <v>248223.18714475693</v>
      </c>
      <c r="Q12" s="166">
        <f t="shared" si="0"/>
        <v>248236.44094403644</v>
      </c>
      <c r="R12" s="166">
        <f t="shared" si="0"/>
        <v>248249.76134911983</v>
      </c>
      <c r="S12" s="166">
        <f t="shared" si="0"/>
        <v>248263.14869472859</v>
      </c>
      <c r="T12" s="166">
        <f t="shared" si="0"/>
        <v>247437.40592922625</v>
      </c>
      <c r="U12" s="166">
        <f t="shared" si="0"/>
        <v>247455.5764214801</v>
      </c>
      <c r="V12" s="166">
        <f t="shared" si="0"/>
        <v>247473.83822794631</v>
      </c>
      <c r="W12" s="166">
        <f t="shared" si="0"/>
        <v>247492.19180751641</v>
      </c>
      <c r="X12" s="166">
        <f t="shared" si="0"/>
        <v>247510.63762138804</v>
      </c>
      <c r="Y12" s="166">
        <f t="shared" si="0"/>
        <v>247092.01171614332</v>
      </c>
      <c r="Z12" s="166">
        <f t="shared" si="0"/>
        <v>246950.72779149358</v>
      </c>
      <c r="AA12" s="166">
        <f t="shared" si="0"/>
        <v>246969.45309869133</v>
      </c>
      <c r="AB12" s="166">
        <f t="shared" si="0"/>
        <v>246988.27250827517</v>
      </c>
      <c r="AC12" s="166">
        <f t="shared" si="0"/>
        <v>247048.85315981501</v>
      </c>
      <c r="AD12" s="166">
        <f t="shared" si="0"/>
        <v>247067.86219525739</v>
      </c>
      <c r="AE12" s="166">
        <f t="shared" si="0"/>
        <v>247086.96675893723</v>
      </c>
      <c r="AF12" s="166">
        <f t="shared" si="0"/>
        <v>247106.16733092329</v>
      </c>
      <c r="AG12" s="166">
        <f t="shared" si="0"/>
        <v>247125.46439369689</v>
      </c>
      <c r="AH12" s="166">
        <f t="shared" si="0"/>
        <v>247144.85843216401</v>
      </c>
      <c r="AI12" s="166">
        <f t="shared" si="0"/>
        <v>247164.34993366749</v>
      </c>
      <c r="AJ12" s="166">
        <f t="shared" si="0"/>
        <v>247183.93938799913</v>
      </c>
      <c r="AK12" s="166">
        <f t="shared" si="0"/>
        <v>247203.62728741241</v>
      </c>
    </row>
    <row r="13" spans="1:37" x14ac:dyDescent="0.25">
      <c r="A13" s="9" t="s">
        <v>627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>
        <f>+IF(SUM(B12:M12)&lt;0,0,SUM(B12:M12))</f>
        <v>2984582.3673331388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1">
        <f>+IF(SUM(N12:Y12)+M14&lt;0,0,SUM(N12:Y12)+M14)</f>
        <v>2974281.013524591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1">
        <f>+IF(SUM(Z12:AK12)+Y14&lt;0,0,SUM(Z12:AK12)+(Y14))</f>
        <v>2965040.5422783331</v>
      </c>
    </row>
    <row r="14" spans="1:37" x14ac:dyDescent="0.25">
      <c r="A14" s="9" t="s">
        <v>628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>+SUM(B12:M12)-SUM(B13:M13)</f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f>+SUM(B12:Y12)-SUM(B13:Y13)</f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+SUM(B12:AK12)-SUM(B13:AK13)</f>
        <v>0</v>
      </c>
    </row>
    <row r="15" spans="1:37" x14ac:dyDescent="0.25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25">
      <c r="A16" s="164" t="s">
        <v>428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25">
      <c r="A17" s="9" t="s">
        <v>629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>+M13*$B$3</f>
        <v>820760.15101661324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f>+Y13*$B$3</f>
        <v>817927.27871926257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f>+AK13*$B$3</f>
        <v>815386.14912654168</v>
      </c>
    </row>
    <row r="18" spans="1:37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25">
      <c r="A19" s="8" t="s">
        <v>630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62">
        <f>+IF(M17&gt;0,M17-G20-L21,0)</f>
        <v>820760.15101661324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62">
        <f>+IF(Y17&gt;0,Y17-S20-X21,0)</f>
        <v>-2832.8722973506665</v>
      </c>
      <c r="AF19" s="8"/>
      <c r="AG19" s="8"/>
      <c r="AH19" s="8"/>
      <c r="AI19" s="8"/>
      <c r="AJ19" s="8"/>
      <c r="AK19" s="8"/>
    </row>
    <row r="20" spans="1:37" x14ac:dyDescent="0.25">
      <c r="A20" s="8" t="s">
        <v>631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62">
        <f>+IF(M17&gt;$B$6,M17*0.4,IF(M17&lt;0,0,M17))</f>
        <v>328304.06040664529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62">
        <f>+IF(Y17&gt;$B$6,Y17*0.4,IF(Y17&lt;0,0,Y17))</f>
        <v>327170.91148770507</v>
      </c>
      <c r="AF20" s="8"/>
      <c r="AG20" s="8"/>
      <c r="AH20" s="8"/>
      <c r="AI20" s="8"/>
      <c r="AJ20" s="8"/>
      <c r="AK20" s="8"/>
    </row>
    <row r="21" spans="1:37" x14ac:dyDescent="0.25">
      <c r="A21" s="8" t="s">
        <v>632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62">
        <f>+IF(M17&gt;$B$6,M17*0.6,0)</f>
        <v>492456.09060996794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62">
        <f>+IF(Y17&gt;$B$6,Y17*0.6,0)</f>
        <v>490756.36723155749</v>
      </c>
      <c r="AK21" s="8"/>
    </row>
    <row r="22" spans="1:37" x14ac:dyDescent="0.25">
      <c r="A22" s="9" t="s">
        <v>633</v>
      </c>
      <c r="B22" s="11">
        <f>SUM(B19:B21)</f>
        <v>0</v>
      </c>
      <c r="C22" s="11">
        <f t="shared" ref="C22:AK22" si="1">SUM(C19:C21)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1149064.2114232585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492456.09060996794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 t="shared" si="1"/>
        <v>0</v>
      </c>
      <c r="AE22" s="11">
        <f t="shared" si="1"/>
        <v>324338.03919035441</v>
      </c>
      <c r="AF22" s="11">
        <f t="shared" si="1"/>
        <v>0</v>
      </c>
      <c r="AG22" s="11">
        <f t="shared" si="1"/>
        <v>0</v>
      </c>
      <c r="AH22" s="11">
        <f t="shared" si="1"/>
        <v>0</v>
      </c>
      <c r="AI22" s="11">
        <f t="shared" si="1"/>
        <v>0</v>
      </c>
      <c r="AJ22" s="11">
        <f t="shared" si="1"/>
        <v>490756.36723155749</v>
      </c>
      <c r="AK22" s="11">
        <f t="shared" si="1"/>
        <v>0</v>
      </c>
    </row>
    <row r="23" spans="1:3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A24" s="164" t="s">
        <v>335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119" t="s">
        <v>634</v>
      </c>
      <c r="B25" s="11">
        <f>+IF(SUM(B17)&gt;SUM(B22),(SUM(B17)-SUM(B22)),0)</f>
        <v>0</v>
      </c>
      <c r="C25" s="11">
        <f>+IF(SUM($B17:C17)&gt;SUM($B22:C22),(SUM($B17:C17)-SUM($B22:C22)),0)</f>
        <v>0</v>
      </c>
      <c r="D25" s="11">
        <f>+IF(SUM($B17:D17)&gt;SUM($B22:D22),(SUM($B17:D17)-SUM($B22:D22)),0)</f>
        <v>0</v>
      </c>
      <c r="E25" s="11">
        <f>+IF(SUM($B17:E17)&gt;SUM($B22:E22),(SUM($B17:E17)-SUM($B22:E22)),0)</f>
        <v>0</v>
      </c>
      <c r="F25" s="11">
        <f>+IF(SUM($B17:F17)&gt;SUM($B22:F22),(SUM($B17:F17)-SUM($B22:F22)),0)</f>
        <v>0</v>
      </c>
      <c r="G25" s="11">
        <f>+IF(SUM($B17:G17)&gt;SUM($B22:G22),(SUM($B17:G17)-SUM($B22:G22)),0)</f>
        <v>0</v>
      </c>
      <c r="H25" s="11">
        <f>+IF(SUM($B17:H17)&gt;SUM($B22:H22),(SUM($B17:H17)-SUM($B22:H22)),0)</f>
        <v>0</v>
      </c>
      <c r="I25" s="11">
        <f>+IF(SUM($B17:I17)&gt;SUM($B22:I22),(SUM($B17:I17)-SUM($B22:I22)),0)</f>
        <v>0</v>
      </c>
      <c r="J25" s="11">
        <f>+IF(SUM($B17:J17)&gt;SUM($B22:J22),(SUM($B17:J17)-SUM($B22:J22)),0)</f>
        <v>0</v>
      </c>
      <c r="K25" s="11">
        <f>+IF(SUM($B17:K17)&gt;SUM($B22:K22),(SUM($B17:K17)-SUM($B22:K22)),0)</f>
        <v>0</v>
      </c>
      <c r="L25" s="11">
        <f>+IF(SUM($B17:L17)&gt;SUM($B22:L22),(SUM($B17:L17)-SUM($B22:L22)),0)</f>
        <v>0</v>
      </c>
      <c r="M25" s="11">
        <f>+IF(SUM($B17:M17)&gt;SUM($B22:M22),(SUM($B17:M17)-SUM($B22:M22)),0)</f>
        <v>820760.15101661324</v>
      </c>
      <c r="N25" s="11">
        <f>+IF(SUM($B17:N17)&gt;SUM($B22:N22),(SUM($B17:N17)-SUM($B22:N22)),0)</f>
        <v>820760.15101661324</v>
      </c>
      <c r="O25" s="11">
        <f>+IF(SUM($B17:O17)&gt;SUM($B22:O22),(SUM($B17:O17)-SUM($B22:O22)),0)</f>
        <v>820760.15101661324</v>
      </c>
      <c r="P25" s="11">
        <f>+IF(SUM($B17:P17)&gt;SUM($B22:P22),(SUM($B17:P17)-SUM($B22:P22)),0)</f>
        <v>820760.15101661324</v>
      </c>
      <c r="Q25" s="11">
        <f>+IF(SUM($B17:Q17)&gt;SUM($B22:Q22),(SUM($B17:Q17)-SUM($B22:Q22)),0)</f>
        <v>820760.15101661324</v>
      </c>
      <c r="R25" s="11">
        <f>+IF(SUM($B17:R17)&gt;SUM($B22:R22),(SUM($B17:R17)-SUM($B22:R22)),0)</f>
        <v>820760.15101661324</v>
      </c>
      <c r="S25" s="11">
        <f>+IF(SUM($B17:S17)&gt;SUM($B22:S22),(SUM($B17:S17)-SUM($B22:S22)),0)</f>
        <v>0</v>
      </c>
      <c r="T25" s="11">
        <f>+IF(SUM($B17:T17)&gt;SUM($B22:T22),(SUM($B17:T17)-SUM($B22:T22)),0)</f>
        <v>0</v>
      </c>
      <c r="U25" s="11">
        <f>+IF(SUM($B17:U17)&gt;SUM($B22:U22),(SUM($B17:U17)-SUM($B22:U22)),0)</f>
        <v>0</v>
      </c>
      <c r="V25" s="11">
        <f>+IF(SUM($B17:V17)&gt;SUM($B22:V22),(SUM($B17:V17)-SUM($B22:V22)),0)</f>
        <v>0</v>
      </c>
      <c r="W25" s="11">
        <f>+IF(SUM($B17:W17)&gt;SUM($B22:W22),(SUM($B17:W17)-SUM($B22:W22)),0)</f>
        <v>0</v>
      </c>
      <c r="X25" s="11">
        <f>+IF(SUM($B17:X17)&gt;SUM($B22:X22),(SUM($B17:X17)-SUM($B22:X22)),0)</f>
        <v>0</v>
      </c>
      <c r="Y25" s="11">
        <f>+IF(SUM($B17:Y17)&gt;SUM($B22:Y22),(SUM($B17:Y17)-SUM($B22:Y22)),0)</f>
        <v>0</v>
      </c>
      <c r="Z25" s="11">
        <f>+IF(SUM($B17:Z17)&gt;SUM($B22:Z22),(SUM($B17:Z17)-SUM($B22:Z22)),0)</f>
        <v>0</v>
      </c>
      <c r="AA25" s="11">
        <f>+IF(SUM($B17:AA17)&gt;SUM($B22:AA22),(SUM($B17:AA17)-SUM($B22:AA22)),0)</f>
        <v>0</v>
      </c>
      <c r="AB25" s="11">
        <f>+IF(SUM($B17:AB17)&gt;SUM($B22:AB22),(SUM($B17:AB17)-SUM($B22:AB22)),0)</f>
        <v>0</v>
      </c>
      <c r="AC25" s="11">
        <f>+IF(SUM($B17:AC17)&gt;SUM($B22:AC22),(SUM($B17:AC17)-SUM($B22:AC22)),0)</f>
        <v>0</v>
      </c>
      <c r="AD25" s="11">
        <f>+IF(SUM($B17:AD17)&gt;SUM($B22:AD22),(SUM($B17:AD17)-SUM($B22:AD22)),0)</f>
        <v>0</v>
      </c>
      <c r="AE25" s="11">
        <f>+IF(SUM($B17:AE17)&gt;SUM($B22:AE22),(SUM($B17:AE17)-SUM($B22:AE22)),0)</f>
        <v>0</v>
      </c>
      <c r="AF25" s="11">
        <f>+IF(SUM($B17:AF17)&gt;SUM($B22:AF22),(SUM($B17:AF17)-SUM($B22:AF22)),0)</f>
        <v>0</v>
      </c>
      <c r="AG25" s="11">
        <f>+IF(SUM($B17:AG17)&gt;SUM($B22:AG22),(SUM($B17:AG17)-SUM($B22:AG22)),0)</f>
        <v>0</v>
      </c>
      <c r="AH25" s="11">
        <f>+IF(SUM($B17:AH17)&gt;SUM($B22:AH22),(SUM($B17:AH17)-SUM($B22:AH22)),0)</f>
        <v>0</v>
      </c>
      <c r="AI25" s="11">
        <f>+IF(SUM($B17:AI17)&gt;SUM($B22:AI22),(SUM($B17:AI17)-SUM($B22:AI22)),0)</f>
        <v>0</v>
      </c>
      <c r="AJ25" s="11">
        <f>+IF(SUM($B17:AJ17)&gt;SUM($B22:AJ22),(SUM($B17:AJ17)-SUM($B22:AJ22)),0)</f>
        <v>0</v>
      </c>
      <c r="AK25" s="11">
        <f>+IF(SUM($B17:AK17)&gt;SUM($B22:AK22),(SUM($B17:AK17)-SUM($B22:AK22)),0)</f>
        <v>0</v>
      </c>
    </row>
    <row r="26" spans="1:37" x14ac:dyDescent="0.25">
      <c r="A26" s="119" t="s">
        <v>635</v>
      </c>
      <c r="B26" s="11">
        <f>+IF(SUM(B17)&lt;SUM(B22),-(SUM(B17)-SUM(B22)),0)</f>
        <v>0</v>
      </c>
      <c r="C26" s="11">
        <f>+IF(SUM($B17:C17)&lt;SUM($B22:C22),-(SUM($B17:C17)-SUM($B22:C22)),0)</f>
        <v>0</v>
      </c>
      <c r="D26" s="11">
        <f>+IF(SUM($B17:D17)&lt;SUM($B22:D22),-(SUM($B17:D17)-SUM($B22:D22)),0)</f>
        <v>0</v>
      </c>
      <c r="E26" s="11">
        <f>+IF(SUM($B17:E17)&lt;SUM($B22:E22),-(SUM($B17:E17)-SUM($B22:E22)),0)</f>
        <v>0</v>
      </c>
      <c r="F26" s="11">
        <f>+IF(SUM($B17:F17)&lt;SUM($B22:F22),-(SUM($B17:F17)-SUM($B22:F22)),0)</f>
        <v>0</v>
      </c>
      <c r="G26" s="11">
        <f>+IF(SUM($B17:G17)&lt;SUM($B22:G22),-(SUM($B17:G17)-SUM($B22:G22)),0)</f>
        <v>0</v>
      </c>
      <c r="H26" s="11">
        <f>+IF(SUM($B17:H17)&lt;SUM($B22:H22),-(SUM($B17:H17)-SUM($B22:H22)),0)</f>
        <v>0</v>
      </c>
      <c r="I26" s="11">
        <f>+IF(SUM($B17:I17)&lt;SUM($B22:I22),-(SUM($B17:I17)-SUM($B22:I22)),0)</f>
        <v>0</v>
      </c>
      <c r="J26" s="11">
        <f>+IF(SUM($B17:J17)&lt;SUM($B22:J22),-(SUM($B17:J17)-SUM($B22:J22)),0)</f>
        <v>0</v>
      </c>
      <c r="K26" s="11">
        <f>+IF(SUM($B17:K17)&lt;SUM($B22:K22),-(SUM($B17:K17)-SUM($B22:K22)),0)</f>
        <v>0</v>
      </c>
      <c r="L26" s="11">
        <f>+IF(SUM($B17:L17)&lt;SUM($B22:L22),-(SUM($B17:L17)-SUM($B22:L22)),0)</f>
        <v>0</v>
      </c>
      <c r="M26" s="11">
        <f>+IF(SUM($B17:M17)&lt;SUM($B22:M22),-(SUM($B17:M17)-SUM($B22:M22)),0)</f>
        <v>0</v>
      </c>
      <c r="N26" s="11">
        <f>+IF(SUM($B17:N17)&lt;SUM($B22:N22),-(SUM($B17:N17)-SUM($B22:N22)),0)</f>
        <v>0</v>
      </c>
      <c r="O26" s="11">
        <f>+IF(SUM($B17:O17)&lt;SUM($B22:O22),-(SUM($B17:O17)-SUM($B22:O22)),0)</f>
        <v>0</v>
      </c>
      <c r="P26" s="11">
        <f>+IF(SUM($B17:P17)&lt;SUM($B22:P22),-(SUM($B17:P17)-SUM($B22:P22)),0)</f>
        <v>0</v>
      </c>
      <c r="Q26" s="11">
        <f>+IF(SUM($B17:Q17)&lt;SUM($B22:Q22),-(SUM($B17:Q17)-SUM($B22:Q22)),0)</f>
        <v>0</v>
      </c>
      <c r="R26" s="11">
        <f>+IF(SUM($B17:R17)&lt;SUM($B22:R22),-(SUM($B17:R17)-SUM($B22:R22)),0)</f>
        <v>0</v>
      </c>
      <c r="S26" s="11">
        <f>+IF(SUM($B17:S17)&lt;SUM($B22:S22),-(SUM($B17:S17)-SUM($B22:S22)),0)</f>
        <v>328304.06040664529</v>
      </c>
      <c r="T26" s="11">
        <f>+IF(SUM($B17:T17)&lt;SUM($B22:T22),-(SUM($B17:T17)-SUM($B22:T22)),0)</f>
        <v>328304.06040664529</v>
      </c>
      <c r="U26" s="11">
        <f>+IF(SUM($B17:U17)&lt;SUM($B22:U22),-(SUM($B17:U17)-SUM($B22:U22)),0)</f>
        <v>328304.06040664529</v>
      </c>
      <c r="V26" s="11">
        <f>+IF(SUM($B17:V17)&lt;SUM($B22:V22),-(SUM($B17:V17)-SUM($B22:V22)),0)</f>
        <v>328304.06040664529</v>
      </c>
      <c r="W26" s="11">
        <f>+IF(SUM($B17:W17)&lt;SUM($B22:W22),-(SUM($B17:W17)-SUM($B22:W22)),0)</f>
        <v>328304.06040664529</v>
      </c>
      <c r="X26" s="11">
        <f>+IF(SUM($B17:X17)&lt;SUM($B22:X22),-(SUM($B17:X17)-SUM($B22:X22)),0)</f>
        <v>820760.15101661324</v>
      </c>
      <c r="Y26" s="11">
        <f>+IF(SUM($B17:Y17)&lt;SUM($B22:Y22),-(SUM($B17:Y17)-SUM($B22:Y22)),0)</f>
        <v>2832.8722973507829</v>
      </c>
      <c r="Z26" s="11">
        <f>+IF(SUM($B17:Z17)&lt;SUM($B22:Z22),-(SUM($B17:Z17)-SUM($B22:Z22)),0)</f>
        <v>2832.8722973507829</v>
      </c>
      <c r="AA26" s="11">
        <f>+IF(SUM($B17:AA17)&lt;SUM($B22:AA22),-(SUM($B17:AA17)-SUM($B22:AA22)),0)</f>
        <v>2832.8722973507829</v>
      </c>
      <c r="AB26" s="11">
        <f>+IF(SUM($B17:AB17)&lt;SUM($B22:AB22),-(SUM($B17:AB17)-SUM($B22:AB22)),0)</f>
        <v>2832.8722973507829</v>
      </c>
      <c r="AC26" s="11">
        <f>+IF(SUM($B17:AC17)&lt;SUM($B22:AC22),-(SUM($B17:AC17)-SUM($B22:AC22)),0)</f>
        <v>2832.8722973507829</v>
      </c>
      <c r="AD26" s="11">
        <f>+IF(SUM($B17:AD17)&lt;SUM($B22:AD22),-(SUM($B17:AD17)-SUM($B22:AD22)),0)</f>
        <v>2832.8722973507829</v>
      </c>
      <c r="AE26" s="11">
        <f>+IF(SUM($B17:AE17)&lt;SUM($B22:AE22),-(SUM($B17:AE17)-SUM($B22:AE22)),0)</f>
        <v>327170.91148770507</v>
      </c>
      <c r="AF26" s="11">
        <f>+IF(SUM($B17:AF17)&lt;SUM($B22:AF22),-(SUM($B17:AF17)-SUM($B22:AF22)),0)</f>
        <v>327170.91148770507</v>
      </c>
      <c r="AG26" s="11">
        <f>+IF(SUM($B17:AG17)&lt;SUM($B22:AG22),-(SUM($B17:AG17)-SUM($B22:AG22)),0)</f>
        <v>327170.91148770507</v>
      </c>
      <c r="AH26" s="11">
        <f>+IF(SUM($B17:AH17)&lt;SUM($B22:AH22),-(SUM($B17:AH17)-SUM($B22:AH22)),0)</f>
        <v>327170.91148770507</v>
      </c>
      <c r="AI26" s="11">
        <f>+IF(SUM($B17:AI17)&lt;SUM($B22:AI22),-(SUM($B17:AI17)-SUM($B22:AI22)),0)</f>
        <v>327170.91148770507</v>
      </c>
      <c r="AJ26" s="11">
        <f>+IF(SUM($B17:AJ17)&lt;SUM($B22:AJ22),-(SUM($B17:AJ17)-SUM($B22:AJ22)),0)</f>
        <v>817927.27871926269</v>
      </c>
      <c r="AK26" s="11">
        <f>+IF(SUM($B17:AK17)&lt;SUM($B22:AK22),-(SUM($B17:AK17)-SUM($B22:AK22)),0)</f>
        <v>2541.1295927208848</v>
      </c>
    </row>
    <row r="27" spans="1:37" x14ac:dyDescent="0.25">
      <c r="A27" s="119" t="s">
        <v>337</v>
      </c>
      <c r="B27" s="162">
        <f>+B22</f>
        <v>0</v>
      </c>
      <c r="C27" s="162">
        <f>+C22+B27</f>
        <v>0</v>
      </c>
      <c r="D27" s="162">
        <f t="shared" ref="D27:AK27" si="2">+D22+C27</f>
        <v>0</v>
      </c>
      <c r="E27" s="162">
        <f t="shared" si="2"/>
        <v>0</v>
      </c>
      <c r="F27" s="162">
        <f t="shared" si="2"/>
        <v>0</v>
      </c>
      <c r="G27" s="162">
        <f t="shared" si="2"/>
        <v>0</v>
      </c>
      <c r="H27" s="162">
        <f t="shared" si="2"/>
        <v>0</v>
      </c>
      <c r="I27" s="162">
        <f t="shared" si="2"/>
        <v>0</v>
      </c>
      <c r="J27" s="162">
        <f t="shared" si="2"/>
        <v>0</v>
      </c>
      <c r="K27" s="162">
        <f t="shared" si="2"/>
        <v>0</v>
      </c>
      <c r="L27" s="162">
        <f t="shared" si="2"/>
        <v>0</v>
      </c>
      <c r="M27" s="162">
        <f t="shared" si="2"/>
        <v>0</v>
      </c>
      <c r="N27" s="162">
        <f>+N22+M27</f>
        <v>0</v>
      </c>
      <c r="O27" s="162">
        <f t="shared" si="2"/>
        <v>0</v>
      </c>
      <c r="P27" s="162">
        <f t="shared" si="2"/>
        <v>0</v>
      </c>
      <c r="Q27" s="162">
        <f t="shared" si="2"/>
        <v>0</v>
      </c>
      <c r="R27" s="162">
        <f t="shared" si="2"/>
        <v>0</v>
      </c>
      <c r="S27" s="162">
        <f t="shared" si="2"/>
        <v>1149064.2114232585</v>
      </c>
      <c r="T27" s="162">
        <f t="shared" si="2"/>
        <v>1149064.2114232585</v>
      </c>
      <c r="U27" s="162">
        <f t="shared" si="2"/>
        <v>1149064.2114232585</v>
      </c>
      <c r="V27" s="162">
        <f t="shared" si="2"/>
        <v>1149064.2114232585</v>
      </c>
      <c r="W27" s="162">
        <f t="shared" si="2"/>
        <v>1149064.2114232585</v>
      </c>
      <c r="X27" s="162">
        <f t="shared" si="2"/>
        <v>1641520.3020332265</v>
      </c>
      <c r="Y27" s="162">
        <f t="shared" si="2"/>
        <v>1641520.3020332265</v>
      </c>
      <c r="Z27" s="162">
        <f>+Z22+Y27</f>
        <v>1641520.3020332265</v>
      </c>
      <c r="AA27" s="162">
        <f t="shared" si="2"/>
        <v>1641520.3020332265</v>
      </c>
      <c r="AB27" s="162">
        <f t="shared" si="2"/>
        <v>1641520.3020332265</v>
      </c>
      <c r="AC27" s="162">
        <f t="shared" si="2"/>
        <v>1641520.3020332265</v>
      </c>
      <c r="AD27" s="162">
        <f t="shared" si="2"/>
        <v>1641520.3020332265</v>
      </c>
      <c r="AE27" s="162">
        <f t="shared" si="2"/>
        <v>1965858.3412235808</v>
      </c>
      <c r="AF27" s="162">
        <f t="shared" si="2"/>
        <v>1965858.3412235808</v>
      </c>
      <c r="AG27" s="162">
        <f t="shared" si="2"/>
        <v>1965858.3412235808</v>
      </c>
      <c r="AH27" s="162">
        <f t="shared" si="2"/>
        <v>1965858.3412235808</v>
      </c>
      <c r="AI27" s="162">
        <f t="shared" si="2"/>
        <v>1965858.3412235808</v>
      </c>
      <c r="AJ27" s="162">
        <f t="shared" si="2"/>
        <v>2456614.7084551384</v>
      </c>
      <c r="AK27" s="162">
        <f t="shared" si="2"/>
        <v>2456614.7084551384</v>
      </c>
    </row>
    <row r="28" spans="1:37" x14ac:dyDescent="0.25">
      <c r="A28" s="119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</row>
    <row r="29" spans="1:37" x14ac:dyDescent="0.25">
      <c r="A29" s="119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</row>
    <row r="30" spans="1:37" ht="14.25" customHeight="1" x14ac:dyDescent="0.25">
      <c r="A30" s="119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</row>
    <row r="31" spans="1:37" x14ac:dyDescent="0.25">
      <c r="A31" s="119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</row>
    <row r="32" spans="1:37" x14ac:dyDescent="0.25">
      <c r="A32" s="119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</row>
    <row r="33" spans="1:37" x14ac:dyDescent="0.25">
      <c r="A33" s="119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</row>
    <row r="34" spans="1:37" x14ac:dyDescent="0.25">
      <c r="A34" s="119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</row>
    <row r="35" spans="1:37" x14ac:dyDescent="0.25">
      <c r="A35" s="119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</row>
    <row r="36" spans="1:37" x14ac:dyDescent="0.25">
      <c r="A36" s="119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</row>
    <row r="37" spans="1:37" x14ac:dyDescent="0.25">
      <c r="A37" s="119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</row>
    <row r="38" spans="1:37" x14ac:dyDescent="0.25">
      <c r="A38" s="119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</row>
    <row r="39" spans="1:37" x14ac:dyDescent="0.25">
      <c r="A39" s="119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</row>
    <row r="40" spans="1:37" x14ac:dyDescent="0.25">
      <c r="A40" s="119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</row>
    <row r="41" spans="1:37" x14ac:dyDescent="0.25">
      <c r="A41" s="119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</row>
    <row r="42" spans="1:37" x14ac:dyDescent="0.25">
      <c r="A42" s="119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</row>
    <row r="43" spans="1:37" x14ac:dyDescent="0.25">
      <c r="A43" s="119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</row>
    <row r="44" spans="1:37" x14ac:dyDescent="0.25">
      <c r="A44" s="119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</row>
    <row r="45" spans="1:37" x14ac:dyDescent="0.25">
      <c r="A45" s="119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</row>
    <row r="46" spans="1:37" x14ac:dyDescent="0.25">
      <c r="A46" s="119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</row>
    <row r="47" spans="1:37" x14ac:dyDescent="0.25">
      <c r="A47" s="119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</row>
    <row r="48" spans="1:37" x14ac:dyDescent="0.25">
      <c r="A48" s="119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</row>
    <row r="49" spans="1:37" x14ac:dyDescent="0.25">
      <c r="A49" s="119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</row>
    <row r="50" spans="1:37" x14ac:dyDescent="0.25">
      <c r="A50" s="119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</row>
    <row r="51" spans="1:37" x14ac:dyDescent="0.25">
      <c r="A51" s="119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</row>
    <row r="52" spans="1:37" x14ac:dyDescent="0.25">
      <c r="A52" s="119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</row>
    <row r="53" spans="1:37" x14ac:dyDescent="0.25">
      <c r="A53" s="119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</row>
    <row r="54" spans="1:37" x14ac:dyDescent="0.25">
      <c r="A54" s="119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</row>
    <row r="55" spans="1:37" x14ac:dyDescent="0.25">
      <c r="A55" s="119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</row>
    <row r="56" spans="1:37" x14ac:dyDescent="0.25">
      <c r="A56" s="119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</row>
    <row r="57" spans="1:37" x14ac:dyDescent="0.25">
      <c r="A57" s="119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</row>
    <row r="58" spans="1:37" x14ac:dyDescent="0.25">
      <c r="A58" s="119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</row>
    <row r="59" spans="1:37" x14ac:dyDescent="0.25">
      <c r="A59" s="119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</row>
    <row r="60" spans="1:37" x14ac:dyDescent="0.25">
      <c r="A60" s="119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</row>
    <row r="61" spans="1:37" x14ac:dyDescent="0.25">
      <c r="A61" s="119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</row>
    <row r="62" spans="1:37" x14ac:dyDescent="0.25">
      <c r="A62" s="119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</row>
    <row r="63" spans="1:37" x14ac:dyDescent="0.25">
      <c r="A63" s="119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</row>
    <row r="64" spans="1:37" x14ac:dyDescent="0.25">
      <c r="A64" s="119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</row>
    <row r="65" spans="1:37" x14ac:dyDescent="0.25">
      <c r="A65" s="119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</row>
    <row r="66" spans="1:37" x14ac:dyDescent="0.25">
      <c r="A66" s="119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</row>
    <row r="67" spans="1:37" x14ac:dyDescent="0.25">
      <c r="A67" s="119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</row>
    <row r="68" spans="1:37" x14ac:dyDescent="0.25">
      <c r="A68" s="119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</row>
    <row r="69" spans="1:37" x14ac:dyDescent="0.25">
      <c r="A69" s="119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</row>
    <row r="70" spans="1:37" x14ac:dyDescent="0.25">
      <c r="A70" s="119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</row>
    <row r="71" spans="1:37" x14ac:dyDescent="0.25">
      <c r="A71" s="119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</row>
    <row r="72" spans="1:37" x14ac:dyDescent="0.25">
      <c r="A72" s="119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</row>
    <row r="73" spans="1:37" x14ac:dyDescent="0.25">
      <c r="A73" s="119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</row>
    <row r="74" spans="1:37" x14ac:dyDescent="0.25">
      <c r="A74" s="119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</row>
    <row r="75" spans="1:37" x14ac:dyDescent="0.25">
      <c r="A75" s="119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</row>
    <row r="76" spans="1:37" x14ac:dyDescent="0.25">
      <c r="A76" s="119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</row>
    <row r="77" spans="1:37" x14ac:dyDescent="0.25">
      <c r="A77" s="119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</row>
    <row r="78" spans="1:37" x14ac:dyDescent="0.25">
      <c r="A78" s="119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</row>
    <row r="79" spans="1:37" x14ac:dyDescent="0.25">
      <c r="A79" s="119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</row>
    <row r="80" spans="1:37" x14ac:dyDescent="0.25">
      <c r="A80" s="119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</row>
    <row r="81" spans="1:37" x14ac:dyDescent="0.25">
      <c r="A81" s="119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</row>
    <row r="82" spans="1:37" x14ac:dyDescent="0.25">
      <c r="A82" s="119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</row>
    <row r="83" spans="1:37" x14ac:dyDescent="0.25">
      <c r="A83" s="119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</row>
    <row r="84" spans="1:37" x14ac:dyDescent="0.25">
      <c r="A84" s="119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</row>
    <row r="85" spans="1:37" x14ac:dyDescent="0.25">
      <c r="A85" s="119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</row>
    <row r="86" spans="1:37" x14ac:dyDescent="0.25">
      <c r="A86" s="119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</row>
    <row r="87" spans="1:37" x14ac:dyDescent="0.25">
      <c r="A87" s="119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</row>
    <row r="88" spans="1:37" x14ac:dyDescent="0.25">
      <c r="A88" s="119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</row>
    <row r="89" spans="1:37" x14ac:dyDescent="0.25">
      <c r="A89" s="119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</row>
    <row r="90" spans="1:37" x14ac:dyDescent="0.25">
      <c r="A90" s="119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</row>
    <row r="91" spans="1:37" x14ac:dyDescent="0.25">
      <c r="A91" s="119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</row>
    <row r="92" spans="1:37" x14ac:dyDescent="0.25">
      <c r="A92" s="119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</row>
    <row r="93" spans="1:37" x14ac:dyDescent="0.25">
      <c r="A93" s="119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</row>
    <row r="94" spans="1:37" x14ac:dyDescent="0.25">
      <c r="A94" s="119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</row>
    <row r="95" spans="1:37" x14ac:dyDescent="0.25">
      <c r="A95" s="119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</row>
    <row r="96" spans="1:37" x14ac:dyDescent="0.25">
      <c r="A96" s="119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</row>
    <row r="97" spans="1:37" x14ac:dyDescent="0.25">
      <c r="A97" s="119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</row>
    <row r="98" spans="1:37" x14ac:dyDescent="0.25">
      <c r="A98" s="119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</row>
    <row r="99" spans="1:37" x14ac:dyDescent="0.25">
      <c r="A99" s="119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</row>
    <row r="100" spans="1:37" x14ac:dyDescent="0.25">
      <c r="A100" s="119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</row>
    <row r="101" spans="1:37" x14ac:dyDescent="0.25">
      <c r="A101" s="119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</row>
    <row r="102" spans="1:37" x14ac:dyDescent="0.25">
      <c r="A102" s="119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</row>
    <row r="103" spans="1:37" x14ac:dyDescent="0.25">
      <c r="A103" s="119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</row>
    <row r="104" spans="1:37" x14ac:dyDescent="0.25">
      <c r="A104" s="119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</row>
    <row r="105" spans="1:37" x14ac:dyDescent="0.25">
      <c r="A105" s="119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</row>
    <row r="106" spans="1:37" x14ac:dyDescent="0.25">
      <c r="A106" s="119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</row>
    <row r="107" spans="1:37" x14ac:dyDescent="0.25">
      <c r="A107" s="119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</row>
    <row r="108" spans="1:37" x14ac:dyDescent="0.25">
      <c r="A108" s="119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</row>
    <row r="109" spans="1:37" x14ac:dyDescent="0.25">
      <c r="A109" s="119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</row>
    <row r="110" spans="1:37" x14ac:dyDescent="0.25">
      <c r="A110" s="119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</row>
    <row r="111" spans="1:37" x14ac:dyDescent="0.25">
      <c r="A111" s="119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</row>
    <row r="112" spans="1:37" x14ac:dyDescent="0.25">
      <c r="A112" s="119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</row>
    <row r="113" spans="1:37" x14ac:dyDescent="0.25">
      <c r="A113" s="119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</row>
    <row r="114" spans="1:37" x14ac:dyDescent="0.25">
      <c r="A114" s="119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</row>
    <row r="115" spans="1:37" x14ac:dyDescent="0.25">
      <c r="A115" s="119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</row>
    <row r="116" spans="1:37" x14ac:dyDescent="0.25">
      <c r="A116" s="119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</row>
    <row r="117" spans="1:37" x14ac:dyDescent="0.25">
      <c r="A117" s="119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</row>
    <row r="118" spans="1:37" x14ac:dyDescent="0.25">
      <c r="A118" s="119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</row>
    <row r="119" spans="1:37" x14ac:dyDescent="0.25">
      <c r="A119" s="119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</row>
    <row r="120" spans="1:37" x14ac:dyDescent="0.25">
      <c r="A120" s="119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</row>
    <row r="121" spans="1:37" x14ac:dyDescent="0.25">
      <c r="A121" s="119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</row>
    <row r="122" spans="1:37" x14ac:dyDescent="0.25">
      <c r="A122" s="119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</row>
    <row r="123" spans="1:37" x14ac:dyDescent="0.25">
      <c r="A123" s="119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</row>
    <row r="124" spans="1:37" x14ac:dyDescent="0.25">
      <c r="A124" s="119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</row>
    <row r="125" spans="1:37" x14ac:dyDescent="0.25">
      <c r="A125" s="119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</row>
    <row r="126" spans="1:37" x14ac:dyDescent="0.25">
      <c r="A126" s="119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</row>
  </sheetData>
  <hyperlinks>
    <hyperlink ref="A1" location="View!A1" display="vie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workbookViewId="0">
      <selection activeCell="O29" sqref="O29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204</v>
      </c>
      <c r="C1" t="s">
        <v>338</v>
      </c>
      <c r="D1" t="str">
        <f>+View!C19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326</v>
      </c>
      <c r="B3" s="67"/>
      <c r="C3" s="68">
        <f>-C4+C7</f>
        <v>-28696.799999999999</v>
      </c>
      <c r="D3" s="68">
        <f>-D4+D7</f>
        <v>-56306.25</v>
      </c>
      <c r="E3" s="68">
        <f t="shared" ref="E3:AL3" si="0">-E4+E7</f>
        <v>-56936.25</v>
      </c>
      <c r="F3" s="68">
        <f t="shared" si="0"/>
        <v>-53177.4</v>
      </c>
      <c r="G3" s="68">
        <f t="shared" si="0"/>
        <v>-55442.400000000001</v>
      </c>
      <c r="H3" s="68">
        <f t="shared" si="0"/>
        <v>-51523.7</v>
      </c>
      <c r="I3" s="68">
        <f t="shared" si="0"/>
        <v>-52930.331999999995</v>
      </c>
      <c r="J3" s="68">
        <f t="shared" si="0"/>
        <v>-58369.502</v>
      </c>
      <c r="K3" s="68">
        <f t="shared" si="0"/>
        <v>-55388.394</v>
      </c>
      <c r="L3" s="68">
        <f t="shared" si="0"/>
        <v>-57462.593999999997</v>
      </c>
      <c r="M3" s="68">
        <f t="shared" si="0"/>
        <v>-53606.321805</v>
      </c>
      <c r="N3" s="68">
        <f t="shared" si="0"/>
        <v>-61673.561805000005</v>
      </c>
      <c r="O3" s="68">
        <f t="shared" si="0"/>
        <v>-55226.801805000003</v>
      </c>
      <c r="P3" s="68">
        <f t="shared" si="0"/>
        <v>-54196.841805000004</v>
      </c>
      <c r="Q3" s="68">
        <f t="shared" si="0"/>
        <v>-61249.861805</v>
      </c>
      <c r="R3" s="68">
        <f t="shared" si="0"/>
        <v>-49825.781805000006</v>
      </c>
      <c r="S3" s="68">
        <f t="shared" si="0"/>
        <v>-60259.841805000004</v>
      </c>
      <c r="T3" s="68">
        <f t="shared" si="0"/>
        <v>-56261.561805000005</v>
      </c>
      <c r="U3" s="68">
        <f t="shared" si="0"/>
        <v>-55667.801805000003</v>
      </c>
      <c r="V3" s="68">
        <f t="shared" si="0"/>
        <v>-62252.561805000005</v>
      </c>
      <c r="W3" s="68">
        <f t="shared" si="0"/>
        <v>-54572.201805000004</v>
      </c>
      <c r="X3" s="68">
        <f t="shared" si="0"/>
        <v>-52932.661805000003</v>
      </c>
      <c r="Y3" s="68">
        <f t="shared" si="0"/>
        <v>-58139.921805000005</v>
      </c>
      <c r="Z3" s="68">
        <f t="shared" si="0"/>
        <v>-62693.561805000005</v>
      </c>
      <c r="AA3" s="68">
        <f t="shared" si="0"/>
        <v>-54460.001805</v>
      </c>
      <c r="AB3" s="68">
        <f t="shared" si="0"/>
        <v>-51010.601804999998</v>
      </c>
      <c r="AC3" s="68">
        <f t="shared" si="0"/>
        <v>-56335.541805000001</v>
      </c>
      <c r="AD3" s="68">
        <f t="shared" si="0"/>
        <v>-56559.161805000003</v>
      </c>
      <c r="AE3" s="68">
        <f t="shared" si="0"/>
        <v>-61249.861805</v>
      </c>
      <c r="AF3" s="68">
        <f t="shared" si="0"/>
        <v>-61793.921805000005</v>
      </c>
      <c r="AG3" s="68">
        <f t="shared" si="0"/>
        <v>-46463.681805</v>
      </c>
      <c r="AH3" s="68">
        <f t="shared" si="0"/>
        <v>-58415.741805000005</v>
      </c>
      <c r="AI3" s="68">
        <f t="shared" si="0"/>
        <v>-60688.241805000005</v>
      </c>
      <c r="AJ3" s="68">
        <f t="shared" si="0"/>
        <v>-61160.141804999999</v>
      </c>
      <c r="AK3" s="68">
        <f t="shared" si="0"/>
        <v>-59474.561805000005</v>
      </c>
      <c r="AL3" s="68">
        <f t="shared" si="0"/>
        <v>-51807.421804999998</v>
      </c>
    </row>
    <row r="4" spans="1:38" x14ac:dyDescent="0.25">
      <c r="A4" s="67" t="s">
        <v>327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360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315</v>
      </c>
      <c r="B7" s="67"/>
      <c r="C7" s="68">
        <f>SUM(C8:C11)</f>
        <v>28475.7</v>
      </c>
      <c r="D7" s="68">
        <f t="shared" ref="D7:AL7" si="2">SUM(D8:D11)</f>
        <v>1526.7</v>
      </c>
      <c r="E7" s="68">
        <f t="shared" si="2"/>
        <v>896.7</v>
      </c>
      <c r="F7" s="68">
        <f t="shared" si="2"/>
        <v>7241.7</v>
      </c>
      <c r="G7" s="68">
        <f t="shared" si="2"/>
        <v>4976.7</v>
      </c>
      <c r="H7" s="68">
        <f t="shared" si="2"/>
        <v>9804.7000000000007</v>
      </c>
      <c r="I7" s="68">
        <f t="shared" si="2"/>
        <v>8883.4200000000019</v>
      </c>
      <c r="J7" s="68">
        <f t="shared" si="2"/>
        <v>4398.7</v>
      </c>
      <c r="K7" s="68">
        <f t="shared" si="2"/>
        <v>7490.0999999999995</v>
      </c>
      <c r="L7" s="68">
        <f t="shared" si="2"/>
        <v>5415.9</v>
      </c>
      <c r="M7" s="68">
        <f t="shared" si="2"/>
        <v>9563.9400000000023</v>
      </c>
      <c r="N7" s="68">
        <f t="shared" si="2"/>
        <v>1496.7</v>
      </c>
      <c r="O7" s="68">
        <f t="shared" si="2"/>
        <v>7943.46</v>
      </c>
      <c r="P7" s="68">
        <f t="shared" si="2"/>
        <v>8973.42</v>
      </c>
      <c r="Q7" s="68">
        <f t="shared" si="2"/>
        <v>1920.3999999999999</v>
      </c>
      <c r="R7" s="68">
        <f t="shared" si="2"/>
        <v>13344.48</v>
      </c>
      <c r="S7" s="68">
        <f t="shared" si="2"/>
        <v>2910.4199999999996</v>
      </c>
      <c r="T7" s="68">
        <f t="shared" si="2"/>
        <v>6908.7</v>
      </c>
      <c r="U7" s="68">
        <f t="shared" si="2"/>
        <v>7502.46</v>
      </c>
      <c r="V7" s="68">
        <f t="shared" si="2"/>
        <v>917.7</v>
      </c>
      <c r="W7" s="68">
        <f t="shared" si="2"/>
        <v>8598.0600000000013</v>
      </c>
      <c r="X7" s="68">
        <f t="shared" si="2"/>
        <v>10237.6</v>
      </c>
      <c r="Y7" s="68">
        <f t="shared" si="2"/>
        <v>5030.34</v>
      </c>
      <c r="Z7" s="68">
        <f t="shared" si="2"/>
        <v>476.7</v>
      </c>
      <c r="AA7" s="68">
        <f t="shared" si="2"/>
        <v>8710.26</v>
      </c>
      <c r="AB7" s="68">
        <f t="shared" si="2"/>
        <v>12159.66</v>
      </c>
      <c r="AC7" s="68">
        <f t="shared" si="2"/>
        <v>6834.7199999999993</v>
      </c>
      <c r="AD7" s="68">
        <f t="shared" si="2"/>
        <v>6611.0999999999995</v>
      </c>
      <c r="AE7" s="68">
        <f t="shared" si="2"/>
        <v>1920.3999999999999</v>
      </c>
      <c r="AF7" s="68">
        <f t="shared" si="2"/>
        <v>1376.34</v>
      </c>
      <c r="AG7" s="68">
        <f t="shared" si="2"/>
        <v>16706.579999999998</v>
      </c>
      <c r="AH7" s="68">
        <f t="shared" si="2"/>
        <v>4754.5199999999995</v>
      </c>
      <c r="AI7" s="68">
        <f t="shared" si="2"/>
        <v>2482.0199999999995</v>
      </c>
      <c r="AJ7" s="68">
        <f t="shared" si="2"/>
        <v>2010.1200000000001</v>
      </c>
      <c r="AK7" s="68">
        <f t="shared" si="2"/>
        <v>3695.7</v>
      </c>
      <c r="AL7" s="68">
        <f t="shared" si="2"/>
        <v>11362.840000000002</v>
      </c>
    </row>
    <row r="8" spans="1:38" x14ac:dyDescent="0.25">
      <c r="A8" s="70" t="s">
        <v>359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392</v>
      </c>
      <c r="B9" s="70"/>
      <c r="C9" s="71">
        <f>+E_Investimenti!F71</f>
        <v>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483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328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329</v>
      </c>
      <c r="B14" s="70"/>
      <c r="C14" s="71">
        <f>+C3</f>
        <v>-28696.799999999999</v>
      </c>
      <c r="D14" s="71">
        <f>+D3</f>
        <v>-56306.25</v>
      </c>
      <c r="E14" s="71">
        <f>+E3</f>
        <v>-56936.25</v>
      </c>
      <c r="F14" s="71">
        <f>+F3</f>
        <v>-53177.4</v>
      </c>
      <c r="G14" s="71">
        <f t="shared" ref="G14:AL14" si="3">+G3</f>
        <v>-55442.400000000001</v>
      </c>
      <c r="H14" s="71">
        <f t="shared" si="3"/>
        <v>-51523.7</v>
      </c>
      <c r="I14" s="71">
        <f t="shared" si="3"/>
        <v>-52930.331999999995</v>
      </c>
      <c r="J14" s="71">
        <f t="shared" si="3"/>
        <v>-58369.502</v>
      </c>
      <c r="K14" s="71">
        <f t="shared" si="3"/>
        <v>-55388.394</v>
      </c>
      <c r="L14" s="71">
        <f t="shared" si="3"/>
        <v>-57462.593999999997</v>
      </c>
      <c r="M14" s="71">
        <f t="shared" si="3"/>
        <v>-53606.321805</v>
      </c>
      <c r="N14" s="71">
        <f t="shared" si="3"/>
        <v>-61673.561805000005</v>
      </c>
      <c r="O14" s="71">
        <f t="shared" si="3"/>
        <v>-55226.801805000003</v>
      </c>
      <c r="P14" s="71">
        <f t="shared" si="3"/>
        <v>-54196.841805000004</v>
      </c>
      <c r="Q14" s="71">
        <f t="shared" si="3"/>
        <v>-61249.861805</v>
      </c>
      <c r="R14" s="71">
        <f t="shared" si="3"/>
        <v>-49825.781805000006</v>
      </c>
      <c r="S14" s="71">
        <f t="shared" si="3"/>
        <v>-60259.841805000004</v>
      </c>
      <c r="T14" s="71">
        <f t="shared" si="3"/>
        <v>-56261.561805000005</v>
      </c>
      <c r="U14" s="71">
        <f t="shared" si="3"/>
        <v>-55667.801805000003</v>
      </c>
      <c r="V14" s="71">
        <f t="shared" si="3"/>
        <v>-62252.561805000005</v>
      </c>
      <c r="W14" s="71">
        <f t="shared" si="3"/>
        <v>-54572.201805000004</v>
      </c>
      <c r="X14" s="71">
        <f t="shared" si="3"/>
        <v>-52932.661805000003</v>
      </c>
      <c r="Y14" s="71">
        <f t="shared" si="3"/>
        <v>-58139.921805000005</v>
      </c>
      <c r="Z14" s="71">
        <f t="shared" si="3"/>
        <v>-62693.561805000005</v>
      </c>
      <c r="AA14" s="71">
        <f t="shared" si="3"/>
        <v>-54460.001805</v>
      </c>
      <c r="AB14" s="71">
        <f t="shared" si="3"/>
        <v>-51010.601804999998</v>
      </c>
      <c r="AC14" s="71">
        <f t="shared" si="3"/>
        <v>-56335.541805000001</v>
      </c>
      <c r="AD14" s="71">
        <f t="shared" si="3"/>
        <v>-56559.161805000003</v>
      </c>
      <c r="AE14" s="71">
        <f t="shared" si="3"/>
        <v>-61249.861805</v>
      </c>
      <c r="AF14" s="71">
        <f t="shared" si="3"/>
        <v>-61793.921805000005</v>
      </c>
      <c r="AG14" s="71">
        <f t="shared" si="3"/>
        <v>-46463.681805</v>
      </c>
      <c r="AH14" s="71">
        <f t="shared" si="3"/>
        <v>-58415.741805000005</v>
      </c>
      <c r="AI14" s="71">
        <f t="shared" si="3"/>
        <v>-60688.241805000005</v>
      </c>
      <c r="AJ14" s="71">
        <f t="shared" si="3"/>
        <v>-61160.141804999999</v>
      </c>
      <c r="AK14" s="71">
        <f t="shared" si="3"/>
        <v>-59474.561805000005</v>
      </c>
      <c r="AL14" s="71">
        <f t="shared" si="3"/>
        <v>-51807.421804999998</v>
      </c>
    </row>
    <row r="15" spans="1:38" x14ac:dyDescent="0.25">
      <c r="A15" s="67" t="s">
        <v>330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317</v>
      </c>
      <c r="B16" s="70"/>
      <c r="C16" s="71">
        <f t="shared" ref="C16:AL16" si="5">+IF((C14+C15)&gt;0,0,(C14+C15))</f>
        <v>-28696.799999999999</v>
      </c>
      <c r="D16" s="71">
        <f t="shared" si="5"/>
        <v>-56306.25</v>
      </c>
      <c r="E16" s="71">
        <f t="shared" si="5"/>
        <v>-56936.25</v>
      </c>
      <c r="F16" s="71">
        <f t="shared" si="5"/>
        <v>-53177.4</v>
      </c>
      <c r="G16" s="71">
        <f t="shared" si="5"/>
        <v>-55442.400000000001</v>
      </c>
      <c r="H16" s="71">
        <f t="shared" si="5"/>
        <v>-51523.7</v>
      </c>
      <c r="I16" s="71">
        <f t="shared" si="5"/>
        <v>-52930.331999999995</v>
      </c>
      <c r="J16" s="71">
        <f t="shared" si="5"/>
        <v>-58369.502</v>
      </c>
      <c r="K16" s="71">
        <f t="shared" si="5"/>
        <v>-55388.394</v>
      </c>
      <c r="L16" s="71">
        <f t="shared" si="5"/>
        <v>-57462.593999999997</v>
      </c>
      <c r="M16" s="71">
        <f t="shared" si="5"/>
        <v>-53606.321805</v>
      </c>
      <c r="N16" s="71">
        <f t="shared" si="5"/>
        <v>-61673.561805000005</v>
      </c>
      <c r="O16" s="71">
        <f t="shared" si="5"/>
        <v>-55226.801805000003</v>
      </c>
      <c r="P16" s="71">
        <f t="shared" si="5"/>
        <v>-54196.841805000004</v>
      </c>
      <c r="Q16" s="71">
        <f t="shared" si="5"/>
        <v>-61249.861805</v>
      </c>
      <c r="R16" s="71">
        <f t="shared" si="5"/>
        <v>-49825.781805000006</v>
      </c>
      <c r="S16" s="71">
        <f t="shared" si="5"/>
        <v>-60259.841805000004</v>
      </c>
      <c r="T16" s="71">
        <f t="shared" si="5"/>
        <v>-56261.561805000005</v>
      </c>
      <c r="U16" s="71">
        <f t="shared" si="5"/>
        <v>-55667.801805000003</v>
      </c>
      <c r="V16" s="71">
        <f t="shared" si="5"/>
        <v>-62252.561805000005</v>
      </c>
      <c r="W16" s="71">
        <f t="shared" si="5"/>
        <v>-54572.201805000004</v>
      </c>
      <c r="X16" s="71">
        <f t="shared" si="5"/>
        <v>-52932.661805000003</v>
      </c>
      <c r="Y16" s="71">
        <f t="shared" si="5"/>
        <v>-58139.921805000005</v>
      </c>
      <c r="Z16" s="71">
        <f t="shared" si="5"/>
        <v>-62693.561805000005</v>
      </c>
      <c r="AA16" s="71">
        <f t="shared" si="5"/>
        <v>-54460.001805</v>
      </c>
      <c r="AB16" s="71">
        <f t="shared" si="5"/>
        <v>-51010.601804999998</v>
      </c>
      <c r="AC16" s="71">
        <f t="shared" si="5"/>
        <v>-56335.541805000001</v>
      </c>
      <c r="AD16" s="71">
        <f t="shared" si="5"/>
        <v>-56559.161805000003</v>
      </c>
      <c r="AE16" s="71">
        <f t="shared" si="5"/>
        <v>-61249.861805</v>
      </c>
      <c r="AF16" s="71">
        <f t="shared" si="5"/>
        <v>-61793.921805000005</v>
      </c>
      <c r="AG16" s="71">
        <f t="shared" si="5"/>
        <v>-46463.681805</v>
      </c>
      <c r="AH16" s="71">
        <f t="shared" si="5"/>
        <v>-58415.741805000005</v>
      </c>
      <c r="AI16" s="71">
        <f t="shared" si="5"/>
        <v>-60688.241805000005</v>
      </c>
      <c r="AJ16" s="71">
        <f t="shared" si="5"/>
        <v>-61160.141804999999</v>
      </c>
      <c r="AK16" s="71">
        <f t="shared" si="5"/>
        <v>-59474.561805000005</v>
      </c>
      <c r="AL16" s="71">
        <f t="shared" si="5"/>
        <v>-51807.421804999998</v>
      </c>
    </row>
    <row r="17" spans="1:38" x14ac:dyDescent="0.25">
      <c r="A17" s="67" t="s">
        <v>331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332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326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333</v>
      </c>
      <c r="B20" s="70"/>
      <c r="C20" s="71">
        <v>0</v>
      </c>
      <c r="D20" s="71">
        <f t="shared" ref="D20:AL20" si="7">+C16</f>
        <v>-28696.799999999999</v>
      </c>
      <c r="E20" s="71">
        <f t="shared" si="7"/>
        <v>-56306.25</v>
      </c>
      <c r="F20" s="71">
        <f t="shared" si="7"/>
        <v>-56936.25</v>
      </c>
      <c r="G20" s="71">
        <f t="shared" si="7"/>
        <v>-53177.4</v>
      </c>
      <c r="H20" s="71">
        <f t="shared" si="7"/>
        <v>-55442.400000000001</v>
      </c>
      <c r="I20" s="71">
        <f t="shared" si="7"/>
        <v>-51523.7</v>
      </c>
      <c r="J20" s="71">
        <f t="shared" si="7"/>
        <v>-52930.331999999995</v>
      </c>
      <c r="K20" s="71">
        <f t="shared" si="7"/>
        <v>-58369.502</v>
      </c>
      <c r="L20" s="71">
        <f t="shared" si="7"/>
        <v>-55388.394</v>
      </c>
      <c r="M20" s="71">
        <f t="shared" si="7"/>
        <v>-57462.593999999997</v>
      </c>
      <c r="N20" s="71">
        <f t="shared" si="7"/>
        <v>-53606.321805</v>
      </c>
      <c r="O20" s="71">
        <f t="shared" si="7"/>
        <v>-61673.561805000005</v>
      </c>
      <c r="P20" s="71">
        <f t="shared" si="7"/>
        <v>-55226.801805000003</v>
      </c>
      <c r="Q20" s="71">
        <f t="shared" si="7"/>
        <v>-54196.841805000004</v>
      </c>
      <c r="R20" s="71">
        <f t="shared" si="7"/>
        <v>-61249.861805</v>
      </c>
      <c r="S20" s="71">
        <f t="shared" si="7"/>
        <v>-49825.781805000006</v>
      </c>
      <c r="T20" s="71">
        <f t="shared" si="7"/>
        <v>-60259.841805000004</v>
      </c>
      <c r="U20" s="71">
        <f t="shared" si="7"/>
        <v>-56261.561805000005</v>
      </c>
      <c r="V20" s="71">
        <f t="shared" si="7"/>
        <v>-55667.801805000003</v>
      </c>
      <c r="W20" s="71">
        <f t="shared" si="7"/>
        <v>-62252.561805000005</v>
      </c>
      <c r="X20" s="71">
        <f t="shared" si="7"/>
        <v>-54572.201805000004</v>
      </c>
      <c r="Y20" s="71">
        <f t="shared" si="7"/>
        <v>-52932.661805000003</v>
      </c>
      <c r="Z20" s="71">
        <f t="shared" si="7"/>
        <v>-58139.921805000005</v>
      </c>
      <c r="AA20" s="71">
        <f t="shared" si="7"/>
        <v>-62693.561805000005</v>
      </c>
      <c r="AB20" s="71">
        <f t="shared" si="7"/>
        <v>-54460.001805</v>
      </c>
      <c r="AC20" s="71">
        <f t="shared" si="7"/>
        <v>-51010.601804999998</v>
      </c>
      <c r="AD20" s="71">
        <f t="shared" si="7"/>
        <v>-56335.541805000001</v>
      </c>
      <c r="AE20" s="71">
        <f t="shared" si="7"/>
        <v>-56559.161805000003</v>
      </c>
      <c r="AF20" s="71">
        <f t="shared" si="7"/>
        <v>-61249.861805</v>
      </c>
      <c r="AG20" s="71">
        <f t="shared" si="7"/>
        <v>-61793.921805000005</v>
      </c>
      <c r="AH20" s="71">
        <f t="shared" si="7"/>
        <v>-46463.681805</v>
      </c>
      <c r="AI20" s="71">
        <f t="shared" si="7"/>
        <v>-58415.741805000005</v>
      </c>
      <c r="AJ20" s="71">
        <f t="shared" si="7"/>
        <v>-60688.241805000005</v>
      </c>
      <c r="AK20" s="71">
        <f t="shared" si="7"/>
        <v>-61160.141804999999</v>
      </c>
      <c r="AL20" s="71">
        <f t="shared" si="7"/>
        <v>-59474.561805000005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334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329</v>
      </c>
      <c r="B24" s="70"/>
      <c r="C24" s="71">
        <v>0</v>
      </c>
      <c r="D24" s="71">
        <v>0</v>
      </c>
      <c r="E24" s="71">
        <f>+SUM(C3:E3)</f>
        <v>-141939.29999999999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330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317</v>
      </c>
      <c r="B26" s="70"/>
      <c r="C26" s="71">
        <v>0</v>
      </c>
      <c r="D26" s="71">
        <v>0</v>
      </c>
      <c r="E26" s="71">
        <f>+IF((E24+E25)&gt;0,0,(E24+E25))</f>
        <v>-141939.29999999999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331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332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326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333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-141939.29999999999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335</v>
      </c>
      <c r="B33" s="67" t="s">
        <v>336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-28696.799999999999</v>
      </c>
      <c r="D34" s="71">
        <f t="shared" ref="D34" si="11">+IF($B1="trimestrale",D3-D30,D3-D20)+C34</f>
        <v>-56306.25</v>
      </c>
      <c r="E34" s="71">
        <f t="shared" ref="E34" si="12">+IF($B1="trimestrale",E3-E30,E3-E20)+D34</f>
        <v>-56936.25</v>
      </c>
      <c r="F34" s="71">
        <f t="shared" ref="F34" si="13">+IF($B1="trimestrale",F3-F30,F3-F20)+E34</f>
        <v>-53177.4</v>
      </c>
      <c r="G34" s="71">
        <f t="shared" ref="G34" si="14">+IF($B1="trimestrale",G3-G30,G3-G20)+F34</f>
        <v>-55442.400000000001</v>
      </c>
      <c r="H34" s="71">
        <f t="shared" ref="H34" si="15">+IF($B1="trimestrale",H3-H30,H3-H20)+G34</f>
        <v>-51523.7</v>
      </c>
      <c r="I34" s="71">
        <f t="shared" ref="I34:AL34" si="16">+IF($B1="trimestrale",I3-I30,I3-I20)+H34</f>
        <v>-52930.331999999995</v>
      </c>
      <c r="J34" s="71">
        <f t="shared" si="16"/>
        <v>-58369.502</v>
      </c>
      <c r="K34" s="71">
        <f t="shared" si="16"/>
        <v>-55388.394</v>
      </c>
      <c r="L34" s="71">
        <f t="shared" si="16"/>
        <v>-57462.593999999997</v>
      </c>
      <c r="M34" s="71">
        <f t="shared" si="16"/>
        <v>-53606.321805</v>
      </c>
      <c r="N34" s="71">
        <f t="shared" si="16"/>
        <v>-61673.561805000005</v>
      </c>
      <c r="O34" s="71">
        <f t="shared" si="16"/>
        <v>-55226.801805000003</v>
      </c>
      <c r="P34" s="71">
        <f t="shared" si="16"/>
        <v>-54196.841805000004</v>
      </c>
      <c r="Q34" s="71">
        <f t="shared" si="16"/>
        <v>-61249.861805</v>
      </c>
      <c r="R34" s="71">
        <f t="shared" si="16"/>
        <v>-49825.781805000006</v>
      </c>
      <c r="S34" s="71">
        <f t="shared" si="16"/>
        <v>-60259.841805000004</v>
      </c>
      <c r="T34" s="71">
        <f t="shared" si="16"/>
        <v>-56261.561805000005</v>
      </c>
      <c r="U34" s="71">
        <f t="shared" si="16"/>
        <v>-55667.801805000003</v>
      </c>
      <c r="V34" s="71">
        <f t="shared" si="16"/>
        <v>-62252.561805000005</v>
      </c>
      <c r="W34" s="71">
        <f t="shared" si="16"/>
        <v>-54572.201805000004</v>
      </c>
      <c r="X34" s="71">
        <f t="shared" si="16"/>
        <v>-52932.661805000003</v>
      </c>
      <c r="Y34" s="71">
        <f t="shared" si="16"/>
        <v>-58139.921805000005</v>
      </c>
      <c r="Z34" s="71">
        <f t="shared" si="16"/>
        <v>-62693.561805000005</v>
      </c>
      <c r="AA34" s="71">
        <f t="shared" si="16"/>
        <v>-54460.001805</v>
      </c>
      <c r="AB34" s="71">
        <f t="shared" si="16"/>
        <v>-51010.601804999998</v>
      </c>
      <c r="AC34" s="71">
        <f t="shared" si="16"/>
        <v>-56335.541805000001</v>
      </c>
      <c r="AD34" s="71">
        <f t="shared" si="16"/>
        <v>-56559.161805000003</v>
      </c>
      <c r="AE34" s="71">
        <f t="shared" si="16"/>
        <v>-61249.861805</v>
      </c>
      <c r="AF34" s="71">
        <f t="shared" si="16"/>
        <v>-61793.921805000005</v>
      </c>
      <c r="AG34" s="71">
        <f t="shared" si="16"/>
        <v>-46463.681805</v>
      </c>
      <c r="AH34" s="71">
        <f t="shared" si="16"/>
        <v>-58415.741805000005</v>
      </c>
      <c r="AI34" s="71">
        <f t="shared" si="16"/>
        <v>-60688.241805000005</v>
      </c>
      <c r="AJ34" s="71">
        <f t="shared" si="16"/>
        <v>-61160.141804999999</v>
      </c>
      <c r="AK34" s="71">
        <f t="shared" si="16"/>
        <v>-59474.561805000005</v>
      </c>
      <c r="AL34" s="71">
        <f t="shared" si="16"/>
        <v>-51807.421804999998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335</v>
      </c>
      <c r="B37" s="73" t="s">
        <v>337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-28696.799999999999</v>
      </c>
      <c r="E38" s="71">
        <f>+IF($B1="trimestrale",E30,E20)</f>
        <v>-56306.25</v>
      </c>
      <c r="F38" s="71">
        <f>+IF($B1="trimestrale",F30,F20)</f>
        <v>-56936.25</v>
      </c>
      <c r="G38" s="71">
        <f t="shared" ref="G38:AL38" si="17">+IF($B1="trimestrale",G30,G20)</f>
        <v>-53177.4</v>
      </c>
      <c r="H38" s="71">
        <f t="shared" si="17"/>
        <v>-55442.400000000001</v>
      </c>
      <c r="I38" s="71">
        <f t="shared" si="17"/>
        <v>-51523.7</v>
      </c>
      <c r="J38" s="71">
        <f t="shared" si="17"/>
        <v>-52930.331999999995</v>
      </c>
      <c r="K38" s="71">
        <f t="shared" si="17"/>
        <v>-58369.502</v>
      </c>
      <c r="L38" s="71">
        <f t="shared" si="17"/>
        <v>-55388.394</v>
      </c>
      <c r="M38" s="71">
        <f t="shared" si="17"/>
        <v>-57462.593999999997</v>
      </c>
      <c r="N38" s="71">
        <f t="shared" si="17"/>
        <v>-53606.321805</v>
      </c>
      <c r="O38" s="71">
        <f t="shared" si="17"/>
        <v>-61673.561805000005</v>
      </c>
      <c r="P38" s="71">
        <f t="shared" si="17"/>
        <v>-55226.801805000003</v>
      </c>
      <c r="Q38" s="71">
        <f t="shared" si="17"/>
        <v>-54196.841805000004</v>
      </c>
      <c r="R38" s="71">
        <f t="shared" si="17"/>
        <v>-61249.861805</v>
      </c>
      <c r="S38" s="71">
        <f t="shared" si="17"/>
        <v>-49825.781805000006</v>
      </c>
      <c r="T38" s="71">
        <f t="shared" si="17"/>
        <v>-60259.841805000004</v>
      </c>
      <c r="U38" s="71">
        <f t="shared" si="17"/>
        <v>-56261.561805000005</v>
      </c>
      <c r="V38" s="71">
        <f t="shared" si="17"/>
        <v>-55667.801805000003</v>
      </c>
      <c r="W38" s="71">
        <f t="shared" si="17"/>
        <v>-62252.561805000005</v>
      </c>
      <c r="X38" s="71">
        <f t="shared" si="17"/>
        <v>-54572.201805000004</v>
      </c>
      <c r="Y38" s="71">
        <f t="shared" si="17"/>
        <v>-52932.661805000003</v>
      </c>
      <c r="Z38" s="71">
        <f t="shared" si="17"/>
        <v>-58139.921805000005</v>
      </c>
      <c r="AA38" s="71">
        <f t="shared" si="17"/>
        <v>-62693.561805000005</v>
      </c>
      <c r="AB38" s="71">
        <f t="shared" si="17"/>
        <v>-54460.001805</v>
      </c>
      <c r="AC38" s="71">
        <f t="shared" si="17"/>
        <v>-51010.601804999998</v>
      </c>
      <c r="AD38" s="71">
        <f t="shared" si="17"/>
        <v>-56335.541805000001</v>
      </c>
      <c r="AE38" s="71">
        <f t="shared" si="17"/>
        <v>-56559.161805000003</v>
      </c>
      <c r="AF38" s="71">
        <f t="shared" si="17"/>
        <v>-61249.861805</v>
      </c>
      <c r="AG38" s="71">
        <f t="shared" si="17"/>
        <v>-61793.921805000005</v>
      </c>
      <c r="AH38" s="71">
        <f t="shared" si="17"/>
        <v>-46463.681805</v>
      </c>
      <c r="AI38" s="71">
        <f t="shared" si="17"/>
        <v>-58415.741805000005</v>
      </c>
      <c r="AJ38" s="71">
        <f t="shared" si="17"/>
        <v>-60688.241805000005</v>
      </c>
      <c r="AK38" s="71">
        <f t="shared" si="17"/>
        <v>-61160.141804999999</v>
      </c>
      <c r="AL38" s="71">
        <f t="shared" si="17"/>
        <v>-59474.561805000005</v>
      </c>
    </row>
  </sheetData>
  <hyperlinks>
    <hyperlink ref="A1" location="View!A1" display="vie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AL20" sqref="AL20"/>
    </sheetView>
  </sheetViews>
  <sheetFormatPr defaultRowHeight="15" x14ac:dyDescent="0.25"/>
  <cols>
    <col min="1" max="1" width="29.85546875" bestFit="1" customWidth="1"/>
    <col min="20" max="24" width="10.28515625" bestFit="1" customWidth="1"/>
  </cols>
  <sheetData>
    <row r="1" spans="1:62" x14ac:dyDescent="0.25">
      <c r="A1" s="25" t="s">
        <v>204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339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349422.5</v>
      </c>
      <c r="F3" s="78">
        <f t="shared" si="0"/>
        <v>353227.94999999995</v>
      </c>
      <c r="G3" s="78">
        <f t="shared" si="0"/>
        <v>358227.94999999995</v>
      </c>
      <c r="H3" s="78">
        <f t="shared" si="0"/>
        <v>373129.1</v>
      </c>
      <c r="I3" s="78">
        <f t="shared" si="0"/>
        <v>378129.1</v>
      </c>
      <c r="J3" s="78">
        <f t="shared" si="0"/>
        <v>383368.39999999991</v>
      </c>
      <c r="K3" s="78">
        <f t="shared" si="0"/>
        <v>386164.95199999999</v>
      </c>
      <c r="L3" s="78">
        <f t="shared" si="0"/>
        <v>391664.402</v>
      </c>
      <c r="M3" s="78">
        <f t="shared" si="0"/>
        <v>392299.89399999997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363981.03230500006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443981.032305</v>
      </c>
      <c r="U3" s="78">
        <f t="shared" si="0"/>
        <v>363981.032305</v>
      </c>
      <c r="V3" s="78">
        <f t="shared" si="0"/>
        <v>363981.03230500006</v>
      </c>
      <c r="W3" s="78">
        <f t="shared" si="0"/>
        <v>363981.03230500006</v>
      </c>
      <c r="X3" s="78">
        <f t="shared" si="0"/>
        <v>363981.032305</v>
      </c>
      <c r="Y3" s="78">
        <f t="shared" si="0"/>
        <v>363981.03230499988</v>
      </c>
      <c r="Z3" s="78">
        <f t="shared" si="0"/>
        <v>363981.03230500006</v>
      </c>
      <c r="AA3" s="78">
        <f t="shared" si="0"/>
        <v>363981.032305</v>
      </c>
      <c r="AB3" s="78">
        <f t="shared" si="0"/>
        <v>363981.03230499994</v>
      </c>
      <c r="AC3" s="78">
        <f t="shared" si="0"/>
        <v>363981.03230500006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363981.03230499994</v>
      </c>
      <c r="AL3" s="78">
        <f t="shared" si="0"/>
        <v>363981.03230499994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361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 t="s">
        <v>589</v>
      </c>
      <c r="B5" s="77"/>
      <c r="C5" s="80">
        <f>+E_Finanziamenti!C241</f>
        <v>0</v>
      </c>
      <c r="D5" s="80">
        <f>+E_Finanziamenti!D241</f>
        <v>0</v>
      </c>
      <c r="E5" s="80">
        <f>+E_Finanziamenti!E241</f>
        <v>20000</v>
      </c>
      <c r="F5" s="80">
        <f>+E_Finanziamenti!F241</f>
        <v>19999.999999999996</v>
      </c>
      <c r="G5" s="80">
        <f>+E_Finanziamenti!G241</f>
        <v>25000.000000000004</v>
      </c>
      <c r="H5" s="80">
        <f>+E_Finanziamenti!H241</f>
        <v>24999.999999999993</v>
      </c>
      <c r="I5" s="80">
        <f>+E_Finanziamenti!I241</f>
        <v>30000.000000000011</v>
      </c>
      <c r="J5" s="80">
        <f>+E_Finanziamenti!J241</f>
        <v>29999.999999999978</v>
      </c>
      <c r="K5" s="80">
        <f>+E_Finanziamenti!K241</f>
        <v>29999.999999999993</v>
      </c>
      <c r="L5" s="80">
        <f>+E_Finanziamenti!L241</f>
        <v>30000.000000000022</v>
      </c>
      <c r="M5" s="80">
        <f>+E_Finanziamenti!M241</f>
        <v>29999.999999999978</v>
      </c>
      <c r="N5" s="80">
        <f>+E_Finanziamenti!N241</f>
        <v>0</v>
      </c>
      <c r="O5" s="80">
        <f>+E_Finanziamenti!O241</f>
        <v>-3.637978807091713E-12</v>
      </c>
      <c r="P5" s="80">
        <f>+E_Finanziamenti!P241</f>
        <v>4.2746250983327627E-11</v>
      </c>
      <c r="Q5" s="80">
        <f>+E_Finanziamenti!Q241</f>
        <v>0</v>
      </c>
      <c r="R5" s="80">
        <f>+E_Finanziamenti!R241</f>
        <v>-1.5006662579253316E-11</v>
      </c>
      <c r="S5" s="80">
        <f>+E_Finanziamenti!S241</f>
        <v>-7.73070496506989E-12</v>
      </c>
      <c r="T5" s="80">
        <f>+E_Finanziamenti!T241</f>
        <v>80000.000000000029</v>
      </c>
      <c r="U5" s="80">
        <f>+E_Finanziamenti!U241</f>
        <v>-1.7280399333685637E-11</v>
      </c>
      <c r="V5" s="80">
        <f>+E_Finanziamenti!V241</f>
        <v>4.6838977141305804E-11</v>
      </c>
      <c r="W5" s="80">
        <f>+E_Finanziamenti!W241</f>
        <v>3.2741809263825417E-11</v>
      </c>
      <c r="X5" s="80">
        <f>+E_Finanziamenti!X241</f>
        <v>-1.0004441719502211E-11</v>
      </c>
      <c r="Y5" s="80">
        <f>+E_Finanziamenti!Y241</f>
        <v>-1.0504663805477321E-10</v>
      </c>
      <c r="Z5" s="80">
        <f>+E_Finanziamenti!Z241</f>
        <v>7.3214323492720723E-11</v>
      </c>
      <c r="AA5" s="80">
        <f>+E_Finanziamenti!AA241</f>
        <v>-2.2282620193436742E-11</v>
      </c>
      <c r="AB5" s="80">
        <f>+E_Finanziamenti!AB241</f>
        <v>-5.7298166211694479E-11</v>
      </c>
      <c r="AC5" s="80">
        <f>+E_Finanziamenti!AC241</f>
        <v>8.0945028457790613E-11</v>
      </c>
      <c r="AD5" s="80">
        <f>+E_Finanziamenti!AD241</f>
        <v>-1.8644641386345029E-11</v>
      </c>
      <c r="AE5" s="80">
        <f>+E_Finanziamenti!AE241</f>
        <v>-1.2732925824820995E-11</v>
      </c>
      <c r="AF5" s="80">
        <f>+E_Finanziamenti!AF241</f>
        <v>-1.1823431123048067E-11</v>
      </c>
      <c r="AG5" s="80">
        <f>+E_Finanziamenti!AG241</f>
        <v>-1.1368683772161603E-11</v>
      </c>
      <c r="AH5" s="80">
        <f>+E_Finanziamenti!AH241</f>
        <v>5.4569682106375694E-12</v>
      </c>
      <c r="AI5" s="80">
        <f>+E_Finanziamenti!AI241</f>
        <v>1.9554136088117957E-11</v>
      </c>
      <c r="AJ5" s="80">
        <f>+E_Finanziamenti!AJ241</f>
        <v>3.637978807091713E-12</v>
      </c>
      <c r="AK5" s="80">
        <f>+E_Finanziamenti!AK241</f>
        <v>-3.0013325158506632E-11</v>
      </c>
      <c r="AL5" s="80">
        <f>+E_Finanziamenti!AL241</f>
        <v>-3.1832314562052488E-11</v>
      </c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340</v>
      </c>
      <c r="B9" s="77"/>
      <c r="C9" s="78">
        <f>SUM(C10:C21)</f>
        <v>28204.7</v>
      </c>
      <c r="D9" s="78">
        <f t="shared" ref="D9:AL9" si="1">SUM(D10:D21)</f>
        <v>38872.5</v>
      </c>
      <c r="E9" s="78">
        <f t="shared" si="1"/>
        <v>238831.95</v>
      </c>
      <c r="F9" s="78">
        <f t="shared" si="1"/>
        <v>89921.420461543501</v>
      </c>
      <c r="G9" s="78">
        <f t="shared" si="1"/>
        <v>69312.868748196212</v>
      </c>
      <c r="H9" s="78">
        <f t="shared" si="1"/>
        <v>83959.281285931036</v>
      </c>
      <c r="I9" s="78">
        <f t="shared" si="1"/>
        <v>119872.1512056358</v>
      </c>
      <c r="J9" s="78">
        <f t="shared" si="1"/>
        <v>123984.0880549555</v>
      </c>
      <c r="K9" s="78">
        <f t="shared" si="1"/>
        <v>97807.840114886043</v>
      </c>
      <c r="L9" s="78">
        <f t="shared" si="1"/>
        <v>123490.25589680216</v>
      </c>
      <c r="M9" s="78">
        <f t="shared" si="1"/>
        <v>126730.50340766068</v>
      </c>
      <c r="N9" s="78">
        <f t="shared" si="1"/>
        <v>73492.597690299095</v>
      </c>
      <c r="O9" s="78">
        <f t="shared" si="1"/>
        <v>173729.98544056577</v>
      </c>
      <c r="P9" s="78">
        <f t="shared" si="1"/>
        <v>88003.493190832392</v>
      </c>
      <c r="Q9" s="78">
        <f t="shared" si="1"/>
        <v>85776.093190832398</v>
      </c>
      <c r="R9" s="78">
        <f t="shared" si="1"/>
        <v>182296.67319083243</v>
      </c>
      <c r="S9" s="78">
        <f t="shared" si="1"/>
        <v>84781.613190832402</v>
      </c>
      <c r="T9" s="78">
        <f t="shared" si="1"/>
        <v>1439554.1636643016</v>
      </c>
      <c r="U9" s="78">
        <f t="shared" si="1"/>
        <v>122283.65385941771</v>
      </c>
      <c r="V9" s="78">
        <f t="shared" si="1"/>
        <v>134899.97385941769</v>
      </c>
      <c r="W9" s="78">
        <f t="shared" si="1"/>
        <v>98095.293859417696</v>
      </c>
      <c r="X9" s="78">
        <f t="shared" si="1"/>
        <v>99228.573859417695</v>
      </c>
      <c r="Y9" s="78">
        <f t="shared" si="1"/>
        <v>692234.41549090447</v>
      </c>
      <c r="Z9" s="78">
        <f t="shared" si="1"/>
        <v>146122.01160968438</v>
      </c>
      <c r="AA9" s="78">
        <f t="shared" si="1"/>
        <v>131567.74580968436</v>
      </c>
      <c r="AB9" s="78">
        <f t="shared" si="1"/>
        <v>73734.860009684358</v>
      </c>
      <c r="AC9" s="78">
        <f t="shared" si="1"/>
        <v>100378.82000968435</v>
      </c>
      <c r="AD9" s="78">
        <f t="shared" si="1"/>
        <v>189581.56000968438</v>
      </c>
      <c r="AE9" s="78">
        <f t="shared" si="1"/>
        <v>128191.99578568437</v>
      </c>
      <c r="AF9" s="78">
        <f t="shared" si="1"/>
        <v>464311.24631042895</v>
      </c>
      <c r="AG9" s="78">
        <f t="shared" si="1"/>
        <v>118640.68000968437</v>
      </c>
      <c r="AH9" s="78">
        <f t="shared" si="1"/>
        <v>73463.180009684351</v>
      </c>
      <c r="AI9" s="78">
        <f t="shared" si="1"/>
        <v>157609.28000968436</v>
      </c>
      <c r="AJ9" s="78">
        <f t="shared" si="1"/>
        <v>119817.92000968436</v>
      </c>
      <c r="AK9" s="78">
        <f t="shared" si="1"/>
        <v>657647.61816106539</v>
      </c>
      <c r="AL9" s="78">
        <f t="shared" si="1"/>
        <v>92714.417897684354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362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317</v>
      </c>
      <c r="B11" s="77"/>
      <c r="C11" s="80">
        <f>-L_Iva!C38</f>
        <v>0</v>
      </c>
      <c r="D11" s="80">
        <f>-L_Iva!D38</f>
        <v>28696.799999999999</v>
      </c>
      <c r="E11" s="80">
        <f>-L_Iva!E38</f>
        <v>56306.25</v>
      </c>
      <c r="F11" s="80">
        <f>-L_Iva!F38</f>
        <v>56936.25</v>
      </c>
      <c r="G11" s="80">
        <f>-L_Iva!G38</f>
        <v>53177.4</v>
      </c>
      <c r="H11" s="80">
        <f>-L_Iva!H38</f>
        <v>55442.400000000001</v>
      </c>
      <c r="I11" s="80">
        <f>-L_Iva!I38</f>
        <v>51523.7</v>
      </c>
      <c r="J11" s="80">
        <f>-L_Iva!J38</f>
        <v>52930.331999999995</v>
      </c>
      <c r="K11" s="80">
        <f>-L_Iva!K38</f>
        <v>58369.502</v>
      </c>
      <c r="L11" s="80">
        <f>-L_Iva!L38</f>
        <v>55388.394</v>
      </c>
      <c r="M11" s="80">
        <f>-L_Iva!M38</f>
        <v>57462.593999999997</v>
      </c>
      <c r="N11" s="80">
        <f>-L_Iva!N38</f>
        <v>53606.321805</v>
      </c>
      <c r="O11" s="80">
        <f>-L_Iva!O38</f>
        <v>61673.561805000005</v>
      </c>
      <c r="P11" s="80">
        <f>-L_Iva!P38</f>
        <v>55226.801805000003</v>
      </c>
      <c r="Q11" s="80">
        <f>-L_Iva!Q38</f>
        <v>54196.841805000004</v>
      </c>
      <c r="R11" s="80">
        <f>-L_Iva!R38</f>
        <v>61249.861805</v>
      </c>
      <c r="S11" s="80">
        <f>-L_Iva!S38</f>
        <v>49825.781805000006</v>
      </c>
      <c r="T11" s="80">
        <f>-L_Iva!T38</f>
        <v>60259.841805000004</v>
      </c>
      <c r="U11" s="80">
        <f>-L_Iva!U38</f>
        <v>56261.561805000005</v>
      </c>
      <c r="V11" s="80">
        <f>-L_Iva!V38</f>
        <v>55667.801805000003</v>
      </c>
      <c r="W11" s="80">
        <f>-L_Iva!W38</f>
        <v>62252.561805000005</v>
      </c>
      <c r="X11" s="80">
        <f>-L_Iva!X38</f>
        <v>54572.201805000004</v>
      </c>
      <c r="Y11" s="80">
        <f>-L_Iva!Y38</f>
        <v>52932.661805000003</v>
      </c>
      <c r="Z11" s="80">
        <f>-L_Iva!Z38</f>
        <v>58139.921805000005</v>
      </c>
      <c r="AA11" s="80">
        <f>-L_Iva!AA38</f>
        <v>62693.561805000005</v>
      </c>
      <c r="AB11" s="80">
        <f>-L_Iva!AB38</f>
        <v>54460.001805</v>
      </c>
      <c r="AC11" s="80">
        <f>-L_Iva!AC38</f>
        <v>51010.601804999998</v>
      </c>
      <c r="AD11" s="80">
        <f>-L_Iva!AD38</f>
        <v>56335.541805000001</v>
      </c>
      <c r="AE11" s="80">
        <f>-L_Iva!AE38</f>
        <v>56559.161805000003</v>
      </c>
      <c r="AF11" s="80">
        <f>-L_Iva!AF38</f>
        <v>61249.861805</v>
      </c>
      <c r="AG11" s="80">
        <f>-L_Iva!AG38</f>
        <v>61793.921805000005</v>
      </c>
      <c r="AH11" s="80">
        <f>-L_Iva!AH38</f>
        <v>46463.681805</v>
      </c>
      <c r="AI11" s="80">
        <f>-L_Iva!AI38</f>
        <v>58415.741805000005</v>
      </c>
      <c r="AJ11" s="80">
        <f>-L_Iva!AJ38</f>
        <v>60688.241805000005</v>
      </c>
      <c r="AK11" s="80">
        <f>-L_Iva!AK38</f>
        <v>61160.141804999999</v>
      </c>
      <c r="AL11" s="80">
        <f>-L_Iva!AL38</f>
        <v>59474.561805000005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393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454</v>
      </c>
      <c r="B13" s="77"/>
      <c r="C13" s="80">
        <f>+E_Personale!C182</f>
        <v>0</v>
      </c>
      <c r="D13" s="80">
        <f>+E_Personale!D182</f>
        <v>0</v>
      </c>
      <c r="E13" s="80">
        <f>+E_Personale!E182</f>
        <v>0</v>
      </c>
      <c r="F13" s="80">
        <f>+E_Personale!F182</f>
        <v>0</v>
      </c>
      <c r="G13" s="80">
        <f>+E_Personale!G182</f>
        <v>0</v>
      </c>
      <c r="H13" s="80">
        <f>+E_Personale!H182</f>
        <v>0</v>
      </c>
      <c r="I13" s="80">
        <f>+E_Personale!I182</f>
        <v>0</v>
      </c>
      <c r="J13" s="80">
        <f>+E_Personale!J182</f>
        <v>0</v>
      </c>
      <c r="K13" s="80">
        <f>+E_Personale!K182</f>
        <v>0</v>
      </c>
      <c r="L13" s="80">
        <f>+E_Personale!L182</f>
        <v>0</v>
      </c>
      <c r="M13" s="80">
        <f>+E_Personale!M182</f>
        <v>6160.5</v>
      </c>
      <c r="N13" s="80">
        <f>+E_Personale!N182</f>
        <v>8721</v>
      </c>
      <c r="O13" s="80">
        <f>+E_Personale!O182</f>
        <v>7044.2100000000009</v>
      </c>
      <c r="P13" s="80">
        <f>+E_Personale!P182</f>
        <v>7059.42</v>
      </c>
      <c r="Q13" s="80">
        <f>+E_Personale!Q182</f>
        <v>7059.42</v>
      </c>
      <c r="R13" s="80">
        <f>+E_Personale!R182</f>
        <v>7059.42</v>
      </c>
      <c r="S13" s="80">
        <f>+E_Personale!S182</f>
        <v>10804.86</v>
      </c>
      <c r="T13" s="80">
        <f>+E_Personale!T182</f>
        <v>7059.42</v>
      </c>
      <c r="U13" s="80">
        <f>+E_Personale!U182</f>
        <v>7059.42</v>
      </c>
      <c r="V13" s="80">
        <f>+E_Personale!V182</f>
        <v>7059.42</v>
      </c>
      <c r="W13" s="80">
        <f>+E_Personale!W182</f>
        <v>7059.42</v>
      </c>
      <c r="X13" s="80">
        <f>+E_Personale!X182</f>
        <v>7059.42</v>
      </c>
      <c r="Y13" s="80">
        <f>+E_Personale!Y182</f>
        <v>7059.42</v>
      </c>
      <c r="Z13" s="80">
        <f>+E_Personale!Z182</f>
        <v>8932.14</v>
      </c>
      <c r="AA13" s="80">
        <f>+E_Personale!AA182</f>
        <v>7185.0942000000014</v>
      </c>
      <c r="AB13" s="80">
        <f>+E_Personale!AB182</f>
        <v>7200.6084000000001</v>
      </c>
      <c r="AC13" s="80">
        <f>+E_Personale!AC182</f>
        <v>7200.6084000000001</v>
      </c>
      <c r="AD13" s="80">
        <f>+E_Personale!AD182</f>
        <v>7200.6084000000001</v>
      </c>
      <c r="AE13" s="80">
        <f>+E_Personale!AE182</f>
        <v>11097.364175999999</v>
      </c>
      <c r="AF13" s="80">
        <f>+E_Personale!AF182</f>
        <v>7200.6084000000001</v>
      </c>
      <c r="AG13" s="80">
        <f>+E_Personale!AG182</f>
        <v>7200.6084000000001</v>
      </c>
      <c r="AH13" s="80">
        <f>+E_Personale!AH182</f>
        <v>7200.6084000000001</v>
      </c>
      <c r="AI13" s="80">
        <f>+E_Personale!AI182</f>
        <v>7200.6084000000001</v>
      </c>
      <c r="AJ13" s="80">
        <f>+E_Personale!AJ182</f>
        <v>7200.6084000000001</v>
      </c>
      <c r="AK13" s="80">
        <f>+E_Personale!AK182</f>
        <v>7200.6084000000001</v>
      </c>
      <c r="AL13" s="80">
        <f>+E_Personale!AL182</f>
        <v>9148.9862880000001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482</v>
      </c>
      <c r="B14" s="77"/>
      <c r="C14" s="80">
        <f>+'E_Altri costi'!D114</f>
        <v>2794.7</v>
      </c>
      <c r="D14" s="80">
        <f>+'E_Altri costi'!E114</f>
        <v>2915.7</v>
      </c>
      <c r="E14" s="80">
        <f>+'E_Altri costi'!F114</f>
        <v>3036.7</v>
      </c>
      <c r="F14" s="80">
        <f>+'E_Altri costi'!G114</f>
        <v>3641.7</v>
      </c>
      <c r="G14" s="80">
        <f>+'E_Altri costi'!H114</f>
        <v>3036.7</v>
      </c>
      <c r="H14" s="80">
        <f>+'E_Altri costi'!I114</f>
        <v>3036.7</v>
      </c>
      <c r="I14" s="80">
        <f>+'E_Altri costi'!J114</f>
        <v>3036.7</v>
      </c>
      <c r="J14" s="80">
        <f>+'E_Altri costi'!K114</f>
        <v>3036.7</v>
      </c>
      <c r="K14" s="80">
        <f>+'E_Altri costi'!L114</f>
        <v>3036.7</v>
      </c>
      <c r="L14" s="80">
        <f>+'E_Altri costi'!M114</f>
        <v>3036.7</v>
      </c>
      <c r="M14" s="80">
        <f>+'E_Altri costi'!N114</f>
        <v>3036.7</v>
      </c>
      <c r="N14" s="80">
        <f>+'E_Altri costi'!O114</f>
        <v>3036.7</v>
      </c>
      <c r="O14" s="80">
        <f>+'E_Altri costi'!P114</f>
        <v>3036.7</v>
      </c>
      <c r="P14" s="80">
        <f>+'E_Altri costi'!Q114</f>
        <v>3036.7</v>
      </c>
      <c r="Q14" s="80">
        <f>+'E_Altri costi'!R114</f>
        <v>3036.7</v>
      </c>
      <c r="R14" s="80">
        <f>+'E_Altri costi'!S114</f>
        <v>3036.7</v>
      </c>
      <c r="S14" s="80">
        <f>+'E_Altri costi'!T114</f>
        <v>3036.7</v>
      </c>
      <c r="T14" s="80">
        <f>+'E_Altri costi'!U114</f>
        <v>3036.7</v>
      </c>
      <c r="U14" s="80">
        <f>+'E_Altri costi'!V114</f>
        <v>3036.7</v>
      </c>
      <c r="V14" s="80">
        <f>+'E_Altri costi'!W114</f>
        <v>3036.7</v>
      </c>
      <c r="W14" s="80">
        <f>+'E_Altri costi'!X114</f>
        <v>3036.7</v>
      </c>
      <c r="X14" s="80">
        <f>+'E_Altri costi'!Y114</f>
        <v>3036.7</v>
      </c>
      <c r="Y14" s="80">
        <f>+'E_Altri costi'!Z114</f>
        <v>3036.7</v>
      </c>
      <c r="Z14" s="80">
        <f>+'E_Altri costi'!AA114</f>
        <v>3036.7</v>
      </c>
      <c r="AA14" s="80">
        <f>+'E_Altri costi'!AB114</f>
        <v>3036.7</v>
      </c>
      <c r="AB14" s="80">
        <f>+'E_Altri costi'!AC114</f>
        <v>3036.7</v>
      </c>
      <c r="AC14" s="80">
        <f>+'E_Altri costi'!AD114</f>
        <v>3036.7</v>
      </c>
      <c r="AD14" s="80">
        <f>+'E_Altri costi'!AE114</f>
        <v>3036.7</v>
      </c>
      <c r="AE14" s="80">
        <f>+'E_Altri costi'!AF114</f>
        <v>3036.7</v>
      </c>
      <c r="AF14" s="80">
        <f>+'E_Altri costi'!AG114</f>
        <v>3036.7</v>
      </c>
      <c r="AG14" s="80">
        <f>+'E_Altri costi'!AH114</f>
        <v>3036.7</v>
      </c>
      <c r="AH14" s="80">
        <f>+'E_Altri costi'!AI114</f>
        <v>3036.7</v>
      </c>
      <c r="AI14" s="80">
        <f>+'E_Altri costi'!AJ114</f>
        <v>3036.7</v>
      </c>
      <c r="AJ14" s="80">
        <f>+'E_Altri costi'!AK114</f>
        <v>3036.7</v>
      </c>
      <c r="AK14" s="80">
        <f>+'E_Altri costi'!AL114</f>
        <v>3036.7</v>
      </c>
      <c r="AL14" s="80">
        <f>+'E_Altri costi'!AM114</f>
        <v>3036.7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 t="s">
        <v>590</v>
      </c>
      <c r="B15" s="77"/>
      <c r="C15" s="80">
        <f>+E_Finanziamenti!C235</f>
        <v>0</v>
      </c>
      <c r="D15" s="80">
        <f>+E_Finanziamenti!D235</f>
        <v>0</v>
      </c>
      <c r="E15" s="80">
        <f>+E_Finanziamenti!E235</f>
        <v>0</v>
      </c>
      <c r="F15" s="80">
        <f>+E_Finanziamenti!F235</f>
        <v>327.97271127686116</v>
      </c>
      <c r="G15" s="80">
        <f>+E_Finanziamenti!G235</f>
        <v>652.27549739626897</v>
      </c>
      <c r="H15" s="80">
        <f>+E_Finanziamenti!H235</f>
        <v>1053.1902848644374</v>
      </c>
      <c r="I15" s="80">
        <f>+E_Finanziamenti!I235</f>
        <v>1449.7602045691992</v>
      </c>
      <c r="J15" s="80">
        <f>+E_Finanziamenti!J235</f>
        <v>1920.5673036222556</v>
      </c>
      <c r="K15" s="80">
        <f>+E_Finanziamenti!K235</f>
        <v>2386.4293635527847</v>
      </c>
      <c r="L15" s="80">
        <f>+E_Finanziamenti!L235</f>
        <v>2847.4731454689245</v>
      </c>
      <c r="M15" s="80">
        <f>+E_Finanziamenti!M235</f>
        <v>3303.820656327433</v>
      </c>
      <c r="N15" s="80">
        <f>+E_Finanziamenti!N235</f>
        <v>3755.58938369921</v>
      </c>
      <c r="O15" s="80">
        <f>+E_Finanziamenti!O235</f>
        <v>3755.58938369921</v>
      </c>
      <c r="P15" s="80">
        <f>+E_Finanziamenti!P235</f>
        <v>3755.58938369921</v>
      </c>
      <c r="Q15" s="80">
        <f>+E_Finanziamenti!Q235</f>
        <v>3755.58938369921</v>
      </c>
      <c r="R15" s="80">
        <f>+E_Finanziamenti!R235</f>
        <v>3755.58938369921</v>
      </c>
      <c r="S15" s="80">
        <f>+E_Finanziamenti!S235</f>
        <v>3755.58938369921</v>
      </c>
      <c r="T15" s="80">
        <f>+E_Finanziamenti!T235</f>
        <v>3755.58938369921</v>
      </c>
      <c r="U15" s="80">
        <f>+E_Finanziamenti!U235</f>
        <v>5082.5723020178611</v>
      </c>
      <c r="V15" s="80">
        <f>+E_Finanziamenti!V235</f>
        <v>5082.5723020178611</v>
      </c>
      <c r="W15" s="80">
        <f>+E_Finanziamenti!W235</f>
        <v>5082.5723020178611</v>
      </c>
      <c r="X15" s="80">
        <f>+E_Finanziamenti!X235</f>
        <v>5082.5723020178611</v>
      </c>
      <c r="Y15" s="80">
        <f>+E_Finanziamenti!Y235</f>
        <v>5082.5723020178611</v>
      </c>
      <c r="Z15" s="80">
        <f>+E_Finanziamenti!Z235</f>
        <v>5082.5723020178611</v>
      </c>
      <c r="AA15" s="80">
        <f>+E_Finanziamenti!AA235</f>
        <v>5082.5723020178611</v>
      </c>
      <c r="AB15" s="80">
        <f>+E_Finanziamenti!AB235</f>
        <v>5082.5723020178611</v>
      </c>
      <c r="AC15" s="80">
        <f>+E_Finanziamenti!AC235</f>
        <v>5082.5723020178611</v>
      </c>
      <c r="AD15" s="80">
        <f>+E_Finanziamenti!AD235</f>
        <v>5082.5723020178611</v>
      </c>
      <c r="AE15" s="80">
        <f>+E_Finanziamenti!AE235</f>
        <v>5082.5723020178611</v>
      </c>
      <c r="AF15" s="80">
        <f>+E_Finanziamenti!AF235</f>
        <v>5082.5723020178611</v>
      </c>
      <c r="AG15" s="80">
        <f>+E_Finanziamenti!AG235</f>
        <v>5082.5723020178611</v>
      </c>
      <c r="AH15" s="80">
        <f>+E_Finanziamenti!AH235</f>
        <v>5082.5723020178611</v>
      </c>
      <c r="AI15" s="80">
        <f>+E_Finanziamenti!AI235</f>
        <v>5082.5723020178611</v>
      </c>
      <c r="AJ15" s="80">
        <f>+E_Finanziamenti!AJ235</f>
        <v>5082.5723020178611</v>
      </c>
      <c r="AK15" s="80">
        <f>+E_Finanziamenti!AK235</f>
        <v>5082.5723020178611</v>
      </c>
      <c r="AL15" s="80">
        <f>+E_Finanziamenti!AL235</f>
        <v>5082.5723020178611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 t="s">
        <v>611</v>
      </c>
      <c r="B16" s="77"/>
      <c r="C16" s="80">
        <f>+E_Leasing!C392</f>
        <v>0</v>
      </c>
      <c r="D16" s="80">
        <f>+E_Leasing!D392</f>
        <v>0</v>
      </c>
      <c r="E16" s="80">
        <f>+E_Leasing!E392</f>
        <v>0</v>
      </c>
      <c r="F16" s="80">
        <f>+E_Leasing!F392</f>
        <v>2395.4977502666497</v>
      </c>
      <c r="G16" s="80">
        <f>+E_Leasing!G392</f>
        <v>5186.4932507999492</v>
      </c>
      <c r="H16" s="80">
        <f>+E_Leasing!H392</f>
        <v>3581.991001066599</v>
      </c>
      <c r="I16" s="80">
        <f>+E_Leasing!I392</f>
        <v>1581.9910010665994</v>
      </c>
      <c r="J16" s="80">
        <f>+E_Leasing!J392</f>
        <v>3977.4887513332487</v>
      </c>
      <c r="K16" s="80">
        <f>+E_Leasing!K392</f>
        <v>1977.4887513332492</v>
      </c>
      <c r="L16" s="80">
        <f>+E_Leasing!L392</f>
        <v>1977.4887513332492</v>
      </c>
      <c r="M16" s="80">
        <f>+E_Leasing!M392</f>
        <v>1977.4887513332492</v>
      </c>
      <c r="N16" s="80">
        <f>+E_Leasing!N392</f>
        <v>4372.9865015998985</v>
      </c>
      <c r="O16" s="80">
        <f>+E_Leasing!O392</f>
        <v>4768.4842518665482</v>
      </c>
      <c r="P16" s="80">
        <f>+E_Leasing!P392</f>
        <v>5163.9820021331989</v>
      </c>
      <c r="Q16" s="80">
        <f>+E_Leasing!Q392</f>
        <v>3163.9820021331984</v>
      </c>
      <c r="R16" s="80">
        <f>+E_Leasing!R392</f>
        <v>3163.9820021331984</v>
      </c>
      <c r="S16" s="80">
        <f>+E_Leasing!S392</f>
        <v>3163.9820021331984</v>
      </c>
      <c r="T16" s="80">
        <f>+E_Leasing!T392</f>
        <v>3163.9820021331984</v>
      </c>
      <c r="U16" s="80">
        <f>+E_Leasing!U392</f>
        <v>5559.4797523998477</v>
      </c>
      <c r="V16" s="80">
        <f>+E_Leasing!V392</f>
        <v>3559.4797523998482</v>
      </c>
      <c r="W16" s="80">
        <f>+E_Leasing!W392</f>
        <v>3559.4797523998482</v>
      </c>
      <c r="X16" s="80">
        <f>+E_Leasing!X392</f>
        <v>3559.4797523998482</v>
      </c>
      <c r="Y16" s="80">
        <f>+E_Leasing!Y392</f>
        <v>3559.4797523998482</v>
      </c>
      <c r="Z16" s="80">
        <f>+E_Leasing!Z392</f>
        <v>5954.9775026664975</v>
      </c>
      <c r="AA16" s="80">
        <f>+E_Leasing!AA392</f>
        <v>3954.9775026664979</v>
      </c>
      <c r="AB16" s="80">
        <f>+E_Leasing!AB392</f>
        <v>3954.9775026664979</v>
      </c>
      <c r="AC16" s="80">
        <f>+E_Leasing!AC392</f>
        <v>3954.9775026664979</v>
      </c>
      <c r="AD16" s="80">
        <f>+E_Leasing!AD392</f>
        <v>3954.9775026664979</v>
      </c>
      <c r="AE16" s="80">
        <f>+E_Leasing!AE392</f>
        <v>3954.9775026664979</v>
      </c>
      <c r="AF16" s="80">
        <f>+E_Leasing!AF392</f>
        <v>3954.9775026664979</v>
      </c>
      <c r="AG16" s="80">
        <f>+E_Leasing!AG392</f>
        <v>3954.9775026664979</v>
      </c>
      <c r="AH16" s="80">
        <f>+E_Leasing!AH392</f>
        <v>3954.9775026664979</v>
      </c>
      <c r="AI16" s="80">
        <f>+E_Leasing!AI392</f>
        <v>3954.9775026664979</v>
      </c>
      <c r="AJ16" s="80">
        <f>+E_Leasing!AJ392</f>
        <v>3954.9775026664979</v>
      </c>
      <c r="AK16" s="80">
        <f>+E_Leasing!AK392</f>
        <v>3954.9775026664979</v>
      </c>
      <c r="AL16" s="80">
        <f>+E_Leasing!AL392</f>
        <v>3954.9775026664979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 t="s">
        <v>639</v>
      </c>
      <c r="B17" s="77"/>
      <c r="C17" s="80">
        <f>+Ires!B22</f>
        <v>0</v>
      </c>
      <c r="D17" s="80">
        <f>+Ires!C22</f>
        <v>0</v>
      </c>
      <c r="E17" s="80">
        <f>+Ires!D22</f>
        <v>0</v>
      </c>
      <c r="F17" s="80">
        <f>+Ires!E22</f>
        <v>0</v>
      </c>
      <c r="G17" s="80">
        <f>+Ires!F22</f>
        <v>0</v>
      </c>
      <c r="H17" s="80">
        <f>+Ires!G22</f>
        <v>0</v>
      </c>
      <c r="I17" s="80">
        <f>+Ires!H22</f>
        <v>0</v>
      </c>
      <c r="J17" s="80">
        <f>+Ires!I22</f>
        <v>0</v>
      </c>
      <c r="K17" s="80">
        <f>+Ires!J22</f>
        <v>0</v>
      </c>
      <c r="L17" s="80">
        <f>+Ires!K22</f>
        <v>0</v>
      </c>
      <c r="M17" s="80">
        <f>+Ires!L22</f>
        <v>0</v>
      </c>
      <c r="N17" s="80">
        <f>+Ires!M22</f>
        <v>0</v>
      </c>
      <c r="O17" s="80">
        <f>+Ires!N22</f>
        <v>0</v>
      </c>
      <c r="P17" s="80">
        <f>+Ires!O22</f>
        <v>0</v>
      </c>
      <c r="Q17" s="80">
        <f>+Ires!P22</f>
        <v>0</v>
      </c>
      <c r="R17" s="80">
        <f>+Ires!Q22</f>
        <v>0</v>
      </c>
      <c r="S17" s="80">
        <f>+Ires!R22</f>
        <v>0</v>
      </c>
      <c r="T17" s="80">
        <f>+Ires!S22</f>
        <v>1149064.2114232585</v>
      </c>
      <c r="U17" s="80">
        <f>+Ires!T22</f>
        <v>0</v>
      </c>
      <c r="V17" s="80">
        <f>+Ires!U22</f>
        <v>0</v>
      </c>
      <c r="W17" s="80">
        <f>+Ires!V22</f>
        <v>0</v>
      </c>
      <c r="X17" s="80">
        <f>+Ires!W22</f>
        <v>0</v>
      </c>
      <c r="Y17" s="80">
        <f>+Ires!X22</f>
        <v>492456.09060996794</v>
      </c>
      <c r="Z17" s="80">
        <f>+Ires!Y22</f>
        <v>0</v>
      </c>
      <c r="AA17" s="80">
        <f>+Ires!Z22</f>
        <v>0</v>
      </c>
      <c r="AB17" s="80">
        <f>+Ires!AA22</f>
        <v>0</v>
      </c>
      <c r="AC17" s="80">
        <f>+Ires!AB22</f>
        <v>0</v>
      </c>
      <c r="AD17" s="80">
        <f>+Ires!AC22</f>
        <v>0</v>
      </c>
      <c r="AE17" s="80">
        <f>+Ires!AD22</f>
        <v>0</v>
      </c>
      <c r="AF17" s="80">
        <f>+Ires!AE22</f>
        <v>324338.03919035441</v>
      </c>
      <c r="AG17" s="80">
        <f>+Ires!AF22</f>
        <v>0</v>
      </c>
      <c r="AH17" s="80">
        <f>+Ires!AG22</f>
        <v>0</v>
      </c>
      <c r="AI17" s="80">
        <f>+Ires!AH22</f>
        <v>0</v>
      </c>
      <c r="AJ17" s="80">
        <f>+Ires!AI22</f>
        <v>0</v>
      </c>
      <c r="AK17" s="80">
        <f>+Ires!AJ22</f>
        <v>490756.36723155749</v>
      </c>
      <c r="AL17" s="80">
        <f>+Ires!AK22</f>
        <v>0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 t="s">
        <v>661</v>
      </c>
      <c r="B18" s="77"/>
      <c r="C18" s="80">
        <f>+Irap!B40</f>
        <v>0</v>
      </c>
      <c r="D18" s="80">
        <f>+Irap!C40</f>
        <v>0</v>
      </c>
      <c r="E18" s="80">
        <f>+Irap!D40</f>
        <v>0</v>
      </c>
      <c r="F18" s="80">
        <f>+Irap!E40</f>
        <v>0</v>
      </c>
      <c r="G18" s="80">
        <f>+Irap!F40</f>
        <v>0</v>
      </c>
      <c r="H18" s="80">
        <f>+Irap!G40</f>
        <v>0</v>
      </c>
      <c r="I18" s="80">
        <f>+Irap!H40</f>
        <v>0</v>
      </c>
      <c r="J18" s="80">
        <f>+Irap!I40</f>
        <v>0</v>
      </c>
      <c r="K18" s="80">
        <f>+Irap!J40</f>
        <v>0</v>
      </c>
      <c r="L18" s="80">
        <f>+Irap!K40</f>
        <v>0</v>
      </c>
      <c r="M18" s="80">
        <f>+Irap!L40</f>
        <v>0</v>
      </c>
      <c r="N18" s="80">
        <f>+Irap!M40</f>
        <v>0</v>
      </c>
      <c r="O18" s="80">
        <f>+Irap!N40</f>
        <v>0</v>
      </c>
      <c r="P18" s="80">
        <f>+Irap!O40</f>
        <v>0</v>
      </c>
      <c r="Q18" s="80">
        <f>+Irap!P40</f>
        <v>0</v>
      </c>
      <c r="R18" s="80">
        <f>+Irap!Q40</f>
        <v>0</v>
      </c>
      <c r="S18" s="80">
        <f>+Irap!R40</f>
        <v>0</v>
      </c>
      <c r="T18" s="80">
        <f>+Irap!S40</f>
        <v>160894.83905021078</v>
      </c>
      <c r="U18" s="80">
        <f>+Irap!T40</f>
        <v>0</v>
      </c>
      <c r="V18" s="80">
        <f>+Irap!U40</f>
        <v>0</v>
      </c>
      <c r="W18" s="80">
        <f>+Irap!V40</f>
        <v>0</v>
      </c>
      <c r="X18" s="80">
        <f>+Irap!W40</f>
        <v>0</v>
      </c>
      <c r="Y18" s="80">
        <f>+Irap!X40</f>
        <v>68954.931021518903</v>
      </c>
      <c r="Z18" s="80">
        <f>+Irap!Y40</f>
        <v>0</v>
      </c>
      <c r="AA18" s="80">
        <f>+Irap!Z40</f>
        <v>0</v>
      </c>
      <c r="AB18" s="80">
        <f>+Irap!AA40</f>
        <v>0</v>
      </c>
      <c r="AC18" s="80">
        <f>+Irap!AB40</f>
        <v>0</v>
      </c>
      <c r="AD18" s="80">
        <f>+Irap!AC40</f>
        <v>0</v>
      </c>
      <c r="AE18" s="80">
        <f>+Irap!AD40</f>
        <v>0</v>
      </c>
      <c r="AF18" s="80">
        <f>+Irap!AE40</f>
        <v>41450.287110390185</v>
      </c>
      <c r="AG18" s="80">
        <f>+Irap!AF40</f>
        <v>0</v>
      </c>
      <c r="AH18" s="80">
        <f>+Irap!AG40</f>
        <v>0</v>
      </c>
      <c r="AI18" s="80">
        <f>+Irap!AH40</f>
        <v>0</v>
      </c>
      <c r="AJ18" s="80">
        <f>+Irap!AI40</f>
        <v>0</v>
      </c>
      <c r="AK18" s="80">
        <f>+Irap!AJ40</f>
        <v>67017.930919823586</v>
      </c>
      <c r="AL18" s="80">
        <f>+Irap!AK40</f>
        <v>0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341</v>
      </c>
      <c r="B23" s="77"/>
      <c r="C23" s="82">
        <f>+IF((C3-C9)&lt;0,-(C3-C9),0)</f>
        <v>28204.7</v>
      </c>
      <c r="D23" s="82">
        <f>+IF((D3-D9)&lt;0,-(D3-D9),0)</f>
        <v>38872.5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995573.13135930162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328253.38318590459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100330.21400542895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293666.58585606545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342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110590.54999999999</v>
      </c>
      <c r="F24" s="82">
        <f t="shared" si="3"/>
        <v>263306.52953845647</v>
      </c>
      <c r="G24" s="82">
        <f t="shared" si="3"/>
        <v>288915.08125180373</v>
      </c>
      <c r="H24" s="82">
        <f t="shared" si="3"/>
        <v>289169.81871406897</v>
      </c>
      <c r="I24" s="82">
        <f t="shared" si="3"/>
        <v>258256.94879436417</v>
      </c>
      <c r="J24" s="82">
        <f t="shared" si="3"/>
        <v>259384.31194504441</v>
      </c>
      <c r="K24" s="82">
        <f t="shared" si="3"/>
        <v>288357.11188511393</v>
      </c>
      <c r="L24" s="82">
        <f t="shared" si="3"/>
        <v>268174.14610319783</v>
      </c>
      <c r="M24" s="82">
        <f t="shared" si="3"/>
        <v>265569.39059233927</v>
      </c>
      <c r="N24" s="82">
        <f t="shared" si="3"/>
        <v>288807.29630970088</v>
      </c>
      <c r="O24" s="82">
        <f t="shared" si="3"/>
        <v>190251.04686443423</v>
      </c>
      <c r="P24" s="82">
        <f t="shared" si="3"/>
        <v>275977.53911416768</v>
      </c>
      <c r="Q24" s="82">
        <f t="shared" si="3"/>
        <v>278204.93911416759</v>
      </c>
      <c r="R24" s="82">
        <f t="shared" si="3"/>
        <v>181684.35911416757</v>
      </c>
      <c r="S24" s="82">
        <f t="shared" si="3"/>
        <v>279199.41911416757</v>
      </c>
      <c r="T24" s="82">
        <f t="shared" si="3"/>
        <v>0</v>
      </c>
      <c r="U24" s="82">
        <f t="shared" si="3"/>
        <v>241697.37844558229</v>
      </c>
      <c r="V24" s="82">
        <f t="shared" si="3"/>
        <v>229081.05844558237</v>
      </c>
      <c r="W24" s="82">
        <f t="shared" si="3"/>
        <v>265885.73844558233</v>
      </c>
      <c r="X24" s="82">
        <f t="shared" si="3"/>
        <v>264752.45844558231</v>
      </c>
      <c r="Y24" s="82">
        <f t="shared" si="3"/>
        <v>0</v>
      </c>
      <c r="Z24" s="82">
        <f t="shared" si="3"/>
        <v>217859.02069531567</v>
      </c>
      <c r="AA24" s="82">
        <f t="shared" si="3"/>
        <v>232413.28649531564</v>
      </c>
      <c r="AB24" s="82">
        <f t="shared" si="3"/>
        <v>290246.1722953156</v>
      </c>
      <c r="AC24" s="82">
        <f t="shared" si="3"/>
        <v>263602.21229531569</v>
      </c>
      <c r="AD24" s="82">
        <f t="shared" si="3"/>
        <v>174399.47229531562</v>
      </c>
      <c r="AE24" s="82">
        <f t="shared" si="3"/>
        <v>235789.03651931562</v>
      </c>
      <c r="AF24" s="82">
        <f t="shared" si="3"/>
        <v>0</v>
      </c>
      <c r="AG24" s="82">
        <f t="shared" si="3"/>
        <v>245340.35229531565</v>
      </c>
      <c r="AH24" s="82">
        <f t="shared" si="3"/>
        <v>290517.85229531565</v>
      </c>
      <c r="AI24" s="82">
        <f t="shared" si="3"/>
        <v>206371.75229531564</v>
      </c>
      <c r="AJ24" s="82">
        <f t="shared" si="3"/>
        <v>244163.11229531566</v>
      </c>
      <c r="AK24" s="82">
        <f t="shared" si="3"/>
        <v>0</v>
      </c>
      <c r="AL24" s="82">
        <f t="shared" si="3"/>
        <v>271266.61440731562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343</v>
      </c>
      <c r="C26" s="82">
        <f>+C24-C23</f>
        <v>-28204.7</v>
      </c>
      <c r="D26" s="82">
        <f>+D24-D23+C26</f>
        <v>-67077.2</v>
      </c>
      <c r="E26" s="82">
        <f>+E24-E23+D26</f>
        <v>43513.349999999991</v>
      </c>
      <c r="F26" s="82">
        <f t="shared" ref="F26:AL26" si="4">+F24-F23+E26</f>
        <v>306819.87953845644</v>
      </c>
      <c r="G26" s="82">
        <f t="shared" si="4"/>
        <v>595734.96079026023</v>
      </c>
      <c r="H26" s="82">
        <f t="shared" si="4"/>
        <v>884904.7795043292</v>
      </c>
      <c r="I26" s="82">
        <f t="shared" si="4"/>
        <v>1143161.7282986934</v>
      </c>
      <c r="J26" s="82">
        <f t="shared" si="4"/>
        <v>1402546.0402437379</v>
      </c>
      <c r="K26" s="82">
        <f t="shared" si="4"/>
        <v>1690903.1521288517</v>
      </c>
      <c r="L26" s="82">
        <f t="shared" si="4"/>
        <v>1959077.2982320497</v>
      </c>
      <c r="M26" s="82">
        <f t="shared" si="4"/>
        <v>2224646.6888243891</v>
      </c>
      <c r="N26" s="82">
        <f t="shared" si="4"/>
        <v>2513453.9851340898</v>
      </c>
      <c r="O26" s="82">
        <f t="shared" si="4"/>
        <v>2703705.031998524</v>
      </c>
      <c r="P26" s="82">
        <f t="shared" si="4"/>
        <v>2979682.5711126914</v>
      </c>
      <c r="Q26" s="82">
        <f t="shared" si="4"/>
        <v>3257887.5102268588</v>
      </c>
      <c r="R26" s="82">
        <f t="shared" si="4"/>
        <v>3439571.8693410265</v>
      </c>
      <c r="S26" s="82">
        <f t="shared" si="4"/>
        <v>3718771.2884551939</v>
      </c>
      <c r="T26" s="82">
        <f t="shared" si="4"/>
        <v>2723198.1570958924</v>
      </c>
      <c r="U26" s="82">
        <f t="shared" si="4"/>
        <v>2964895.5355414748</v>
      </c>
      <c r="V26" s="82">
        <f t="shared" si="4"/>
        <v>3193976.593987057</v>
      </c>
      <c r="W26" s="82">
        <f t="shared" si="4"/>
        <v>3459862.3324326393</v>
      </c>
      <c r="X26" s="82">
        <f t="shared" si="4"/>
        <v>3724614.7908782214</v>
      </c>
      <c r="Y26" s="82">
        <f t="shared" si="4"/>
        <v>3396361.4076923169</v>
      </c>
      <c r="Z26" s="82">
        <f t="shared" si="4"/>
        <v>3614220.4283876326</v>
      </c>
      <c r="AA26" s="82">
        <f t="shared" si="4"/>
        <v>3846633.7148829484</v>
      </c>
      <c r="AB26" s="82">
        <f t="shared" si="4"/>
        <v>4136879.8871782641</v>
      </c>
      <c r="AC26" s="82">
        <f t="shared" si="4"/>
        <v>4400482.0994735798</v>
      </c>
      <c r="AD26" s="82">
        <f t="shared" si="4"/>
        <v>4574881.5717688957</v>
      </c>
      <c r="AE26" s="82">
        <f t="shared" si="4"/>
        <v>4810670.6082882117</v>
      </c>
      <c r="AF26" s="82">
        <f t="shared" si="4"/>
        <v>4710340.3942827825</v>
      </c>
      <c r="AG26" s="82">
        <f t="shared" si="4"/>
        <v>4955680.7465780983</v>
      </c>
      <c r="AH26" s="82">
        <f t="shared" si="4"/>
        <v>5246198.5988734141</v>
      </c>
      <c r="AI26" s="82">
        <f t="shared" si="4"/>
        <v>5452570.3511687294</v>
      </c>
      <c r="AJ26" s="82">
        <f t="shared" si="4"/>
        <v>5696733.463464045</v>
      </c>
      <c r="AK26" s="82">
        <f t="shared" si="4"/>
        <v>5403066.8776079798</v>
      </c>
      <c r="AL26" s="82">
        <f t="shared" si="4"/>
        <v>5674333.4920152957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AG75" activePane="bottomRight" state="frozen"/>
      <selection pane="topRight" activeCell="B1" sqref="B1"/>
      <selection pane="bottomLeft" activeCell="A3" sqref="A3"/>
      <selection pane="bottomRight" activeCell="AU100" sqref="AU100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204</v>
      </c>
    </row>
    <row r="2" spans="1:41" x14ac:dyDescent="0.2">
      <c r="A2" s="9" t="s">
        <v>116</v>
      </c>
      <c r="B2" s="10" t="s">
        <v>166</v>
      </c>
      <c r="C2" s="10" t="s">
        <v>167</v>
      </c>
      <c r="D2" s="10" t="s">
        <v>168</v>
      </c>
      <c r="E2" s="10" t="s">
        <v>169</v>
      </c>
      <c r="F2" s="10" t="s">
        <v>170</v>
      </c>
      <c r="G2" s="10" t="s">
        <v>171</v>
      </c>
      <c r="H2" s="10" t="s">
        <v>172</v>
      </c>
      <c r="I2" s="10" t="s">
        <v>173</v>
      </c>
      <c r="J2" s="10" t="s">
        <v>174</v>
      </c>
      <c r="K2" s="10" t="s">
        <v>175</v>
      </c>
      <c r="L2" s="10" t="s">
        <v>176</v>
      </c>
      <c r="M2" s="10" t="s">
        <v>177</v>
      </c>
      <c r="N2" s="10" t="s">
        <v>190</v>
      </c>
      <c r="O2" s="10" t="s">
        <v>191</v>
      </c>
      <c r="P2" s="10" t="s">
        <v>192</v>
      </c>
      <c r="Q2" s="10" t="s">
        <v>193</v>
      </c>
      <c r="R2" s="10" t="s">
        <v>194</v>
      </c>
      <c r="S2" s="10" t="s">
        <v>195</v>
      </c>
      <c r="T2" s="10" t="s">
        <v>196</v>
      </c>
      <c r="U2" s="10" t="s">
        <v>197</v>
      </c>
      <c r="V2" s="10" t="s">
        <v>198</v>
      </c>
      <c r="W2" s="10" t="s">
        <v>199</v>
      </c>
      <c r="X2" s="10" t="s">
        <v>200</v>
      </c>
      <c r="Y2" s="10" t="s">
        <v>201</v>
      </c>
      <c r="Z2" s="10" t="s">
        <v>178</v>
      </c>
      <c r="AA2" s="10" t="s">
        <v>179</v>
      </c>
      <c r="AB2" s="10" t="s">
        <v>180</v>
      </c>
      <c r="AC2" s="10" t="s">
        <v>181</v>
      </c>
      <c r="AD2" s="10" t="s">
        <v>182</v>
      </c>
      <c r="AE2" s="10" t="s">
        <v>183</v>
      </c>
      <c r="AF2" s="10" t="s">
        <v>184</v>
      </c>
      <c r="AG2" s="10" t="s">
        <v>185</v>
      </c>
      <c r="AH2" s="10" t="s">
        <v>186</v>
      </c>
      <c r="AI2" s="10" t="s">
        <v>187</v>
      </c>
      <c r="AJ2" s="10" t="s">
        <v>188</v>
      </c>
      <c r="AK2" s="10" t="s">
        <v>189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43513.349999999991</v>
      </c>
      <c r="E5" s="21">
        <f>+IF(L_Banche!F26&gt;0,L_Banche!F26,0)</f>
        <v>306819.87953845644</v>
      </c>
      <c r="F5" s="21">
        <f>+IF(L_Banche!G26&gt;0,L_Banche!G26,0)</f>
        <v>595734.96079026023</v>
      </c>
      <c r="G5" s="21">
        <f>+IF(L_Banche!H26&gt;0,L_Banche!H26,0)</f>
        <v>884904.7795043292</v>
      </c>
      <c r="H5" s="21">
        <f>+IF(L_Banche!I26&gt;0,L_Banche!I26,0)</f>
        <v>1143161.7282986934</v>
      </c>
      <c r="I5" s="21">
        <f>+IF(L_Banche!J26&gt;0,L_Banche!J26,0)</f>
        <v>1402546.0402437379</v>
      </c>
      <c r="J5" s="21">
        <f>+IF(L_Banche!K26&gt;0,L_Banche!K26,0)</f>
        <v>1690903.1521288517</v>
      </c>
      <c r="K5" s="21">
        <f>+IF(L_Banche!L26&gt;0,L_Banche!L26,0)</f>
        <v>1959077.2982320497</v>
      </c>
      <c r="L5" s="21">
        <f>+IF(L_Banche!M26&gt;0,L_Banche!M26,0)</f>
        <v>2224646.6888243891</v>
      </c>
      <c r="M5" s="21">
        <f>+IF(L_Banche!N26&gt;0,L_Banche!N26,0)</f>
        <v>2513453.9851340898</v>
      </c>
      <c r="N5" s="21">
        <f>+IF(L_Banche!O26&gt;0,L_Banche!O26,0)</f>
        <v>2703705.031998524</v>
      </c>
      <c r="O5" s="21">
        <f>+IF(L_Banche!P26&gt;0,L_Banche!P26,0)</f>
        <v>2979682.5711126914</v>
      </c>
      <c r="P5" s="21">
        <f>+IF(L_Banche!Q26&gt;0,L_Banche!Q26,0)</f>
        <v>3257887.5102268588</v>
      </c>
      <c r="Q5" s="21">
        <f>+IF(L_Banche!R26&gt;0,L_Banche!R26,0)</f>
        <v>3439571.8693410265</v>
      </c>
      <c r="R5" s="21">
        <f>+IF(L_Banche!S26&gt;0,L_Banche!S26,0)</f>
        <v>3718771.2884551939</v>
      </c>
      <c r="S5" s="21">
        <f>+IF(L_Banche!T26&gt;0,L_Banche!T26,0)</f>
        <v>2723198.1570958924</v>
      </c>
      <c r="T5" s="21">
        <f>+IF(L_Banche!U26&gt;0,L_Banche!U26,0)</f>
        <v>2964895.5355414748</v>
      </c>
      <c r="U5" s="21">
        <f>+IF(L_Banche!V26&gt;0,L_Banche!V26,0)</f>
        <v>3193976.593987057</v>
      </c>
      <c r="V5" s="21">
        <f>+IF(L_Banche!W26&gt;0,L_Banche!W26,0)</f>
        <v>3459862.3324326393</v>
      </c>
      <c r="W5" s="21">
        <f>+IF(L_Banche!X26&gt;0,L_Banche!X26,0)</f>
        <v>3724614.7908782214</v>
      </c>
      <c r="X5" s="21">
        <f>+IF(L_Banche!Y26&gt;0,L_Banche!Y26,0)</f>
        <v>3396361.4076923169</v>
      </c>
      <c r="Y5" s="21">
        <f>+IF(L_Banche!Z26&gt;0,L_Banche!Z26,0)</f>
        <v>3614220.4283876326</v>
      </c>
      <c r="Z5" s="21">
        <f>+IF(L_Banche!AA26&gt;0,L_Banche!AA26,0)</f>
        <v>3846633.7148829484</v>
      </c>
      <c r="AA5" s="21">
        <f>+IF(L_Banche!AB26&gt;0,L_Banche!AB26,0)</f>
        <v>4136879.8871782641</v>
      </c>
      <c r="AB5" s="21">
        <f>+IF(L_Banche!AC26&gt;0,L_Banche!AC26,0)</f>
        <v>4400482.0994735798</v>
      </c>
      <c r="AC5" s="21">
        <f>+IF(L_Banche!AD26&gt;0,L_Banche!AD26,0)</f>
        <v>4574881.5717688957</v>
      </c>
      <c r="AD5" s="21">
        <f>+IF(L_Banche!AE26&gt;0,L_Banche!AE26,0)</f>
        <v>4810670.6082882117</v>
      </c>
      <c r="AE5" s="21">
        <f>+IF(L_Banche!AF26&gt;0,L_Banche!AF26,0)</f>
        <v>4710340.3942827825</v>
      </c>
      <c r="AF5" s="21">
        <f>+IF(L_Banche!AG26&gt;0,L_Banche!AG26,0)</f>
        <v>4955680.7465780983</v>
      </c>
      <c r="AG5" s="21">
        <f>+IF(L_Banche!AH26&gt;0,L_Banche!AH26,0)</f>
        <v>5246198.5988734141</v>
      </c>
      <c r="AH5" s="21">
        <f>+IF(L_Banche!AI26&gt;0,L_Banche!AI26,0)</f>
        <v>5452570.3511687294</v>
      </c>
      <c r="AI5" s="21">
        <f>+IF(L_Banche!AJ26&gt;0,L_Banche!AJ26,0)</f>
        <v>5696733.463464045</v>
      </c>
      <c r="AJ5" s="21">
        <f>+IF(L_Banche!AK26&gt;0,L_Banche!AK26,0)</f>
        <v>5403066.8776079798</v>
      </c>
      <c r="AK5" s="21">
        <f>+IF(L_Banche!AL26&gt;0,L_Banche!AL26,0)</f>
        <v>5674333.4920152957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683315.38333333342</v>
      </c>
      <c r="F8" s="21">
        <f t="shared" si="0"/>
        <v>702091.53333333333</v>
      </c>
      <c r="G8" s="21">
        <f t="shared" si="0"/>
        <v>709164.16666666663</v>
      </c>
      <c r="H8" s="21">
        <f t="shared" si="0"/>
        <v>717033.35200000007</v>
      </c>
      <c r="I8" s="21">
        <f t="shared" si="0"/>
        <v>727121.02066666668</v>
      </c>
      <c r="J8" s="21">
        <f t="shared" si="0"/>
        <v>733047.62933333346</v>
      </c>
      <c r="K8" s="21">
        <f t="shared" si="0"/>
        <v>733474.78800000006</v>
      </c>
      <c r="L8" s="21">
        <f t="shared" si="0"/>
        <v>734947.59297166672</v>
      </c>
      <c r="M8" s="21">
        <f t="shared" si="0"/>
        <v>739278.73127666675</v>
      </c>
      <c r="N8" s="21">
        <f t="shared" si="0"/>
        <v>740528.06461000012</v>
      </c>
      <c r="O8" s="21">
        <f t="shared" si="0"/>
        <v>741753.73127666675</v>
      </c>
      <c r="P8" s="21">
        <f t="shared" si="0"/>
        <v>741420.39794333349</v>
      </c>
      <c r="Q8" s="21">
        <f t="shared" si="0"/>
        <v>741087.06461000012</v>
      </c>
      <c r="R8" s="21">
        <f t="shared" si="0"/>
        <v>743104.17127666669</v>
      </c>
      <c r="S8" s="21">
        <f t="shared" si="0"/>
        <v>1116585.8523643245</v>
      </c>
      <c r="T8" s="21">
        <f t="shared" si="0"/>
        <v>1117751.8523643245</v>
      </c>
      <c r="U8" s="21">
        <f t="shared" si="0"/>
        <v>1116917.8523643245</v>
      </c>
      <c r="V8" s="21">
        <f t="shared" si="0"/>
        <v>1116083.8523643245</v>
      </c>
      <c r="W8" s="21">
        <f t="shared" si="0"/>
        <v>1115249.8523643245</v>
      </c>
      <c r="X8" s="21">
        <f t="shared" si="0"/>
        <v>1676230.4339958115</v>
      </c>
      <c r="Y8" s="21">
        <f t="shared" si="0"/>
        <v>749200.09707684303</v>
      </c>
      <c r="Z8" s="21">
        <f t="shared" si="0"/>
        <v>748315.25041017635</v>
      </c>
      <c r="AA8" s="21">
        <f t="shared" si="0"/>
        <v>747430.40374350979</v>
      </c>
      <c r="AB8" s="21">
        <f t="shared" si="0"/>
        <v>746939.93707684299</v>
      </c>
      <c r="AC8" s="21">
        <f t="shared" si="0"/>
        <v>746523.27041017637</v>
      </c>
      <c r="AD8" s="21">
        <f t="shared" si="0"/>
        <v>748672.61951950972</v>
      </c>
      <c r="AE8" s="21">
        <f t="shared" si="0"/>
        <v>1113576.0991535876</v>
      </c>
      <c r="AF8" s="21">
        <f t="shared" si="0"/>
        <v>1112691.2524869209</v>
      </c>
      <c r="AG8" s="21">
        <f t="shared" si="0"/>
        <v>1111806.405820254</v>
      </c>
      <c r="AH8" s="21">
        <f t="shared" si="0"/>
        <v>1110921.5591535876</v>
      </c>
      <c r="AI8" s="21">
        <f t="shared" si="0"/>
        <v>1110036.7124869209</v>
      </c>
      <c r="AJ8" s="21">
        <f t="shared" si="0"/>
        <v>1667169.2281956354</v>
      </c>
      <c r="AK8" s="21">
        <f t="shared" si="0"/>
        <v>741334.42304807482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0</v>
      </c>
      <c r="G10" s="20">
        <f>+IF(E_Personale!H175&lt;0,-E_Personale!H175,0)</f>
        <v>0</v>
      </c>
      <c r="H10" s="20">
        <f>+IF(E_Personale!I175&lt;0,-E_Personale!I175,0)</f>
        <v>0</v>
      </c>
      <c r="I10" s="20">
        <f>+IF(E_Personale!J175&lt;0,-E_Personale!J175,0)</f>
        <v>0</v>
      </c>
      <c r="J10" s="20">
        <f>+IF(E_Personale!K175&lt;0,-E_Personale!K175,0)</f>
        <v>0</v>
      </c>
      <c r="K10" s="20">
        <f>+IF(E_Personale!L175&lt;0,-E_Personale!L175,0)</f>
        <v>0</v>
      </c>
      <c r="L10" s="20">
        <f>+IF(E_Personale!M175&lt;0,-E_Personale!M175,0)</f>
        <v>0</v>
      </c>
      <c r="M10" s="20">
        <f>+IF(E_Personale!N175&lt;0,-E_Personale!N175,0)</f>
        <v>900</v>
      </c>
      <c r="N10" s="20">
        <f>+IF(E_Personale!O175&lt;0,-E_Personale!O175,0)</f>
        <v>441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2350.44</v>
      </c>
      <c r="S10" s="20">
        <f>+IF(E_Personale!T175&lt;0,-E_Personale!T175,0)</f>
        <v>1891.44</v>
      </c>
      <c r="T10" s="20">
        <f>+IF(E_Personale!U175&lt;0,-E_Personale!U175,0)</f>
        <v>1432.44</v>
      </c>
      <c r="U10" s="20">
        <f>+IF(E_Personale!V175&lt;0,-E_Personale!V175,0)</f>
        <v>973.44</v>
      </c>
      <c r="V10" s="20">
        <f>+IF(E_Personale!W175&lt;0,-E_Personale!W175,0)</f>
        <v>514.44000000000005</v>
      </c>
      <c r="W10" s="20">
        <f>+IF(E_Personale!X175&lt;0,-E_Personale!X175,0)</f>
        <v>55.440000000000055</v>
      </c>
      <c r="X10" s="20">
        <f>+IF(E_Personale!Y175&lt;0,-E_Personale!Y175,0)</f>
        <v>0</v>
      </c>
      <c r="Y10" s="20">
        <f>+IF(E_Personale!Z175&lt;0,-E_Personale!Z175,0)</f>
        <v>1010.1600000000001</v>
      </c>
      <c r="Z10" s="20">
        <f>+IF(E_Personale!AA175&lt;0,-E_Personale!AA175,0)</f>
        <v>541.98000000000025</v>
      </c>
      <c r="AA10" s="20">
        <f>+IF(E_Personale!AB175&lt;0,-E_Personale!AB175,0)</f>
        <v>73.800000000000409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2566.0157760000011</v>
      </c>
      <c r="AE10" s="20">
        <f>+IF(E_Personale!AF175&lt;0,-E_Personale!AF175,0)</f>
        <v>2097.8357760000008</v>
      </c>
      <c r="AF10" s="20">
        <f>+IF(E_Personale!AG175&lt;0,-E_Personale!AG175,0)</f>
        <v>1629.6557760000012</v>
      </c>
      <c r="AG10" s="20">
        <f>+IF(E_Personale!AH175&lt;0,-E_Personale!AH175,0)</f>
        <v>1161.4757760000014</v>
      </c>
      <c r="AH10" s="20">
        <f>+IF(E_Personale!AI175&lt;0,-E_Personale!AI175,0)</f>
        <v>693.29577600000152</v>
      </c>
      <c r="AI10" s="20">
        <f>+IF(E_Personale!AJ175&lt;0,-E_Personale!AJ175,0)</f>
        <v>225.11577600000169</v>
      </c>
      <c r="AJ10" s="20">
        <f>+IF(E_Personale!AK175&lt;0,-E_Personale!AK175,0)</f>
        <v>0</v>
      </c>
      <c r="AK10" s="20">
        <f>+IF(E_Personale!AL175&lt;0,-E_Personale!AL175,0)</f>
        <v>1237.133664000002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>
        <f>+Ires!B26+Irap!B44</f>
        <v>0</v>
      </c>
      <c r="C13" s="21">
        <f>+Ires!C26+Irap!C44</f>
        <v>0</v>
      </c>
      <c r="D13" s="21">
        <f>+Ires!D26+Irap!D44</f>
        <v>0</v>
      </c>
      <c r="E13" s="21">
        <f>+Ires!E26+Irap!E44</f>
        <v>0</v>
      </c>
      <c r="F13" s="21">
        <f>+Ires!F26+Irap!F44</f>
        <v>0</v>
      </c>
      <c r="G13" s="21">
        <f>+Ires!G26+Irap!G44</f>
        <v>0</v>
      </c>
      <c r="H13" s="21">
        <f>+Ires!H26+Irap!H44</f>
        <v>0</v>
      </c>
      <c r="I13" s="21">
        <f>+Ires!I26+Irap!I44</f>
        <v>0</v>
      </c>
      <c r="J13" s="21">
        <f>+Ires!J26+Irap!J44</f>
        <v>0</v>
      </c>
      <c r="K13" s="21">
        <f>+Ires!K26+Irap!K44</f>
        <v>0</v>
      </c>
      <c r="L13" s="21">
        <f>+Ires!L26+Irap!L44</f>
        <v>0</v>
      </c>
      <c r="M13" s="21">
        <f>+Ires!M26+Irap!M44</f>
        <v>0</v>
      </c>
      <c r="N13" s="21">
        <f>+Ires!N26+Irap!N44</f>
        <v>0</v>
      </c>
      <c r="O13" s="21">
        <f>+Ires!O26+Irap!O44</f>
        <v>0</v>
      </c>
      <c r="P13" s="21">
        <f>+Ires!P26+Irap!P44</f>
        <v>0</v>
      </c>
      <c r="Q13" s="21">
        <f>+Ires!Q26+Irap!Q44</f>
        <v>0</v>
      </c>
      <c r="R13" s="21">
        <f>+Ires!R26+Irap!R44</f>
        <v>0</v>
      </c>
      <c r="S13" s="21">
        <f>+Ires!S26+Irap!S44</f>
        <v>374274.01442099124</v>
      </c>
      <c r="T13" s="21">
        <f>+Ires!T26+Irap!T44</f>
        <v>374274.01442099124</v>
      </c>
      <c r="U13" s="21">
        <f>+Ires!U26+Irap!U44</f>
        <v>374274.01442099124</v>
      </c>
      <c r="V13" s="21">
        <f>+Ires!V26+Irap!V44</f>
        <v>374274.01442099124</v>
      </c>
      <c r="W13" s="21">
        <f>+Ires!W26+Irap!W44</f>
        <v>374274.01442099124</v>
      </c>
      <c r="X13" s="21">
        <f>+Ires!X26+Irap!X44</f>
        <v>935685.03605247801</v>
      </c>
      <c r="Y13" s="21">
        <f>+Ires!Y26+Irap!Y44</f>
        <v>6061.2058001763071</v>
      </c>
      <c r="Z13" s="21">
        <f>+Ires!Z26+Irap!Z44</f>
        <v>6061.2058001763071</v>
      </c>
      <c r="AA13" s="21">
        <f>+Ires!AA26+Irap!AA44</f>
        <v>6061.2058001763071</v>
      </c>
      <c r="AB13" s="21">
        <f>+Ires!AB26+Irap!AB44</f>
        <v>6061.2058001763071</v>
      </c>
      <c r="AC13" s="21">
        <f>+Ires!AC26+Irap!AC44</f>
        <v>6061.2058001763071</v>
      </c>
      <c r="AD13" s="21">
        <f>+Ires!AD26+Irap!AD44</f>
        <v>6061.2058001763071</v>
      </c>
      <c r="AE13" s="21">
        <f>+Ires!AE26+Irap!AE44</f>
        <v>371849.5321009208</v>
      </c>
      <c r="AF13" s="21">
        <f>+Ires!AF26+Irap!AF44</f>
        <v>371849.5321009208</v>
      </c>
      <c r="AG13" s="21">
        <f>+Ires!AG26+Irap!AG44</f>
        <v>371849.5321009208</v>
      </c>
      <c r="AH13" s="21">
        <f>+Ires!AH26+Irap!AH44</f>
        <v>371849.5321009208</v>
      </c>
      <c r="AI13" s="21">
        <f>+Ires!AI26+Irap!AI44</f>
        <v>371849.5321009208</v>
      </c>
      <c r="AJ13" s="21">
        <f>+Ires!AJ26+Irap!AJ44</f>
        <v>929623.830252302</v>
      </c>
      <c r="AK13" s="21">
        <f>+Ires!AK26+Irap!AK44</f>
        <v>2968.5581074081128</v>
      </c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349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1958.3333333333333</v>
      </c>
      <c r="F17" s="21">
        <f t="shared" si="3"/>
        <v>5833.333333333333</v>
      </c>
      <c r="G17" s="21">
        <f t="shared" si="3"/>
        <v>7666.666666666667</v>
      </c>
      <c r="H17" s="21">
        <f t="shared" si="3"/>
        <v>7500</v>
      </c>
      <c r="I17" s="21">
        <f t="shared" si="3"/>
        <v>9291.6666666666661</v>
      </c>
      <c r="J17" s="21">
        <f t="shared" si="3"/>
        <v>9083.3333333333339</v>
      </c>
      <c r="K17" s="21">
        <f t="shared" si="3"/>
        <v>8875</v>
      </c>
      <c r="L17" s="21">
        <f t="shared" si="3"/>
        <v>8666.6666666666679</v>
      </c>
      <c r="M17" s="21">
        <f t="shared" si="3"/>
        <v>10416.666666666668</v>
      </c>
      <c r="N17" s="21">
        <f t="shared" si="3"/>
        <v>12125</v>
      </c>
      <c r="O17" s="21">
        <f t="shared" si="3"/>
        <v>13791.666666666666</v>
      </c>
      <c r="P17" s="21">
        <f t="shared" si="3"/>
        <v>13458.333333333334</v>
      </c>
      <c r="Q17" s="21">
        <f t="shared" si="3"/>
        <v>13125</v>
      </c>
      <c r="R17" s="21">
        <f t="shared" si="3"/>
        <v>12791.666666666666</v>
      </c>
      <c r="S17" s="21">
        <f t="shared" si="3"/>
        <v>12458.333333333334</v>
      </c>
      <c r="T17" s="21">
        <f t="shared" si="3"/>
        <v>14083.333333333334</v>
      </c>
      <c r="U17" s="21">
        <f t="shared" si="3"/>
        <v>13708.333333333334</v>
      </c>
      <c r="V17" s="21">
        <f t="shared" si="3"/>
        <v>13333.333333333334</v>
      </c>
      <c r="W17" s="21">
        <f t="shared" si="3"/>
        <v>12958.333333333334</v>
      </c>
      <c r="X17" s="21">
        <f t="shared" si="3"/>
        <v>12583.333333333336</v>
      </c>
      <c r="Y17" s="21">
        <f t="shared" si="3"/>
        <v>14166.66666666667</v>
      </c>
      <c r="Z17" s="21">
        <f t="shared" si="3"/>
        <v>13750</v>
      </c>
      <c r="AA17" s="21">
        <f t="shared" si="3"/>
        <v>13333.333333333336</v>
      </c>
      <c r="AB17" s="21">
        <f t="shared" si="3"/>
        <v>12916.66666666667</v>
      </c>
      <c r="AC17" s="21">
        <f t="shared" si="3"/>
        <v>12500</v>
      </c>
      <c r="AD17" s="21">
        <f t="shared" si="3"/>
        <v>12083.333333333336</v>
      </c>
      <c r="AE17" s="21">
        <f t="shared" si="3"/>
        <v>11666.66666666667</v>
      </c>
      <c r="AF17" s="21">
        <f t="shared" si="3"/>
        <v>11250.000000000004</v>
      </c>
      <c r="AG17" s="21">
        <f t="shared" si="3"/>
        <v>10833.333333333336</v>
      </c>
      <c r="AH17" s="21">
        <f t="shared" si="3"/>
        <v>10416.666666666668</v>
      </c>
      <c r="AI17" s="21">
        <f t="shared" si="3"/>
        <v>10000</v>
      </c>
      <c r="AJ17" s="21">
        <f t="shared" si="3"/>
        <v>9583.3333333333321</v>
      </c>
      <c r="AK17" s="21">
        <f t="shared" si="3"/>
        <v>9166.6666666666661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>
        <f>+E_Leasing!C387</f>
        <v>0</v>
      </c>
      <c r="C19" s="20">
        <f>+E_Leasing!D387</f>
        <v>0</v>
      </c>
      <c r="D19" s="20">
        <f>+E_Leasing!E387</f>
        <v>0</v>
      </c>
      <c r="E19" s="20">
        <f>+E_Leasing!F387</f>
        <v>1958.3333333333333</v>
      </c>
      <c r="F19" s="20">
        <f>+E_Leasing!G387</f>
        <v>5833.333333333333</v>
      </c>
      <c r="G19" s="20">
        <f>+E_Leasing!H387</f>
        <v>7666.666666666667</v>
      </c>
      <c r="H19" s="20">
        <f>+E_Leasing!I387</f>
        <v>7500</v>
      </c>
      <c r="I19" s="20">
        <f>+E_Leasing!J387</f>
        <v>9291.6666666666661</v>
      </c>
      <c r="J19" s="20">
        <f>+E_Leasing!K387</f>
        <v>9083.3333333333339</v>
      </c>
      <c r="K19" s="20">
        <f>+E_Leasing!L387</f>
        <v>8875</v>
      </c>
      <c r="L19" s="20">
        <f>+E_Leasing!M387</f>
        <v>8666.6666666666679</v>
      </c>
      <c r="M19" s="20">
        <f>+E_Leasing!N387</f>
        <v>10416.666666666668</v>
      </c>
      <c r="N19" s="20">
        <f>+E_Leasing!O387</f>
        <v>12125</v>
      </c>
      <c r="O19" s="20">
        <f>+E_Leasing!P387</f>
        <v>13791.666666666666</v>
      </c>
      <c r="P19" s="20">
        <f>+E_Leasing!Q387</f>
        <v>13458.333333333334</v>
      </c>
      <c r="Q19" s="20">
        <f>+E_Leasing!R387</f>
        <v>13125</v>
      </c>
      <c r="R19" s="20">
        <f>+E_Leasing!S387</f>
        <v>12791.666666666666</v>
      </c>
      <c r="S19" s="20">
        <f>+E_Leasing!T387</f>
        <v>12458.333333333334</v>
      </c>
      <c r="T19" s="20">
        <f>+E_Leasing!U387</f>
        <v>14083.333333333334</v>
      </c>
      <c r="U19" s="20">
        <f>+E_Leasing!V387</f>
        <v>13708.333333333334</v>
      </c>
      <c r="V19" s="20">
        <f>+E_Leasing!W387</f>
        <v>13333.333333333334</v>
      </c>
      <c r="W19" s="20">
        <f>+E_Leasing!X387</f>
        <v>12958.333333333334</v>
      </c>
      <c r="X19" s="20">
        <f>+E_Leasing!Y387</f>
        <v>12583.333333333336</v>
      </c>
      <c r="Y19" s="20">
        <f>+E_Leasing!Z387</f>
        <v>14166.66666666667</v>
      </c>
      <c r="Z19" s="20">
        <f>+E_Leasing!AA387</f>
        <v>13750</v>
      </c>
      <c r="AA19" s="20">
        <f>+E_Leasing!AB387</f>
        <v>13333.333333333336</v>
      </c>
      <c r="AB19" s="20">
        <f>+E_Leasing!AC387</f>
        <v>12916.66666666667</v>
      </c>
      <c r="AC19" s="20">
        <f>+E_Leasing!AD387</f>
        <v>12500</v>
      </c>
      <c r="AD19" s="20">
        <f>+E_Leasing!AE387</f>
        <v>12083.333333333336</v>
      </c>
      <c r="AE19" s="20">
        <f>+E_Leasing!AF387</f>
        <v>11666.66666666667</v>
      </c>
      <c r="AF19" s="20">
        <f>+E_Leasing!AG387</f>
        <v>11250.000000000004</v>
      </c>
      <c r="AG19" s="20">
        <f>+E_Leasing!AH387</f>
        <v>10833.333333333336</v>
      </c>
      <c r="AH19" s="20">
        <f>+E_Leasing!AI387</f>
        <v>10416.666666666668</v>
      </c>
      <c r="AI19" s="20">
        <f>+E_Leasing!AJ387</f>
        <v>10000</v>
      </c>
      <c r="AJ19" s="20">
        <f>+E_Leasing!AK387</f>
        <v>9583.3333333333321</v>
      </c>
      <c r="AK19" s="20">
        <f>+E_Leasing!AL387</f>
        <v>9166.6666666666661</v>
      </c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958.33333333333337</v>
      </c>
      <c r="F27" s="21">
        <f t="shared" si="5"/>
        <v>5866.6666666666661</v>
      </c>
      <c r="G27" s="21">
        <f t="shared" si="5"/>
        <v>10691.666666666666</v>
      </c>
      <c r="H27" s="21">
        <f t="shared" si="5"/>
        <v>10516.666666666668</v>
      </c>
      <c r="I27" s="21">
        <f t="shared" si="5"/>
        <v>10341.666666666666</v>
      </c>
      <c r="J27" s="21">
        <f t="shared" si="5"/>
        <v>10166.666666666666</v>
      </c>
      <c r="K27" s="21">
        <f t="shared" si="5"/>
        <v>9991.6666666666679</v>
      </c>
      <c r="L27" s="21">
        <f t="shared" si="5"/>
        <v>9816.6666666666661</v>
      </c>
      <c r="M27" s="21">
        <f t="shared" si="5"/>
        <v>9641.6666666666661</v>
      </c>
      <c r="N27" s="21">
        <f t="shared" si="5"/>
        <v>9466.6666666666679</v>
      </c>
      <c r="O27" s="21">
        <f t="shared" si="5"/>
        <v>9291.6666666666661</v>
      </c>
      <c r="P27" s="21">
        <f t="shared" si="5"/>
        <v>9116.6666666666661</v>
      </c>
      <c r="Q27" s="21">
        <f t="shared" si="5"/>
        <v>8941.6666666666661</v>
      </c>
      <c r="R27" s="21">
        <f t="shared" si="5"/>
        <v>8766.6666666666661</v>
      </c>
      <c r="S27" s="21">
        <f t="shared" si="5"/>
        <v>8591.6666666666661</v>
      </c>
      <c r="T27" s="21">
        <f t="shared" si="5"/>
        <v>8416.6666666666679</v>
      </c>
      <c r="U27" s="21">
        <f t="shared" si="5"/>
        <v>8241.6666666666679</v>
      </c>
      <c r="V27" s="21">
        <f t="shared" si="5"/>
        <v>8066.666666666667</v>
      </c>
      <c r="W27" s="21">
        <f t="shared" si="5"/>
        <v>7891.6666666666679</v>
      </c>
      <c r="X27" s="21">
        <f t="shared" si="5"/>
        <v>7716.6666666666679</v>
      </c>
      <c r="Y27" s="21">
        <f t="shared" si="5"/>
        <v>7541.666666666667</v>
      </c>
      <c r="Z27" s="21">
        <f t="shared" si="5"/>
        <v>7366.6666666666679</v>
      </c>
      <c r="AA27" s="21">
        <f t="shared" si="5"/>
        <v>7191.6666666666679</v>
      </c>
      <c r="AB27" s="21">
        <f t="shared" si="5"/>
        <v>7016.666666666667</v>
      </c>
      <c r="AC27" s="21">
        <f t="shared" si="5"/>
        <v>6883.3333333333339</v>
      </c>
      <c r="AD27" s="21">
        <f t="shared" si="5"/>
        <v>6750.0000000000009</v>
      </c>
      <c r="AE27" s="21">
        <f t="shared" si="5"/>
        <v>6616.6666666666679</v>
      </c>
      <c r="AF27" s="21">
        <f t="shared" si="5"/>
        <v>6483.3333333333339</v>
      </c>
      <c r="AG27" s="21">
        <f t="shared" si="5"/>
        <v>6350</v>
      </c>
      <c r="AH27" s="21">
        <f t="shared" si="5"/>
        <v>6216.666666666667</v>
      </c>
      <c r="AI27" s="21">
        <f t="shared" si="5"/>
        <v>6083.3333333333339</v>
      </c>
      <c r="AJ27" s="21">
        <f t="shared" si="5"/>
        <v>5950</v>
      </c>
      <c r="AK27" s="21">
        <f t="shared" si="5"/>
        <v>5816.6666666666661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1000</v>
      </c>
      <c r="F28" s="21">
        <f t="shared" si="6"/>
        <v>3000</v>
      </c>
      <c r="G28" s="21">
        <f t="shared" si="6"/>
        <v>3000</v>
      </c>
      <c r="H28" s="21">
        <f t="shared" si="6"/>
        <v>3000</v>
      </c>
      <c r="I28" s="21">
        <f t="shared" si="6"/>
        <v>3000</v>
      </c>
      <c r="J28" s="21">
        <f t="shared" si="6"/>
        <v>3000</v>
      </c>
      <c r="K28" s="21">
        <f t="shared" si="6"/>
        <v>3000</v>
      </c>
      <c r="L28" s="21">
        <f t="shared" si="6"/>
        <v>3000</v>
      </c>
      <c r="M28" s="21">
        <f t="shared" si="6"/>
        <v>3000</v>
      </c>
      <c r="N28" s="21">
        <f t="shared" si="6"/>
        <v>3000</v>
      </c>
      <c r="O28" s="21">
        <f t="shared" si="6"/>
        <v>3000</v>
      </c>
      <c r="P28" s="21">
        <f t="shared" si="6"/>
        <v>3000</v>
      </c>
      <c r="Q28" s="21">
        <f t="shared" si="6"/>
        <v>3000</v>
      </c>
      <c r="R28" s="21">
        <f t="shared" si="6"/>
        <v>3000</v>
      </c>
      <c r="S28" s="21">
        <f t="shared" si="6"/>
        <v>3000</v>
      </c>
      <c r="T28" s="21">
        <f t="shared" si="6"/>
        <v>3000</v>
      </c>
      <c r="U28" s="21">
        <f t="shared" si="6"/>
        <v>3000</v>
      </c>
      <c r="V28" s="21">
        <f t="shared" si="6"/>
        <v>3000</v>
      </c>
      <c r="W28" s="21">
        <f t="shared" si="6"/>
        <v>3000</v>
      </c>
      <c r="X28" s="21">
        <f t="shared" si="6"/>
        <v>3000</v>
      </c>
      <c r="Y28" s="21">
        <f t="shared" si="6"/>
        <v>3000</v>
      </c>
      <c r="Z28" s="21">
        <f t="shared" si="6"/>
        <v>3000</v>
      </c>
      <c r="AA28" s="21">
        <f t="shared" si="6"/>
        <v>3000</v>
      </c>
      <c r="AB28" s="21">
        <f t="shared" si="6"/>
        <v>3000</v>
      </c>
      <c r="AC28" s="21">
        <f t="shared" si="6"/>
        <v>3000</v>
      </c>
      <c r="AD28" s="21">
        <f t="shared" si="6"/>
        <v>3000</v>
      </c>
      <c r="AE28" s="21">
        <f t="shared" si="6"/>
        <v>3000</v>
      </c>
      <c r="AF28" s="21">
        <f t="shared" si="6"/>
        <v>3000</v>
      </c>
      <c r="AG28" s="21">
        <f t="shared" si="6"/>
        <v>3000</v>
      </c>
      <c r="AH28" s="21">
        <f t="shared" si="6"/>
        <v>3000</v>
      </c>
      <c r="AI28" s="21">
        <f t="shared" si="6"/>
        <v>3000</v>
      </c>
      <c r="AJ28" s="21">
        <f t="shared" si="6"/>
        <v>3000</v>
      </c>
      <c r="AK28" s="21">
        <f t="shared" si="6"/>
        <v>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0</v>
      </c>
      <c r="C29" s="20">
        <f>+SUMIF(E_Investimenti!$B$4:$B$22,app!$C$74,E_Investimenti!G$4:G$22)+B29</f>
        <v>0</v>
      </c>
      <c r="D29" s="20">
        <f>+SUMIF(E_Investimenti!$B$4:$B$22,app!$C$74,E_Investimenti!H4:H22)+C29</f>
        <v>0</v>
      </c>
      <c r="E29" s="20">
        <f>+SUMIF(E_Investimenti!$B$4:$B$22,app!$C$74,E_Investimenti!I4:I22)+D29</f>
        <v>1000</v>
      </c>
      <c r="F29" s="20">
        <f>+SUMIF(E_Investimenti!$B$4:$B$22,app!$C$74,E_Investimenti!J4:J22)+E29</f>
        <v>3000</v>
      </c>
      <c r="G29" s="20">
        <f>+SUMIF(E_Investimenti!$B$4:$B$22,app!$C$74,E_Investimenti!K4:K22)+F29</f>
        <v>3000</v>
      </c>
      <c r="H29" s="20">
        <f>+SUMIF(E_Investimenti!$B$4:$B$22,app!$C$74,E_Investimenti!L4:L22)+G29</f>
        <v>3000</v>
      </c>
      <c r="I29" s="20">
        <f>+SUMIF(E_Investimenti!$B$4:$B$22,app!$C$74,E_Investimenti!M4:M22)+H29</f>
        <v>3000</v>
      </c>
      <c r="J29" s="20">
        <f>+SUMIF(E_Investimenti!$B$4:$B$22,app!$C$74,E_Investimenti!N4:N22)+I29</f>
        <v>3000</v>
      </c>
      <c r="K29" s="20">
        <f>+SUMIF(E_Investimenti!$B$4:$B$22,app!$C$74,E_Investimenti!O4:O22)+J29</f>
        <v>3000</v>
      </c>
      <c r="L29" s="20">
        <f>+SUMIF(E_Investimenti!$B$4:$B$22,app!$C$74,E_Investimenti!P4:P22)+K29</f>
        <v>3000</v>
      </c>
      <c r="M29" s="20">
        <f>+SUMIF(E_Investimenti!$B$4:$B$22,app!$C$74,E_Investimenti!Q4:Q22)+L29</f>
        <v>3000</v>
      </c>
      <c r="N29" s="20">
        <f>+SUMIF(E_Investimenti!$B$4:$B$22,app!$C$74,E_Investimenti!R4:R22)+M29</f>
        <v>3000</v>
      </c>
      <c r="O29" s="20">
        <f>+SUMIF(E_Investimenti!$B$4:$B$22,app!$C$74,E_Investimenti!S4:S22)+N29</f>
        <v>3000</v>
      </c>
      <c r="P29" s="20">
        <f>+SUMIF(E_Investimenti!$B$4:$B$22,app!$C$74,E_Investimenti!T4:T22)+O29</f>
        <v>3000</v>
      </c>
      <c r="Q29" s="20">
        <f>+SUMIF(E_Investimenti!$B$4:$B$22,app!$C$74,E_Investimenti!U4:U22)+P29</f>
        <v>3000</v>
      </c>
      <c r="R29" s="20">
        <f>+SUMIF(E_Investimenti!$B$4:$B$22,app!$C$74,E_Investimenti!V4:V22)+Q29</f>
        <v>3000</v>
      </c>
      <c r="S29" s="20">
        <f>+SUMIF(E_Investimenti!$B$4:$B$22,app!$C$74,E_Investimenti!W4:W22)+R29</f>
        <v>3000</v>
      </c>
      <c r="T29" s="20">
        <f>+SUMIF(E_Investimenti!$B$4:$B$22,app!$C$74,E_Investimenti!X4:X22)+S29</f>
        <v>3000</v>
      </c>
      <c r="U29" s="20">
        <f>+SUMIF(E_Investimenti!$B$4:$B$22,app!$C$74,E_Investimenti!Y4:Y22)+T29</f>
        <v>3000</v>
      </c>
      <c r="V29" s="20">
        <f>+SUMIF(E_Investimenti!$B$4:$B$22,app!$C$74,E_Investimenti!Z4:Z22)+U29</f>
        <v>3000</v>
      </c>
      <c r="W29" s="20">
        <f>+SUMIF(E_Investimenti!$B$4:$B$22,app!$C$74,E_Investimenti!AA4:AA22)+V29</f>
        <v>3000</v>
      </c>
      <c r="X29" s="20">
        <f>+SUMIF(E_Investimenti!$B$4:$B$22,app!$C$74,E_Investimenti!AB4:AB22)+W29</f>
        <v>3000</v>
      </c>
      <c r="Y29" s="20">
        <f>+SUMIF(E_Investimenti!$B$4:$B$22,app!$C$74,E_Investimenti!AC4:AC22)+X29</f>
        <v>3000</v>
      </c>
      <c r="Z29" s="20">
        <f>+SUMIF(E_Investimenti!$B$4:$B$22,app!$C$74,E_Investimenti!AD4:AD22)+Y29</f>
        <v>3000</v>
      </c>
      <c r="AA29" s="20">
        <f>+SUMIF(E_Investimenti!$B$4:$B$22,app!$C$74,E_Investimenti!AE4:AE22)+Z29</f>
        <v>3000</v>
      </c>
      <c r="AB29" s="20">
        <f>+SUMIF(E_Investimenti!$B$4:$B$22,app!$C$74,E_Investimenti!AF4:AF22)+AA29</f>
        <v>3000</v>
      </c>
      <c r="AC29" s="20">
        <f>+SUMIF(E_Investimenti!$B$4:$B$22,app!$C$74,E_Investimenti!AG4:AG22)+AB29</f>
        <v>3000</v>
      </c>
      <c r="AD29" s="20">
        <f>+SUMIF(E_Investimenti!$B$4:$B$22,app!$C$74,E_Investimenti!AH4:AH22)+AC29</f>
        <v>3000</v>
      </c>
      <c r="AE29" s="20">
        <f>+SUMIF(E_Investimenti!$B$4:$B$22,app!$C$74,E_Investimenti!AI4:AI22)+AD29</f>
        <v>3000</v>
      </c>
      <c r="AF29" s="20">
        <f>+SUMIF(E_Investimenti!$B$4:$B$22,app!$C$74,E_Investimenti!AJ4:AJ22)+AE29</f>
        <v>3000</v>
      </c>
      <c r="AG29" s="20">
        <f>+SUMIF(E_Investimenti!$B$4:$B$22,app!$C$74,E_Investimenti!AK4:AK22)+AF29</f>
        <v>3000</v>
      </c>
      <c r="AH29" s="20">
        <f>+SUMIF(E_Investimenti!$B$4:$B$22,app!$C$74,E_Investimenti!AL4:AL22)+AG29</f>
        <v>3000</v>
      </c>
      <c r="AI29" s="20">
        <f>+SUMIF(E_Investimenti!$B$4:$B$22,app!$C$74,E_Investimenti!AM4:AM22)+AH29</f>
        <v>3000</v>
      </c>
      <c r="AJ29" s="20">
        <f>+SUMIF(E_Investimenti!$B$4:$B$22,app!$C$74,E_Investimenti!AN4:AN22)+AI29</f>
        <v>3000</v>
      </c>
      <c r="AK29" s="20">
        <f>+SUMIF(E_Investimenti!$B$4:$B$22,app!$C$74,E_Investimenti!AO4:AO22)+AJ29</f>
        <v>3000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41.666666666666664</v>
      </c>
      <c r="F30" s="21">
        <f t="shared" si="7"/>
        <v>83.333333333333329</v>
      </c>
      <c r="G30" s="21">
        <f t="shared" si="7"/>
        <v>125</v>
      </c>
      <c r="H30" s="21">
        <f t="shared" si="7"/>
        <v>166.66666666666666</v>
      </c>
      <c r="I30" s="21">
        <f t="shared" si="7"/>
        <v>208.33333333333331</v>
      </c>
      <c r="J30" s="21">
        <f t="shared" si="7"/>
        <v>249.99999999999997</v>
      </c>
      <c r="K30" s="21">
        <f t="shared" si="7"/>
        <v>291.66666666666663</v>
      </c>
      <c r="L30" s="21">
        <f t="shared" si="7"/>
        <v>333.33333333333331</v>
      </c>
      <c r="M30" s="21">
        <f t="shared" si="7"/>
        <v>375</v>
      </c>
      <c r="N30" s="21">
        <f t="shared" si="7"/>
        <v>416.66666666666669</v>
      </c>
      <c r="O30" s="21">
        <f t="shared" si="7"/>
        <v>458.33333333333337</v>
      </c>
      <c r="P30" s="21">
        <f t="shared" si="7"/>
        <v>500.00000000000006</v>
      </c>
      <c r="Q30" s="21">
        <f t="shared" si="7"/>
        <v>541.66666666666674</v>
      </c>
      <c r="R30" s="21">
        <f t="shared" si="7"/>
        <v>583.33333333333337</v>
      </c>
      <c r="S30" s="21">
        <f t="shared" si="7"/>
        <v>625</v>
      </c>
      <c r="T30" s="21">
        <f t="shared" si="7"/>
        <v>666.66666666666663</v>
      </c>
      <c r="U30" s="21">
        <f t="shared" si="7"/>
        <v>708.33333333333326</v>
      </c>
      <c r="V30" s="21">
        <f t="shared" si="7"/>
        <v>749.99999999999989</v>
      </c>
      <c r="W30" s="21">
        <f t="shared" si="7"/>
        <v>791.66666666666652</v>
      </c>
      <c r="X30" s="21">
        <f t="shared" si="7"/>
        <v>833.33333333333314</v>
      </c>
      <c r="Y30" s="21">
        <f t="shared" si="7"/>
        <v>874.99999999999977</v>
      </c>
      <c r="Z30" s="21">
        <f t="shared" si="7"/>
        <v>916.6666666666664</v>
      </c>
      <c r="AA30" s="21">
        <f t="shared" si="7"/>
        <v>958.33333333333303</v>
      </c>
      <c r="AB30" s="21">
        <f t="shared" si="7"/>
        <v>999.99999999999966</v>
      </c>
      <c r="AC30" s="21">
        <f t="shared" si="7"/>
        <v>999.99999999999966</v>
      </c>
      <c r="AD30" s="21">
        <f t="shared" si="7"/>
        <v>999.99999999999966</v>
      </c>
      <c r="AE30" s="21">
        <f t="shared" si="7"/>
        <v>999.99999999999966</v>
      </c>
      <c r="AF30" s="21">
        <f t="shared" si="7"/>
        <v>999.99999999999966</v>
      </c>
      <c r="AG30" s="21">
        <f t="shared" si="7"/>
        <v>999.99999999999966</v>
      </c>
      <c r="AH30" s="21">
        <f t="shared" si="7"/>
        <v>999.99999999999966</v>
      </c>
      <c r="AI30" s="21">
        <f t="shared" si="7"/>
        <v>999.99999999999966</v>
      </c>
      <c r="AJ30" s="21">
        <f t="shared" si="7"/>
        <v>999.99999999999966</v>
      </c>
      <c r="AK30" s="21">
        <f t="shared" si="7"/>
        <v>999.99999999999966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0</v>
      </c>
      <c r="C31" s="20">
        <f>+SUMIF(E_Ammortamenti!$B$29:$B$46,app!$C$74,E_Ammortamenti!G$29:G$46)</f>
        <v>0</v>
      </c>
      <c r="D31" s="20">
        <f>+SUMIF(E_Ammortamenti!$B$29:$B$46,app!$C$74,E_Ammortamenti!H$29:H$46)</f>
        <v>0</v>
      </c>
      <c r="E31" s="20">
        <f>+SUMIF(E_Ammortamenti!$B$29:$B$46,app!$C$74,E_Ammortamenti!I$29:I$46)</f>
        <v>41.666666666666664</v>
      </c>
      <c r="F31" s="20">
        <f>+SUMIF(E_Ammortamenti!$B$29:$B$46,app!$C$74,E_Ammortamenti!J$29:J$46)</f>
        <v>83.333333333333329</v>
      </c>
      <c r="G31" s="20">
        <f>+SUMIF(E_Ammortamenti!$B$29:$B$46,app!$C$74,E_Ammortamenti!K$29:K$46)</f>
        <v>125</v>
      </c>
      <c r="H31" s="20">
        <f>+SUMIF(E_Ammortamenti!$B$29:$B$46,app!$C$74,E_Ammortamenti!L$29:L$46)</f>
        <v>166.66666666666666</v>
      </c>
      <c r="I31" s="20">
        <f>+SUMIF(E_Ammortamenti!$B$29:$B$46,app!$C$74,E_Ammortamenti!M$29:M$46)</f>
        <v>208.33333333333331</v>
      </c>
      <c r="J31" s="20">
        <f>+SUMIF(E_Ammortamenti!$B$29:$B$46,app!$C$74,E_Ammortamenti!N$29:N$46)</f>
        <v>249.99999999999997</v>
      </c>
      <c r="K31" s="20">
        <f>+SUMIF(E_Ammortamenti!$B$29:$B$46,app!$C$74,E_Ammortamenti!O$29:O$46)</f>
        <v>291.66666666666663</v>
      </c>
      <c r="L31" s="20">
        <f>+SUMIF(E_Ammortamenti!$B$29:$B$46,app!$C$74,E_Ammortamenti!P$29:P$46)</f>
        <v>333.33333333333331</v>
      </c>
      <c r="M31" s="20">
        <f>+SUMIF(E_Ammortamenti!$B$29:$B$46,app!$C$74,E_Ammortamenti!Q$29:Q$46)</f>
        <v>375</v>
      </c>
      <c r="N31" s="20">
        <f>+SUMIF(E_Ammortamenti!$B$29:$B$46,app!$C$74,E_Ammortamenti!R$29:R$46)</f>
        <v>416.66666666666669</v>
      </c>
      <c r="O31" s="20">
        <f>+SUMIF(E_Ammortamenti!$B$29:$B$46,app!$C$74,E_Ammortamenti!S$29:S$46)</f>
        <v>458.33333333333337</v>
      </c>
      <c r="P31" s="20">
        <f>+SUMIF(E_Ammortamenti!$B$29:$B$46,app!$C$74,E_Ammortamenti!T$29:T$46)</f>
        <v>500.00000000000006</v>
      </c>
      <c r="Q31" s="20">
        <f>+SUMIF(E_Ammortamenti!$B$29:$B$46,app!$C$74,E_Ammortamenti!U$29:U$46)</f>
        <v>541.66666666666674</v>
      </c>
      <c r="R31" s="20">
        <f>+SUMIF(E_Ammortamenti!$B$29:$B$46,app!$C$74,E_Ammortamenti!V$29:V$46)</f>
        <v>583.33333333333337</v>
      </c>
      <c r="S31" s="20">
        <f>+SUMIF(E_Ammortamenti!$B$29:$B$46,app!$C$74,E_Ammortamenti!W$29:W$46)</f>
        <v>625</v>
      </c>
      <c r="T31" s="20">
        <f>+SUMIF(E_Ammortamenti!$B$29:$B$46,app!$C$74,E_Ammortamenti!X$29:X$46)</f>
        <v>666.66666666666663</v>
      </c>
      <c r="U31" s="20">
        <f>+SUMIF(E_Ammortamenti!$B$29:$B$46,app!$C$74,E_Ammortamenti!Y$29:Y$46)</f>
        <v>708.33333333333326</v>
      </c>
      <c r="V31" s="20">
        <f>+SUMIF(E_Ammortamenti!$B$29:$B$46,app!$C$74,E_Ammortamenti!Z$29:Z$46)</f>
        <v>749.99999999999989</v>
      </c>
      <c r="W31" s="20">
        <f>+SUMIF(E_Ammortamenti!$B$29:$B$46,app!$C$74,E_Ammortamenti!AA$29:AA$46)</f>
        <v>791.66666666666652</v>
      </c>
      <c r="X31" s="20">
        <f>+SUMIF(E_Ammortamenti!$B$29:$B$46,app!$C$74,E_Ammortamenti!AB$29:AB$46)</f>
        <v>833.33333333333314</v>
      </c>
      <c r="Y31" s="20">
        <f>+SUMIF(E_Ammortamenti!$B$29:$B$46,app!$C$74,E_Ammortamenti!AC$29:AC$46)</f>
        <v>874.99999999999977</v>
      </c>
      <c r="Z31" s="20">
        <f>+SUMIF(E_Ammortamenti!$B$29:$B$46,app!$C$74,E_Ammortamenti!AD$29:AD$46)</f>
        <v>916.6666666666664</v>
      </c>
      <c r="AA31" s="20">
        <f>+SUMIF(E_Ammortamenti!$B$29:$B$46,app!$C$74,E_Ammortamenti!AE$29:AE$46)</f>
        <v>958.33333333333303</v>
      </c>
      <c r="AB31" s="20">
        <f>+SUMIF(E_Ammortamenti!$B$29:$B$46,app!$C$74,E_Ammortamenti!AF$29:AF$46)</f>
        <v>999.99999999999966</v>
      </c>
      <c r="AC31" s="20">
        <f>+SUMIF(E_Ammortamenti!$B$29:$B$46,app!$C$74,E_Ammortamenti!AG$29:AG$46)</f>
        <v>999.99999999999966</v>
      </c>
      <c r="AD31" s="20">
        <f>+SUMIF(E_Ammortamenti!$B$29:$B$46,app!$C$74,E_Ammortamenti!AH$29:AH$46)</f>
        <v>999.99999999999966</v>
      </c>
      <c r="AE31" s="20">
        <f>+SUMIF(E_Ammortamenti!$B$29:$B$46,app!$C$74,E_Ammortamenti!AI$29:AI$46)</f>
        <v>999.99999999999966</v>
      </c>
      <c r="AF31" s="20">
        <f>+SUMIF(E_Ammortamenti!$B$29:$B$46,app!$C$74,E_Ammortamenti!AJ$29:AJ$46)</f>
        <v>999.99999999999966</v>
      </c>
      <c r="AG31" s="20">
        <f>+SUMIF(E_Ammortamenti!$B$29:$B$46,app!$C$74,E_Ammortamenti!AK$29:AK$46)</f>
        <v>999.99999999999966</v>
      </c>
      <c r="AH31" s="20">
        <f>+SUMIF(E_Ammortamenti!$B$29:$B$46,app!$C$74,E_Ammortamenti!AL$29:AL$46)</f>
        <v>999.99999999999966</v>
      </c>
      <c r="AI31" s="20">
        <f>+SUMIF(E_Ammortamenti!$B$29:$B$46,app!$C$74,E_Ammortamenti!AM$29:AM$46)</f>
        <v>999.99999999999966</v>
      </c>
      <c r="AJ31" s="20">
        <f>+SUMIF(E_Ammortamenti!$B$29:$B$46,app!$C$74,E_Ammortamenti!AN$29:AN$46)</f>
        <v>999.99999999999966</v>
      </c>
      <c r="AK31" s="20">
        <f>+SUMIF(E_Ammortamenti!$B$29:$B$46,app!$C$74,E_Ammortamenti!AO$29:AO$46)</f>
        <v>999.99999999999966</v>
      </c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3000</v>
      </c>
      <c r="G32" s="21">
        <f t="shared" si="8"/>
        <v>8000</v>
      </c>
      <c r="H32" s="21">
        <f t="shared" si="8"/>
        <v>8000</v>
      </c>
      <c r="I32" s="21">
        <f t="shared" si="8"/>
        <v>8000</v>
      </c>
      <c r="J32" s="21">
        <f t="shared" si="8"/>
        <v>8000</v>
      </c>
      <c r="K32" s="21">
        <f t="shared" si="8"/>
        <v>8000</v>
      </c>
      <c r="L32" s="21">
        <f t="shared" si="8"/>
        <v>8000</v>
      </c>
      <c r="M32" s="21">
        <f t="shared" si="8"/>
        <v>8000</v>
      </c>
      <c r="N32" s="21">
        <f t="shared" si="8"/>
        <v>8000</v>
      </c>
      <c r="O32" s="21">
        <f t="shared" si="8"/>
        <v>8000</v>
      </c>
      <c r="P32" s="21">
        <f t="shared" si="8"/>
        <v>8000</v>
      </c>
      <c r="Q32" s="21">
        <f t="shared" si="8"/>
        <v>8000</v>
      </c>
      <c r="R32" s="21">
        <f t="shared" si="8"/>
        <v>8000</v>
      </c>
      <c r="S32" s="21">
        <f t="shared" si="8"/>
        <v>8000</v>
      </c>
      <c r="T32" s="21">
        <f t="shared" si="8"/>
        <v>8000</v>
      </c>
      <c r="U32" s="21">
        <f t="shared" si="8"/>
        <v>8000</v>
      </c>
      <c r="V32" s="21">
        <f t="shared" si="8"/>
        <v>8000</v>
      </c>
      <c r="W32" s="21">
        <f t="shared" si="8"/>
        <v>8000</v>
      </c>
      <c r="X32" s="21">
        <f t="shared" si="8"/>
        <v>8000</v>
      </c>
      <c r="Y32" s="21">
        <f t="shared" si="8"/>
        <v>8000</v>
      </c>
      <c r="Z32" s="21">
        <f t="shared" si="8"/>
        <v>8000</v>
      </c>
      <c r="AA32" s="21">
        <f t="shared" si="8"/>
        <v>8000</v>
      </c>
      <c r="AB32" s="21">
        <f t="shared" si="8"/>
        <v>8000</v>
      </c>
      <c r="AC32" s="21">
        <f t="shared" si="8"/>
        <v>8000</v>
      </c>
      <c r="AD32" s="21">
        <f t="shared" si="8"/>
        <v>8000</v>
      </c>
      <c r="AE32" s="21">
        <f t="shared" si="8"/>
        <v>8000</v>
      </c>
      <c r="AF32" s="21">
        <f t="shared" si="8"/>
        <v>8000</v>
      </c>
      <c r="AG32" s="21">
        <f t="shared" si="8"/>
        <v>8000</v>
      </c>
      <c r="AH32" s="21">
        <f t="shared" si="8"/>
        <v>8000</v>
      </c>
      <c r="AI32" s="21">
        <f t="shared" si="8"/>
        <v>8000</v>
      </c>
      <c r="AJ32" s="21">
        <f t="shared" si="8"/>
        <v>8000</v>
      </c>
      <c r="AK32" s="21">
        <f t="shared" si="8"/>
        <v>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0</v>
      </c>
      <c r="C33" s="20">
        <f>+SUMIF(E_Investimenti!$B$4:$B$22,app!$C$75,E_Investimenti!G$4:G$22)+B33</f>
        <v>0</v>
      </c>
      <c r="D33" s="20">
        <f>+SUMIF(E_Investimenti!$B$4:$B$22,app!$C$75,E_Investimenti!H$4:H$22)+C33</f>
        <v>0</v>
      </c>
      <c r="E33" s="20">
        <f>+SUMIF(E_Investimenti!$B$4:$B$22,app!$C$75,E_Investimenti!I$4:I$22)+D33</f>
        <v>0</v>
      </c>
      <c r="F33" s="20">
        <f>+SUMIF(E_Investimenti!$B$4:$B$22,app!$C$75,E_Investimenti!J$4:J$22)+E33</f>
        <v>0</v>
      </c>
      <c r="G33" s="20">
        <f>+SUMIF(E_Investimenti!$B$4:$B$22,app!$C$75,E_Investimenti!K$4:K$22)+F33</f>
        <v>5000</v>
      </c>
      <c r="H33" s="20">
        <f>+SUMIF(E_Investimenti!$B$4:$B$22,app!$C$75,E_Investimenti!L$4:L$22)+G33</f>
        <v>5000</v>
      </c>
      <c r="I33" s="20">
        <f>+SUMIF(E_Investimenti!$B$4:$B$22,app!$C$75,E_Investimenti!M$4:M$22)+H33</f>
        <v>5000</v>
      </c>
      <c r="J33" s="20">
        <f>+SUMIF(E_Investimenti!$B$4:$B$22,app!$C$75,E_Investimenti!N$4:N$22)+I33</f>
        <v>5000</v>
      </c>
      <c r="K33" s="20">
        <f>+SUMIF(E_Investimenti!$B$4:$B$22,app!$C$75,E_Investimenti!O$4:O$22)+J33</f>
        <v>5000</v>
      </c>
      <c r="L33" s="20">
        <f>+SUMIF(E_Investimenti!$B$4:$B$22,app!$C$75,E_Investimenti!P$4:P$22)+K33</f>
        <v>5000</v>
      </c>
      <c r="M33" s="20">
        <f>+SUMIF(E_Investimenti!$B$4:$B$22,app!$C$75,E_Investimenti!Q$4:Q$22)+L33</f>
        <v>5000</v>
      </c>
      <c r="N33" s="20">
        <f>+SUMIF(E_Investimenti!$B$4:$B$22,app!$C$75,E_Investimenti!R$4:R$22)+M33</f>
        <v>5000</v>
      </c>
      <c r="O33" s="20">
        <f>+SUMIF(E_Investimenti!$B$4:$B$22,app!$C$75,E_Investimenti!S$4:S$22)+N33</f>
        <v>5000</v>
      </c>
      <c r="P33" s="20">
        <f>+SUMIF(E_Investimenti!$B$4:$B$22,app!$C$75,E_Investimenti!T$4:T$22)+O33</f>
        <v>5000</v>
      </c>
      <c r="Q33" s="20">
        <f>+SUMIF(E_Investimenti!$B$4:$B$22,app!$C$75,E_Investimenti!U$4:U$22)+P33</f>
        <v>5000</v>
      </c>
      <c r="R33" s="20">
        <f>+SUMIF(E_Investimenti!$B$4:$B$22,app!$C$75,E_Investimenti!V$4:V$22)+Q33</f>
        <v>5000</v>
      </c>
      <c r="S33" s="20">
        <f>+SUMIF(E_Investimenti!$B$4:$B$22,app!$C$75,E_Investimenti!W$4:W$22)+R33</f>
        <v>5000</v>
      </c>
      <c r="T33" s="20">
        <f>+SUMIF(E_Investimenti!$B$4:$B$22,app!$C$75,E_Investimenti!X$4:X$22)+S33</f>
        <v>5000</v>
      </c>
      <c r="U33" s="20">
        <f>+SUMIF(E_Investimenti!$B$4:$B$22,app!$C$75,E_Investimenti!Y$4:Y$22)+T33</f>
        <v>5000</v>
      </c>
      <c r="V33" s="20">
        <f>+SUMIF(E_Investimenti!$B$4:$B$22,app!$C$75,E_Investimenti!Z$4:Z$22)+U33</f>
        <v>5000</v>
      </c>
      <c r="W33" s="20">
        <f>+SUMIF(E_Investimenti!$B$4:$B$22,app!$C$75,E_Investimenti!AA$4:AA$22)+V33</f>
        <v>5000</v>
      </c>
      <c r="X33" s="20">
        <f>+SUMIF(E_Investimenti!$B$4:$B$22,app!$C$75,E_Investimenti!AB$4:AB$22)+W33</f>
        <v>5000</v>
      </c>
      <c r="Y33" s="20">
        <f>+SUMIF(E_Investimenti!$B$4:$B$22,app!$C$75,E_Investimenti!AC$4:AC$22)+X33</f>
        <v>5000</v>
      </c>
      <c r="Z33" s="20">
        <f>+SUMIF(E_Investimenti!$B$4:$B$22,app!$C$75,E_Investimenti!AD$4:AD$22)+Y33</f>
        <v>5000</v>
      </c>
      <c r="AA33" s="20">
        <f>+SUMIF(E_Investimenti!$B$4:$B$22,app!$C$75,E_Investimenti!AE$4:AE$22)+Z33</f>
        <v>5000</v>
      </c>
      <c r="AB33" s="20">
        <f>+SUMIF(E_Investimenti!$B$4:$B$22,app!$C$75,E_Investimenti!AF$4:AF$22)+AA33</f>
        <v>5000</v>
      </c>
      <c r="AC33" s="20">
        <f>+SUMIF(E_Investimenti!$B$4:$B$22,app!$C$75,E_Investimenti!AG$4:AG$22)+AB33</f>
        <v>5000</v>
      </c>
      <c r="AD33" s="20">
        <f>+SUMIF(E_Investimenti!$B$4:$B$22,app!$C$75,E_Investimenti!AH$4:AH$22)+AC33</f>
        <v>5000</v>
      </c>
      <c r="AE33" s="20">
        <f>+SUMIF(E_Investimenti!$B$4:$B$22,app!$C$75,E_Investimenti!AI$4:AI$22)+AD33</f>
        <v>5000</v>
      </c>
      <c r="AF33" s="20">
        <f>+SUMIF(E_Investimenti!$B$4:$B$22,app!$C$75,E_Investimenti!AJ$4:AJ$22)+AE33</f>
        <v>5000</v>
      </c>
      <c r="AG33" s="20">
        <f>+SUMIF(E_Investimenti!$B$4:$B$22,app!$C$75,E_Investimenti!AK$4:AK$22)+AF33</f>
        <v>5000</v>
      </c>
      <c r="AH33" s="20">
        <f>+SUMIF(E_Investimenti!$B$4:$B$22,app!$C$75,E_Investimenti!AL$4:AL$22)+AG33</f>
        <v>5000</v>
      </c>
      <c r="AI33" s="20">
        <f>+SUMIF(E_Investimenti!$B$4:$B$22,app!$C$75,E_Investimenti!AM$4:AM$22)+AH33</f>
        <v>5000</v>
      </c>
      <c r="AJ33" s="20">
        <f>+SUMIF(E_Investimenti!$B$4:$B$22,app!$C$75,E_Investimenti!AN$4:AN$22)+AI33</f>
        <v>5000</v>
      </c>
      <c r="AK33" s="20">
        <f>+SUMIF(E_Investimenti!$B$4:$B$22,app!$C$75,E_Investimenti!AO$4:AO$22)+AJ33</f>
        <v>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50</v>
      </c>
      <c r="G35" s="21">
        <f t="shared" si="9"/>
        <v>183.33333333333331</v>
      </c>
      <c r="H35" s="21">
        <f t="shared" si="9"/>
        <v>316.66666666666663</v>
      </c>
      <c r="I35" s="21">
        <f t="shared" si="9"/>
        <v>450</v>
      </c>
      <c r="J35" s="21">
        <f t="shared" si="9"/>
        <v>583.33333333333326</v>
      </c>
      <c r="K35" s="21">
        <f t="shared" si="9"/>
        <v>716.66666666666663</v>
      </c>
      <c r="L35" s="21">
        <f t="shared" si="9"/>
        <v>850</v>
      </c>
      <c r="M35" s="21">
        <f t="shared" si="9"/>
        <v>983.33333333333326</v>
      </c>
      <c r="N35" s="21">
        <f t="shared" si="9"/>
        <v>1116.6666666666665</v>
      </c>
      <c r="O35" s="21">
        <f t="shared" si="9"/>
        <v>1250</v>
      </c>
      <c r="P35" s="21">
        <f t="shared" si="9"/>
        <v>1383.3333333333335</v>
      </c>
      <c r="Q35" s="21">
        <f t="shared" si="9"/>
        <v>1516.6666666666667</v>
      </c>
      <c r="R35" s="21">
        <f t="shared" si="9"/>
        <v>1650</v>
      </c>
      <c r="S35" s="21">
        <f t="shared" si="9"/>
        <v>1783.3333333333335</v>
      </c>
      <c r="T35" s="21">
        <f t="shared" si="9"/>
        <v>1916.6666666666667</v>
      </c>
      <c r="U35" s="21">
        <f t="shared" si="9"/>
        <v>2050</v>
      </c>
      <c r="V35" s="21">
        <f t="shared" si="9"/>
        <v>2183.333333333333</v>
      </c>
      <c r="W35" s="21">
        <f t="shared" si="9"/>
        <v>2316.6666666666665</v>
      </c>
      <c r="X35" s="21">
        <f t="shared" si="9"/>
        <v>2450</v>
      </c>
      <c r="Y35" s="21">
        <f t="shared" si="9"/>
        <v>2583.333333333333</v>
      </c>
      <c r="Z35" s="21">
        <f t="shared" si="9"/>
        <v>2716.6666666666661</v>
      </c>
      <c r="AA35" s="21">
        <f t="shared" si="9"/>
        <v>2849.9999999999995</v>
      </c>
      <c r="AB35" s="21">
        <f t="shared" si="9"/>
        <v>2983.333333333333</v>
      </c>
      <c r="AC35" s="21">
        <f t="shared" si="9"/>
        <v>3116.6666666666661</v>
      </c>
      <c r="AD35" s="21">
        <f t="shared" si="9"/>
        <v>3249.9999999999991</v>
      </c>
      <c r="AE35" s="21">
        <f t="shared" si="9"/>
        <v>3383.3333333333326</v>
      </c>
      <c r="AF35" s="21">
        <f t="shared" si="9"/>
        <v>3516.6666666666661</v>
      </c>
      <c r="AG35" s="21">
        <f t="shared" si="9"/>
        <v>3649.9999999999995</v>
      </c>
      <c r="AH35" s="21">
        <f t="shared" si="9"/>
        <v>3783.333333333333</v>
      </c>
      <c r="AI35" s="21">
        <f t="shared" si="9"/>
        <v>3916.6666666666665</v>
      </c>
      <c r="AJ35" s="21">
        <f t="shared" si="9"/>
        <v>4050</v>
      </c>
      <c r="AK35" s="21">
        <f t="shared" si="9"/>
        <v>4183.3333333333339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0</v>
      </c>
      <c r="C36" s="20">
        <f>+SUMIF(E_Ammortamenti!$B$29:$B$46,app!$C$75,E_Ammortamenti!G$29:G$46)</f>
        <v>0</v>
      </c>
      <c r="D36" s="20">
        <f>+SUMIF(E_Ammortamenti!$B$29:$B$46,app!$C$75,E_Ammortamenti!H$29:H$46)</f>
        <v>0</v>
      </c>
      <c r="E36" s="20">
        <f>+SUMIF(E_Ammortamenti!$B$29:$B$46,app!$C$75,E_Ammortamenti!I$29:I$46)</f>
        <v>0</v>
      </c>
      <c r="F36" s="20">
        <f>+SUMIF(E_Ammortamenti!$B$29:$B$46,app!$C$75,E_Ammortamenti!J$29:J$46)</f>
        <v>0</v>
      </c>
      <c r="G36" s="20">
        <f>+SUMIF(E_Ammortamenti!$B$29:$B$46,app!$C$75,E_Ammortamenti!K$29:K$46)</f>
        <v>83.333333333333329</v>
      </c>
      <c r="H36" s="20">
        <f>+SUMIF(E_Ammortamenti!$B$29:$B$46,app!$C$75,E_Ammortamenti!L$29:L$46)</f>
        <v>166.66666666666666</v>
      </c>
      <c r="I36" s="20">
        <f>+SUMIF(E_Ammortamenti!$B$29:$B$46,app!$C$75,E_Ammortamenti!M$29:M$46)</f>
        <v>250</v>
      </c>
      <c r="J36" s="20">
        <f>+SUMIF(E_Ammortamenti!$B$29:$B$46,app!$C$75,E_Ammortamenti!N$29:N$46)</f>
        <v>333.33333333333331</v>
      </c>
      <c r="K36" s="20">
        <f>+SUMIF(E_Ammortamenti!$B$29:$B$46,app!$C$75,E_Ammortamenti!O$29:O$46)</f>
        <v>416.66666666666663</v>
      </c>
      <c r="L36" s="20">
        <f>+SUMIF(E_Ammortamenti!$B$29:$B$46,app!$C$75,E_Ammortamenti!P$29:P$46)</f>
        <v>499.99999999999994</v>
      </c>
      <c r="M36" s="20">
        <f>+SUMIF(E_Ammortamenti!$B$29:$B$46,app!$C$75,E_Ammortamenti!Q$29:Q$46)</f>
        <v>583.33333333333326</v>
      </c>
      <c r="N36" s="20">
        <f>+SUMIF(E_Ammortamenti!$B$29:$B$46,app!$C$75,E_Ammortamenti!R$29:R$46)</f>
        <v>666.66666666666663</v>
      </c>
      <c r="O36" s="20">
        <f>+SUMIF(E_Ammortamenti!$B$29:$B$46,app!$C$75,E_Ammortamenti!S$29:S$46)</f>
        <v>750</v>
      </c>
      <c r="P36" s="20">
        <f>+SUMIF(E_Ammortamenti!$B$29:$B$46,app!$C$75,E_Ammortamenti!T$29:T$46)</f>
        <v>833.33333333333337</v>
      </c>
      <c r="Q36" s="20">
        <f>+SUMIF(E_Ammortamenti!$B$29:$B$46,app!$C$75,E_Ammortamenti!U$29:U$46)</f>
        <v>916.66666666666674</v>
      </c>
      <c r="R36" s="20">
        <f>+SUMIF(E_Ammortamenti!$B$29:$B$46,app!$C$75,E_Ammortamenti!V$29:V$46)</f>
        <v>1000.0000000000001</v>
      </c>
      <c r="S36" s="20">
        <f>+SUMIF(E_Ammortamenti!$B$29:$B$46,app!$C$75,E_Ammortamenti!W$29:W$46)</f>
        <v>1083.3333333333335</v>
      </c>
      <c r="T36" s="20">
        <f>+SUMIF(E_Ammortamenti!$B$29:$B$46,app!$C$75,E_Ammortamenti!X$29:X$46)</f>
        <v>1166.6666666666667</v>
      </c>
      <c r="U36" s="20">
        <f>+SUMIF(E_Ammortamenti!$B$29:$B$46,app!$C$75,E_Ammortamenti!Y$29:Y$46)</f>
        <v>1250</v>
      </c>
      <c r="V36" s="20">
        <f>+SUMIF(E_Ammortamenti!$B$29:$B$46,app!$C$75,E_Ammortamenti!Z$29:Z$46)</f>
        <v>1333.3333333333333</v>
      </c>
      <c r="W36" s="20">
        <f>+SUMIF(E_Ammortamenti!$B$29:$B$46,app!$C$75,E_Ammortamenti!AA$29:AA$46)</f>
        <v>1416.6666666666665</v>
      </c>
      <c r="X36" s="20">
        <f>+SUMIF(E_Ammortamenti!$B$29:$B$46,app!$C$75,E_Ammortamenti!AB$29:AB$46)</f>
        <v>1499.9999999999998</v>
      </c>
      <c r="Y36" s="20">
        <f>+SUMIF(E_Ammortamenti!$B$29:$B$46,app!$C$75,E_Ammortamenti!AC$29:AC$46)</f>
        <v>1583.333333333333</v>
      </c>
      <c r="Z36" s="20">
        <f>+SUMIF(E_Ammortamenti!$B$29:$B$46,app!$C$75,E_Ammortamenti!AD$29:AD$46)</f>
        <v>1666.6666666666663</v>
      </c>
      <c r="AA36" s="20">
        <f>+SUMIF(E_Ammortamenti!$B$29:$B$46,app!$C$75,E_Ammortamenti!AE$29:AE$46)</f>
        <v>1749.9999999999995</v>
      </c>
      <c r="AB36" s="20">
        <f>+SUMIF(E_Ammortamenti!$B$29:$B$46,app!$C$75,E_Ammortamenti!AF$29:AF$46)</f>
        <v>1833.3333333333328</v>
      </c>
      <c r="AC36" s="20">
        <f>+SUMIF(E_Ammortamenti!$B$29:$B$46,app!$C$75,E_Ammortamenti!AG$29:AG$46)</f>
        <v>1916.6666666666661</v>
      </c>
      <c r="AD36" s="20">
        <f>+SUMIF(E_Ammortamenti!$B$29:$B$46,app!$C$75,E_Ammortamenti!AH$29:AH$46)</f>
        <v>1999.9999999999993</v>
      </c>
      <c r="AE36" s="20">
        <f>+SUMIF(E_Ammortamenti!$B$29:$B$46,app!$C$75,E_Ammortamenti!AI$29:AI$46)</f>
        <v>2083.3333333333326</v>
      </c>
      <c r="AF36" s="20">
        <f>+SUMIF(E_Ammortamenti!$B$29:$B$46,app!$C$75,E_Ammortamenti!AJ$29:AJ$46)</f>
        <v>2166.6666666666661</v>
      </c>
      <c r="AG36" s="20">
        <f>+SUMIF(E_Ammortamenti!$B$29:$B$46,app!$C$75,E_Ammortamenti!AK$29:AK$46)</f>
        <v>2249.9999999999995</v>
      </c>
      <c r="AH36" s="20">
        <f>+SUMIF(E_Ammortamenti!$B$29:$B$46,app!$C$75,E_Ammortamenti!AL$29:AL$46)</f>
        <v>2333.333333333333</v>
      </c>
      <c r="AI36" s="20">
        <f>+SUMIF(E_Ammortamenti!$B$29:$B$46,app!$C$75,E_Ammortamenti!AM$29:AM$46)</f>
        <v>2416.6666666666665</v>
      </c>
      <c r="AJ36" s="20">
        <f>+SUMIF(E_Ammortamenti!$B$29:$B$46,app!$C$75,E_Ammortamenti!AN$29:AN$46)</f>
        <v>2500</v>
      </c>
      <c r="AK36" s="20">
        <f>+SUMIF(E_Ammortamenti!$B$29:$B$46,app!$C$75,E_Ammortamenti!AO$29:AO$46)</f>
        <v>2583.3333333333335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4861.1111111111113</v>
      </c>
      <c r="D39" s="21">
        <f t="shared" si="10"/>
        <v>6688.8888888888887</v>
      </c>
      <c r="E39" s="21">
        <f t="shared" si="10"/>
        <v>6516.666666666667</v>
      </c>
      <c r="F39" s="21">
        <f t="shared" si="10"/>
        <v>6344.4444444444443</v>
      </c>
      <c r="G39" s="21">
        <f t="shared" si="10"/>
        <v>6172.2222222222226</v>
      </c>
      <c r="H39" s="21">
        <f t="shared" si="10"/>
        <v>6000</v>
      </c>
      <c r="I39" s="21">
        <f t="shared" si="10"/>
        <v>5827.7777777777774</v>
      </c>
      <c r="J39" s="21">
        <f t="shared" si="10"/>
        <v>11605.555555555555</v>
      </c>
      <c r="K39" s="21">
        <f t="shared" si="10"/>
        <v>11383.333333333334</v>
      </c>
      <c r="L39" s="21">
        <f t="shared" si="10"/>
        <v>11161.111111111111</v>
      </c>
      <c r="M39" s="21">
        <f t="shared" si="10"/>
        <v>10938.888888888889</v>
      </c>
      <c r="N39" s="21">
        <f t="shared" ref="N39" si="11">+N40-N44</f>
        <v>10716.666666666666</v>
      </c>
      <c r="O39" s="21">
        <f t="shared" si="10"/>
        <v>10494.444444444445</v>
      </c>
      <c r="P39" s="21">
        <f t="shared" si="10"/>
        <v>10272.222222222223</v>
      </c>
      <c r="Q39" s="21">
        <f t="shared" si="10"/>
        <v>10050</v>
      </c>
      <c r="R39" s="21">
        <f t="shared" si="10"/>
        <v>9827.7777777777774</v>
      </c>
      <c r="S39" s="21">
        <f t="shared" si="10"/>
        <v>9605.5555555555547</v>
      </c>
      <c r="T39" s="21">
        <f t="shared" si="10"/>
        <v>9383.3333333333339</v>
      </c>
      <c r="U39" s="21">
        <f t="shared" si="10"/>
        <v>9161.1111111111113</v>
      </c>
      <c r="V39" s="21">
        <f t="shared" si="10"/>
        <v>8938.8888888888905</v>
      </c>
      <c r="W39" s="21">
        <f t="shared" si="10"/>
        <v>8716.6666666666679</v>
      </c>
      <c r="X39" s="21">
        <f t="shared" si="10"/>
        <v>8494.4444444444453</v>
      </c>
      <c r="Y39" s="21">
        <f t="shared" si="10"/>
        <v>8272.2222222222226</v>
      </c>
      <c r="Z39" s="21">
        <f t="shared" si="10"/>
        <v>8050</v>
      </c>
      <c r="AA39" s="21">
        <f t="shared" si="10"/>
        <v>7827.7777777777774</v>
      </c>
      <c r="AB39" s="21">
        <f t="shared" si="10"/>
        <v>7605.5555555555547</v>
      </c>
      <c r="AC39" s="21">
        <f t="shared" si="10"/>
        <v>7383.3333333333321</v>
      </c>
      <c r="AD39" s="21">
        <f t="shared" si="10"/>
        <v>7161.1111111111104</v>
      </c>
      <c r="AE39" s="21">
        <f t="shared" si="10"/>
        <v>6938.8888888888878</v>
      </c>
      <c r="AF39" s="21">
        <f t="shared" si="10"/>
        <v>6716.6666666666652</v>
      </c>
      <c r="AG39" s="21">
        <f t="shared" si="10"/>
        <v>6494.4444444444434</v>
      </c>
      <c r="AH39" s="21">
        <f t="shared" si="10"/>
        <v>6272.2222222222208</v>
      </c>
      <c r="AI39" s="21">
        <f t="shared" si="10"/>
        <v>6049.9999999999982</v>
      </c>
      <c r="AJ39" s="21">
        <f t="shared" si="10"/>
        <v>5827.7777777777756</v>
      </c>
      <c r="AK39" s="21">
        <f t="shared" si="10"/>
        <v>5605.5555555555529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5000</v>
      </c>
      <c r="D40" s="21">
        <f t="shared" si="12"/>
        <v>7000</v>
      </c>
      <c r="E40" s="21">
        <f t="shared" si="12"/>
        <v>7000</v>
      </c>
      <c r="F40" s="21">
        <f t="shared" si="12"/>
        <v>7000</v>
      </c>
      <c r="G40" s="21">
        <f t="shared" si="12"/>
        <v>7000</v>
      </c>
      <c r="H40" s="21">
        <f t="shared" si="12"/>
        <v>7000</v>
      </c>
      <c r="I40" s="21">
        <f t="shared" si="12"/>
        <v>7000</v>
      </c>
      <c r="J40" s="21">
        <f t="shared" si="12"/>
        <v>13000</v>
      </c>
      <c r="K40" s="21">
        <f t="shared" si="12"/>
        <v>13000</v>
      </c>
      <c r="L40" s="21">
        <f t="shared" si="12"/>
        <v>13000</v>
      </c>
      <c r="M40" s="21">
        <f t="shared" si="12"/>
        <v>13000</v>
      </c>
      <c r="N40" s="21">
        <f t="shared" ref="N40" si="13">+SUM(N41:N43)</f>
        <v>13000</v>
      </c>
      <c r="O40" s="21">
        <f t="shared" si="12"/>
        <v>13000</v>
      </c>
      <c r="P40" s="21">
        <f t="shared" si="12"/>
        <v>13000</v>
      </c>
      <c r="Q40" s="21">
        <f t="shared" si="12"/>
        <v>13000</v>
      </c>
      <c r="R40" s="21">
        <f t="shared" si="12"/>
        <v>13000</v>
      </c>
      <c r="S40" s="21">
        <f t="shared" si="12"/>
        <v>13000</v>
      </c>
      <c r="T40" s="21">
        <f t="shared" si="12"/>
        <v>13000</v>
      </c>
      <c r="U40" s="21">
        <f t="shared" si="12"/>
        <v>13000</v>
      </c>
      <c r="V40" s="21">
        <f t="shared" si="12"/>
        <v>13000</v>
      </c>
      <c r="W40" s="21">
        <f t="shared" si="12"/>
        <v>13000</v>
      </c>
      <c r="X40" s="21">
        <f t="shared" si="12"/>
        <v>13000</v>
      </c>
      <c r="Y40" s="21">
        <f t="shared" si="12"/>
        <v>13000</v>
      </c>
      <c r="Z40" s="21">
        <f t="shared" si="12"/>
        <v>13000</v>
      </c>
      <c r="AA40" s="21">
        <f t="shared" si="12"/>
        <v>13000</v>
      </c>
      <c r="AB40" s="21">
        <f t="shared" si="12"/>
        <v>13000</v>
      </c>
      <c r="AC40" s="21">
        <f t="shared" si="12"/>
        <v>13000</v>
      </c>
      <c r="AD40" s="21">
        <f t="shared" si="12"/>
        <v>13000</v>
      </c>
      <c r="AE40" s="21">
        <f t="shared" si="12"/>
        <v>13000</v>
      </c>
      <c r="AF40" s="21">
        <f t="shared" si="12"/>
        <v>13000</v>
      </c>
      <c r="AG40" s="21">
        <f t="shared" si="12"/>
        <v>13000</v>
      </c>
      <c r="AH40" s="21">
        <f t="shared" si="12"/>
        <v>13000</v>
      </c>
      <c r="AI40" s="21">
        <f t="shared" si="12"/>
        <v>13000</v>
      </c>
      <c r="AJ40" s="21">
        <f t="shared" si="12"/>
        <v>13000</v>
      </c>
      <c r="AK40" s="21">
        <f t="shared" si="12"/>
        <v>13000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6000</v>
      </c>
      <c r="K41" s="20">
        <f>+SUMIF(E_Investimenti!$B$4:$B$22,app!$C$73,E_Investimenti!O$4:O$22)+J41</f>
        <v>6000</v>
      </c>
      <c r="L41" s="20">
        <f>+SUMIF(E_Investimenti!$B$4:$B$22,app!$C$73,E_Investimenti!P$4:P$22)+K41</f>
        <v>6000</v>
      </c>
      <c r="M41" s="20">
        <f>+SUMIF(E_Investimenti!$B$4:$B$22,app!$C$73,E_Investimenti!Q$4:Q$22)+L41</f>
        <v>6000</v>
      </c>
      <c r="N41" s="20">
        <f>+SUMIF(E_Investimenti!$B$4:$B$22,app!$C$73,E_Investimenti!R$4:R$22)+M41</f>
        <v>6000</v>
      </c>
      <c r="O41" s="20">
        <f>+SUMIF(E_Investimenti!$B$4:$B$22,app!$C$73,E_Investimenti!S$4:S$22)+N41</f>
        <v>6000</v>
      </c>
      <c r="P41" s="20">
        <f>+SUMIF(E_Investimenti!$B$4:$B$22,app!$C$73,E_Investimenti!T$4:T$22)+O41</f>
        <v>6000</v>
      </c>
      <c r="Q41" s="20">
        <f>+SUMIF(E_Investimenti!$B$4:$B$22,app!$C$73,E_Investimenti!U$4:U$22)+P41</f>
        <v>6000</v>
      </c>
      <c r="R41" s="20">
        <f>+SUMIF(E_Investimenti!$B$4:$B$22,app!$C$73,E_Investimenti!V$4:V$22)+Q41</f>
        <v>6000</v>
      </c>
      <c r="S41" s="20">
        <f>+SUMIF(E_Investimenti!$B$4:$B$22,app!$C$73,E_Investimenti!W$4:W$22)+R41</f>
        <v>6000</v>
      </c>
      <c r="T41" s="20">
        <f>+SUMIF(E_Investimenti!$B$4:$B$22,app!$C$73,E_Investimenti!X$4:X$22)+S41</f>
        <v>6000</v>
      </c>
      <c r="U41" s="20">
        <f>+SUMIF(E_Investimenti!$B$4:$B$22,app!$C$73,E_Investimenti!Y$4:Y$22)+T41</f>
        <v>6000</v>
      </c>
      <c r="V41" s="20">
        <f>+SUMIF(E_Investimenti!$B$4:$B$22,app!$C$73,E_Investimenti!Z$4:Z$22)+U41</f>
        <v>6000</v>
      </c>
      <c r="W41" s="20">
        <f>+SUMIF(E_Investimenti!$B$4:$B$22,app!$C$73,E_Investimenti!AA$4:AA$22)+V41</f>
        <v>6000</v>
      </c>
      <c r="X41" s="20">
        <f>+SUMIF(E_Investimenti!$B$4:$B$22,app!$C$73,E_Investimenti!AB$4:AB$22)+W41</f>
        <v>6000</v>
      </c>
      <c r="Y41" s="20">
        <f>+SUMIF(E_Investimenti!$B$4:$B$22,app!$C$73,E_Investimenti!AC$4:AC$22)+X41</f>
        <v>6000</v>
      </c>
      <c r="Z41" s="20">
        <f>+SUMIF(E_Investimenti!$B$4:$B$22,app!$C$73,E_Investimenti!AD$4:AD$22)+Y41</f>
        <v>6000</v>
      </c>
      <c r="AA41" s="20">
        <f>+SUMIF(E_Investimenti!$B$4:$B$22,app!$C$73,E_Investimenti!AE$4:AE$22)+Z41</f>
        <v>6000</v>
      </c>
      <c r="AB41" s="20">
        <f>+SUMIF(E_Investimenti!$B$4:$B$22,app!$C$73,E_Investimenti!AF$4:AF$22)+AA41</f>
        <v>6000</v>
      </c>
      <c r="AC41" s="20">
        <f>+SUMIF(E_Investimenti!$B$4:$B$22,app!$C$73,E_Investimenti!AG$4:AG$22)+AB41</f>
        <v>6000</v>
      </c>
      <c r="AD41" s="20">
        <f>+SUMIF(E_Investimenti!$B$4:$B$22,app!$C$73,E_Investimenti!AH$4:AH$22)+AC41</f>
        <v>6000</v>
      </c>
      <c r="AE41" s="20">
        <f>+SUMIF(E_Investimenti!$B$4:$B$22,app!$C$73,E_Investimenti!AI$4:AI$22)+AD41</f>
        <v>6000</v>
      </c>
      <c r="AF41" s="20">
        <f>+SUMIF(E_Investimenti!$B$4:$B$22,app!$C$73,E_Investimenti!AJ$4:AJ$22)+AE41</f>
        <v>6000</v>
      </c>
      <c r="AG41" s="20">
        <f>+SUMIF(E_Investimenti!$B$4:$B$22,app!$C$73,E_Investimenti!AK$4:AK$22)+AF41</f>
        <v>6000</v>
      </c>
      <c r="AH41" s="20">
        <f>+SUMIF(E_Investimenti!$B$4:$B$22,app!$C$73,E_Investimenti!AL$4:AL$22)+AG41</f>
        <v>6000</v>
      </c>
      <c r="AI41" s="20">
        <f>+SUMIF(E_Investimenti!$B$4:$B$22,app!$C$73,E_Investimenti!AM$4:AM$22)+AH41</f>
        <v>6000</v>
      </c>
      <c r="AJ41" s="20">
        <f>+SUMIF(E_Investimenti!$B$4:$B$22,app!$C$73,E_Investimenti!AN$4:AN$22)+AI41</f>
        <v>6000</v>
      </c>
      <c r="AK41" s="20">
        <f>+SUMIF(E_Investimenti!$B$4:$B$22,app!$C$73,E_Investimenti!AO$4:AO$22)+AJ41</f>
        <v>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138.88888888888889</v>
      </c>
      <c r="D44" s="21">
        <f t="shared" si="14"/>
        <v>311.11111111111109</v>
      </c>
      <c r="E44" s="21">
        <f t="shared" si="14"/>
        <v>483.33333333333337</v>
      </c>
      <c r="F44" s="21">
        <f t="shared" si="14"/>
        <v>655.55555555555554</v>
      </c>
      <c r="G44" s="21">
        <f t="shared" si="14"/>
        <v>827.77777777777771</v>
      </c>
      <c r="H44" s="21">
        <f t="shared" si="14"/>
        <v>1000</v>
      </c>
      <c r="I44" s="21">
        <f t="shared" si="14"/>
        <v>1172.2222222222222</v>
      </c>
      <c r="J44" s="21">
        <f t="shared" si="14"/>
        <v>1394.4444444444443</v>
      </c>
      <c r="K44" s="21">
        <f t="shared" si="14"/>
        <v>1616.6666666666665</v>
      </c>
      <c r="L44" s="21">
        <f t="shared" si="14"/>
        <v>1838.8888888888889</v>
      </c>
      <c r="M44" s="21">
        <f t="shared" si="14"/>
        <v>2061.1111111111113</v>
      </c>
      <c r="N44" s="21">
        <f t="shared" si="14"/>
        <v>2283.3333333333335</v>
      </c>
      <c r="O44" s="21">
        <f t="shared" si="14"/>
        <v>2505.5555555555557</v>
      </c>
      <c r="P44" s="21">
        <f t="shared" si="14"/>
        <v>2727.7777777777774</v>
      </c>
      <c r="Q44" s="21">
        <f t="shared" si="14"/>
        <v>2950</v>
      </c>
      <c r="R44" s="21">
        <f t="shared" si="14"/>
        <v>3172.2222222222217</v>
      </c>
      <c r="S44" s="21">
        <f t="shared" si="14"/>
        <v>3394.4444444444443</v>
      </c>
      <c r="T44" s="21">
        <f t="shared" si="14"/>
        <v>3616.6666666666661</v>
      </c>
      <c r="U44" s="21">
        <f t="shared" si="14"/>
        <v>3838.8888888888887</v>
      </c>
      <c r="V44" s="21">
        <f t="shared" si="14"/>
        <v>4061.1111111111104</v>
      </c>
      <c r="W44" s="21">
        <f t="shared" si="14"/>
        <v>4283.333333333333</v>
      </c>
      <c r="X44" s="21">
        <f t="shared" si="14"/>
        <v>4505.5555555555557</v>
      </c>
      <c r="Y44" s="21">
        <f t="shared" si="14"/>
        <v>4727.7777777777774</v>
      </c>
      <c r="Z44" s="21">
        <f t="shared" si="14"/>
        <v>4950</v>
      </c>
      <c r="AA44" s="21">
        <f t="shared" si="14"/>
        <v>5172.2222222222226</v>
      </c>
      <c r="AB44" s="21">
        <f t="shared" si="14"/>
        <v>5394.4444444444453</v>
      </c>
      <c r="AC44" s="21">
        <f t="shared" si="14"/>
        <v>5616.6666666666679</v>
      </c>
      <c r="AD44" s="21">
        <f t="shared" si="14"/>
        <v>5838.8888888888896</v>
      </c>
      <c r="AE44" s="21">
        <f t="shared" si="14"/>
        <v>6061.1111111111122</v>
      </c>
      <c r="AF44" s="21">
        <f t="shared" si="14"/>
        <v>6283.3333333333348</v>
      </c>
      <c r="AG44" s="21">
        <f t="shared" si="14"/>
        <v>6505.5555555555566</v>
      </c>
      <c r="AH44" s="21">
        <f t="shared" si="14"/>
        <v>6727.7777777777792</v>
      </c>
      <c r="AI44" s="21">
        <f t="shared" si="14"/>
        <v>6950.0000000000018</v>
      </c>
      <c r="AJ44" s="21">
        <f t="shared" si="14"/>
        <v>7172.2222222222244</v>
      </c>
      <c r="AK44" s="21">
        <f t="shared" si="14"/>
        <v>7394.4444444444471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0</v>
      </c>
      <c r="C45" s="20">
        <f>+SUMIF(E_Ammortamenti!$B$29:$B$46,app!$C$73,E_Ammortamenti!G$29:G$46)</f>
        <v>0</v>
      </c>
      <c r="D45" s="20">
        <f>+SUMIF(E_Ammortamenti!$B$29:$B$46,app!$C$73,E_Ammortamenti!H$29:H$46)</f>
        <v>0</v>
      </c>
      <c r="E45" s="20">
        <f>+SUMIF(E_Ammortamenti!$B$29:$B$46,app!$C$73,E_Ammortamenti!I$29:I$46)</f>
        <v>0</v>
      </c>
      <c r="F45" s="20">
        <f>+SUMIF(E_Ammortamenti!$B$29:$B$46,app!$C$73,E_Ammortamenti!J$29:J$46)</f>
        <v>0</v>
      </c>
      <c r="G45" s="20">
        <f>+SUMIF(E_Ammortamenti!$B$29:$B$46,app!$C$73,E_Ammortamenti!K$29:K$46)</f>
        <v>0</v>
      </c>
      <c r="H45" s="20">
        <f>+SUMIF(E_Ammortamenti!$B$29:$B$46,app!$C$73,E_Ammortamenti!L$29:L$46)</f>
        <v>0</v>
      </c>
      <c r="I45" s="20">
        <f>+SUMIF(E_Ammortamenti!$B$29:$B$46,app!$C$73,E_Ammortamenti!M$29:M$46)</f>
        <v>0</v>
      </c>
      <c r="J45" s="20">
        <f>+SUMIF(E_Ammortamenti!$B$29:$B$46,app!$C$73,E_Ammortamenti!N$29:N$46)</f>
        <v>50</v>
      </c>
      <c r="K45" s="20">
        <f>+SUMIF(E_Ammortamenti!$B$29:$B$46,app!$C$73,E_Ammortamenti!O$29:O$46)</f>
        <v>100</v>
      </c>
      <c r="L45" s="20">
        <f>+SUMIF(E_Ammortamenti!$B$29:$B$46,app!$C$73,E_Ammortamenti!P$29:P$46)</f>
        <v>150</v>
      </c>
      <c r="M45" s="20">
        <f>+SUMIF(E_Ammortamenti!$B$29:$B$46,app!$C$73,E_Ammortamenti!Q$29:Q$46)</f>
        <v>200</v>
      </c>
      <c r="N45" s="20">
        <f>+SUMIF(E_Ammortamenti!$B$29:$B$46,app!$C$73,E_Ammortamenti!R$29:R$46)</f>
        <v>250</v>
      </c>
      <c r="O45" s="20">
        <f>+SUMIF(E_Ammortamenti!$B$29:$B$46,app!$C$73,E_Ammortamenti!S$29:S$46)</f>
        <v>300</v>
      </c>
      <c r="P45" s="20">
        <f>+SUMIF(E_Ammortamenti!$B$29:$B$46,app!$C$73,E_Ammortamenti!T$29:T$46)</f>
        <v>350</v>
      </c>
      <c r="Q45" s="20">
        <f>+SUMIF(E_Ammortamenti!$B$29:$B$46,app!$C$73,E_Ammortamenti!U$29:U$46)</f>
        <v>400</v>
      </c>
      <c r="R45" s="20">
        <f>+SUMIF(E_Ammortamenti!$B$29:$B$46,app!$C$73,E_Ammortamenti!V$29:V$46)</f>
        <v>450</v>
      </c>
      <c r="S45" s="20">
        <f>+SUMIF(E_Ammortamenti!$B$29:$B$46,app!$C$73,E_Ammortamenti!W$29:W$46)</f>
        <v>500</v>
      </c>
      <c r="T45" s="20">
        <f>+SUMIF(E_Ammortamenti!$B$29:$B$46,app!$C$73,E_Ammortamenti!X$29:X$46)</f>
        <v>550</v>
      </c>
      <c r="U45" s="20">
        <f>+SUMIF(E_Ammortamenti!$B$29:$B$46,app!$C$73,E_Ammortamenti!Y$29:Y$46)</f>
        <v>600</v>
      </c>
      <c r="V45" s="20">
        <f>+SUMIF(E_Ammortamenti!$B$29:$B$46,app!$C$73,E_Ammortamenti!Z$29:Z$46)</f>
        <v>650</v>
      </c>
      <c r="W45" s="20">
        <f>+SUMIF(E_Ammortamenti!$B$29:$B$46,app!$C$73,E_Ammortamenti!AA$29:AA$46)</f>
        <v>700</v>
      </c>
      <c r="X45" s="20">
        <f>+SUMIF(E_Ammortamenti!$B$29:$B$46,app!$C$73,E_Ammortamenti!AB$29:AB$46)</f>
        <v>750</v>
      </c>
      <c r="Y45" s="20">
        <f>+SUMIF(E_Ammortamenti!$B$29:$B$46,app!$C$73,E_Ammortamenti!AC$29:AC$46)</f>
        <v>800</v>
      </c>
      <c r="Z45" s="20">
        <f>+SUMIF(E_Ammortamenti!$B$29:$B$46,app!$C$73,E_Ammortamenti!AD$29:AD$46)</f>
        <v>850</v>
      </c>
      <c r="AA45" s="20">
        <f>+SUMIF(E_Ammortamenti!$B$29:$B$46,app!$C$73,E_Ammortamenti!AE$29:AE$46)</f>
        <v>900</v>
      </c>
      <c r="AB45" s="20">
        <f>+SUMIF(E_Ammortamenti!$B$29:$B$46,app!$C$73,E_Ammortamenti!AF$29:AF$46)</f>
        <v>950</v>
      </c>
      <c r="AC45" s="20">
        <f>+SUMIF(E_Ammortamenti!$B$29:$B$46,app!$C$73,E_Ammortamenti!AG$29:AG$46)</f>
        <v>1000</v>
      </c>
      <c r="AD45" s="20">
        <f>+SUMIF(E_Ammortamenti!$B$29:$B$46,app!$C$73,E_Ammortamenti!AH$29:AH$46)</f>
        <v>1050</v>
      </c>
      <c r="AE45" s="20">
        <f>+SUMIF(E_Ammortamenti!$B$29:$B$46,app!$C$73,E_Ammortamenti!AI$29:AI$46)</f>
        <v>1100</v>
      </c>
      <c r="AF45" s="20">
        <f>+SUMIF(E_Ammortamenti!$B$29:$B$46,app!$C$73,E_Ammortamenti!AJ$29:AJ$46)</f>
        <v>1150</v>
      </c>
      <c r="AG45" s="20">
        <f>+SUMIF(E_Ammortamenti!$B$29:$B$46,app!$C$73,E_Ammortamenti!AK$29:AK$46)</f>
        <v>1200</v>
      </c>
      <c r="AH45" s="20">
        <f>+SUMIF(E_Ammortamenti!$B$29:$B$46,app!$C$73,E_Ammortamenti!AL$29:AL$46)</f>
        <v>1250</v>
      </c>
      <c r="AI45" s="20">
        <f>+SUMIF(E_Ammortamenti!$B$29:$B$46,app!$C$73,E_Ammortamenti!AM$29:AM$46)</f>
        <v>1300</v>
      </c>
      <c r="AJ45" s="20">
        <f>+SUMIF(E_Ammortamenti!$B$29:$B$46,app!$C$73,E_Ammortamenti!AN$29:AN$46)</f>
        <v>1350</v>
      </c>
      <c r="AK45" s="20">
        <f>+SUMIF(E_Ammortamenti!$B$29:$B$46,app!$C$73,E_Ammortamenti!AO$29:AO$46)</f>
        <v>1400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160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158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159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777398.35111111111</v>
      </c>
      <c r="D53" s="21">
        <f t="shared" si="16"/>
        <v>792099.04888888891</v>
      </c>
      <c r="E53" s="21">
        <f t="shared" si="16"/>
        <v>1076801.4328717899</v>
      </c>
      <c r="F53" s="21">
        <f t="shared" si="16"/>
        <v>1386723.0052347048</v>
      </c>
      <c r="G53" s="21">
        <f t="shared" si="16"/>
        <v>1703028.9438598847</v>
      </c>
      <c r="H53" s="21">
        <f t="shared" si="16"/>
        <v>1977948.2905653601</v>
      </c>
      <c r="I53" s="21">
        <f t="shared" si="16"/>
        <v>2241247.349754849</v>
      </c>
      <c r="J53" s="21">
        <f t="shared" si="16"/>
        <v>2547184.4398844074</v>
      </c>
      <c r="K53" s="21">
        <f t="shared" si="16"/>
        <v>2802386.2712320499</v>
      </c>
      <c r="L53" s="21">
        <f t="shared" si="16"/>
        <v>3090807.9905138337</v>
      </c>
      <c r="M53" s="21">
        <f t="shared" si="16"/>
        <v>3356819.7028063121</v>
      </c>
      <c r="N53" s="21">
        <f t="shared" si="16"/>
        <v>3546462.6002818574</v>
      </c>
      <c r="O53" s="21">
        <f t="shared" si="16"/>
        <v>3855865.7517404691</v>
      </c>
      <c r="P53" s="21">
        <f t="shared" si="16"/>
        <v>4106531.103199081</v>
      </c>
      <c r="Q53" s="21">
        <f t="shared" si="16"/>
        <v>4318376.8746576933</v>
      </c>
      <c r="R53" s="21">
        <f t="shared" si="16"/>
        <v>4579109.1461163051</v>
      </c>
      <c r="S53" s="21">
        <f t="shared" si="16"/>
        <v>3973663.441522439</v>
      </c>
      <c r="T53" s="21">
        <f t="shared" si="16"/>
        <v>4212566.565645799</v>
      </c>
      <c r="U53" s="21">
        <f t="shared" si="16"/>
        <v>4405497.3697691597</v>
      </c>
      <c r="V53" s="21">
        <f t="shared" si="16"/>
        <v>4684164.0538925193</v>
      </c>
      <c r="W53" s="21">
        <f t="shared" si="16"/>
        <v>4989258.2580158794</v>
      </c>
      <c r="X53" s="21">
        <f t="shared" si="16"/>
        <v>5206253.2021392398</v>
      </c>
      <c r="Y53" s="21">
        <f t="shared" si="16"/>
        <v>4459665.6315933643</v>
      </c>
      <c r="Z53" s="21">
        <f t="shared" si="16"/>
        <v>4701555.817099791</v>
      </c>
      <c r="AA53" s="21">
        <f t="shared" si="16"/>
        <v>5027329.888406218</v>
      </c>
      <c r="AB53" s="21">
        <f t="shared" si="16"/>
        <v>5297669.5797126452</v>
      </c>
      <c r="AC53" s="21">
        <f t="shared" si="16"/>
        <v>5472059.7976857387</v>
      </c>
      <c r="AD53" s="21">
        <f t="shared" si="16"/>
        <v>5682833.5956588322</v>
      </c>
      <c r="AE53" s="21">
        <f t="shared" si="16"/>
        <v>5914316.2736319257</v>
      </c>
      <c r="AF53" s="21">
        <f t="shared" si="16"/>
        <v>6213545.1916050194</v>
      </c>
      <c r="AG53" s="21">
        <f t="shared" si="16"/>
        <v>6501380.6095781121</v>
      </c>
      <c r="AH53" s="21">
        <f t="shared" si="16"/>
        <v>6684384.9275512062</v>
      </c>
      <c r="AI53" s="21">
        <f t="shared" si="16"/>
        <v>6903312.8055242989</v>
      </c>
      <c r="AJ53" s="21">
        <f t="shared" si="16"/>
        <v>7168166.147721393</v>
      </c>
      <c r="AK53" s="21">
        <f t="shared" si="16"/>
        <v>6531397.3693255931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28204.7</v>
      </c>
      <c r="C57" s="21">
        <f t="shared" ref="C57:AK57" si="18">+C58</f>
        <v>67077.2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28204.7</v>
      </c>
      <c r="C58" s="21">
        <f>+IF(L_Banche!D26&lt;0,-L_Banche!D26,0)</f>
        <v>67077.2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208427.8</v>
      </c>
      <c r="C60" s="21">
        <f t="shared" si="19"/>
        <v>234948.25</v>
      </c>
      <c r="D60" s="21">
        <f t="shared" si="19"/>
        <v>58509.25</v>
      </c>
      <c r="E60" s="21">
        <f t="shared" si="19"/>
        <v>74990.399999999994</v>
      </c>
      <c r="F60" s="21">
        <f t="shared" si="19"/>
        <v>112495.4</v>
      </c>
      <c r="G60" s="21">
        <f t="shared" si="19"/>
        <v>153359.70000000001</v>
      </c>
      <c r="H60" s="21">
        <f t="shared" si="19"/>
        <v>146425.052</v>
      </c>
      <c r="I60" s="21">
        <f t="shared" si="19"/>
        <v>124067.22200000001</v>
      </c>
      <c r="J60" s="21">
        <f t="shared" si="19"/>
        <v>144321.79399999999</v>
      </c>
      <c r="K60" s="21">
        <f t="shared" si="19"/>
        <v>114614.99400000001</v>
      </c>
      <c r="L60" s="21">
        <f t="shared" si="19"/>
        <v>124713.061805</v>
      </c>
      <c r="M60" s="21">
        <f t="shared" si="19"/>
        <v>1079235.3378574781</v>
      </c>
      <c r="N60" s="21">
        <f t="shared" si="19"/>
        <v>1022375.1078574781</v>
      </c>
      <c r="O60" s="21">
        <f t="shared" si="19"/>
        <v>1085715.067857478</v>
      </c>
      <c r="P60" s="21">
        <f t="shared" si="19"/>
        <v>1090317.2278574782</v>
      </c>
      <c r="Q60" s="21">
        <f t="shared" si="19"/>
        <v>1056099.807857478</v>
      </c>
      <c r="R60" s="21">
        <f t="shared" si="19"/>
        <v>1070768.8878574781</v>
      </c>
      <c r="S60" s="21">
        <f t="shared" si="19"/>
        <v>139259.991805</v>
      </c>
      <c r="T60" s="21">
        <f t="shared" si="19"/>
        <v>133864.07180500001</v>
      </c>
      <c r="U60" s="21">
        <f t="shared" si="19"/>
        <v>82495.831805000009</v>
      </c>
      <c r="V60" s="21">
        <f t="shared" si="19"/>
        <v>116863.47180500001</v>
      </c>
      <c r="W60" s="21">
        <f t="shared" si="19"/>
        <v>177658.63180500001</v>
      </c>
      <c r="X60" s="21">
        <f t="shared" si="19"/>
        <v>150354.53180500004</v>
      </c>
      <c r="Y60" s="21">
        <f t="shared" si="19"/>
        <v>89528.911805000011</v>
      </c>
      <c r="Z60" s="21">
        <f t="shared" si="19"/>
        <v>87707.58600499999</v>
      </c>
      <c r="AA60" s="21">
        <f t="shared" si="19"/>
        <v>169770.14600499999</v>
      </c>
      <c r="AB60" s="21">
        <f t="shared" si="19"/>
        <v>196398.32600499998</v>
      </c>
      <c r="AC60" s="21">
        <f t="shared" si="19"/>
        <v>127035.36600499999</v>
      </c>
      <c r="AD60" s="21">
        <f t="shared" si="19"/>
        <v>94055.986004999999</v>
      </c>
      <c r="AE60" s="21">
        <f t="shared" si="19"/>
        <v>81785.486005000013</v>
      </c>
      <c r="AF60" s="21">
        <f t="shared" si="19"/>
        <v>137261.226005</v>
      </c>
      <c r="AG60" s="21">
        <f t="shared" si="19"/>
        <v>181343.46600499999</v>
      </c>
      <c r="AH60" s="21">
        <f t="shared" si="19"/>
        <v>120594.60600500001</v>
      </c>
      <c r="AI60" s="21">
        <f t="shared" si="19"/>
        <v>95769.306004999991</v>
      </c>
      <c r="AJ60" s="21">
        <f t="shared" si="19"/>
        <v>116869.470229</v>
      </c>
      <c r="AK60" s="21">
        <f t="shared" si="19"/>
        <v>163002.786005</v>
      </c>
      <c r="AM60" s="20"/>
    </row>
    <row r="61" spans="1:39" x14ac:dyDescent="0.2">
      <c r="A61" s="22" t="s">
        <v>41</v>
      </c>
      <c r="B61" s="21">
        <f>+SUM(B62:B63)</f>
        <v>179731</v>
      </c>
      <c r="C61" s="21">
        <f t="shared" ref="C61:AK61" si="20">+SUM(C62:C63)</f>
        <v>178642</v>
      </c>
      <c r="D61" s="21">
        <f t="shared" si="20"/>
        <v>1573</v>
      </c>
      <c r="E61" s="21">
        <f t="shared" si="20"/>
        <v>21813</v>
      </c>
      <c r="F61" s="21">
        <f t="shared" si="20"/>
        <v>57053</v>
      </c>
      <c r="G61" s="21">
        <f t="shared" si="20"/>
        <v>101836</v>
      </c>
      <c r="H61" s="21">
        <f t="shared" si="20"/>
        <v>93494.720000000001</v>
      </c>
      <c r="I61" s="21">
        <f t="shared" si="20"/>
        <v>65697.72</v>
      </c>
      <c r="J61" s="21">
        <f t="shared" si="20"/>
        <v>88933.4</v>
      </c>
      <c r="K61" s="21">
        <f t="shared" si="20"/>
        <v>57152.4</v>
      </c>
      <c r="L61" s="21">
        <f t="shared" si="20"/>
        <v>69896.240000000005</v>
      </c>
      <c r="M61" s="21">
        <f t="shared" si="20"/>
        <v>81116.240000000005</v>
      </c>
      <c r="N61" s="21">
        <f t="shared" si="20"/>
        <v>30687.56</v>
      </c>
      <c r="O61" s="21">
        <f t="shared" si="20"/>
        <v>95039.48</v>
      </c>
      <c r="P61" s="21">
        <f t="shared" si="20"/>
        <v>92129.62000000001</v>
      </c>
      <c r="Q61" s="21">
        <f t="shared" si="20"/>
        <v>68877.280000000013</v>
      </c>
      <c r="R61" s="21">
        <f t="shared" si="20"/>
        <v>74048.3</v>
      </c>
      <c r="S61" s="21">
        <f t="shared" si="20"/>
        <v>82222.720000000001</v>
      </c>
      <c r="T61" s="21">
        <f t="shared" si="20"/>
        <v>77420.56</v>
      </c>
      <c r="U61" s="21">
        <f t="shared" si="20"/>
        <v>19467.560000000001</v>
      </c>
      <c r="V61" s="21">
        <f t="shared" si="20"/>
        <v>61515.560000000005</v>
      </c>
      <c r="W61" s="21">
        <f t="shared" si="20"/>
        <v>123950.26000000001</v>
      </c>
      <c r="X61" s="21">
        <f t="shared" si="20"/>
        <v>91035.340000000011</v>
      </c>
      <c r="Y61" s="21">
        <f t="shared" si="20"/>
        <v>26059.64</v>
      </c>
      <c r="Z61" s="21">
        <f t="shared" si="20"/>
        <v>32456.36</v>
      </c>
      <c r="AA61" s="21">
        <f t="shared" si="20"/>
        <v>117968.32000000001</v>
      </c>
      <c r="AB61" s="21">
        <f t="shared" si="20"/>
        <v>138877.18</v>
      </c>
      <c r="AC61" s="21">
        <f t="shared" si="20"/>
        <v>68822.42</v>
      </c>
      <c r="AD61" s="21">
        <f t="shared" si="20"/>
        <v>32014.899999999998</v>
      </c>
      <c r="AE61" s="21">
        <f t="shared" si="20"/>
        <v>19200.34</v>
      </c>
      <c r="AF61" s="21">
        <f t="shared" si="20"/>
        <v>90006.32</v>
      </c>
      <c r="AG61" s="21">
        <f t="shared" si="20"/>
        <v>122136.5</v>
      </c>
      <c r="AH61" s="21">
        <f t="shared" si="20"/>
        <v>59115.140000000007</v>
      </c>
      <c r="AI61" s="21">
        <f t="shared" si="20"/>
        <v>33817.94</v>
      </c>
      <c r="AJ61" s="21">
        <f t="shared" si="20"/>
        <v>56360.619999999995</v>
      </c>
      <c r="AK61" s="21">
        <f t="shared" si="20"/>
        <v>110404.14000000001</v>
      </c>
      <c r="AM61" s="20"/>
    </row>
    <row r="62" spans="1:39" x14ac:dyDescent="0.2">
      <c r="A62" s="8" t="s">
        <v>42</v>
      </c>
      <c r="B62" s="20">
        <f>+E_Acquisti!C120+'E_Altri costi'!D85</f>
        <v>179731</v>
      </c>
      <c r="C62" s="20">
        <f>+E_Acquisti!D120+'E_Altri costi'!E85</f>
        <v>177432</v>
      </c>
      <c r="D62" s="20">
        <f>+E_Acquisti!E120+'E_Altri costi'!F85</f>
        <v>363</v>
      </c>
      <c r="E62" s="20">
        <f>+E_Acquisti!F120+'E_Altri costi'!G85</f>
        <v>20603</v>
      </c>
      <c r="F62" s="20">
        <f>+E_Acquisti!G120+'E_Altri costi'!H85</f>
        <v>55053</v>
      </c>
      <c r="G62" s="20">
        <f>+E_Acquisti!H120+'E_Altri costi'!I85</f>
        <v>96811</v>
      </c>
      <c r="H62" s="20">
        <f>+E_Acquisti!I120+'E_Altri costi'!J85</f>
        <v>88469.72</v>
      </c>
      <c r="I62" s="20">
        <f>+E_Acquisti!J120+'E_Altri costi'!K85</f>
        <v>60672.72</v>
      </c>
      <c r="J62" s="20">
        <f>+E_Acquisti!K120+'E_Altri costi'!L85</f>
        <v>82698.399999999994</v>
      </c>
      <c r="K62" s="20">
        <f>+E_Acquisti!L120+'E_Altri costi'!M85</f>
        <v>50917.4</v>
      </c>
      <c r="L62" s="20">
        <f>+E_Acquisti!M120+'E_Altri costi'!N85</f>
        <v>67896.240000000005</v>
      </c>
      <c r="M62" s="20">
        <f>+E_Acquisti!N120+'E_Altri costi'!O85</f>
        <v>79116.240000000005</v>
      </c>
      <c r="N62" s="20">
        <f>+E_Acquisti!O120+'E_Altri costi'!P85</f>
        <v>28687.56</v>
      </c>
      <c r="O62" s="20">
        <f>+E_Acquisti!P120+'E_Altri costi'!Q85</f>
        <v>93039.48</v>
      </c>
      <c r="P62" s="20">
        <f>+E_Acquisti!Q120+'E_Altri costi'!R85</f>
        <v>90129.62000000001</v>
      </c>
      <c r="Q62" s="20">
        <f>+E_Acquisti!R120+'E_Altri costi'!S85</f>
        <v>66877.280000000013</v>
      </c>
      <c r="R62" s="20">
        <f>+E_Acquisti!S120+'E_Altri costi'!T85</f>
        <v>72048.3</v>
      </c>
      <c r="S62" s="20">
        <f>+E_Acquisti!T120+'E_Altri costi'!U85</f>
        <v>80222.720000000001</v>
      </c>
      <c r="T62" s="20">
        <f>+E_Acquisti!U120+'E_Altri costi'!V85</f>
        <v>75420.56</v>
      </c>
      <c r="U62" s="20">
        <f>+E_Acquisti!V120+'E_Altri costi'!W85</f>
        <v>17467.560000000001</v>
      </c>
      <c r="V62" s="20">
        <f>+E_Acquisti!W120+'E_Altri costi'!X85</f>
        <v>59515.560000000005</v>
      </c>
      <c r="W62" s="20">
        <f>+E_Acquisti!X120+'E_Altri costi'!Y85</f>
        <v>121950.26000000001</v>
      </c>
      <c r="X62" s="20">
        <f>+E_Acquisti!Y120+'E_Altri costi'!Z85</f>
        <v>89035.340000000011</v>
      </c>
      <c r="Y62" s="20">
        <f>+E_Acquisti!Z120+'E_Altri costi'!AA85</f>
        <v>24059.64</v>
      </c>
      <c r="Z62" s="20">
        <f>+E_Acquisti!AA120+'E_Altri costi'!AB85</f>
        <v>30456.36</v>
      </c>
      <c r="AA62" s="20">
        <f>+E_Acquisti!AB120+'E_Altri costi'!AC85</f>
        <v>115968.32000000001</v>
      </c>
      <c r="AB62" s="20">
        <f>+E_Acquisti!AC120+'E_Altri costi'!AD85</f>
        <v>136877.18</v>
      </c>
      <c r="AC62" s="20">
        <f>+E_Acquisti!AD120+'E_Altri costi'!AE85</f>
        <v>66822.42</v>
      </c>
      <c r="AD62" s="20">
        <f>+E_Acquisti!AE120+'E_Altri costi'!AF85</f>
        <v>30014.899999999998</v>
      </c>
      <c r="AE62" s="20">
        <f>+E_Acquisti!AF120+'E_Altri costi'!AG85</f>
        <v>17200.34</v>
      </c>
      <c r="AF62" s="20">
        <f>+E_Acquisti!AG120+'E_Altri costi'!AH85</f>
        <v>88006.32</v>
      </c>
      <c r="AG62" s="20">
        <f>+E_Acquisti!AH120+'E_Altri costi'!AI85</f>
        <v>120136.5</v>
      </c>
      <c r="AH62" s="20">
        <f>+E_Acquisti!AI120+'E_Altri costi'!AJ85</f>
        <v>57115.140000000007</v>
      </c>
      <c r="AI62" s="20">
        <f>+E_Acquisti!AJ120+'E_Altri costi'!AK85</f>
        <v>31817.940000000002</v>
      </c>
      <c r="AJ62" s="20">
        <f>+E_Acquisti!AK120+'E_Altri costi'!AL85</f>
        <v>54360.619999999995</v>
      </c>
      <c r="AK62" s="20">
        <f>+E_Acquisti!AL120+'E_Altri costi'!AM85</f>
        <v>108404.14000000001</v>
      </c>
      <c r="AM62" s="20"/>
    </row>
    <row r="63" spans="1:39" x14ac:dyDescent="0.2">
      <c r="A63" s="8" t="s">
        <v>43</v>
      </c>
      <c r="B63" s="20">
        <f>+E_Investimenti!F96</f>
        <v>0</v>
      </c>
      <c r="C63" s="20">
        <f>+E_Investimenti!G96</f>
        <v>1210</v>
      </c>
      <c r="D63" s="20">
        <f>+E_Investimenti!H96</f>
        <v>1210</v>
      </c>
      <c r="E63" s="20">
        <f>+E_Investimenti!I96</f>
        <v>1210</v>
      </c>
      <c r="F63" s="20">
        <f>+E_Investimenti!J96</f>
        <v>2000</v>
      </c>
      <c r="G63" s="20">
        <f>+E_Investimenti!K96</f>
        <v>5025</v>
      </c>
      <c r="H63" s="20">
        <f>+E_Investimenti!L96</f>
        <v>5025</v>
      </c>
      <c r="I63" s="20">
        <f>+E_Investimenti!M96</f>
        <v>5025</v>
      </c>
      <c r="J63" s="20">
        <f>+E_Investimenti!N96</f>
        <v>6235</v>
      </c>
      <c r="K63" s="20">
        <f>+E_Investimenti!O96</f>
        <v>6235</v>
      </c>
      <c r="L63" s="20">
        <f>+E_Investimenti!P96</f>
        <v>2000</v>
      </c>
      <c r="M63" s="20">
        <f>+E_Investimenti!Q96</f>
        <v>2000</v>
      </c>
      <c r="N63" s="20">
        <f>+E_Investimenti!R96</f>
        <v>2000</v>
      </c>
      <c r="O63" s="20">
        <f>+E_Investimenti!S96</f>
        <v>2000</v>
      </c>
      <c r="P63" s="20">
        <f>+E_Investimenti!T96</f>
        <v>2000</v>
      </c>
      <c r="Q63" s="20">
        <f>+E_Investimenti!U96</f>
        <v>2000</v>
      </c>
      <c r="R63" s="20">
        <f>+E_Investimenti!V96</f>
        <v>2000</v>
      </c>
      <c r="S63" s="20">
        <f>+E_Investimenti!W96</f>
        <v>2000</v>
      </c>
      <c r="T63" s="20">
        <f>+E_Investimenti!X96</f>
        <v>2000</v>
      </c>
      <c r="U63" s="20">
        <f>+E_Investimenti!Y96</f>
        <v>2000</v>
      </c>
      <c r="V63" s="20">
        <f>+E_Investimenti!Z96</f>
        <v>2000</v>
      </c>
      <c r="W63" s="20">
        <f>+E_Investimenti!AA96</f>
        <v>2000</v>
      </c>
      <c r="X63" s="20">
        <f>+E_Investimenti!AB96</f>
        <v>2000</v>
      </c>
      <c r="Y63" s="20">
        <f>+E_Investimenti!AC96</f>
        <v>2000</v>
      </c>
      <c r="Z63" s="20">
        <f>+E_Investimenti!AD96</f>
        <v>2000</v>
      </c>
      <c r="AA63" s="20">
        <f>+E_Investimenti!AE96</f>
        <v>2000</v>
      </c>
      <c r="AB63" s="20">
        <f>+E_Investimenti!AF96</f>
        <v>2000</v>
      </c>
      <c r="AC63" s="20">
        <f>+E_Investimenti!AG96</f>
        <v>2000</v>
      </c>
      <c r="AD63" s="20">
        <f>+E_Investimenti!AH96</f>
        <v>2000</v>
      </c>
      <c r="AE63" s="20">
        <f>+E_Investimenti!AI96</f>
        <v>2000</v>
      </c>
      <c r="AF63" s="20">
        <f>+E_Investimenti!AJ96</f>
        <v>2000</v>
      </c>
      <c r="AG63" s="20">
        <f>+E_Investimenti!AK96</f>
        <v>2000</v>
      </c>
      <c r="AH63" s="20">
        <f>+E_Investimenti!AL96</f>
        <v>2000</v>
      </c>
      <c r="AI63" s="20">
        <f>+E_Investimenti!AM96</f>
        <v>2000</v>
      </c>
      <c r="AJ63" s="20">
        <f>+E_Investimenti!AN96</f>
        <v>2000</v>
      </c>
      <c r="AK63" s="20">
        <f>+E_Investimenti!AO96</f>
        <v>2000</v>
      </c>
      <c r="AM63" s="20"/>
    </row>
    <row r="64" spans="1:39" x14ac:dyDescent="0.2">
      <c r="A64" s="8" t="s">
        <v>44</v>
      </c>
      <c r="B64" s="20">
        <f>+IF(E_Personale!C175&gt;0,E_Personale!C175,0)</f>
        <v>0</v>
      </c>
      <c r="C64" s="20">
        <f>+IF(E_Personale!D175&gt;0,E_Personale!D175,0)</f>
        <v>0</v>
      </c>
      <c r="D64" s="20">
        <f>+IF(E_Personale!E175&gt;0,E_Personale!E175,0)</f>
        <v>0</v>
      </c>
      <c r="E64" s="20">
        <f>+IF(E_Personale!F175&gt;0,E_Personale!F175,0)</f>
        <v>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450</v>
      </c>
      <c r="M64" s="20">
        <f>+IF(E_Personale!N175&gt;0,E_Personale!N175,0)</f>
        <v>0</v>
      </c>
      <c r="N64" s="20">
        <f>+IF(E_Personale!O175&gt;0,E_Personale!O175,0)</f>
        <v>0</v>
      </c>
      <c r="O64" s="20">
        <f>+IF(E_Personale!P175&gt;0,E_Personale!P175,0)</f>
        <v>18</v>
      </c>
      <c r="P64" s="20">
        <f>+IF(E_Personale!Q175&gt;0,E_Personale!Q175,0)</f>
        <v>477</v>
      </c>
      <c r="Q64" s="20">
        <f>+IF(E_Personale!R175&gt;0,E_Personale!R175,0)</f>
        <v>936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403.55999999999995</v>
      </c>
      <c r="Y64" s="20">
        <f>+IF(E_Personale!Z175&gt;0,E_Personale!Z175,0)</f>
        <v>0</v>
      </c>
      <c r="Z64" s="20">
        <f>+IF(E_Personale!AA175&gt;0,E_Personale!AA175,0)</f>
        <v>0</v>
      </c>
      <c r="AA64" s="20">
        <f>+IF(E_Personale!AB175&gt;0,E_Personale!AB175,0)</f>
        <v>0</v>
      </c>
      <c r="AB64" s="20">
        <f>+IF(E_Personale!AC175&gt;0,E_Personale!AC175,0)</f>
        <v>394.37999999999943</v>
      </c>
      <c r="AC64" s="20">
        <f>+IF(E_Personale!AD175&gt;0,E_Personale!AD175,0)</f>
        <v>862.55999999999926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243.06422399999815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0</v>
      </c>
      <c r="C65" s="20">
        <f>+IF(E_Personale!D178&gt;0,E_Personale!D178,0)</f>
        <v>0</v>
      </c>
      <c r="D65" s="20">
        <f>+IF(E_Personale!E178&gt;0,E_Personale!E178,0)</f>
        <v>0</v>
      </c>
      <c r="E65" s="20">
        <f>+IF(E_Personale!F178&gt;0,E_Personale!F178,0)</f>
        <v>0</v>
      </c>
      <c r="F65" s="20">
        <f>+IF(E_Personale!G178&gt;0,E_Personale!G178,0)</f>
        <v>0</v>
      </c>
      <c r="G65" s="20">
        <f>+IF(E_Personale!H178&gt;0,E_Personale!H178,0)</f>
        <v>0</v>
      </c>
      <c r="H65" s="20">
        <f>+IF(E_Personale!I178&gt;0,E_Personale!I178,0)</f>
        <v>0</v>
      </c>
      <c r="I65" s="20">
        <f>+IF(E_Personale!J178&gt;0,E_Personale!J178,0)</f>
        <v>0</v>
      </c>
      <c r="J65" s="20">
        <f>+IF(E_Personale!K178&gt;0,E_Personale!K178,0)</f>
        <v>0</v>
      </c>
      <c r="K65" s="20">
        <f>+IF(E_Personale!L178&gt;0,E_Personale!L178,0)</f>
        <v>0</v>
      </c>
      <c r="L65" s="20">
        <f>+IF(E_Personale!M178&gt;0,E_Personale!M178,0)</f>
        <v>760.5</v>
      </c>
      <c r="M65" s="20">
        <f>+IF(E_Personale!N178&gt;0,E_Personale!N178,0)</f>
        <v>760.5</v>
      </c>
      <c r="N65" s="20">
        <f>+IF(E_Personale!O178&gt;0,E_Personale!O178,0)</f>
        <v>775.71</v>
      </c>
      <c r="O65" s="20">
        <f>+IF(E_Personale!P178&gt;0,E_Personale!P178,0)</f>
        <v>775.70999999999981</v>
      </c>
      <c r="P65" s="20">
        <f>+IF(E_Personale!Q178&gt;0,E_Personale!Q178,0)</f>
        <v>775.70999999999981</v>
      </c>
      <c r="Q65" s="20">
        <f>+IF(E_Personale!R178&gt;0,E_Personale!R178,0)</f>
        <v>775.70999999999981</v>
      </c>
      <c r="R65" s="20">
        <f>+IF(E_Personale!S178&gt;0,E_Personale!S178,0)</f>
        <v>775.70999999999981</v>
      </c>
      <c r="S65" s="20">
        <f>+IF(E_Personale!T178&gt;0,E_Personale!T178,0)</f>
        <v>775.70999999999981</v>
      </c>
      <c r="T65" s="20">
        <f>+IF(E_Personale!U178&gt;0,E_Personale!U178,0)</f>
        <v>775.70999999999981</v>
      </c>
      <c r="U65" s="20">
        <f>+IF(E_Personale!V178&gt;0,E_Personale!V178,0)</f>
        <v>775.70999999999981</v>
      </c>
      <c r="V65" s="20">
        <f>+IF(E_Personale!W178&gt;0,E_Personale!W178,0)</f>
        <v>775.70999999999981</v>
      </c>
      <c r="W65" s="20">
        <f>+IF(E_Personale!X178&gt;0,E_Personale!X178,0)</f>
        <v>775.70999999999981</v>
      </c>
      <c r="X65" s="20">
        <f>+IF(E_Personale!Y178&gt;0,E_Personale!Y178,0)</f>
        <v>775.70999999999981</v>
      </c>
      <c r="Y65" s="20">
        <f>+IF(E_Personale!Z178&gt;0,E_Personale!Z178,0)</f>
        <v>775.70999999999981</v>
      </c>
      <c r="Z65" s="20">
        <f>+IF(E_Personale!AA178&gt;0,E_Personale!AA178,0)</f>
        <v>791.22419999999943</v>
      </c>
      <c r="AA65" s="20">
        <f>+IF(E_Personale!AB178&gt;0,E_Personale!AB178,0)</f>
        <v>791.22419999999931</v>
      </c>
      <c r="AB65" s="20">
        <f>+IF(E_Personale!AC178&gt;0,E_Personale!AC178,0)</f>
        <v>791.22419999999931</v>
      </c>
      <c r="AC65" s="20">
        <f>+IF(E_Personale!AD178&gt;0,E_Personale!AD178,0)</f>
        <v>791.22419999999931</v>
      </c>
      <c r="AD65" s="20">
        <f>+IF(E_Personale!AE178&gt;0,E_Personale!AE178,0)</f>
        <v>791.22419999999931</v>
      </c>
      <c r="AE65" s="20">
        <f>+IF(E_Personale!AF178&gt;0,E_Personale!AF178,0)</f>
        <v>791.22419999999931</v>
      </c>
      <c r="AF65" s="20">
        <f>+IF(E_Personale!AG178&gt;0,E_Personale!AG178,0)</f>
        <v>791.22419999999931</v>
      </c>
      <c r="AG65" s="20">
        <f>+IF(E_Personale!AH178&gt;0,E_Personale!AH178,0)</f>
        <v>791.22419999999931</v>
      </c>
      <c r="AH65" s="20">
        <f>+IF(E_Personale!AI178&gt;0,E_Personale!AI178,0)</f>
        <v>791.22419999999931</v>
      </c>
      <c r="AI65" s="20">
        <f>+IF(E_Personale!AJ178&gt;0,E_Personale!AJ178,0)</f>
        <v>791.22419999999931</v>
      </c>
      <c r="AJ65" s="20">
        <f>+IF(E_Personale!AK178&gt;0,E_Personale!AK178,0)</f>
        <v>791.22419999999931</v>
      </c>
      <c r="AK65" s="20">
        <f>+IF(E_Personale!AL178&gt;0,E_Personale!AL178,0)</f>
        <v>791.22419999999931</v>
      </c>
      <c r="AM65" s="20"/>
    </row>
    <row r="66" spans="1:39" x14ac:dyDescent="0.2">
      <c r="A66" s="9" t="s">
        <v>46</v>
      </c>
      <c r="B66" s="21">
        <f>+B67</f>
        <v>28696.799999999999</v>
      </c>
      <c r="C66" s="21">
        <f t="shared" ref="C66:AK66" si="21">+C67</f>
        <v>56306.25</v>
      </c>
      <c r="D66" s="21">
        <f t="shared" si="21"/>
        <v>56936.25</v>
      </c>
      <c r="E66" s="21">
        <f t="shared" si="21"/>
        <v>53177.4</v>
      </c>
      <c r="F66" s="21">
        <f t="shared" si="21"/>
        <v>55442.400000000001</v>
      </c>
      <c r="G66" s="21">
        <f t="shared" si="21"/>
        <v>51523.7</v>
      </c>
      <c r="H66" s="21">
        <f t="shared" si="21"/>
        <v>52930.331999999995</v>
      </c>
      <c r="I66" s="21">
        <f t="shared" si="21"/>
        <v>58369.502</v>
      </c>
      <c r="J66" s="21">
        <f t="shared" si="21"/>
        <v>55388.394</v>
      </c>
      <c r="K66" s="21">
        <f t="shared" si="21"/>
        <v>57462.593999999997</v>
      </c>
      <c r="L66" s="21">
        <f t="shared" si="21"/>
        <v>53606.321805</v>
      </c>
      <c r="M66" s="21">
        <f t="shared" si="21"/>
        <v>61673.561805000005</v>
      </c>
      <c r="N66" s="21">
        <f t="shared" si="21"/>
        <v>55226.801805000003</v>
      </c>
      <c r="O66" s="21">
        <f t="shared" si="21"/>
        <v>54196.841805000004</v>
      </c>
      <c r="P66" s="21">
        <f t="shared" si="21"/>
        <v>61249.861805</v>
      </c>
      <c r="Q66" s="21">
        <f t="shared" si="21"/>
        <v>49825.781805000006</v>
      </c>
      <c r="R66" s="21">
        <f t="shared" si="21"/>
        <v>60259.841805000004</v>
      </c>
      <c r="S66" s="21">
        <f t="shared" si="21"/>
        <v>56261.561805000005</v>
      </c>
      <c r="T66" s="21">
        <f t="shared" si="21"/>
        <v>55667.801805000003</v>
      </c>
      <c r="U66" s="21">
        <f t="shared" si="21"/>
        <v>62252.561805000005</v>
      </c>
      <c r="V66" s="21">
        <f t="shared" si="21"/>
        <v>54572.201805000004</v>
      </c>
      <c r="W66" s="21">
        <f t="shared" si="21"/>
        <v>52932.661805000003</v>
      </c>
      <c r="X66" s="21">
        <f t="shared" si="21"/>
        <v>58139.921805000005</v>
      </c>
      <c r="Y66" s="21">
        <f t="shared" si="21"/>
        <v>62693.561805000005</v>
      </c>
      <c r="Z66" s="21">
        <f t="shared" si="21"/>
        <v>54460.001805</v>
      </c>
      <c r="AA66" s="21">
        <f t="shared" si="21"/>
        <v>51010.601804999998</v>
      </c>
      <c r="AB66" s="21">
        <f t="shared" si="21"/>
        <v>56335.541805000001</v>
      </c>
      <c r="AC66" s="21">
        <f t="shared" si="21"/>
        <v>56559.161805000003</v>
      </c>
      <c r="AD66" s="21">
        <f t="shared" si="21"/>
        <v>61249.861805</v>
      </c>
      <c r="AE66" s="21">
        <f t="shared" si="21"/>
        <v>61793.921805000005</v>
      </c>
      <c r="AF66" s="21">
        <f t="shared" si="21"/>
        <v>46463.681805</v>
      </c>
      <c r="AG66" s="21">
        <f t="shared" si="21"/>
        <v>58415.741805000005</v>
      </c>
      <c r="AH66" s="21">
        <f t="shared" si="21"/>
        <v>60688.241805000005</v>
      </c>
      <c r="AI66" s="21">
        <f t="shared" si="21"/>
        <v>61160.141804999999</v>
      </c>
      <c r="AJ66" s="21">
        <f t="shared" si="21"/>
        <v>59474.561805000005</v>
      </c>
      <c r="AK66" s="21">
        <f t="shared" si="21"/>
        <v>51807.421804999998</v>
      </c>
      <c r="AM66" s="20"/>
    </row>
    <row r="67" spans="1:39" x14ac:dyDescent="0.2">
      <c r="A67" s="8" t="s">
        <v>47</v>
      </c>
      <c r="B67" s="20">
        <f>+IF(L_Iva!C34&lt;0,-L_Iva!C34,0)</f>
        <v>28696.799999999999</v>
      </c>
      <c r="C67" s="20">
        <f>+IF(L_Iva!D34&lt;0,-L_Iva!D34,0)</f>
        <v>56306.25</v>
      </c>
      <c r="D67" s="20">
        <f>+IF(L_Iva!E34&lt;0,-L_Iva!E34,0)</f>
        <v>56936.25</v>
      </c>
      <c r="E67" s="20">
        <f>+IF(L_Iva!F34&lt;0,-L_Iva!F34,0)</f>
        <v>53177.4</v>
      </c>
      <c r="F67" s="20">
        <f>+IF(L_Iva!G34&lt;0,-L_Iva!G34,0)</f>
        <v>55442.400000000001</v>
      </c>
      <c r="G67" s="20">
        <f>+IF(L_Iva!H34&lt;0,-L_Iva!H34,0)</f>
        <v>51523.7</v>
      </c>
      <c r="H67" s="20">
        <f>+IF(L_Iva!I34&lt;0,-L_Iva!I34,0)</f>
        <v>52930.331999999995</v>
      </c>
      <c r="I67" s="20">
        <f>+IF(L_Iva!J34&lt;0,-L_Iva!J34,0)</f>
        <v>58369.502</v>
      </c>
      <c r="J67" s="20">
        <f>+IF(L_Iva!K34&lt;0,-L_Iva!K34,0)</f>
        <v>55388.394</v>
      </c>
      <c r="K67" s="20">
        <f>+IF(L_Iva!L34&lt;0,-L_Iva!L34,0)</f>
        <v>57462.593999999997</v>
      </c>
      <c r="L67" s="20">
        <f>+IF(L_Iva!M34&lt;0,-L_Iva!M34,0)</f>
        <v>53606.321805</v>
      </c>
      <c r="M67" s="20">
        <f>+IF(L_Iva!N34&lt;0,-L_Iva!N34,0)</f>
        <v>61673.561805000005</v>
      </c>
      <c r="N67" s="20">
        <f>+IF(L_Iva!O34&lt;0,-L_Iva!O34,0)</f>
        <v>55226.801805000003</v>
      </c>
      <c r="O67" s="20">
        <f>+IF(L_Iva!P34&lt;0,-L_Iva!P34,0)</f>
        <v>54196.841805000004</v>
      </c>
      <c r="P67" s="20">
        <f>+IF(L_Iva!Q34&lt;0,-L_Iva!Q34,0)</f>
        <v>61249.861805</v>
      </c>
      <c r="Q67" s="20">
        <f>+IF(L_Iva!R34&lt;0,-L_Iva!R34,0)</f>
        <v>49825.781805000006</v>
      </c>
      <c r="R67" s="20">
        <f>+IF(L_Iva!S34&lt;0,-L_Iva!S34,0)</f>
        <v>60259.841805000004</v>
      </c>
      <c r="S67" s="20">
        <f>+IF(L_Iva!T34&lt;0,-L_Iva!T34,0)</f>
        <v>56261.561805000005</v>
      </c>
      <c r="T67" s="20">
        <f>+IF(L_Iva!U34&lt;0,-L_Iva!U34,0)</f>
        <v>55667.801805000003</v>
      </c>
      <c r="U67" s="20">
        <f>+IF(L_Iva!V34&lt;0,-L_Iva!V34,0)</f>
        <v>62252.561805000005</v>
      </c>
      <c r="V67" s="20">
        <f>+IF(L_Iva!W34&lt;0,-L_Iva!W34,0)</f>
        <v>54572.201805000004</v>
      </c>
      <c r="W67" s="20">
        <f>+IF(L_Iva!X34&lt;0,-L_Iva!X34,0)</f>
        <v>52932.661805000003</v>
      </c>
      <c r="X67" s="20">
        <f>+IF(L_Iva!Y34&lt;0,-L_Iva!Y34,0)</f>
        <v>58139.921805000005</v>
      </c>
      <c r="Y67" s="20">
        <f>+IF(L_Iva!Z34&lt;0,-L_Iva!Z34,0)</f>
        <v>62693.561805000005</v>
      </c>
      <c r="Z67" s="20">
        <f>+IF(L_Iva!AA34&lt;0,-L_Iva!AA34,0)</f>
        <v>54460.001805</v>
      </c>
      <c r="AA67" s="20">
        <f>+IF(L_Iva!AB34&lt;0,-L_Iva!AB34,0)</f>
        <v>51010.601804999998</v>
      </c>
      <c r="AB67" s="20">
        <f>+IF(L_Iva!AC34&lt;0,-L_Iva!AC34,0)</f>
        <v>56335.541805000001</v>
      </c>
      <c r="AC67" s="20">
        <f>+IF(L_Iva!AD34&lt;0,-L_Iva!AD34,0)</f>
        <v>56559.161805000003</v>
      </c>
      <c r="AD67" s="20">
        <f>+IF(L_Iva!AE34&lt;0,-L_Iva!AE34,0)</f>
        <v>61249.861805</v>
      </c>
      <c r="AE67" s="20">
        <f>+IF(L_Iva!AF34&lt;0,-L_Iva!AF34,0)</f>
        <v>61793.921805000005</v>
      </c>
      <c r="AF67" s="20">
        <f>+IF(L_Iva!AG34&lt;0,-L_Iva!AG34,0)</f>
        <v>46463.681805</v>
      </c>
      <c r="AG67" s="20">
        <f>+IF(L_Iva!AH34&lt;0,-L_Iva!AH34,0)</f>
        <v>58415.741805000005</v>
      </c>
      <c r="AH67" s="20">
        <f>+IF(L_Iva!AI34&lt;0,-L_Iva!AI34,0)</f>
        <v>60688.241805000005</v>
      </c>
      <c r="AI67" s="20">
        <f>+IF(L_Iva!AJ34&lt;0,-L_Iva!AJ34,0)</f>
        <v>61160.141804999999</v>
      </c>
      <c r="AJ67" s="20">
        <f>+IF(L_Iva!AK34&lt;0,-L_Iva!AK34,0)</f>
        <v>59474.561805000005</v>
      </c>
      <c r="AK67" s="20">
        <f>+IF(L_Iva!AL34&lt;0,-L_Iva!AL34,0)</f>
        <v>51807.421804999998</v>
      </c>
      <c r="AM67" s="20"/>
    </row>
    <row r="68" spans="1:39" x14ac:dyDescent="0.2">
      <c r="A68" s="22" t="s">
        <v>48</v>
      </c>
      <c r="B68" s="21">
        <f>+Ires!B25+Irap!B43</f>
        <v>0</v>
      </c>
      <c r="C68" s="21">
        <f>+Ires!C25+Irap!C43</f>
        <v>0</v>
      </c>
      <c r="D68" s="21">
        <f>+Ires!D25+Irap!D43</f>
        <v>0</v>
      </c>
      <c r="E68" s="21">
        <f>+Ires!E25+Irap!E43</f>
        <v>0</v>
      </c>
      <c r="F68" s="21">
        <f>+Ires!F25+Irap!F43</f>
        <v>0</v>
      </c>
      <c r="G68" s="21">
        <f>+Ires!G25+Irap!G43</f>
        <v>0</v>
      </c>
      <c r="H68" s="21">
        <f>+Ires!H25+Irap!H43</f>
        <v>0</v>
      </c>
      <c r="I68" s="21">
        <f>+Ires!I25+Irap!I43</f>
        <v>0</v>
      </c>
      <c r="J68" s="21">
        <f>+Ires!J25+Irap!J43</f>
        <v>0</v>
      </c>
      <c r="K68" s="21">
        <f>+Ires!K25+Irap!K43</f>
        <v>0</v>
      </c>
      <c r="L68" s="21">
        <f>+Ires!L25+Irap!L43</f>
        <v>0</v>
      </c>
      <c r="M68" s="21">
        <f>+Ires!M25+Irap!M43</f>
        <v>935685.03605247813</v>
      </c>
      <c r="N68" s="21">
        <f>+Ires!N25+Irap!N43</f>
        <v>935685.03605247813</v>
      </c>
      <c r="O68" s="21">
        <f>+Ires!O25+Irap!O43</f>
        <v>935685.03605247813</v>
      </c>
      <c r="P68" s="21">
        <f>+Ires!P25+Irap!P43</f>
        <v>935685.03605247813</v>
      </c>
      <c r="Q68" s="21">
        <f>+Ires!Q25+Irap!Q43</f>
        <v>935685.03605247813</v>
      </c>
      <c r="R68" s="21">
        <f>+Ires!R25+Irap!R43</f>
        <v>935685.03605247813</v>
      </c>
      <c r="S68" s="21">
        <f>+Ires!S25+Irap!S43</f>
        <v>0</v>
      </c>
      <c r="T68" s="21">
        <f>+Ires!T25+Irap!T43</f>
        <v>0</v>
      </c>
      <c r="U68" s="21">
        <f>+Ires!U25+Irap!U43</f>
        <v>0</v>
      </c>
      <c r="V68" s="21">
        <f>+Ires!V25+Irap!V43</f>
        <v>0</v>
      </c>
      <c r="W68" s="21">
        <f>+Ires!W25+Irap!W43</f>
        <v>0</v>
      </c>
      <c r="X68" s="21">
        <f>+Ires!X25+Irap!X43</f>
        <v>0</v>
      </c>
      <c r="Y68" s="21">
        <f>+Ires!Y25+Irap!Y43</f>
        <v>0</v>
      </c>
      <c r="Z68" s="21">
        <f>+Ires!Z25+Irap!Z43</f>
        <v>0</v>
      </c>
      <c r="AA68" s="21">
        <f>+Ires!AA25+Irap!AA43</f>
        <v>0</v>
      </c>
      <c r="AB68" s="21">
        <f>+Ires!AB25+Irap!AB43</f>
        <v>0</v>
      </c>
      <c r="AC68" s="21">
        <f>+Ires!AC25+Irap!AC43</f>
        <v>0</v>
      </c>
      <c r="AD68" s="21">
        <f>+Ires!AD25+Irap!AD43</f>
        <v>0</v>
      </c>
      <c r="AE68" s="21">
        <f>+Ires!AE25+Irap!AE43</f>
        <v>0</v>
      </c>
      <c r="AF68" s="21">
        <f>+Ires!AF25+Irap!AF43</f>
        <v>0</v>
      </c>
      <c r="AG68" s="21">
        <f>+Ires!AG25+Irap!AG43</f>
        <v>0</v>
      </c>
      <c r="AH68" s="21">
        <f>+Ires!AH25+Irap!AH43</f>
        <v>0</v>
      </c>
      <c r="AI68" s="21">
        <f>+Ires!AI25+Irap!AI43</f>
        <v>0</v>
      </c>
      <c r="AJ68" s="21">
        <f>+Ires!AJ25+Irap!AJ43</f>
        <v>0</v>
      </c>
      <c r="AK68" s="21">
        <f>+Ires!AK25+Irap!AK43</f>
        <v>0</v>
      </c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20000</v>
      </c>
      <c r="E75" s="21">
        <f t="shared" si="23"/>
        <v>39772.53553149986</v>
      </c>
      <c r="F75" s="21">
        <f t="shared" si="23"/>
        <v>64320.13341695589</v>
      </c>
      <c r="G75" s="21">
        <f t="shared" si="23"/>
        <v>88590.178311336582</v>
      </c>
      <c r="H75" s="21">
        <f t="shared" si="23"/>
        <v>117585.62026423485</v>
      </c>
      <c r="I75" s="21">
        <f t="shared" si="23"/>
        <v>146255.96916404105</v>
      </c>
      <c r="J75" s="21">
        <f t="shared" si="23"/>
        <v>174604.53632330248</v>
      </c>
      <c r="K75" s="21">
        <f t="shared" si="23"/>
        <v>202634.52293416858</v>
      </c>
      <c r="L75" s="21">
        <f t="shared" si="23"/>
        <v>230817.02426914178</v>
      </c>
      <c r="M75" s="21">
        <f t="shared" si="23"/>
        <v>228687.0336681738</v>
      </c>
      <c r="N75" s="21">
        <f t="shared" si="23"/>
        <v>226553.34709370311</v>
      </c>
      <c r="O75" s="21">
        <f t="shared" si="23"/>
        <v>224406.53893408208</v>
      </c>
      <c r="P75" s="21">
        <f t="shared" si="23"/>
        <v>222246.54324793728</v>
      </c>
      <c r="Q75" s="21">
        <f t="shared" si="23"/>
        <v>220073.29376251291</v>
      </c>
      <c r="R75" s="21">
        <f t="shared" si="23"/>
        <v>217886.72387200515</v>
      </c>
      <c r="S75" s="21">
        <f t="shared" si="23"/>
        <v>295686.76663588866</v>
      </c>
      <c r="T75" s="21">
        <f t="shared" si="23"/>
        <v>292548.40483002254</v>
      </c>
      <c r="U75" s="21">
        <f t="shared" si="23"/>
        <v>289391.87253190257</v>
      </c>
      <c r="V75" s="21">
        <f t="shared" si="23"/>
        <v>286217.07842731639</v>
      </c>
      <c r="W75" s="21">
        <f t="shared" si="23"/>
        <v>283023.93074316008</v>
      </c>
      <c r="X75" s="21">
        <f t="shared" si="23"/>
        <v>279812.33724513208</v>
      </c>
      <c r="Y75" s="21">
        <f t="shared" si="23"/>
        <v>276582.2052354156</v>
      </c>
      <c r="Z75" s="21">
        <f t="shared" si="23"/>
        <v>273342.9887503488</v>
      </c>
      <c r="AA75" s="21">
        <f t="shared" si="23"/>
        <v>270085.04695808416</v>
      </c>
      <c r="AB75" s="21">
        <f t="shared" si="23"/>
        <v>266808.28575623588</v>
      </c>
      <c r="AC75" s="21">
        <f t="shared" si="23"/>
        <v>263512.61056951428</v>
      </c>
      <c r="AD75" s="21">
        <f t="shared" si="23"/>
        <v>260197.92634735032</v>
      </c>
      <c r="AE75" s="21">
        <f t="shared" si="23"/>
        <v>256864.1375615065</v>
      </c>
      <c r="AF75" s="21">
        <f t="shared" si="23"/>
        <v>253511.14820367665</v>
      </c>
      <c r="AG75" s="21">
        <f t="shared" si="23"/>
        <v>250138.8617830732</v>
      </c>
      <c r="AH75" s="21">
        <f t="shared" si="23"/>
        <v>246747.18132400268</v>
      </c>
      <c r="AI75" s="21">
        <f t="shared" si="23"/>
        <v>243336.00936342869</v>
      </c>
      <c r="AJ75" s="21">
        <f t="shared" si="23"/>
        <v>239905.247948523</v>
      </c>
      <c r="AK75" s="21">
        <f t="shared" si="23"/>
        <v>236454.79863420399</v>
      </c>
      <c r="AM75" s="20"/>
    </row>
    <row r="76" spans="1:39" x14ac:dyDescent="0.2">
      <c r="A76" s="9" t="s">
        <v>54</v>
      </c>
      <c r="B76" s="21">
        <f>+E_Finanziamenti!C239</f>
        <v>0</v>
      </c>
      <c r="C76" s="21">
        <f>+E_Finanziamenti!D239</f>
        <v>0</v>
      </c>
      <c r="D76" s="21">
        <f>+E_Finanziamenti!E239</f>
        <v>20000</v>
      </c>
      <c r="E76" s="21">
        <f>+E_Finanziamenti!F239</f>
        <v>39772.53553149986</v>
      </c>
      <c r="F76" s="21">
        <f>+E_Finanziamenti!G239</f>
        <v>64320.13341695589</v>
      </c>
      <c r="G76" s="21">
        <f>+E_Finanziamenti!H239</f>
        <v>88590.178311336582</v>
      </c>
      <c r="H76" s="21">
        <f>+E_Finanziamenti!I239</f>
        <v>117585.62026423485</v>
      </c>
      <c r="I76" s="21">
        <f>+E_Finanziamenti!J239</f>
        <v>146255.96916404105</v>
      </c>
      <c r="J76" s="21">
        <f>+E_Finanziamenti!K239</f>
        <v>174604.53632330248</v>
      </c>
      <c r="K76" s="21">
        <f>+E_Finanziamenti!L239</f>
        <v>202634.52293416858</v>
      </c>
      <c r="L76" s="21">
        <f>+E_Finanziamenti!M239</f>
        <v>230349.02426914178</v>
      </c>
      <c r="M76" s="21">
        <f>+E_Finanziamenti!N239</f>
        <v>227751.0336681738</v>
      </c>
      <c r="N76" s="21">
        <f>+E_Finanziamenti!O239</f>
        <v>225139.98709370312</v>
      </c>
      <c r="O76" s="21">
        <f>+E_Finanziamenti!P239</f>
        <v>222515.81893408208</v>
      </c>
      <c r="P76" s="21">
        <f>+E_Finanziamenti!Q239</f>
        <v>219878.4632479373</v>
      </c>
      <c r="Q76" s="21">
        <f>+E_Finanziamenti!R239</f>
        <v>217227.85376251291</v>
      </c>
      <c r="R76" s="21">
        <f>+E_Finanziamenti!S239</f>
        <v>214563.92387200517</v>
      </c>
      <c r="S76" s="21">
        <f>+E_Finanziamenti!T239</f>
        <v>291886.60663588869</v>
      </c>
      <c r="T76" s="21">
        <f>+E_Finanziamenti!U239</f>
        <v>288270.88483002252</v>
      </c>
      <c r="U76" s="21">
        <f>+E_Finanziamenti!V239</f>
        <v>284636.99253190256</v>
      </c>
      <c r="V76" s="21">
        <f>+E_Finanziamenti!W239</f>
        <v>280984.8384273164</v>
      </c>
      <c r="W76" s="21">
        <f>+E_Finanziamenti!X239</f>
        <v>277314.3307431601</v>
      </c>
      <c r="X76" s="21">
        <f>+E_Finanziamenti!Y239</f>
        <v>273625.37724513205</v>
      </c>
      <c r="Y76" s="21">
        <f>+E_Finanziamenti!Z239</f>
        <v>269917.8852354156</v>
      </c>
      <c r="Z76" s="21">
        <f>+E_Finanziamenti!AA239</f>
        <v>266191.76155034878</v>
      </c>
      <c r="AA76" s="21">
        <f>+E_Finanziamenti!AB239</f>
        <v>262446.91255808418</v>
      </c>
      <c r="AB76" s="21">
        <f>+E_Finanziamenti!AC239</f>
        <v>258683.24415623589</v>
      </c>
      <c r="AC76" s="21">
        <f>+E_Finanziamenti!AD239</f>
        <v>254900.66176951429</v>
      </c>
      <c r="AD76" s="21">
        <f>+E_Finanziamenti!AE239</f>
        <v>251099.07034735032</v>
      </c>
      <c r="AE76" s="21">
        <f>+E_Finanziamenti!AF239</f>
        <v>247278.37436150652</v>
      </c>
      <c r="AF76" s="21">
        <f>+E_Finanziamenti!AG239</f>
        <v>243438.47780367665</v>
      </c>
      <c r="AG76" s="21">
        <f>+E_Finanziamenti!AH239</f>
        <v>239579.28418307321</v>
      </c>
      <c r="AH76" s="21">
        <f>+E_Finanziamenti!AI239</f>
        <v>235700.69652400268</v>
      </c>
      <c r="AI76" s="21">
        <f>+E_Finanziamenti!AJ239</f>
        <v>231802.6173634287</v>
      </c>
      <c r="AJ76" s="21">
        <f>+E_Finanziamenti!AK239</f>
        <v>227884.94874852299</v>
      </c>
      <c r="AK76" s="21">
        <f>+E_Finanziamenti!AL239</f>
        <v>223947.592234204</v>
      </c>
      <c r="AM76" s="20"/>
    </row>
    <row r="77" spans="1:39" x14ac:dyDescent="0.2">
      <c r="A77" s="9" t="s">
        <v>55</v>
      </c>
      <c r="B77" s="21">
        <f>+B78</f>
        <v>0</v>
      </c>
      <c r="C77" s="21">
        <f t="shared" ref="C77" si="24">+C78</f>
        <v>0</v>
      </c>
      <c r="D77" s="21">
        <f t="shared" ref="D77" si="25">+D78</f>
        <v>0</v>
      </c>
      <c r="E77" s="21">
        <f t="shared" ref="E77" si="26">+E78</f>
        <v>0</v>
      </c>
      <c r="F77" s="21">
        <f t="shared" ref="F77" si="27">+F78</f>
        <v>0</v>
      </c>
      <c r="G77" s="21">
        <f t="shared" ref="G77" si="28">+G78</f>
        <v>0</v>
      </c>
      <c r="H77" s="21">
        <f t="shared" ref="H77" si="29">+H78</f>
        <v>0</v>
      </c>
      <c r="I77" s="21">
        <f t="shared" ref="I77" si="30">+I78</f>
        <v>0</v>
      </c>
      <c r="J77" s="21">
        <f t="shared" ref="J77" si="31">+J78</f>
        <v>0</v>
      </c>
      <c r="K77" s="21">
        <f t="shared" ref="K77" si="32">+K78</f>
        <v>0</v>
      </c>
      <c r="L77" s="21">
        <f t="shared" ref="L77" si="33">+L78</f>
        <v>468</v>
      </c>
      <c r="M77" s="21">
        <f t="shared" ref="M77" si="34">+M78</f>
        <v>936</v>
      </c>
      <c r="N77" s="21">
        <f t="shared" ref="N77" si="35">+N78</f>
        <v>1413.3600000000001</v>
      </c>
      <c r="O77" s="21">
        <f t="shared" ref="O77" si="36">+O78</f>
        <v>1890.7200000000003</v>
      </c>
      <c r="P77" s="21">
        <f t="shared" ref="P77" si="37">+P78</f>
        <v>2368.0800000000004</v>
      </c>
      <c r="Q77" s="21">
        <f t="shared" ref="Q77" si="38">+Q78</f>
        <v>2845.4400000000005</v>
      </c>
      <c r="R77" s="21">
        <f t="shared" ref="R77" si="39">+R78</f>
        <v>3322.8000000000006</v>
      </c>
      <c r="S77" s="21">
        <f t="shared" ref="S77" si="40">+S78</f>
        <v>3800.1600000000008</v>
      </c>
      <c r="T77" s="21">
        <f t="shared" ref="T77" si="41">+T78</f>
        <v>4277.5200000000004</v>
      </c>
      <c r="U77" s="21">
        <f t="shared" ref="U77" si="42">+U78</f>
        <v>4754.88</v>
      </c>
      <c r="V77" s="21">
        <f t="shared" ref="V77" si="43">+V78</f>
        <v>5232.24</v>
      </c>
      <c r="W77" s="21">
        <f t="shared" ref="W77" si="44">+W78</f>
        <v>5709.5999999999995</v>
      </c>
      <c r="X77" s="21">
        <f t="shared" ref="X77" si="45">+X78</f>
        <v>6186.9599999999991</v>
      </c>
      <c r="Y77" s="21">
        <f t="shared" ref="Y77" si="46">+Y78</f>
        <v>6664.3199999999988</v>
      </c>
      <c r="Z77" s="21">
        <f t="shared" ref="Z77" si="47">+Z78</f>
        <v>7151.2271999999984</v>
      </c>
      <c r="AA77" s="21">
        <f t="shared" ref="AA77" si="48">+AA78</f>
        <v>7638.1343999999981</v>
      </c>
      <c r="AB77" s="21">
        <f t="shared" ref="AB77" si="49">+AB78</f>
        <v>8125.0415999999977</v>
      </c>
      <c r="AC77" s="21">
        <f t="shared" ref="AC77" si="50">+AC78</f>
        <v>8611.9487999999983</v>
      </c>
      <c r="AD77" s="21">
        <f t="shared" ref="AD77" si="51">+AD78</f>
        <v>9098.8559999999979</v>
      </c>
      <c r="AE77" s="21">
        <f t="shared" ref="AE77" si="52">+AE78</f>
        <v>9585.7631999999976</v>
      </c>
      <c r="AF77" s="21">
        <f t="shared" ref="AF77" si="53">+AF78</f>
        <v>10072.670399999997</v>
      </c>
      <c r="AG77" s="21">
        <f t="shared" ref="AG77" si="54">+AG78</f>
        <v>10559.577599999997</v>
      </c>
      <c r="AH77" s="21">
        <f t="shared" ref="AH77" si="55">+AH78</f>
        <v>11046.484799999997</v>
      </c>
      <c r="AI77" s="21">
        <f t="shared" ref="AI77" si="56">+AI78</f>
        <v>11533.391999999996</v>
      </c>
      <c r="AJ77" s="21">
        <f t="shared" ref="AJ77" si="57">+AJ78</f>
        <v>12020.299199999996</v>
      </c>
      <c r="AK77" s="21">
        <f t="shared" ref="AK77" si="58">+AK78</f>
        <v>12507.206399999995</v>
      </c>
      <c r="AM77" s="20"/>
    </row>
    <row r="78" spans="1:39" x14ac:dyDescent="0.2">
      <c r="A78" s="8" t="s">
        <v>56</v>
      </c>
      <c r="B78" s="20">
        <f>+CEm!B55</f>
        <v>0</v>
      </c>
      <c r="C78" s="20">
        <f>+CEm!C55+B78</f>
        <v>0</v>
      </c>
      <c r="D78" s="20">
        <f>+CEm!D55+C78</f>
        <v>0</v>
      </c>
      <c r="E78" s="20">
        <f>+CEm!E55+D78</f>
        <v>0</v>
      </c>
      <c r="F78" s="20">
        <f>+CEm!F55+E78</f>
        <v>0</v>
      </c>
      <c r="G78" s="20">
        <f>+CEm!G55+F78</f>
        <v>0</v>
      </c>
      <c r="H78" s="20">
        <f>+CEm!H55+G78</f>
        <v>0</v>
      </c>
      <c r="I78" s="20">
        <f>+CEm!I55+H78</f>
        <v>0</v>
      </c>
      <c r="J78" s="20">
        <f>+CEm!J55+I78</f>
        <v>0</v>
      </c>
      <c r="K78" s="20">
        <f>+CEm!K55+J78</f>
        <v>0</v>
      </c>
      <c r="L78" s="20">
        <f>+CEm!L55+K78</f>
        <v>468</v>
      </c>
      <c r="M78" s="20">
        <f>+CEm!M55+L78</f>
        <v>936</v>
      </c>
      <c r="N78" s="20">
        <f>+CEm!N55+M78</f>
        <v>1413.3600000000001</v>
      </c>
      <c r="O78" s="20">
        <f>+CEm!O55+N78</f>
        <v>1890.7200000000003</v>
      </c>
      <c r="P78" s="20">
        <f>+CEm!P55+O78</f>
        <v>2368.0800000000004</v>
      </c>
      <c r="Q78" s="20">
        <f>+CEm!Q55+P78</f>
        <v>2845.4400000000005</v>
      </c>
      <c r="R78" s="20">
        <f>+CEm!R55+Q78</f>
        <v>3322.8000000000006</v>
      </c>
      <c r="S78" s="20">
        <f>+CEm!S55+R78</f>
        <v>3800.1600000000008</v>
      </c>
      <c r="T78" s="20">
        <f>+CEm!T55+S78</f>
        <v>4277.5200000000004</v>
      </c>
      <c r="U78" s="20">
        <f>+CEm!U55+T78</f>
        <v>4754.88</v>
      </c>
      <c r="V78" s="20">
        <f>+CEm!V55+U78</f>
        <v>5232.24</v>
      </c>
      <c r="W78" s="20">
        <f>+CEm!W55+V78</f>
        <v>5709.5999999999995</v>
      </c>
      <c r="X78" s="20">
        <f>+CEm!X55+W78</f>
        <v>6186.9599999999991</v>
      </c>
      <c r="Y78" s="20">
        <f>+CEm!Y55+X78</f>
        <v>6664.3199999999988</v>
      </c>
      <c r="Z78" s="20">
        <f>+CEm!Z55+Y78</f>
        <v>7151.2271999999984</v>
      </c>
      <c r="AA78" s="20">
        <f>+CEm!AA55+Z78</f>
        <v>7638.1343999999981</v>
      </c>
      <c r="AB78" s="20">
        <f>+CEm!AB55+AA78</f>
        <v>8125.0415999999977</v>
      </c>
      <c r="AC78" s="20">
        <f>+CEm!AC55+AB78</f>
        <v>8611.9487999999983</v>
      </c>
      <c r="AD78" s="20">
        <f>+CEm!AD55+AC78</f>
        <v>9098.8559999999979</v>
      </c>
      <c r="AE78" s="20">
        <f>+CEm!AE55+AD78</f>
        <v>9585.7631999999976</v>
      </c>
      <c r="AF78" s="20">
        <f>+CEm!AF55+AE78</f>
        <v>10072.670399999997</v>
      </c>
      <c r="AG78" s="20">
        <f>+CEm!AG55+AF78</f>
        <v>10559.577599999997</v>
      </c>
      <c r="AH78" s="20">
        <f>+CEm!AH55+AG78</f>
        <v>11046.484799999997</v>
      </c>
      <c r="AI78" s="20">
        <f>+CEm!AI55+AH78</f>
        <v>11533.391999999996</v>
      </c>
      <c r="AJ78" s="20">
        <f>+CEm!AJ55+AI78</f>
        <v>12020.299199999996</v>
      </c>
      <c r="AK78" s="20">
        <f>+CEm!AK55+AJ78</f>
        <v>12507.206399999995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236348.5</v>
      </c>
      <c r="C81" s="21">
        <f t="shared" ref="C81:AK81" si="59">+C82+C83+C84+C88+C89</f>
        <v>475372.90111111116</v>
      </c>
      <c r="D81" s="21">
        <f t="shared" si="59"/>
        <v>713589.79888888891</v>
      </c>
      <c r="E81" s="21">
        <f t="shared" si="59"/>
        <v>962038.49734028999</v>
      </c>
      <c r="F81" s="21">
        <f t="shared" si="59"/>
        <v>1209907.4718177489</v>
      </c>
      <c r="G81" s="21">
        <f t="shared" si="59"/>
        <v>1461079.0655485482</v>
      </c>
      <c r="H81" s="21">
        <f t="shared" si="59"/>
        <v>1713937.6183011252</v>
      </c>
      <c r="I81" s="21">
        <f t="shared" si="59"/>
        <v>1970924.158590808</v>
      </c>
      <c r="J81" s="21">
        <f t="shared" si="59"/>
        <v>2228258.1095611053</v>
      </c>
      <c r="K81" s="21">
        <f t="shared" si="59"/>
        <v>2485136.7542978814</v>
      </c>
      <c r="L81" s="21">
        <f t="shared" si="59"/>
        <v>2735277.9044396919</v>
      </c>
      <c r="M81" s="21">
        <f t="shared" si="59"/>
        <v>2048897.3312806603</v>
      </c>
      <c r="N81" s="21">
        <f t="shared" si="59"/>
        <v>2297534.1453306763</v>
      </c>
      <c r="O81" s="21">
        <f t="shared" si="59"/>
        <v>2545744.1449489095</v>
      </c>
      <c r="P81" s="21">
        <f t="shared" si="59"/>
        <v>2793967.3320936663</v>
      </c>
      <c r="Q81" s="21">
        <f t="shared" si="59"/>
        <v>3042203.7730377028</v>
      </c>
      <c r="R81" s="21">
        <f t="shared" si="59"/>
        <v>3290453.5343868225</v>
      </c>
      <c r="S81" s="21">
        <f t="shared" si="59"/>
        <v>3538716.683081551</v>
      </c>
      <c r="T81" s="21">
        <f t="shared" si="59"/>
        <v>3786154.0890107774</v>
      </c>
      <c r="U81" s="21">
        <f t="shared" si="59"/>
        <v>4033609.6654322576</v>
      </c>
      <c r="V81" s="21">
        <f t="shared" si="59"/>
        <v>4281083.5036602039</v>
      </c>
      <c r="W81" s="21">
        <f t="shared" si="59"/>
        <v>4528575.6954677207</v>
      </c>
      <c r="X81" s="21">
        <f t="shared" si="59"/>
        <v>4776086.3330891086</v>
      </c>
      <c r="Y81" s="21">
        <f t="shared" si="59"/>
        <v>4093554.5145529499</v>
      </c>
      <c r="Z81" s="21">
        <f t="shared" si="59"/>
        <v>4340505.2423444437</v>
      </c>
      <c r="AA81" s="21">
        <f t="shared" si="59"/>
        <v>4587474.6954431348</v>
      </c>
      <c r="AB81" s="21">
        <f t="shared" si="59"/>
        <v>4834462.9679514095</v>
      </c>
      <c r="AC81" s="21">
        <f t="shared" si="59"/>
        <v>5081511.8211112246</v>
      </c>
      <c r="AD81" s="21">
        <f t="shared" si="59"/>
        <v>5328579.6833064817</v>
      </c>
      <c r="AE81" s="21">
        <f t="shared" si="59"/>
        <v>5575666.6500654193</v>
      </c>
      <c r="AF81" s="21">
        <f t="shared" si="59"/>
        <v>5822772.8173963428</v>
      </c>
      <c r="AG81" s="21">
        <f t="shared" si="59"/>
        <v>6069898.2817900395</v>
      </c>
      <c r="AH81" s="21">
        <f t="shared" si="59"/>
        <v>6317043.1402222039</v>
      </c>
      <c r="AI81" s="21">
        <f t="shared" si="59"/>
        <v>6564207.490155871</v>
      </c>
      <c r="AJ81" s="21">
        <f t="shared" si="59"/>
        <v>6811391.4295438705</v>
      </c>
      <c r="AK81" s="21">
        <f t="shared" si="59"/>
        <v>6131939.7846863894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60">+SUM(C85:C87)</f>
        <v>0</v>
      </c>
      <c r="D84" s="21">
        <f t="shared" si="60"/>
        <v>0</v>
      </c>
      <c r="E84" s="21">
        <f t="shared" si="60"/>
        <v>0</v>
      </c>
      <c r="F84" s="21">
        <f t="shared" si="60"/>
        <v>0</v>
      </c>
      <c r="G84" s="21">
        <f t="shared" si="60"/>
        <v>0</v>
      </c>
      <c r="H84" s="21">
        <f t="shared" si="60"/>
        <v>0</v>
      </c>
      <c r="I84" s="21">
        <f t="shared" si="60"/>
        <v>0</v>
      </c>
      <c r="J84" s="21">
        <f t="shared" si="60"/>
        <v>0</v>
      </c>
      <c r="K84" s="21">
        <f t="shared" si="60"/>
        <v>0</v>
      </c>
      <c r="L84" s="21">
        <f t="shared" si="60"/>
        <v>0</v>
      </c>
      <c r="M84" s="21">
        <f t="shared" si="60"/>
        <v>0</v>
      </c>
      <c r="N84" s="21">
        <f t="shared" si="60"/>
        <v>0</v>
      </c>
      <c r="O84" s="21">
        <f t="shared" si="60"/>
        <v>0</v>
      </c>
      <c r="P84" s="21">
        <f t="shared" si="60"/>
        <v>0</v>
      </c>
      <c r="Q84" s="21">
        <f t="shared" si="60"/>
        <v>0</v>
      </c>
      <c r="R84" s="21">
        <f t="shared" si="60"/>
        <v>0</v>
      </c>
      <c r="S84" s="21">
        <f t="shared" si="60"/>
        <v>0</v>
      </c>
      <c r="T84" s="21">
        <f t="shared" si="60"/>
        <v>0</v>
      </c>
      <c r="U84" s="21">
        <f t="shared" si="60"/>
        <v>0</v>
      </c>
      <c r="V84" s="21">
        <f t="shared" si="60"/>
        <v>0</v>
      </c>
      <c r="W84" s="21">
        <f t="shared" si="60"/>
        <v>0</v>
      </c>
      <c r="X84" s="21">
        <f t="shared" si="60"/>
        <v>0</v>
      </c>
      <c r="Y84" s="21">
        <f t="shared" si="60"/>
        <v>0</v>
      </c>
      <c r="Z84" s="21">
        <f t="shared" si="60"/>
        <v>0</v>
      </c>
      <c r="AA84" s="21">
        <f t="shared" si="60"/>
        <v>0</v>
      </c>
      <c r="AB84" s="21">
        <f t="shared" si="60"/>
        <v>0</v>
      </c>
      <c r="AC84" s="21">
        <f t="shared" si="60"/>
        <v>0</v>
      </c>
      <c r="AD84" s="21">
        <f t="shared" si="60"/>
        <v>0</v>
      </c>
      <c r="AE84" s="21">
        <f t="shared" si="60"/>
        <v>0</v>
      </c>
      <c r="AF84" s="21">
        <f t="shared" si="60"/>
        <v>0</v>
      </c>
      <c r="AG84" s="21">
        <f t="shared" si="60"/>
        <v>0</v>
      </c>
      <c r="AH84" s="21">
        <f t="shared" si="60"/>
        <v>0</v>
      </c>
      <c r="AI84" s="21">
        <f t="shared" si="60"/>
        <v>0</v>
      </c>
      <c r="AJ84" s="21">
        <f t="shared" si="60"/>
        <v>0</v>
      </c>
      <c r="AK84" s="21">
        <f t="shared" si="60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236348.5</v>
      </c>
      <c r="D88" s="21">
        <f>+C88+C89</f>
        <v>475372.90111111116</v>
      </c>
      <c r="E88" s="21">
        <f>+D88+D89</f>
        <v>713589.79888888891</v>
      </c>
      <c r="F88" s="21">
        <f t="shared" ref="F88:AK88" si="61">+E88+E89</f>
        <v>962038.49734028999</v>
      </c>
      <c r="G88" s="21">
        <f t="shared" si="61"/>
        <v>1209907.4718177489</v>
      </c>
      <c r="H88" s="21">
        <f t="shared" si="61"/>
        <v>1461079.0655485482</v>
      </c>
      <c r="I88" s="21">
        <f t="shared" si="61"/>
        <v>1713937.6183011252</v>
      </c>
      <c r="J88" s="21">
        <f t="shared" si="61"/>
        <v>1970924.158590808</v>
      </c>
      <c r="K88" s="21">
        <f t="shared" si="61"/>
        <v>2228258.1095611053</v>
      </c>
      <c r="L88" s="21">
        <f t="shared" si="61"/>
        <v>2485136.7542978814</v>
      </c>
      <c r="M88" s="21">
        <f t="shared" si="61"/>
        <v>2735277.9044396919</v>
      </c>
      <c r="N88" s="21">
        <f t="shared" si="61"/>
        <v>2048897.3312806603</v>
      </c>
      <c r="O88" s="21">
        <f t="shared" si="61"/>
        <v>2297534.1453306763</v>
      </c>
      <c r="P88" s="21">
        <f t="shared" si="61"/>
        <v>2545744.1449489095</v>
      </c>
      <c r="Q88" s="21">
        <f t="shared" si="61"/>
        <v>2793967.3320936663</v>
      </c>
      <c r="R88" s="21">
        <f t="shared" si="61"/>
        <v>3042203.7730377028</v>
      </c>
      <c r="S88" s="21">
        <f t="shared" si="61"/>
        <v>3290453.5343868225</v>
      </c>
      <c r="T88" s="21">
        <f t="shared" si="61"/>
        <v>3538716.683081551</v>
      </c>
      <c r="U88" s="21">
        <f t="shared" si="61"/>
        <v>3786154.0890107774</v>
      </c>
      <c r="V88" s="21">
        <f t="shared" si="61"/>
        <v>4033609.6654322576</v>
      </c>
      <c r="W88" s="21">
        <f t="shared" si="61"/>
        <v>4281083.5036602039</v>
      </c>
      <c r="X88" s="21">
        <f t="shared" si="61"/>
        <v>4528575.6954677207</v>
      </c>
      <c r="Y88" s="21">
        <f t="shared" si="61"/>
        <v>4776086.3330891086</v>
      </c>
      <c r="Z88" s="21">
        <f t="shared" si="61"/>
        <v>4093554.5145529499</v>
      </c>
      <c r="AA88" s="21">
        <f t="shared" si="61"/>
        <v>4340505.2423444437</v>
      </c>
      <c r="AB88" s="21">
        <f t="shared" si="61"/>
        <v>4587474.6954431348</v>
      </c>
      <c r="AC88" s="21">
        <f t="shared" si="61"/>
        <v>4834462.9679514095</v>
      </c>
      <c r="AD88" s="21">
        <f t="shared" si="61"/>
        <v>5081511.8211112246</v>
      </c>
      <c r="AE88" s="21">
        <f t="shared" si="61"/>
        <v>5328579.6833064817</v>
      </c>
      <c r="AF88" s="21">
        <f t="shared" si="61"/>
        <v>5575666.6500654193</v>
      </c>
      <c r="AG88" s="21">
        <f t="shared" si="61"/>
        <v>5822772.8173963428</v>
      </c>
      <c r="AH88" s="21">
        <f t="shared" si="61"/>
        <v>6069898.2817900395</v>
      </c>
      <c r="AI88" s="21">
        <f t="shared" si="61"/>
        <v>6317043.1402222039</v>
      </c>
      <c r="AJ88" s="21">
        <f t="shared" si="61"/>
        <v>6564207.490155871</v>
      </c>
      <c r="AK88" s="21">
        <f t="shared" si="61"/>
        <v>6811391.4295438705</v>
      </c>
    </row>
    <row r="89" spans="1:37" x14ac:dyDescent="0.2">
      <c r="A89" s="9" t="s">
        <v>66</v>
      </c>
      <c r="B89" s="21">
        <f>+CEm!B72</f>
        <v>236348.5</v>
      </c>
      <c r="C89" s="21">
        <f>+CEm!C72</f>
        <v>239024.40111111116</v>
      </c>
      <c r="D89" s="21">
        <f>+CEm!D72</f>
        <v>238216.89777777778</v>
      </c>
      <c r="E89" s="21">
        <f>+CEm!E72</f>
        <v>248448.69845140105</v>
      </c>
      <c r="F89" s="21">
        <f>+CEm!F72</f>
        <v>247868.97447745886</v>
      </c>
      <c r="G89" s="21">
        <f>+CEm!G72</f>
        <v>251171.59373079936</v>
      </c>
      <c r="H89" s="21">
        <f>+CEm!H72</f>
        <v>252858.55275257709</v>
      </c>
      <c r="I89" s="21">
        <f>+CEm!I72</f>
        <v>256986.54028968277</v>
      </c>
      <c r="J89" s="21">
        <f>+CEm!J72</f>
        <v>257333.95097029698</v>
      </c>
      <c r="K89" s="21">
        <f>+CEm!K72</f>
        <v>256878.64473677624</v>
      </c>
      <c r="L89" s="21">
        <f>+CEm!L72</f>
        <v>250141.15014181059</v>
      </c>
      <c r="M89" s="21">
        <f>+CEm!M72</f>
        <v>-686380.57315903145</v>
      </c>
      <c r="N89" s="21">
        <f>+CEm!N72</f>
        <v>248636.81405001605</v>
      </c>
      <c r="O89" s="21">
        <f>+CEm!O72</f>
        <v>248209.99961823315</v>
      </c>
      <c r="P89" s="21">
        <f>+CEm!P72</f>
        <v>248223.18714475693</v>
      </c>
      <c r="Q89" s="21">
        <f>+CEm!Q72</f>
        <v>248236.44094403644</v>
      </c>
      <c r="R89" s="21">
        <f>+CEm!R72</f>
        <v>248249.76134911983</v>
      </c>
      <c r="S89" s="21">
        <f>+CEm!S72</f>
        <v>248263.14869472859</v>
      </c>
      <c r="T89" s="21">
        <f>+CEm!T72</f>
        <v>247437.40592922625</v>
      </c>
      <c r="U89" s="21">
        <f>+CEm!U72</f>
        <v>247455.5764214801</v>
      </c>
      <c r="V89" s="21">
        <f>+CEm!V72</f>
        <v>247473.83822794631</v>
      </c>
      <c r="W89" s="21">
        <f>+CEm!W72</f>
        <v>247492.19180751641</v>
      </c>
      <c r="X89" s="21">
        <f>+CEm!X72</f>
        <v>247510.63762138804</v>
      </c>
      <c r="Y89" s="21">
        <f>+CEm!Y72</f>
        <v>-682531.81853615853</v>
      </c>
      <c r="Z89" s="21">
        <f>+CEm!Z72</f>
        <v>246950.72779149358</v>
      </c>
      <c r="AA89" s="21">
        <f>+CEm!AA72</f>
        <v>246969.45309869133</v>
      </c>
      <c r="AB89" s="21">
        <f>+CEm!AB72</f>
        <v>246988.27250827517</v>
      </c>
      <c r="AC89" s="21">
        <f>+CEm!AC72</f>
        <v>247048.85315981501</v>
      </c>
      <c r="AD89" s="21">
        <f>+CEm!AD72</f>
        <v>247067.86219525739</v>
      </c>
      <c r="AE89" s="21">
        <f>+CEm!AE72</f>
        <v>247086.96675893723</v>
      </c>
      <c r="AF89" s="21">
        <f>+CEm!AF72</f>
        <v>247106.16733092329</v>
      </c>
      <c r="AG89" s="21">
        <f>+CEm!AG72</f>
        <v>247125.46439369689</v>
      </c>
      <c r="AH89" s="21">
        <f>+CEm!AH72</f>
        <v>247144.85843216401</v>
      </c>
      <c r="AI89" s="21">
        <f>+CEm!AI72</f>
        <v>247164.34993366749</v>
      </c>
      <c r="AJ89" s="21">
        <f>+CEm!AJ72</f>
        <v>247183.93938799913</v>
      </c>
      <c r="AK89" s="21">
        <f>+CEm!AK72</f>
        <v>-679451.64485748135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62">+C81+C75+C60+C57</f>
        <v>777398.35111111111</v>
      </c>
      <c r="D91" s="21">
        <f t="shared" si="62"/>
        <v>792099.04888888891</v>
      </c>
      <c r="E91" s="21">
        <f t="shared" si="62"/>
        <v>1076801.4328717899</v>
      </c>
      <c r="F91" s="21">
        <f t="shared" si="62"/>
        <v>1386723.0052347046</v>
      </c>
      <c r="G91" s="21">
        <f t="shared" si="62"/>
        <v>1703028.9438598847</v>
      </c>
      <c r="H91" s="21">
        <f t="shared" si="62"/>
        <v>1977948.2905653601</v>
      </c>
      <c r="I91" s="21">
        <f t="shared" si="62"/>
        <v>2241247.349754849</v>
      </c>
      <c r="J91" s="21">
        <f t="shared" si="62"/>
        <v>2547184.4398844074</v>
      </c>
      <c r="K91" s="21">
        <f t="shared" si="62"/>
        <v>2802386.2712320499</v>
      </c>
      <c r="L91" s="21">
        <f t="shared" si="62"/>
        <v>3090807.9905138337</v>
      </c>
      <c r="M91" s="21">
        <f t="shared" si="62"/>
        <v>3356819.7028063126</v>
      </c>
      <c r="N91" s="21">
        <f t="shared" si="62"/>
        <v>3546462.6002818579</v>
      </c>
      <c r="O91" s="21">
        <f t="shared" si="62"/>
        <v>3855865.7517404696</v>
      </c>
      <c r="P91" s="21">
        <f t="shared" si="62"/>
        <v>4106531.1031990815</v>
      </c>
      <c r="Q91" s="21">
        <f t="shared" si="62"/>
        <v>4318376.8746576943</v>
      </c>
      <c r="R91" s="21">
        <f t="shared" si="62"/>
        <v>4579109.1461163051</v>
      </c>
      <c r="S91" s="21">
        <f t="shared" si="62"/>
        <v>3973663.4415224399</v>
      </c>
      <c r="T91" s="21">
        <f t="shared" si="62"/>
        <v>4212566.5656458</v>
      </c>
      <c r="U91" s="21">
        <f t="shared" si="62"/>
        <v>4405497.3697691606</v>
      </c>
      <c r="V91" s="21">
        <f t="shared" si="62"/>
        <v>4684164.0538925203</v>
      </c>
      <c r="W91" s="21">
        <f t="shared" si="62"/>
        <v>4989258.2580158804</v>
      </c>
      <c r="X91" s="21">
        <f t="shared" si="62"/>
        <v>5206253.2021392407</v>
      </c>
      <c r="Y91" s="21">
        <f t="shared" si="62"/>
        <v>4459665.6315933652</v>
      </c>
      <c r="Z91" s="21">
        <f t="shared" si="62"/>
        <v>4701555.8170997929</v>
      </c>
      <c r="AA91" s="21">
        <f t="shared" si="62"/>
        <v>5027329.888406219</v>
      </c>
      <c r="AB91" s="21">
        <f t="shared" si="62"/>
        <v>5297669.5797126452</v>
      </c>
      <c r="AC91" s="21">
        <f t="shared" si="62"/>
        <v>5472059.7976857387</v>
      </c>
      <c r="AD91" s="21">
        <f t="shared" si="62"/>
        <v>5682833.5956588322</v>
      </c>
      <c r="AE91" s="21">
        <f t="shared" si="62"/>
        <v>5914316.2736319257</v>
      </c>
      <c r="AF91" s="21">
        <f t="shared" si="62"/>
        <v>6213545.1916050194</v>
      </c>
      <c r="AG91" s="21">
        <f t="shared" si="62"/>
        <v>6501380.6095781131</v>
      </c>
      <c r="AH91" s="21">
        <f t="shared" si="62"/>
        <v>6684384.9275512062</v>
      </c>
      <c r="AI91" s="21">
        <f t="shared" si="62"/>
        <v>6903312.8055242999</v>
      </c>
      <c r="AJ91" s="21">
        <f t="shared" si="62"/>
        <v>7168166.147721393</v>
      </c>
      <c r="AK91" s="21">
        <f t="shared" si="62"/>
        <v>6531397.3693255931</v>
      </c>
    </row>
    <row r="95" spans="1:37" x14ac:dyDescent="0.2">
      <c r="A95" s="9" t="s">
        <v>68</v>
      </c>
      <c r="B95" s="21" t="str">
        <f t="shared" ref="B95:AK95" si="63">+IF(B53-B91=0,"OK",(B53-B91))</f>
        <v>OK</v>
      </c>
      <c r="C95" s="23" t="str">
        <f t="shared" si="63"/>
        <v>OK</v>
      </c>
      <c r="D95" s="21" t="str">
        <f t="shared" si="63"/>
        <v>OK</v>
      </c>
      <c r="E95" s="21" t="str">
        <f t="shared" si="63"/>
        <v>OK</v>
      </c>
      <c r="F95" s="21">
        <f t="shared" si="63"/>
        <v>2.3283064365386963E-10</v>
      </c>
      <c r="G95" s="21" t="str">
        <f t="shared" si="63"/>
        <v>OK</v>
      </c>
      <c r="H95" s="21" t="str">
        <f t="shared" si="63"/>
        <v>OK</v>
      </c>
      <c r="I95" s="21" t="str">
        <f t="shared" si="63"/>
        <v>OK</v>
      </c>
      <c r="J95" s="21" t="str">
        <f t="shared" si="63"/>
        <v>OK</v>
      </c>
      <c r="K95" s="21" t="str">
        <f t="shared" si="63"/>
        <v>OK</v>
      </c>
      <c r="L95" s="21" t="str">
        <f t="shared" si="63"/>
        <v>OK</v>
      </c>
      <c r="M95" s="21">
        <f t="shared" si="63"/>
        <v>-4.6566128730773926E-10</v>
      </c>
      <c r="N95" s="21">
        <f t="shared" si="63"/>
        <v>-4.6566128730773926E-10</v>
      </c>
      <c r="O95" s="21">
        <f t="shared" si="63"/>
        <v>-4.6566128730773926E-10</v>
      </c>
      <c r="P95" s="21">
        <f t="shared" si="63"/>
        <v>-4.6566128730773926E-10</v>
      </c>
      <c r="Q95" s="21">
        <f t="shared" si="63"/>
        <v>-9.3132257461547852E-10</v>
      </c>
      <c r="R95" s="21" t="str">
        <f t="shared" si="63"/>
        <v>OK</v>
      </c>
      <c r="S95" s="21">
        <f t="shared" si="63"/>
        <v>-9.3132257461547852E-10</v>
      </c>
      <c r="T95" s="21">
        <f t="shared" si="63"/>
        <v>-9.3132257461547852E-10</v>
      </c>
      <c r="U95" s="21">
        <f t="shared" si="63"/>
        <v>-9.3132257461547852E-10</v>
      </c>
      <c r="V95" s="21">
        <f t="shared" si="63"/>
        <v>-9.3132257461547852E-10</v>
      </c>
      <c r="W95" s="21">
        <f t="shared" si="63"/>
        <v>-9.3132257461547852E-10</v>
      </c>
      <c r="X95" s="21">
        <f t="shared" si="63"/>
        <v>-9.3132257461547852E-10</v>
      </c>
      <c r="Y95" s="21">
        <f t="shared" si="63"/>
        <v>-9.3132257461547852E-10</v>
      </c>
      <c r="Z95" s="21">
        <f t="shared" si="63"/>
        <v>-1.862645149230957E-9</v>
      </c>
      <c r="AA95" s="21">
        <f t="shared" si="63"/>
        <v>-9.3132257461547852E-10</v>
      </c>
      <c r="AB95" s="21" t="str">
        <f t="shared" si="63"/>
        <v>OK</v>
      </c>
      <c r="AC95" s="21" t="str">
        <f t="shared" si="63"/>
        <v>OK</v>
      </c>
      <c r="AD95" s="21" t="str">
        <f t="shared" si="63"/>
        <v>OK</v>
      </c>
      <c r="AE95" s="21" t="str">
        <f t="shared" si="63"/>
        <v>OK</v>
      </c>
      <c r="AF95" s="21" t="str">
        <f t="shared" si="63"/>
        <v>OK</v>
      </c>
      <c r="AG95" s="21">
        <f t="shared" si="63"/>
        <v>-9.3132257461547852E-10</v>
      </c>
      <c r="AH95" s="21" t="str">
        <f t="shared" si="63"/>
        <v>OK</v>
      </c>
      <c r="AI95" s="21">
        <f t="shared" si="63"/>
        <v>-9.3132257461547852E-10</v>
      </c>
      <c r="AJ95" s="21" t="str">
        <f t="shared" si="63"/>
        <v>OK</v>
      </c>
      <c r="AK95" s="21" t="str">
        <f t="shared" si="63"/>
        <v>OK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2"/>
  <sheetViews>
    <sheetView showGridLines="0" zoomScaleNormal="100" workbookViewId="0">
      <pane xSplit="1" ySplit="2" topLeftCell="U39" activePane="bottomRight" state="frozen"/>
      <selection pane="topRight" activeCell="B1" sqref="B1"/>
      <selection pane="bottomLeft" activeCell="A3" sqref="A3"/>
      <selection pane="bottomRight" activeCell="AL67" sqref="AL67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204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154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202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203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153</v>
      </c>
      <c r="B22" s="15">
        <f>-B14+B11</f>
        <v>238608.5</v>
      </c>
      <c r="C22" s="15">
        <f t="shared" ref="C22:AK22" si="7">-C14+C11</f>
        <v>241423.29000000004</v>
      </c>
      <c r="D22" s="15">
        <f t="shared" si="7"/>
        <v>240649.12</v>
      </c>
      <c r="E22" s="15">
        <f t="shared" si="7"/>
        <v>251960.25999999998</v>
      </c>
      <c r="F22" s="15">
        <f t="shared" si="7"/>
        <v>251904.23</v>
      </c>
      <c r="G22" s="15">
        <f t="shared" si="7"/>
        <v>255850.70879999996</v>
      </c>
      <c r="H22" s="15">
        <f t="shared" si="7"/>
        <v>257659.63480000003</v>
      </c>
      <c r="I22" s="15">
        <f t="shared" si="7"/>
        <v>262370.50080000004</v>
      </c>
      <c r="J22" s="15">
        <f t="shared" si="7"/>
        <v>262911.99180000002</v>
      </c>
      <c r="K22" s="15">
        <f t="shared" si="7"/>
        <v>262599.14880000002</v>
      </c>
      <c r="L22" s="15">
        <f t="shared" si="7"/>
        <v>263841.51644000004</v>
      </c>
      <c r="M22" s="15">
        <f t="shared" si="7"/>
        <v>263581.27040000004</v>
      </c>
      <c r="N22" s="15">
        <f t="shared" si="7"/>
        <v>263494.51</v>
      </c>
      <c r="O22" s="15">
        <f t="shared" si="7"/>
        <v>263491.73840000003</v>
      </c>
      <c r="P22" s="15">
        <f t="shared" si="7"/>
        <v>263491.73840000009</v>
      </c>
      <c r="Q22" s="15">
        <f t="shared" si="7"/>
        <v>263491.73840000003</v>
      </c>
      <c r="R22" s="15">
        <f t="shared" si="7"/>
        <v>263491.73840000003</v>
      </c>
      <c r="S22" s="15">
        <f t="shared" si="7"/>
        <v>263491.73840000003</v>
      </c>
      <c r="T22" s="15">
        <f t="shared" si="7"/>
        <v>263491.73840000003</v>
      </c>
      <c r="U22" s="15">
        <f t="shared" si="7"/>
        <v>263491.73840000003</v>
      </c>
      <c r="V22" s="15">
        <f t="shared" si="7"/>
        <v>263491.73840000003</v>
      </c>
      <c r="W22" s="15">
        <f t="shared" si="7"/>
        <v>263491.73840000003</v>
      </c>
      <c r="X22" s="15">
        <f t="shared" si="7"/>
        <v>263491.73840000003</v>
      </c>
      <c r="Y22" s="15">
        <f t="shared" si="7"/>
        <v>263491.73840000003</v>
      </c>
      <c r="Z22" s="15">
        <f t="shared" si="7"/>
        <v>263491.73840000003</v>
      </c>
      <c r="AA22" s="15">
        <f t="shared" si="7"/>
        <v>263491.73840000003</v>
      </c>
      <c r="AB22" s="15">
        <f t="shared" si="7"/>
        <v>263491.73840000003</v>
      </c>
      <c r="AC22" s="15">
        <f t="shared" si="7"/>
        <v>263491.73840000003</v>
      </c>
      <c r="AD22" s="15">
        <f t="shared" si="7"/>
        <v>263491.73840000003</v>
      </c>
      <c r="AE22" s="15">
        <f t="shared" si="7"/>
        <v>263491.73840000003</v>
      </c>
      <c r="AF22" s="15">
        <f t="shared" si="7"/>
        <v>263491.73840000003</v>
      </c>
      <c r="AG22" s="15">
        <f t="shared" si="7"/>
        <v>263491.73840000003</v>
      </c>
      <c r="AH22" s="15">
        <f t="shared" si="7"/>
        <v>263491.73840000003</v>
      </c>
      <c r="AI22" s="15">
        <f t="shared" si="7"/>
        <v>263491.73840000009</v>
      </c>
      <c r="AJ22" s="15">
        <f t="shared" si="7"/>
        <v>263491.73840000003</v>
      </c>
      <c r="AK22" s="15">
        <f t="shared" si="7"/>
        <v>263491.73840000003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+B25+B34+B41+B49</f>
        <v>2260</v>
      </c>
      <c r="C24" s="15">
        <f t="shared" si="8"/>
        <v>2398.8888888888887</v>
      </c>
      <c r="D24" s="15">
        <f t="shared" si="8"/>
        <v>2432.2222222222222</v>
      </c>
      <c r="E24" s="15">
        <f t="shared" si="8"/>
        <v>3411.0533058222054</v>
      </c>
      <c r="F24" s="15">
        <f t="shared" si="8"/>
        <v>3835.3821396888384</v>
      </c>
      <c r="G24" s="15">
        <f t="shared" si="8"/>
        <v>4355.8798899554877</v>
      </c>
      <c r="H24" s="15">
        <f t="shared" si="8"/>
        <v>4355.8798899554886</v>
      </c>
      <c r="I24" s="15">
        <f t="shared" si="8"/>
        <v>4793.0443068888053</v>
      </c>
      <c r="J24" s="15">
        <f t="shared" si="8"/>
        <v>4843.0443068888053</v>
      </c>
      <c r="K24" s="15">
        <f t="shared" si="8"/>
        <v>4843.0443068888053</v>
      </c>
      <c r="L24" s="15">
        <f t="shared" si="8"/>
        <v>12682.044306888805</v>
      </c>
      <c r="M24" s="15">
        <f t="shared" si="8"/>
        <v>13119.208723822121</v>
      </c>
      <c r="N24" s="15">
        <f t="shared" si="8"/>
        <v>13713.153140755436</v>
      </c>
      <c r="O24" s="15">
        <f t="shared" si="8"/>
        <v>14150.317557688753</v>
      </c>
      <c r="P24" s="15">
        <f t="shared" si="8"/>
        <v>14150.317557688753</v>
      </c>
      <c r="Q24" s="15">
        <f t="shared" si="8"/>
        <v>14150.317557688753</v>
      </c>
      <c r="R24" s="15">
        <f t="shared" si="8"/>
        <v>14150.317557688753</v>
      </c>
      <c r="S24" s="15">
        <f t="shared" si="8"/>
        <v>14150.317557688753</v>
      </c>
      <c r="T24" s="15">
        <f t="shared" si="8"/>
        <v>14587.481974622069</v>
      </c>
      <c r="U24" s="15">
        <f t="shared" si="8"/>
        <v>14587.481974622069</v>
      </c>
      <c r="V24" s="15">
        <f t="shared" si="8"/>
        <v>14587.481974622069</v>
      </c>
      <c r="W24" s="15">
        <f t="shared" si="8"/>
        <v>14587.481974622069</v>
      </c>
      <c r="X24" s="15">
        <f t="shared" si="8"/>
        <v>14587.481974622069</v>
      </c>
      <c r="Y24" s="15">
        <f t="shared" si="8"/>
        <v>15024.646391555387</v>
      </c>
      <c r="Z24" s="15">
        <f t="shared" si="8"/>
        <v>15184.561991555387</v>
      </c>
      <c r="AA24" s="15">
        <f t="shared" si="8"/>
        <v>15184.561991555387</v>
      </c>
      <c r="AB24" s="15">
        <f t="shared" si="8"/>
        <v>15184.561991555387</v>
      </c>
      <c r="AC24" s="15">
        <f t="shared" si="8"/>
        <v>15142.895324888721</v>
      </c>
      <c r="AD24" s="15">
        <f t="shared" si="8"/>
        <v>15142.895324888719</v>
      </c>
      <c r="AE24" s="15">
        <f t="shared" si="8"/>
        <v>15142.895324888721</v>
      </c>
      <c r="AF24" s="15">
        <f t="shared" si="8"/>
        <v>15142.895324888723</v>
      </c>
      <c r="AG24" s="15">
        <f t="shared" si="8"/>
        <v>15142.895324888719</v>
      </c>
      <c r="AH24" s="15">
        <f t="shared" si="8"/>
        <v>15142.895324888723</v>
      </c>
      <c r="AI24" s="15">
        <f t="shared" si="8"/>
        <v>15142.895324888721</v>
      </c>
      <c r="AJ24" s="15">
        <f t="shared" si="8"/>
        <v>15142.895324888723</v>
      </c>
      <c r="AK24" s="15">
        <f t="shared" si="8"/>
        <v>15142.895324888723</v>
      </c>
    </row>
    <row r="25" spans="1:37" x14ac:dyDescent="0.2">
      <c r="A25" s="12" t="s">
        <v>82</v>
      </c>
      <c r="B25" s="15">
        <f>SUM(B26:B33)</f>
        <v>420</v>
      </c>
      <c r="C25" s="15">
        <f t="shared" ref="C25:AK25" si="9">SUM(C26:C33)</f>
        <v>420</v>
      </c>
      <c r="D25" s="15">
        <f t="shared" si="9"/>
        <v>420</v>
      </c>
      <c r="E25" s="15">
        <f t="shared" si="9"/>
        <v>961.66666666666663</v>
      </c>
      <c r="F25" s="15">
        <f t="shared" si="9"/>
        <v>511.66666666666663</v>
      </c>
      <c r="G25" s="15">
        <f t="shared" si="9"/>
        <v>595</v>
      </c>
      <c r="H25" s="15">
        <f t="shared" si="9"/>
        <v>595</v>
      </c>
      <c r="I25" s="15">
        <f t="shared" si="9"/>
        <v>595</v>
      </c>
      <c r="J25" s="15">
        <f t="shared" si="9"/>
        <v>595</v>
      </c>
      <c r="K25" s="15">
        <f t="shared" si="9"/>
        <v>595</v>
      </c>
      <c r="L25" s="15">
        <f t="shared" si="9"/>
        <v>595</v>
      </c>
      <c r="M25" s="15">
        <f t="shared" si="9"/>
        <v>595</v>
      </c>
      <c r="N25" s="15">
        <f t="shared" si="9"/>
        <v>595</v>
      </c>
      <c r="O25" s="15">
        <f t="shared" si="9"/>
        <v>595.00000000000023</v>
      </c>
      <c r="P25" s="15">
        <f t="shared" si="9"/>
        <v>595</v>
      </c>
      <c r="Q25" s="15">
        <f t="shared" si="9"/>
        <v>595</v>
      </c>
      <c r="R25" s="15">
        <f t="shared" si="9"/>
        <v>595</v>
      </c>
      <c r="S25" s="15">
        <f t="shared" si="9"/>
        <v>595</v>
      </c>
      <c r="T25" s="15">
        <f t="shared" si="9"/>
        <v>595</v>
      </c>
      <c r="U25" s="15">
        <f t="shared" si="9"/>
        <v>594.99999999999977</v>
      </c>
      <c r="V25" s="15">
        <f t="shared" si="9"/>
        <v>595</v>
      </c>
      <c r="W25" s="15">
        <f t="shared" si="9"/>
        <v>595</v>
      </c>
      <c r="X25" s="15">
        <f t="shared" si="9"/>
        <v>595</v>
      </c>
      <c r="Y25" s="15">
        <f t="shared" si="9"/>
        <v>595</v>
      </c>
      <c r="Z25" s="15">
        <f t="shared" si="9"/>
        <v>595</v>
      </c>
      <c r="AA25" s="15">
        <f t="shared" si="9"/>
        <v>595</v>
      </c>
      <c r="AB25" s="15">
        <f t="shared" si="9"/>
        <v>595</v>
      </c>
      <c r="AC25" s="15">
        <f t="shared" si="9"/>
        <v>553.33333333333348</v>
      </c>
      <c r="AD25" s="15">
        <f t="shared" si="9"/>
        <v>553.33333333333348</v>
      </c>
      <c r="AE25" s="15">
        <f t="shared" si="9"/>
        <v>553.33333333333348</v>
      </c>
      <c r="AF25" s="15">
        <f t="shared" si="9"/>
        <v>553.33333333333394</v>
      </c>
      <c r="AG25" s="15">
        <f t="shared" si="9"/>
        <v>553.33333333333348</v>
      </c>
      <c r="AH25" s="15">
        <f t="shared" si="9"/>
        <v>553.33333333333394</v>
      </c>
      <c r="AI25" s="15">
        <f t="shared" si="9"/>
        <v>553.33333333333348</v>
      </c>
      <c r="AJ25" s="15">
        <f t="shared" si="9"/>
        <v>553.33333333333394</v>
      </c>
      <c r="AK25" s="15">
        <f t="shared" si="9"/>
        <v>553.33333333333394</v>
      </c>
    </row>
    <row r="26" spans="1:37" x14ac:dyDescent="0.2">
      <c r="A26" s="12" t="s">
        <v>83</v>
      </c>
      <c r="B26" s="16">
        <f>+SPm!B30+SPm!B35</f>
        <v>0</v>
      </c>
      <c r="C26" s="16">
        <f>+SPm!C30+SPm!C35-SPm!B30-SPm!B35</f>
        <v>0</v>
      </c>
      <c r="D26" s="16">
        <f>+SPm!D30+SPm!D35-SPm!C30-SPm!C35</f>
        <v>0</v>
      </c>
      <c r="E26" s="16">
        <f>+SPm!E30+SPm!E35-SPm!D30-SPm!D35</f>
        <v>41.666666666666664</v>
      </c>
      <c r="F26" s="16">
        <f>+SPm!F30+SPm!F35-SPm!E30-SPm!E35</f>
        <v>91.666666666666657</v>
      </c>
      <c r="G26" s="16">
        <f>+SPm!G30+SPm!G35-SPm!F30-SPm!F35</f>
        <v>175</v>
      </c>
      <c r="H26" s="16">
        <f>+SPm!H30+SPm!H35-SPm!G30-SPm!G35</f>
        <v>174.99999999999994</v>
      </c>
      <c r="I26" s="16">
        <f>+SPm!I30+SPm!I35-SPm!H30-SPm!H35</f>
        <v>175</v>
      </c>
      <c r="J26" s="16">
        <f>+SPm!J30+SPm!J35-SPm!I30-SPm!I35</f>
        <v>175</v>
      </c>
      <c r="K26" s="16">
        <f>+SPm!K30+SPm!K35-SPm!J30-SPm!J35</f>
        <v>175</v>
      </c>
      <c r="L26" s="16">
        <f>+SPm!L30+SPm!L35-SPm!K30-SPm!K35</f>
        <v>175</v>
      </c>
      <c r="M26" s="16">
        <f>+SPm!M30+SPm!M35-SPm!L30-SPm!L35</f>
        <v>175</v>
      </c>
      <c r="N26" s="16">
        <f>+SPm!N30+SPm!N35-SPm!M30-SPm!M35</f>
        <v>175</v>
      </c>
      <c r="O26" s="16">
        <f>+SPm!O30+SPm!O35-SPm!N30-SPm!N35</f>
        <v>175.00000000000023</v>
      </c>
      <c r="P26" s="16">
        <f>+SPm!P30+SPm!P35-SPm!O30-SPm!O35</f>
        <v>175</v>
      </c>
      <c r="Q26" s="16">
        <f>+SPm!Q30+SPm!Q35-SPm!P30-SPm!P35</f>
        <v>175</v>
      </c>
      <c r="R26" s="16">
        <f>+SPm!R30+SPm!R35-SPm!Q30-SPm!Q35</f>
        <v>175</v>
      </c>
      <c r="S26" s="16">
        <f>+SPm!S30+SPm!S35-SPm!R30-SPm!R35</f>
        <v>175</v>
      </c>
      <c r="T26" s="16">
        <f>+SPm!T30+SPm!T35-SPm!S30-SPm!S35</f>
        <v>175</v>
      </c>
      <c r="U26" s="16">
        <f>+SPm!U30+SPm!U35-SPm!T30-SPm!T35</f>
        <v>174.99999999999977</v>
      </c>
      <c r="V26" s="16">
        <f>+SPm!V30+SPm!V35-SPm!U30-SPm!U35</f>
        <v>175</v>
      </c>
      <c r="W26" s="16">
        <f>+SPm!W30+SPm!W35-SPm!V30-SPm!V35</f>
        <v>175</v>
      </c>
      <c r="X26" s="16">
        <f>+SPm!X30+SPm!X35-SPm!W30-SPm!W35</f>
        <v>175</v>
      </c>
      <c r="Y26" s="16">
        <f>+SPm!Y30+SPm!Y35-SPm!X30-SPm!X35</f>
        <v>175</v>
      </c>
      <c r="Z26" s="16">
        <f>+SPm!Z30+SPm!Z35-SPm!Y30-SPm!Y35</f>
        <v>175</v>
      </c>
      <c r="AA26" s="16">
        <f>+SPm!AA30+SPm!AA35-SPm!Z30-SPm!Z35</f>
        <v>175</v>
      </c>
      <c r="AB26" s="16">
        <f>+SPm!AB30+SPm!AB35-SPm!AA30-SPm!AA35</f>
        <v>175</v>
      </c>
      <c r="AC26" s="16">
        <f>+SPm!AC30+SPm!AC35-SPm!AB30-SPm!AB35</f>
        <v>133.33333333333348</v>
      </c>
      <c r="AD26" s="16">
        <f>+SPm!AD30+SPm!AD35-SPm!AC30-SPm!AC35</f>
        <v>133.33333333333348</v>
      </c>
      <c r="AE26" s="16">
        <f>+SPm!AE30+SPm!AE35-SPm!AD30-SPm!AD35</f>
        <v>133.33333333333348</v>
      </c>
      <c r="AF26" s="16">
        <f>+SPm!AF30+SPm!AF35-SPm!AE30-SPm!AE35</f>
        <v>133.33333333333394</v>
      </c>
      <c r="AG26" s="16">
        <f>+SPm!AG30+SPm!AG35-SPm!AF30-SPm!AF35</f>
        <v>133.33333333333348</v>
      </c>
      <c r="AH26" s="16">
        <f>+SPm!AH30+SPm!AH35-SPm!AG30-SPm!AG35</f>
        <v>133.33333333333394</v>
      </c>
      <c r="AI26" s="16">
        <f>+SPm!AI30+SPm!AI35-SPm!AH30-SPm!AH35</f>
        <v>133.33333333333348</v>
      </c>
      <c r="AJ26" s="16">
        <f>+SPm!AJ30+SPm!AJ35-SPm!AI30-SPm!AI35</f>
        <v>133.33333333333394</v>
      </c>
      <c r="AK26" s="16">
        <f>+SPm!AK30+SPm!AK35-SPm!AJ30-SPm!AJ35</f>
        <v>133.33333333333394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437.16441693331655</v>
      </c>
      <c r="F34" s="15">
        <f t="shared" si="10"/>
        <v>1311.4932507999497</v>
      </c>
      <c r="G34" s="15">
        <f t="shared" si="10"/>
        <v>1748.6576677332662</v>
      </c>
      <c r="H34" s="15">
        <f t="shared" si="10"/>
        <v>1748.6576677332662</v>
      </c>
      <c r="I34" s="15">
        <f t="shared" si="10"/>
        <v>2185.8220846665827</v>
      </c>
      <c r="J34" s="15">
        <f t="shared" si="10"/>
        <v>2185.8220846665827</v>
      </c>
      <c r="K34" s="15">
        <f t="shared" si="10"/>
        <v>2185.8220846665827</v>
      </c>
      <c r="L34" s="15">
        <f t="shared" si="10"/>
        <v>2185.8220846665827</v>
      </c>
      <c r="M34" s="15">
        <f t="shared" si="10"/>
        <v>2622.9865015998989</v>
      </c>
      <c r="N34" s="15">
        <f t="shared" si="10"/>
        <v>3060.1509185332152</v>
      </c>
      <c r="O34" s="15">
        <f t="shared" si="10"/>
        <v>3497.3153354665319</v>
      </c>
      <c r="P34" s="15">
        <f t="shared" si="10"/>
        <v>3497.3153354665319</v>
      </c>
      <c r="Q34" s="15">
        <f t="shared" si="10"/>
        <v>3497.3153354665319</v>
      </c>
      <c r="R34" s="15">
        <f t="shared" si="10"/>
        <v>3497.3153354665319</v>
      </c>
      <c r="S34" s="15">
        <f t="shared" si="10"/>
        <v>3497.3153354665319</v>
      </c>
      <c r="T34" s="15">
        <f t="shared" si="10"/>
        <v>3934.4797523998482</v>
      </c>
      <c r="U34" s="15">
        <f t="shared" si="10"/>
        <v>3934.4797523998482</v>
      </c>
      <c r="V34" s="15">
        <f t="shared" si="10"/>
        <v>3934.4797523998482</v>
      </c>
      <c r="W34" s="15">
        <f t="shared" si="10"/>
        <v>3934.4797523998482</v>
      </c>
      <c r="X34" s="15">
        <f t="shared" si="10"/>
        <v>3934.4797523998482</v>
      </c>
      <c r="Y34" s="15">
        <f t="shared" si="10"/>
        <v>4371.6441693331644</v>
      </c>
      <c r="Z34" s="15">
        <f t="shared" si="10"/>
        <v>4371.6441693331644</v>
      </c>
      <c r="AA34" s="15">
        <f t="shared" si="10"/>
        <v>4371.6441693331644</v>
      </c>
      <c r="AB34" s="15">
        <f t="shared" si="10"/>
        <v>4371.6441693331644</v>
      </c>
      <c r="AC34" s="15">
        <f t="shared" si="10"/>
        <v>4371.6441693331644</v>
      </c>
      <c r="AD34" s="15">
        <f t="shared" si="10"/>
        <v>4371.6441693331644</v>
      </c>
      <c r="AE34" s="15">
        <f t="shared" si="10"/>
        <v>4371.6441693331644</v>
      </c>
      <c r="AF34" s="15">
        <f t="shared" si="10"/>
        <v>4371.6441693331644</v>
      </c>
      <c r="AG34" s="15">
        <f t="shared" si="10"/>
        <v>4371.6441693331644</v>
      </c>
      <c r="AH34" s="15">
        <f t="shared" si="10"/>
        <v>4371.6441693331644</v>
      </c>
      <c r="AI34" s="15">
        <f t="shared" si="10"/>
        <v>4371.6441693331644</v>
      </c>
      <c r="AJ34" s="15">
        <f t="shared" si="10"/>
        <v>4371.6441693331644</v>
      </c>
      <c r="AK34" s="15">
        <f t="shared" si="10"/>
        <v>4371.6441693331644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155</v>
      </c>
      <c r="B36" s="16">
        <f>+E_Leasing!C389</f>
        <v>0</v>
      </c>
      <c r="C36" s="16">
        <f>+E_Leasing!D389</f>
        <v>0</v>
      </c>
      <c r="D36" s="16">
        <f>+E_Leasing!E389</f>
        <v>0</v>
      </c>
      <c r="E36" s="16">
        <f>+E_Leasing!F389</f>
        <v>437.16441693331655</v>
      </c>
      <c r="F36" s="16">
        <f>+E_Leasing!G389</f>
        <v>1311.4932507999497</v>
      </c>
      <c r="G36" s="16">
        <f>+E_Leasing!H389</f>
        <v>1748.6576677332662</v>
      </c>
      <c r="H36" s="16">
        <f>+E_Leasing!I389</f>
        <v>1748.6576677332662</v>
      </c>
      <c r="I36" s="16">
        <f>+E_Leasing!J389</f>
        <v>2185.8220846665827</v>
      </c>
      <c r="J36" s="16">
        <f>+E_Leasing!K389</f>
        <v>2185.8220846665827</v>
      </c>
      <c r="K36" s="16">
        <f>+E_Leasing!L389</f>
        <v>2185.8220846665827</v>
      </c>
      <c r="L36" s="16">
        <f>+E_Leasing!M389</f>
        <v>2185.8220846665827</v>
      </c>
      <c r="M36" s="16">
        <f>+E_Leasing!N389</f>
        <v>2622.9865015998989</v>
      </c>
      <c r="N36" s="16">
        <f>+E_Leasing!O389</f>
        <v>3060.1509185332152</v>
      </c>
      <c r="O36" s="16">
        <f>+E_Leasing!P389</f>
        <v>3497.3153354665319</v>
      </c>
      <c r="P36" s="16">
        <f>+E_Leasing!Q389</f>
        <v>3497.3153354665319</v>
      </c>
      <c r="Q36" s="16">
        <f>+E_Leasing!R389</f>
        <v>3497.3153354665319</v>
      </c>
      <c r="R36" s="16">
        <f>+E_Leasing!S389</f>
        <v>3497.3153354665319</v>
      </c>
      <c r="S36" s="16">
        <f>+E_Leasing!T389</f>
        <v>3497.3153354665319</v>
      </c>
      <c r="T36" s="16">
        <f>+E_Leasing!U389</f>
        <v>3934.4797523998482</v>
      </c>
      <c r="U36" s="16">
        <f>+E_Leasing!V389</f>
        <v>3934.4797523998482</v>
      </c>
      <c r="V36" s="16">
        <f>+E_Leasing!W389</f>
        <v>3934.4797523998482</v>
      </c>
      <c r="W36" s="16">
        <f>+E_Leasing!X389</f>
        <v>3934.4797523998482</v>
      </c>
      <c r="X36" s="16">
        <f>+E_Leasing!Y389</f>
        <v>3934.4797523998482</v>
      </c>
      <c r="Y36" s="16">
        <f>+E_Leasing!Z389</f>
        <v>4371.6441693331644</v>
      </c>
      <c r="Z36" s="16">
        <f>+E_Leasing!AA389</f>
        <v>4371.6441693331644</v>
      </c>
      <c r="AA36" s="16">
        <f>+E_Leasing!AB389</f>
        <v>4371.6441693331644</v>
      </c>
      <c r="AB36" s="16">
        <f>+E_Leasing!AC389</f>
        <v>4371.6441693331644</v>
      </c>
      <c r="AC36" s="16">
        <f>+E_Leasing!AD389</f>
        <v>4371.6441693331644</v>
      </c>
      <c r="AD36" s="16">
        <f>+E_Leasing!AE389</f>
        <v>4371.6441693331644</v>
      </c>
      <c r="AE36" s="16">
        <f>+E_Leasing!AF389</f>
        <v>4371.6441693331644</v>
      </c>
      <c r="AF36" s="16">
        <f>+E_Leasing!AG389</f>
        <v>4371.6441693331644</v>
      </c>
      <c r="AG36" s="16">
        <f>+E_Leasing!AH389</f>
        <v>4371.6441693331644</v>
      </c>
      <c r="AH36" s="16">
        <f>+E_Leasing!AI389</f>
        <v>4371.6441693331644</v>
      </c>
      <c r="AI36" s="16">
        <f>+E_Leasing!AJ389</f>
        <v>4371.6441693331644</v>
      </c>
      <c r="AJ36" s="16">
        <f>+E_Leasing!AK389</f>
        <v>4371.6441693331644</v>
      </c>
      <c r="AK36" s="16">
        <f>+E_Leasing!AL389</f>
        <v>4371.6441693331644</v>
      </c>
    </row>
    <row r="37" spans="1:37" x14ac:dyDescent="0.2">
      <c r="A37" s="12" t="s">
        <v>480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2" t="s">
        <v>95</v>
      </c>
      <c r="B41" s="15">
        <f>SUM(B42:B48)</f>
        <v>1760</v>
      </c>
      <c r="C41" s="15">
        <f t="shared" ref="C41:AK41" si="11">SUM(C42:C48)</f>
        <v>1760</v>
      </c>
      <c r="D41" s="15">
        <f t="shared" si="11"/>
        <v>1760</v>
      </c>
      <c r="E41" s="15">
        <f t="shared" si="11"/>
        <v>1760</v>
      </c>
      <c r="F41" s="15">
        <f t="shared" si="11"/>
        <v>1760</v>
      </c>
      <c r="G41" s="15">
        <f t="shared" si="11"/>
        <v>1760</v>
      </c>
      <c r="H41" s="15">
        <f t="shared" si="11"/>
        <v>1760</v>
      </c>
      <c r="I41" s="15">
        <f t="shared" si="11"/>
        <v>1760</v>
      </c>
      <c r="J41" s="15">
        <f t="shared" si="11"/>
        <v>1760</v>
      </c>
      <c r="K41" s="15">
        <f t="shared" si="11"/>
        <v>1760</v>
      </c>
      <c r="L41" s="15">
        <f t="shared" si="11"/>
        <v>1760</v>
      </c>
      <c r="M41" s="15">
        <f t="shared" si="11"/>
        <v>1760</v>
      </c>
      <c r="N41" s="15">
        <f t="shared" si="11"/>
        <v>1760</v>
      </c>
      <c r="O41" s="15">
        <f t="shared" si="11"/>
        <v>1760</v>
      </c>
      <c r="P41" s="15">
        <f t="shared" si="11"/>
        <v>1760</v>
      </c>
      <c r="Q41" s="15">
        <f t="shared" si="11"/>
        <v>1760</v>
      </c>
      <c r="R41" s="15">
        <f t="shared" si="11"/>
        <v>1760</v>
      </c>
      <c r="S41" s="15">
        <f t="shared" si="11"/>
        <v>1760</v>
      </c>
      <c r="T41" s="15">
        <f t="shared" si="11"/>
        <v>1760</v>
      </c>
      <c r="U41" s="15">
        <f t="shared" si="11"/>
        <v>1760</v>
      </c>
      <c r="V41" s="15">
        <f t="shared" si="11"/>
        <v>1760</v>
      </c>
      <c r="W41" s="15">
        <f t="shared" si="11"/>
        <v>1760</v>
      </c>
      <c r="X41" s="15">
        <f t="shared" si="11"/>
        <v>1760</v>
      </c>
      <c r="Y41" s="15">
        <f t="shared" si="11"/>
        <v>1760</v>
      </c>
      <c r="Z41" s="15">
        <f t="shared" si="11"/>
        <v>1760</v>
      </c>
      <c r="AA41" s="15">
        <f t="shared" si="11"/>
        <v>1760</v>
      </c>
      <c r="AB41" s="15">
        <f t="shared" si="11"/>
        <v>1760</v>
      </c>
      <c r="AC41" s="15">
        <f t="shared" si="11"/>
        <v>1760</v>
      </c>
      <c r="AD41" s="15">
        <f t="shared" si="11"/>
        <v>1760</v>
      </c>
      <c r="AE41" s="15">
        <f t="shared" si="11"/>
        <v>1760</v>
      </c>
      <c r="AF41" s="15">
        <f t="shared" si="11"/>
        <v>1760</v>
      </c>
      <c r="AG41" s="15">
        <f t="shared" si="11"/>
        <v>1760</v>
      </c>
      <c r="AH41" s="15">
        <f t="shared" si="11"/>
        <v>1760</v>
      </c>
      <c r="AI41" s="15">
        <f t="shared" si="11"/>
        <v>1760</v>
      </c>
      <c r="AJ41" s="15">
        <f t="shared" si="11"/>
        <v>1760</v>
      </c>
      <c r="AK41" s="15">
        <f t="shared" si="11"/>
        <v>1760</v>
      </c>
    </row>
    <row r="42" spans="1:37" x14ac:dyDescent="0.2">
      <c r="A42" s="12" t="s">
        <v>96</v>
      </c>
      <c r="B42" s="16">
        <f>+'E_Altri costi'!D19</f>
        <v>180</v>
      </c>
      <c r="C42" s="16">
        <f>+'E_Altri costi'!E19</f>
        <v>180</v>
      </c>
      <c r="D42" s="16">
        <f>+'E_Altri costi'!F19</f>
        <v>180</v>
      </c>
      <c r="E42" s="16">
        <f>+'E_Altri costi'!G19</f>
        <v>180</v>
      </c>
      <c r="F42" s="16">
        <f>+'E_Altri costi'!H19</f>
        <v>180</v>
      </c>
      <c r="G42" s="16">
        <f>+'E_Altri costi'!I19</f>
        <v>180</v>
      </c>
      <c r="H42" s="16">
        <f>+'E_Altri costi'!J19</f>
        <v>180</v>
      </c>
      <c r="I42" s="16">
        <f>+'E_Altri costi'!K19</f>
        <v>180</v>
      </c>
      <c r="J42" s="16">
        <f>+'E_Altri costi'!L19</f>
        <v>180</v>
      </c>
      <c r="K42" s="16">
        <f>+'E_Altri costi'!M19</f>
        <v>180</v>
      </c>
      <c r="L42" s="16">
        <f>+'E_Altri costi'!N19</f>
        <v>180</v>
      </c>
      <c r="M42" s="16">
        <f>+'E_Altri costi'!O19</f>
        <v>180</v>
      </c>
      <c r="N42" s="16">
        <f>+'E_Altri costi'!P19</f>
        <v>180</v>
      </c>
      <c r="O42" s="16">
        <f>+'E_Altri costi'!Q19</f>
        <v>180</v>
      </c>
      <c r="P42" s="16">
        <f>+'E_Altri costi'!R19</f>
        <v>180</v>
      </c>
      <c r="Q42" s="16">
        <f>+'E_Altri costi'!S19</f>
        <v>180</v>
      </c>
      <c r="R42" s="16">
        <f>+'E_Altri costi'!T19</f>
        <v>180</v>
      </c>
      <c r="S42" s="16">
        <f>+'E_Altri costi'!U19</f>
        <v>180</v>
      </c>
      <c r="T42" s="16">
        <f>+'E_Altri costi'!V19</f>
        <v>180</v>
      </c>
      <c r="U42" s="16">
        <f>+'E_Altri costi'!W19</f>
        <v>180</v>
      </c>
      <c r="V42" s="16">
        <f>+'E_Altri costi'!X19</f>
        <v>180</v>
      </c>
      <c r="W42" s="16">
        <f>+'E_Altri costi'!Y19</f>
        <v>180</v>
      </c>
      <c r="X42" s="16">
        <f>+'E_Altri costi'!Z19</f>
        <v>180</v>
      </c>
      <c r="Y42" s="16">
        <f>+'E_Altri costi'!AA19</f>
        <v>180</v>
      </c>
      <c r="Z42" s="16">
        <f>+'E_Altri costi'!AB19</f>
        <v>180</v>
      </c>
      <c r="AA42" s="16">
        <f>+'E_Altri costi'!AC19</f>
        <v>180</v>
      </c>
      <c r="AB42" s="16">
        <f>+'E_Altri costi'!AD19</f>
        <v>180</v>
      </c>
      <c r="AC42" s="16">
        <f>+'E_Altri costi'!AE19</f>
        <v>180</v>
      </c>
      <c r="AD42" s="16">
        <f>+'E_Altri costi'!AF19</f>
        <v>180</v>
      </c>
      <c r="AE42" s="16">
        <f>+'E_Altri costi'!AG19</f>
        <v>180</v>
      </c>
      <c r="AF42" s="16">
        <f>+'E_Altri costi'!AH19</f>
        <v>180</v>
      </c>
      <c r="AG42" s="16">
        <f>+'E_Altri costi'!AI19</f>
        <v>180</v>
      </c>
      <c r="AH42" s="16">
        <f>+'E_Altri costi'!AJ19</f>
        <v>180</v>
      </c>
      <c r="AI42" s="16">
        <f>+'E_Altri costi'!AK19</f>
        <v>180</v>
      </c>
      <c r="AJ42" s="16">
        <f>+'E_Altri costi'!AL19</f>
        <v>180</v>
      </c>
      <c r="AK42" s="16">
        <f>+'E_Altri costi'!AM19</f>
        <v>180</v>
      </c>
    </row>
    <row r="43" spans="1:37" x14ac:dyDescent="0.2">
      <c r="A43" s="12" t="s">
        <v>97</v>
      </c>
      <c r="B43" s="16">
        <f>+'E_Altri costi'!D20</f>
        <v>0</v>
      </c>
      <c r="C43" s="16">
        <f>+'E_Altri costi'!E20</f>
        <v>0</v>
      </c>
      <c r="D43" s="16">
        <f>+'E_Altri costi'!F20</f>
        <v>0</v>
      </c>
      <c r="E43" s="16">
        <f>+'E_Altri costi'!G20</f>
        <v>0</v>
      </c>
      <c r="F43" s="16">
        <f>+'E_Altri costi'!H20</f>
        <v>0</v>
      </c>
      <c r="G43" s="16">
        <f>+'E_Altri costi'!I20</f>
        <v>0</v>
      </c>
      <c r="H43" s="16">
        <f>+'E_Altri costi'!J20</f>
        <v>0</v>
      </c>
      <c r="I43" s="16">
        <f>+'E_Altri costi'!K20</f>
        <v>0</v>
      </c>
      <c r="J43" s="16">
        <f>+'E_Altri costi'!L20</f>
        <v>0</v>
      </c>
      <c r="K43" s="16">
        <f>+'E_Altri costi'!M20</f>
        <v>0</v>
      </c>
      <c r="L43" s="16">
        <f>+'E_Altri costi'!N20</f>
        <v>0</v>
      </c>
      <c r="M43" s="16">
        <f>+'E_Altri costi'!O20</f>
        <v>0</v>
      </c>
      <c r="N43" s="16">
        <f>+'E_Altri costi'!P20</f>
        <v>0</v>
      </c>
      <c r="O43" s="16">
        <f>+'E_Altri costi'!Q20</f>
        <v>0</v>
      </c>
      <c r="P43" s="16">
        <f>+'E_Altri costi'!R20</f>
        <v>0</v>
      </c>
      <c r="Q43" s="16">
        <f>+'E_Altri costi'!S20</f>
        <v>0</v>
      </c>
      <c r="R43" s="16">
        <f>+'E_Altri costi'!T20</f>
        <v>0</v>
      </c>
      <c r="S43" s="16">
        <f>+'E_Altri costi'!U20</f>
        <v>0</v>
      </c>
      <c r="T43" s="16">
        <f>+'E_Altri costi'!V20</f>
        <v>0</v>
      </c>
      <c r="U43" s="16">
        <f>+'E_Altri costi'!W20</f>
        <v>0</v>
      </c>
      <c r="V43" s="16">
        <f>+'E_Altri costi'!X20</f>
        <v>0</v>
      </c>
      <c r="W43" s="16">
        <f>+'E_Altri costi'!Y20</f>
        <v>0</v>
      </c>
      <c r="X43" s="16">
        <f>+'E_Altri costi'!Z20</f>
        <v>0</v>
      </c>
      <c r="Y43" s="16">
        <f>+'E_Altri costi'!AA20</f>
        <v>0</v>
      </c>
      <c r="Z43" s="16">
        <f>+'E_Altri costi'!AB20</f>
        <v>0</v>
      </c>
      <c r="AA43" s="16">
        <f>+'E_Altri costi'!AC20</f>
        <v>0</v>
      </c>
      <c r="AB43" s="16">
        <f>+'E_Altri costi'!AD20</f>
        <v>0</v>
      </c>
      <c r="AC43" s="16">
        <f>+'E_Altri costi'!AE20</f>
        <v>0</v>
      </c>
      <c r="AD43" s="16">
        <f>+'E_Altri costi'!AF20</f>
        <v>0</v>
      </c>
      <c r="AE43" s="16">
        <f>+'E_Altri costi'!AG20</f>
        <v>0</v>
      </c>
      <c r="AF43" s="16">
        <f>+'E_Altri costi'!AH20</f>
        <v>0</v>
      </c>
      <c r="AG43" s="16">
        <f>+'E_Altri costi'!AI20</f>
        <v>0</v>
      </c>
      <c r="AH43" s="16">
        <f>+'E_Altri costi'!AJ20</f>
        <v>0</v>
      </c>
      <c r="AI43" s="16">
        <f>+'E_Altri costi'!AK20</f>
        <v>0</v>
      </c>
      <c r="AJ43" s="16">
        <f>+'E_Altri costi'!AL20</f>
        <v>0</v>
      </c>
      <c r="AK43" s="16">
        <f>+'E_Altri costi'!AM20</f>
        <v>0</v>
      </c>
    </row>
    <row r="44" spans="1:37" x14ac:dyDescent="0.2">
      <c r="A44" s="12" t="s">
        <v>98</v>
      </c>
      <c r="B44" s="16">
        <f>+'E_Altri costi'!D21</f>
        <v>30</v>
      </c>
      <c r="C44" s="16">
        <f>+'E_Altri costi'!E21</f>
        <v>30</v>
      </c>
      <c r="D44" s="16">
        <f>+'E_Altri costi'!F21</f>
        <v>30</v>
      </c>
      <c r="E44" s="16">
        <f>+'E_Altri costi'!G21</f>
        <v>30</v>
      </c>
      <c r="F44" s="16">
        <f>+'E_Altri costi'!H21</f>
        <v>30</v>
      </c>
      <c r="G44" s="16">
        <f>+'E_Altri costi'!I21</f>
        <v>30</v>
      </c>
      <c r="H44" s="16">
        <f>+'E_Altri costi'!J21</f>
        <v>30</v>
      </c>
      <c r="I44" s="16">
        <f>+'E_Altri costi'!K21</f>
        <v>30</v>
      </c>
      <c r="J44" s="16">
        <f>+'E_Altri costi'!L21</f>
        <v>30</v>
      </c>
      <c r="K44" s="16">
        <f>+'E_Altri costi'!M21</f>
        <v>30</v>
      </c>
      <c r="L44" s="16">
        <f>+'E_Altri costi'!N21</f>
        <v>30</v>
      </c>
      <c r="M44" s="16">
        <f>+'E_Altri costi'!O21</f>
        <v>30</v>
      </c>
      <c r="N44" s="16">
        <f>+'E_Altri costi'!P21</f>
        <v>30</v>
      </c>
      <c r="O44" s="16">
        <f>+'E_Altri costi'!Q21</f>
        <v>30</v>
      </c>
      <c r="P44" s="16">
        <f>+'E_Altri costi'!R21</f>
        <v>30</v>
      </c>
      <c r="Q44" s="16">
        <f>+'E_Altri costi'!S21</f>
        <v>30</v>
      </c>
      <c r="R44" s="16">
        <f>+'E_Altri costi'!T21</f>
        <v>30</v>
      </c>
      <c r="S44" s="16">
        <f>+'E_Altri costi'!U21</f>
        <v>30</v>
      </c>
      <c r="T44" s="16">
        <f>+'E_Altri costi'!V21</f>
        <v>30</v>
      </c>
      <c r="U44" s="16">
        <f>+'E_Altri costi'!W21</f>
        <v>30</v>
      </c>
      <c r="V44" s="16">
        <f>+'E_Altri costi'!X21</f>
        <v>30</v>
      </c>
      <c r="W44" s="16">
        <f>+'E_Altri costi'!Y21</f>
        <v>30</v>
      </c>
      <c r="X44" s="16">
        <f>+'E_Altri costi'!Z21</f>
        <v>30</v>
      </c>
      <c r="Y44" s="16">
        <f>+'E_Altri costi'!AA21</f>
        <v>30</v>
      </c>
      <c r="Z44" s="16">
        <f>+'E_Altri costi'!AB21</f>
        <v>30</v>
      </c>
      <c r="AA44" s="16">
        <f>+'E_Altri costi'!AC21</f>
        <v>30</v>
      </c>
      <c r="AB44" s="16">
        <f>+'E_Altri costi'!AD21</f>
        <v>30</v>
      </c>
      <c r="AC44" s="16">
        <f>+'E_Altri costi'!AE21</f>
        <v>30</v>
      </c>
      <c r="AD44" s="16">
        <f>+'E_Altri costi'!AF21</f>
        <v>30</v>
      </c>
      <c r="AE44" s="16">
        <f>+'E_Altri costi'!AG21</f>
        <v>30</v>
      </c>
      <c r="AF44" s="16">
        <f>+'E_Altri costi'!AH21</f>
        <v>30</v>
      </c>
      <c r="AG44" s="16">
        <f>+'E_Altri costi'!AI21</f>
        <v>30</v>
      </c>
      <c r="AH44" s="16">
        <f>+'E_Altri costi'!AJ21</f>
        <v>30</v>
      </c>
      <c r="AI44" s="16">
        <f>+'E_Altri costi'!AK21</f>
        <v>30</v>
      </c>
      <c r="AJ44" s="16">
        <f>+'E_Altri costi'!AL21</f>
        <v>30</v>
      </c>
      <c r="AK44" s="16">
        <f>+'E_Altri costi'!AM21</f>
        <v>30</v>
      </c>
    </row>
    <row r="45" spans="1:37" x14ac:dyDescent="0.2">
      <c r="A45" s="12" t="s">
        <v>99</v>
      </c>
      <c r="B45" s="16">
        <f>+'E_Altri costi'!D22</f>
        <v>0</v>
      </c>
      <c r="C45" s="16">
        <f>+'E_Altri costi'!E22</f>
        <v>0</v>
      </c>
      <c r="D45" s="16">
        <f>+'E_Altri costi'!F22</f>
        <v>0</v>
      </c>
      <c r="E45" s="16">
        <f>+'E_Altri costi'!G22</f>
        <v>0</v>
      </c>
      <c r="F45" s="16">
        <f>+'E_Altri costi'!H22</f>
        <v>0</v>
      </c>
      <c r="G45" s="16">
        <f>+'E_Altri costi'!I22</f>
        <v>0</v>
      </c>
      <c r="H45" s="16">
        <f>+'E_Altri costi'!J22</f>
        <v>0</v>
      </c>
      <c r="I45" s="16">
        <f>+'E_Altri costi'!K22</f>
        <v>0</v>
      </c>
      <c r="J45" s="16">
        <f>+'E_Altri costi'!L22</f>
        <v>0</v>
      </c>
      <c r="K45" s="16">
        <f>+'E_Altri costi'!M22</f>
        <v>0</v>
      </c>
      <c r="L45" s="16">
        <f>+'E_Altri costi'!N22</f>
        <v>0</v>
      </c>
      <c r="M45" s="16">
        <f>+'E_Altri costi'!O22</f>
        <v>0</v>
      </c>
      <c r="N45" s="16">
        <f>+'E_Altri costi'!P22</f>
        <v>0</v>
      </c>
      <c r="O45" s="16">
        <f>+'E_Altri costi'!Q22</f>
        <v>0</v>
      </c>
      <c r="P45" s="16">
        <f>+'E_Altri costi'!R22</f>
        <v>0</v>
      </c>
      <c r="Q45" s="16">
        <f>+'E_Altri costi'!S22</f>
        <v>0</v>
      </c>
      <c r="R45" s="16">
        <f>+'E_Altri costi'!T22</f>
        <v>0</v>
      </c>
      <c r="S45" s="16">
        <f>+'E_Altri costi'!U22</f>
        <v>0</v>
      </c>
      <c r="T45" s="16">
        <f>+'E_Altri costi'!V22</f>
        <v>0</v>
      </c>
      <c r="U45" s="16">
        <f>+'E_Altri costi'!W22</f>
        <v>0</v>
      </c>
      <c r="V45" s="16">
        <f>+'E_Altri costi'!X22</f>
        <v>0</v>
      </c>
      <c r="W45" s="16">
        <f>+'E_Altri costi'!Y22</f>
        <v>0</v>
      </c>
      <c r="X45" s="16">
        <f>+'E_Altri costi'!Z22</f>
        <v>0</v>
      </c>
      <c r="Y45" s="16">
        <f>+'E_Altri costi'!AA22</f>
        <v>0</v>
      </c>
      <c r="Z45" s="16">
        <f>+'E_Altri costi'!AB22</f>
        <v>0</v>
      </c>
      <c r="AA45" s="16">
        <f>+'E_Altri costi'!AC22</f>
        <v>0</v>
      </c>
      <c r="AB45" s="16">
        <f>+'E_Altri costi'!AD22</f>
        <v>0</v>
      </c>
      <c r="AC45" s="16">
        <f>+'E_Altri costi'!AE22</f>
        <v>0</v>
      </c>
      <c r="AD45" s="16">
        <f>+'E_Altri costi'!AF22</f>
        <v>0</v>
      </c>
      <c r="AE45" s="16">
        <f>+'E_Altri costi'!AG22</f>
        <v>0</v>
      </c>
      <c r="AF45" s="16">
        <f>+'E_Altri costi'!AH22</f>
        <v>0</v>
      </c>
      <c r="AG45" s="16">
        <f>+'E_Altri costi'!AI22</f>
        <v>0</v>
      </c>
      <c r="AH45" s="16">
        <f>+'E_Altri costi'!AJ22</f>
        <v>0</v>
      </c>
      <c r="AI45" s="16">
        <f>+'E_Altri costi'!AK22</f>
        <v>0</v>
      </c>
      <c r="AJ45" s="16">
        <f>+'E_Altri costi'!AL22</f>
        <v>0</v>
      </c>
      <c r="AK45" s="16">
        <f>+'E_Altri costi'!AM22</f>
        <v>0</v>
      </c>
    </row>
    <row r="46" spans="1:37" x14ac:dyDescent="0.2">
      <c r="A46" s="12" t="s">
        <v>100</v>
      </c>
      <c r="B46" s="16">
        <f>+'E_Altri costi'!D23</f>
        <v>0</v>
      </c>
      <c r="C46" s="16">
        <f>+'E_Altri costi'!E23</f>
        <v>0</v>
      </c>
      <c r="D46" s="16">
        <f>+'E_Altri costi'!F23</f>
        <v>0</v>
      </c>
      <c r="E46" s="16">
        <f>+'E_Altri costi'!G23</f>
        <v>0</v>
      </c>
      <c r="F46" s="16">
        <f>+'E_Altri costi'!H23</f>
        <v>0</v>
      </c>
      <c r="G46" s="16">
        <f>+'E_Altri costi'!I23</f>
        <v>0</v>
      </c>
      <c r="H46" s="16">
        <f>+'E_Altri costi'!J23</f>
        <v>0</v>
      </c>
      <c r="I46" s="16">
        <f>+'E_Altri costi'!K23</f>
        <v>0</v>
      </c>
      <c r="J46" s="16">
        <f>+'E_Altri costi'!L23</f>
        <v>0</v>
      </c>
      <c r="K46" s="16">
        <f>+'E_Altri costi'!M23</f>
        <v>0</v>
      </c>
      <c r="L46" s="16">
        <f>+'E_Altri costi'!N23</f>
        <v>0</v>
      </c>
      <c r="M46" s="16">
        <f>+'E_Altri costi'!O23</f>
        <v>0</v>
      </c>
      <c r="N46" s="16">
        <f>+'E_Altri costi'!P23</f>
        <v>0</v>
      </c>
      <c r="O46" s="16">
        <f>+'E_Altri costi'!Q23</f>
        <v>0</v>
      </c>
      <c r="P46" s="16">
        <f>+'E_Altri costi'!R23</f>
        <v>0</v>
      </c>
      <c r="Q46" s="16">
        <f>+'E_Altri costi'!S23</f>
        <v>0</v>
      </c>
      <c r="R46" s="16">
        <f>+'E_Altri costi'!T23</f>
        <v>0</v>
      </c>
      <c r="S46" s="16">
        <f>+'E_Altri costi'!U23</f>
        <v>0</v>
      </c>
      <c r="T46" s="16">
        <f>+'E_Altri costi'!V23</f>
        <v>0</v>
      </c>
      <c r="U46" s="16">
        <f>+'E_Altri costi'!W23</f>
        <v>0</v>
      </c>
      <c r="V46" s="16">
        <f>+'E_Altri costi'!X23</f>
        <v>0</v>
      </c>
      <c r="W46" s="16">
        <f>+'E_Altri costi'!Y23</f>
        <v>0</v>
      </c>
      <c r="X46" s="16">
        <f>+'E_Altri costi'!Z23</f>
        <v>0</v>
      </c>
      <c r="Y46" s="16">
        <f>+'E_Altri costi'!AA23</f>
        <v>0</v>
      </c>
      <c r="Z46" s="16">
        <f>+'E_Altri costi'!AB23</f>
        <v>0</v>
      </c>
      <c r="AA46" s="16">
        <f>+'E_Altri costi'!AC23</f>
        <v>0</v>
      </c>
      <c r="AB46" s="16">
        <f>+'E_Altri costi'!AD23</f>
        <v>0</v>
      </c>
      <c r="AC46" s="16">
        <f>+'E_Altri costi'!AE23</f>
        <v>0</v>
      </c>
      <c r="AD46" s="16">
        <f>+'E_Altri costi'!AF23</f>
        <v>0</v>
      </c>
      <c r="AE46" s="16">
        <f>+'E_Altri costi'!AG23</f>
        <v>0</v>
      </c>
      <c r="AF46" s="16">
        <f>+'E_Altri costi'!AH23</f>
        <v>0</v>
      </c>
      <c r="AG46" s="16">
        <f>+'E_Altri costi'!AI23</f>
        <v>0</v>
      </c>
      <c r="AH46" s="16">
        <f>+'E_Altri costi'!AJ23</f>
        <v>0</v>
      </c>
      <c r="AI46" s="16">
        <f>+'E_Altri costi'!AK23</f>
        <v>0</v>
      </c>
      <c r="AJ46" s="16">
        <f>+'E_Altri costi'!AL23</f>
        <v>0</v>
      </c>
      <c r="AK46" s="16">
        <f>+'E_Altri costi'!AM23</f>
        <v>0</v>
      </c>
    </row>
    <row r="47" spans="1:37" x14ac:dyDescent="0.2">
      <c r="A47" s="12" t="s">
        <v>101</v>
      </c>
      <c r="B47" s="16">
        <f>+'E_Altri costi'!D24</f>
        <v>1500</v>
      </c>
      <c r="C47" s="16">
        <f>+'E_Altri costi'!E24</f>
        <v>1500</v>
      </c>
      <c r="D47" s="16">
        <f>+'E_Altri costi'!F24</f>
        <v>1500</v>
      </c>
      <c r="E47" s="16">
        <f>+'E_Altri costi'!G24</f>
        <v>1500</v>
      </c>
      <c r="F47" s="16">
        <f>+'E_Altri costi'!H24</f>
        <v>1500</v>
      </c>
      <c r="G47" s="16">
        <f>+'E_Altri costi'!I24</f>
        <v>1500</v>
      </c>
      <c r="H47" s="16">
        <f>+'E_Altri costi'!J24</f>
        <v>1500</v>
      </c>
      <c r="I47" s="16">
        <f>+'E_Altri costi'!K24</f>
        <v>1500</v>
      </c>
      <c r="J47" s="16">
        <f>+'E_Altri costi'!L24</f>
        <v>1500</v>
      </c>
      <c r="K47" s="16">
        <f>+'E_Altri costi'!M24</f>
        <v>1500</v>
      </c>
      <c r="L47" s="16">
        <f>+'E_Altri costi'!N24</f>
        <v>1500</v>
      </c>
      <c r="M47" s="16">
        <f>+'E_Altri costi'!O24</f>
        <v>1500</v>
      </c>
      <c r="N47" s="16">
        <f>+'E_Altri costi'!P24</f>
        <v>1500</v>
      </c>
      <c r="O47" s="16">
        <f>+'E_Altri costi'!Q24</f>
        <v>1500</v>
      </c>
      <c r="P47" s="16">
        <f>+'E_Altri costi'!R24</f>
        <v>1500</v>
      </c>
      <c r="Q47" s="16">
        <f>+'E_Altri costi'!S24</f>
        <v>1500</v>
      </c>
      <c r="R47" s="16">
        <f>+'E_Altri costi'!T24</f>
        <v>1500</v>
      </c>
      <c r="S47" s="16">
        <f>+'E_Altri costi'!U24</f>
        <v>1500</v>
      </c>
      <c r="T47" s="16">
        <f>+'E_Altri costi'!V24</f>
        <v>1500</v>
      </c>
      <c r="U47" s="16">
        <f>+'E_Altri costi'!W24</f>
        <v>1500</v>
      </c>
      <c r="V47" s="16">
        <f>+'E_Altri costi'!X24</f>
        <v>1500</v>
      </c>
      <c r="W47" s="16">
        <f>+'E_Altri costi'!Y24</f>
        <v>1500</v>
      </c>
      <c r="X47" s="16">
        <f>+'E_Altri costi'!Z24</f>
        <v>1500</v>
      </c>
      <c r="Y47" s="16">
        <f>+'E_Altri costi'!AA24</f>
        <v>1500</v>
      </c>
      <c r="Z47" s="16">
        <f>+'E_Altri costi'!AB24</f>
        <v>1500</v>
      </c>
      <c r="AA47" s="16">
        <f>+'E_Altri costi'!AC24</f>
        <v>1500</v>
      </c>
      <c r="AB47" s="16">
        <f>+'E_Altri costi'!AD24</f>
        <v>1500</v>
      </c>
      <c r="AC47" s="16">
        <f>+'E_Altri costi'!AE24</f>
        <v>1500</v>
      </c>
      <c r="AD47" s="16">
        <f>+'E_Altri costi'!AF24</f>
        <v>1500</v>
      </c>
      <c r="AE47" s="16">
        <f>+'E_Altri costi'!AG24</f>
        <v>1500</v>
      </c>
      <c r="AF47" s="16">
        <f>+'E_Altri costi'!AH24</f>
        <v>1500</v>
      </c>
      <c r="AG47" s="16">
        <f>+'E_Altri costi'!AI24</f>
        <v>1500</v>
      </c>
      <c r="AH47" s="16">
        <f>+'E_Altri costi'!AJ24</f>
        <v>1500</v>
      </c>
      <c r="AI47" s="16">
        <f>+'E_Altri costi'!AK24</f>
        <v>1500</v>
      </c>
      <c r="AJ47" s="16">
        <f>+'E_Altri costi'!AL24</f>
        <v>1500</v>
      </c>
      <c r="AK47" s="16">
        <f>+'E_Altri costi'!AM24</f>
        <v>1500</v>
      </c>
    </row>
    <row r="48" spans="1:37" x14ac:dyDescent="0.2">
      <c r="A48" s="12" t="s">
        <v>102</v>
      </c>
      <c r="B48" s="16">
        <f>+'E_Altri costi'!D25</f>
        <v>50</v>
      </c>
      <c r="C48" s="16">
        <f>+'E_Altri costi'!E25</f>
        <v>50</v>
      </c>
      <c r="D48" s="16">
        <f>+'E_Altri costi'!F25</f>
        <v>50</v>
      </c>
      <c r="E48" s="16">
        <f>+'E_Altri costi'!G25</f>
        <v>50</v>
      </c>
      <c r="F48" s="16">
        <f>+'E_Altri costi'!H25</f>
        <v>50</v>
      </c>
      <c r="G48" s="16">
        <f>+'E_Altri costi'!I25</f>
        <v>50</v>
      </c>
      <c r="H48" s="16">
        <f>+'E_Altri costi'!J25</f>
        <v>50</v>
      </c>
      <c r="I48" s="16">
        <f>+'E_Altri costi'!K25</f>
        <v>50</v>
      </c>
      <c r="J48" s="16">
        <f>+'E_Altri costi'!L25</f>
        <v>50</v>
      </c>
      <c r="K48" s="16">
        <f>+'E_Altri costi'!M25</f>
        <v>50</v>
      </c>
      <c r="L48" s="16">
        <f>+'E_Altri costi'!N25</f>
        <v>50</v>
      </c>
      <c r="M48" s="16">
        <f>+'E_Altri costi'!O25</f>
        <v>50</v>
      </c>
      <c r="N48" s="16">
        <f>+'E_Altri costi'!P25</f>
        <v>50</v>
      </c>
      <c r="O48" s="16">
        <f>+'E_Altri costi'!Q25</f>
        <v>50</v>
      </c>
      <c r="P48" s="16">
        <f>+'E_Altri costi'!R25</f>
        <v>50</v>
      </c>
      <c r="Q48" s="16">
        <f>+'E_Altri costi'!S25</f>
        <v>50</v>
      </c>
      <c r="R48" s="16">
        <f>+'E_Altri costi'!T25</f>
        <v>50</v>
      </c>
      <c r="S48" s="16">
        <f>+'E_Altri costi'!U25</f>
        <v>50</v>
      </c>
      <c r="T48" s="16">
        <f>+'E_Altri costi'!V25</f>
        <v>50</v>
      </c>
      <c r="U48" s="16">
        <f>+'E_Altri costi'!W25</f>
        <v>50</v>
      </c>
      <c r="V48" s="16">
        <f>+'E_Altri costi'!X25</f>
        <v>50</v>
      </c>
      <c r="W48" s="16">
        <f>+'E_Altri costi'!Y25</f>
        <v>50</v>
      </c>
      <c r="X48" s="16">
        <f>+'E_Altri costi'!Z25</f>
        <v>50</v>
      </c>
      <c r="Y48" s="16">
        <f>+'E_Altri costi'!AA25</f>
        <v>50</v>
      </c>
      <c r="Z48" s="16">
        <f>+'E_Altri costi'!AB25</f>
        <v>50</v>
      </c>
      <c r="AA48" s="16">
        <f>+'E_Altri costi'!AC25</f>
        <v>50</v>
      </c>
      <c r="AB48" s="16">
        <f>+'E_Altri costi'!AD25</f>
        <v>50</v>
      </c>
      <c r="AC48" s="16">
        <f>+'E_Altri costi'!AE25</f>
        <v>50</v>
      </c>
      <c r="AD48" s="16">
        <f>+'E_Altri costi'!AF25</f>
        <v>50</v>
      </c>
      <c r="AE48" s="16">
        <f>+'E_Altri costi'!AG25</f>
        <v>50</v>
      </c>
      <c r="AF48" s="16">
        <f>+'E_Altri costi'!AH25</f>
        <v>50</v>
      </c>
      <c r="AG48" s="16">
        <f>+'E_Altri costi'!AI25</f>
        <v>50</v>
      </c>
      <c r="AH48" s="16">
        <f>+'E_Altri costi'!AJ25</f>
        <v>50</v>
      </c>
      <c r="AI48" s="16">
        <f>+'E_Altri costi'!AK25</f>
        <v>50</v>
      </c>
      <c r="AJ48" s="16">
        <f>+'E_Altri costi'!AL25</f>
        <v>50</v>
      </c>
      <c r="AK48" s="16">
        <f>+'E_Altri costi'!AM25</f>
        <v>50</v>
      </c>
    </row>
    <row r="49" spans="1:37" x14ac:dyDescent="0.2">
      <c r="A49" s="12" t="s">
        <v>103</v>
      </c>
      <c r="B49" s="15">
        <f>SUM(B50:B55)</f>
        <v>80</v>
      </c>
      <c r="C49" s="15">
        <f t="shared" ref="C49:AK49" si="12">SUM(C50:C55)</f>
        <v>218.88888888888889</v>
      </c>
      <c r="D49" s="15">
        <f t="shared" si="12"/>
        <v>252.2222222222222</v>
      </c>
      <c r="E49" s="15">
        <f t="shared" si="12"/>
        <v>252.22222222222229</v>
      </c>
      <c r="F49" s="15">
        <f t="shared" si="12"/>
        <v>252.22222222222217</v>
      </c>
      <c r="G49" s="15">
        <f t="shared" si="12"/>
        <v>252.22222222222217</v>
      </c>
      <c r="H49" s="15">
        <f t="shared" si="12"/>
        <v>252.22222222222229</v>
      </c>
      <c r="I49" s="15">
        <f t="shared" si="12"/>
        <v>252.22222222222217</v>
      </c>
      <c r="J49" s="15">
        <f t="shared" si="12"/>
        <v>302.22222222222217</v>
      </c>
      <c r="K49" s="15">
        <f t="shared" si="12"/>
        <v>302.22222222222217</v>
      </c>
      <c r="L49" s="15">
        <f t="shared" si="12"/>
        <v>8141.2222222222226</v>
      </c>
      <c r="M49" s="15">
        <f t="shared" si="12"/>
        <v>8141.2222222222226</v>
      </c>
      <c r="N49" s="15">
        <f t="shared" si="12"/>
        <v>8298.0022222222215</v>
      </c>
      <c r="O49" s="15">
        <f t="shared" si="12"/>
        <v>8298.0022222222215</v>
      </c>
      <c r="P49" s="15">
        <f t="shared" si="12"/>
        <v>8298.0022222222215</v>
      </c>
      <c r="Q49" s="15">
        <f t="shared" si="12"/>
        <v>8298.0022222222215</v>
      </c>
      <c r="R49" s="15">
        <f t="shared" si="12"/>
        <v>8298.0022222222215</v>
      </c>
      <c r="S49" s="15">
        <f t="shared" si="12"/>
        <v>8298.0022222222215</v>
      </c>
      <c r="T49" s="15">
        <f t="shared" si="12"/>
        <v>8298.0022222222215</v>
      </c>
      <c r="U49" s="15">
        <f t="shared" si="12"/>
        <v>8298.0022222222215</v>
      </c>
      <c r="V49" s="15">
        <f t="shared" si="12"/>
        <v>8298.0022222222215</v>
      </c>
      <c r="W49" s="15">
        <f t="shared" si="12"/>
        <v>8298.0022222222215</v>
      </c>
      <c r="X49" s="15">
        <f t="shared" si="12"/>
        <v>8298.0022222222215</v>
      </c>
      <c r="Y49" s="15">
        <f t="shared" si="12"/>
        <v>8298.0022222222215</v>
      </c>
      <c r="Z49" s="15">
        <f t="shared" si="12"/>
        <v>8457.9178222222235</v>
      </c>
      <c r="AA49" s="15">
        <f t="shared" si="12"/>
        <v>8457.9178222222235</v>
      </c>
      <c r="AB49" s="15">
        <f t="shared" si="12"/>
        <v>8457.9178222222235</v>
      </c>
      <c r="AC49" s="15">
        <f t="shared" si="12"/>
        <v>8457.9178222222235</v>
      </c>
      <c r="AD49" s="15">
        <f t="shared" si="12"/>
        <v>8457.9178222222217</v>
      </c>
      <c r="AE49" s="15">
        <f t="shared" si="12"/>
        <v>8457.9178222222235</v>
      </c>
      <c r="AF49" s="15">
        <f t="shared" si="12"/>
        <v>8457.9178222222235</v>
      </c>
      <c r="AG49" s="15">
        <f t="shared" si="12"/>
        <v>8457.9178222222217</v>
      </c>
      <c r="AH49" s="15">
        <f t="shared" si="12"/>
        <v>8457.9178222222235</v>
      </c>
      <c r="AI49" s="15">
        <f t="shared" si="12"/>
        <v>8457.9178222222235</v>
      </c>
      <c r="AJ49" s="15">
        <f t="shared" si="12"/>
        <v>8457.9178222222235</v>
      </c>
      <c r="AK49" s="15">
        <f t="shared" si="12"/>
        <v>8457.9178222222235</v>
      </c>
    </row>
    <row r="50" spans="1:37" x14ac:dyDescent="0.2">
      <c r="A50" s="12" t="s">
        <v>104</v>
      </c>
      <c r="B50" s="16">
        <f>+'E_Altri costi'!D26</f>
        <v>0</v>
      </c>
      <c r="C50" s="16">
        <f>+'E_Altri costi'!E26</f>
        <v>0</v>
      </c>
      <c r="D50" s="16">
        <f>+'E_Altri costi'!F26</f>
        <v>0</v>
      </c>
      <c r="E50" s="16">
        <f>+'E_Altri costi'!G26</f>
        <v>0</v>
      </c>
      <c r="F50" s="16">
        <f>+'E_Altri costi'!H26</f>
        <v>0</v>
      </c>
      <c r="G50" s="16">
        <f>+'E_Altri costi'!I26</f>
        <v>0</v>
      </c>
      <c r="H50" s="16">
        <f>+'E_Altri costi'!J26</f>
        <v>0</v>
      </c>
      <c r="I50" s="16">
        <f>+'E_Altri costi'!K26</f>
        <v>0</v>
      </c>
      <c r="J50" s="16">
        <f>+'E_Altri costi'!L26</f>
        <v>0</v>
      </c>
      <c r="K50" s="16">
        <f>+'E_Altri costi'!M26</f>
        <v>0</v>
      </c>
      <c r="L50" s="16">
        <f>+'E_Altri costi'!N26</f>
        <v>0</v>
      </c>
      <c r="M50" s="16">
        <f>+'E_Altri costi'!O26</f>
        <v>0</v>
      </c>
      <c r="N50" s="16">
        <f>+'E_Altri costi'!P26</f>
        <v>0</v>
      </c>
      <c r="O50" s="16">
        <f>+'E_Altri costi'!Q26</f>
        <v>0</v>
      </c>
      <c r="P50" s="16">
        <f>+'E_Altri costi'!R26</f>
        <v>0</v>
      </c>
      <c r="Q50" s="16">
        <f>+'E_Altri costi'!S26</f>
        <v>0</v>
      </c>
      <c r="R50" s="16">
        <f>+'E_Altri costi'!T26</f>
        <v>0</v>
      </c>
      <c r="S50" s="16">
        <f>+'E_Altri costi'!U26</f>
        <v>0</v>
      </c>
      <c r="T50" s="16">
        <f>+'E_Altri costi'!V26</f>
        <v>0</v>
      </c>
      <c r="U50" s="16">
        <f>+'E_Altri costi'!W26</f>
        <v>0</v>
      </c>
      <c r="V50" s="16">
        <f>+'E_Altri costi'!X26</f>
        <v>0</v>
      </c>
      <c r="W50" s="16">
        <f>+'E_Altri costi'!Y26</f>
        <v>0</v>
      </c>
      <c r="X50" s="16">
        <f>+'E_Altri costi'!Z26</f>
        <v>0</v>
      </c>
      <c r="Y50" s="16">
        <f>+'E_Altri costi'!AA26</f>
        <v>0</v>
      </c>
      <c r="Z50" s="16">
        <f>+'E_Altri costi'!AB26</f>
        <v>0</v>
      </c>
      <c r="AA50" s="16">
        <f>+'E_Altri costi'!AC26</f>
        <v>0</v>
      </c>
      <c r="AB50" s="16">
        <f>+'E_Altri costi'!AD26</f>
        <v>0</v>
      </c>
      <c r="AC50" s="16">
        <f>+'E_Altri costi'!AE26</f>
        <v>0</v>
      </c>
      <c r="AD50" s="16">
        <f>+'E_Altri costi'!AF26</f>
        <v>0</v>
      </c>
      <c r="AE50" s="16">
        <f>+'E_Altri costi'!AG26</f>
        <v>0</v>
      </c>
      <c r="AF50" s="16">
        <f>+'E_Altri costi'!AH26</f>
        <v>0</v>
      </c>
      <c r="AG50" s="16">
        <f>+'E_Altri costi'!AI26</f>
        <v>0</v>
      </c>
      <c r="AH50" s="16">
        <f>+'E_Altri costi'!AJ26</f>
        <v>0</v>
      </c>
      <c r="AI50" s="16">
        <f>+'E_Altri costi'!AK26</f>
        <v>0</v>
      </c>
      <c r="AJ50" s="16">
        <f>+'E_Altri costi'!AL26</f>
        <v>0</v>
      </c>
      <c r="AK50" s="16">
        <f>+'E_Altri costi'!AM26</f>
        <v>0</v>
      </c>
    </row>
    <row r="51" spans="1:37" x14ac:dyDescent="0.2">
      <c r="A51" s="12" t="s">
        <v>105</v>
      </c>
      <c r="B51" s="16">
        <f>+SPm!B44</f>
        <v>0</v>
      </c>
      <c r="C51" s="16">
        <f>+SPm!C44-SPm!B44</f>
        <v>138.88888888888889</v>
      </c>
      <c r="D51" s="16">
        <f>+SPm!D44-SPm!C44</f>
        <v>172.2222222222222</v>
      </c>
      <c r="E51" s="16">
        <f>+SPm!E44-SPm!D44</f>
        <v>172.22222222222229</v>
      </c>
      <c r="F51" s="16">
        <f>+SPm!F44-SPm!E44</f>
        <v>172.22222222222217</v>
      </c>
      <c r="G51" s="16">
        <f>+SPm!G44-SPm!F44</f>
        <v>172.22222222222217</v>
      </c>
      <c r="H51" s="16">
        <f>+SPm!H44-SPm!G44</f>
        <v>172.22222222222229</v>
      </c>
      <c r="I51" s="16">
        <f>+SPm!I44-SPm!H44</f>
        <v>172.22222222222217</v>
      </c>
      <c r="J51" s="16">
        <f>+SPm!J44-SPm!I44</f>
        <v>222.22222222222217</v>
      </c>
      <c r="K51" s="16">
        <f>+SPm!K44-SPm!J44</f>
        <v>222.22222222222217</v>
      </c>
      <c r="L51" s="16">
        <f>+SPm!L44-SPm!K44</f>
        <v>222.2222222222224</v>
      </c>
      <c r="M51" s="16">
        <f>+SPm!M44-SPm!L44</f>
        <v>222.2222222222224</v>
      </c>
      <c r="N51" s="16">
        <f>+SPm!N44-SPm!M44</f>
        <v>222.22222222222217</v>
      </c>
      <c r="O51" s="16">
        <f>+SPm!O44-SPm!N44</f>
        <v>222.22222222222217</v>
      </c>
      <c r="P51" s="16">
        <f>+SPm!P44-SPm!O44</f>
        <v>222.22222222222172</v>
      </c>
      <c r="Q51" s="16">
        <f>+SPm!Q44-SPm!P44</f>
        <v>222.22222222222263</v>
      </c>
      <c r="R51" s="16">
        <f>+SPm!R44-SPm!Q44</f>
        <v>222.22222222222172</v>
      </c>
      <c r="S51" s="16">
        <f>+SPm!S44-SPm!R44</f>
        <v>222.22222222222263</v>
      </c>
      <c r="T51" s="16">
        <f>+SPm!T44-SPm!S44</f>
        <v>222.22222222222172</v>
      </c>
      <c r="U51" s="16">
        <f>+SPm!U44-SPm!T44</f>
        <v>222.22222222222263</v>
      </c>
      <c r="V51" s="16">
        <f>+SPm!V44-SPm!U44</f>
        <v>222.22222222222172</v>
      </c>
      <c r="W51" s="16">
        <f>+SPm!W44-SPm!V44</f>
        <v>222.22222222222263</v>
      </c>
      <c r="X51" s="16">
        <f>+SPm!X44-SPm!W44</f>
        <v>222.22222222222263</v>
      </c>
      <c r="Y51" s="16">
        <f>+SPm!Y44-SPm!X44</f>
        <v>222.22222222222172</v>
      </c>
      <c r="Z51" s="16">
        <f>+SPm!Z44-SPm!Y44</f>
        <v>222.22222222222263</v>
      </c>
      <c r="AA51" s="16">
        <f>+SPm!AA44-SPm!Z44</f>
        <v>222.22222222222263</v>
      </c>
      <c r="AB51" s="16">
        <f>+SPm!AB44-SPm!AA44</f>
        <v>222.22222222222263</v>
      </c>
      <c r="AC51" s="16">
        <f>+SPm!AC44-SPm!AB44</f>
        <v>222.22222222222263</v>
      </c>
      <c r="AD51" s="16">
        <f>+SPm!AD44-SPm!AC44</f>
        <v>222.22222222222172</v>
      </c>
      <c r="AE51" s="16">
        <f>+SPm!AE44-SPm!AD44</f>
        <v>222.22222222222263</v>
      </c>
      <c r="AF51" s="16">
        <f>+SPm!AF44-SPm!AE44</f>
        <v>222.22222222222263</v>
      </c>
      <c r="AG51" s="16">
        <f>+SPm!AG44-SPm!AF44</f>
        <v>222.22222222222172</v>
      </c>
      <c r="AH51" s="16">
        <f>+SPm!AH44-SPm!AG44</f>
        <v>222.22222222222263</v>
      </c>
      <c r="AI51" s="16">
        <f>+SPm!AI44-SPm!AH44</f>
        <v>222.22222222222263</v>
      </c>
      <c r="AJ51" s="16">
        <f>+SPm!AJ44-SPm!AI44</f>
        <v>222.22222222222263</v>
      </c>
      <c r="AK51" s="16">
        <f>+SPm!AK44-SPm!AJ44</f>
        <v>222.22222222222263</v>
      </c>
    </row>
    <row r="52" spans="1:37" x14ac:dyDescent="0.2">
      <c r="A52" s="12" t="s">
        <v>161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162</v>
      </c>
      <c r="B53" s="16">
        <f>+'E_Altri costi'!D27</f>
        <v>80</v>
      </c>
      <c r="C53" s="16">
        <f>+'E_Altri costi'!E27</f>
        <v>80</v>
      </c>
      <c r="D53" s="16">
        <f>+'E_Altri costi'!F27</f>
        <v>80</v>
      </c>
      <c r="E53" s="16">
        <f>+'E_Altri costi'!G27</f>
        <v>80</v>
      </c>
      <c r="F53" s="16">
        <f>+'E_Altri costi'!H27</f>
        <v>80</v>
      </c>
      <c r="G53" s="16">
        <f>+'E_Altri costi'!I27</f>
        <v>80</v>
      </c>
      <c r="H53" s="16">
        <f>+'E_Altri costi'!J27</f>
        <v>80</v>
      </c>
      <c r="I53" s="16">
        <f>+'E_Altri costi'!K27</f>
        <v>80</v>
      </c>
      <c r="J53" s="16">
        <f>+'E_Altri costi'!L27</f>
        <v>80</v>
      </c>
      <c r="K53" s="16">
        <f>+'E_Altri costi'!M27</f>
        <v>80</v>
      </c>
      <c r="L53" s="16">
        <f>+'E_Altri costi'!N27</f>
        <v>80</v>
      </c>
      <c r="M53" s="16">
        <f>+'E_Altri costi'!O27</f>
        <v>80</v>
      </c>
      <c r="N53" s="16">
        <f>+'E_Altri costi'!P27</f>
        <v>80</v>
      </c>
      <c r="O53" s="16">
        <f>+'E_Altri costi'!Q27</f>
        <v>80</v>
      </c>
      <c r="P53" s="16">
        <f>+'E_Altri costi'!R27</f>
        <v>80</v>
      </c>
      <c r="Q53" s="16">
        <f>+'E_Altri costi'!S27</f>
        <v>80</v>
      </c>
      <c r="R53" s="16">
        <f>+'E_Altri costi'!T27</f>
        <v>80</v>
      </c>
      <c r="S53" s="16">
        <f>+'E_Altri costi'!U27</f>
        <v>80</v>
      </c>
      <c r="T53" s="16">
        <f>+'E_Altri costi'!V27</f>
        <v>80</v>
      </c>
      <c r="U53" s="16">
        <f>+'E_Altri costi'!W27</f>
        <v>80</v>
      </c>
      <c r="V53" s="16">
        <f>+'E_Altri costi'!X27</f>
        <v>80</v>
      </c>
      <c r="W53" s="16">
        <f>+'E_Altri costi'!Y27</f>
        <v>80</v>
      </c>
      <c r="X53" s="16">
        <f>+'E_Altri costi'!Z27</f>
        <v>80</v>
      </c>
      <c r="Y53" s="16">
        <f>+'E_Altri costi'!AA27</f>
        <v>80</v>
      </c>
      <c r="Z53" s="16">
        <f>+'E_Altri costi'!AB27</f>
        <v>80</v>
      </c>
      <c r="AA53" s="16">
        <f>+'E_Altri costi'!AC27</f>
        <v>80</v>
      </c>
      <c r="AB53" s="16">
        <f>+'E_Altri costi'!AD27</f>
        <v>80</v>
      </c>
      <c r="AC53" s="16">
        <f>+'E_Altri costi'!AE27</f>
        <v>80</v>
      </c>
      <c r="AD53" s="16">
        <f>+'E_Altri costi'!AF27</f>
        <v>80</v>
      </c>
      <c r="AE53" s="16">
        <f>+'E_Altri costi'!AG27</f>
        <v>80</v>
      </c>
      <c r="AF53" s="16">
        <f>+'E_Altri costi'!AH27</f>
        <v>80</v>
      </c>
      <c r="AG53" s="16">
        <f>+'E_Altri costi'!AI27</f>
        <v>80</v>
      </c>
      <c r="AH53" s="16">
        <f>+'E_Altri costi'!AJ27</f>
        <v>80</v>
      </c>
      <c r="AI53" s="16">
        <f>+'E_Altri costi'!AK27</f>
        <v>80</v>
      </c>
      <c r="AJ53" s="16">
        <f>+'E_Altri costi'!AL27</f>
        <v>80</v>
      </c>
      <c r="AK53" s="16">
        <f>+'E_Altri costi'!AM27</f>
        <v>80</v>
      </c>
    </row>
    <row r="54" spans="1:37" x14ac:dyDescent="0.2">
      <c r="A54" s="12" t="s">
        <v>163</v>
      </c>
      <c r="B54" s="16">
        <f>+E_Personale!C170</f>
        <v>0</v>
      </c>
      <c r="C54" s="16">
        <f>+E_Personale!D170</f>
        <v>0</v>
      </c>
      <c r="D54" s="16">
        <f>+E_Personale!E170</f>
        <v>0</v>
      </c>
      <c r="E54" s="16">
        <f>+E_Personale!F170</f>
        <v>0</v>
      </c>
      <c r="F54" s="16">
        <f>+E_Personale!G170</f>
        <v>0</v>
      </c>
      <c r="G54" s="16">
        <f>+E_Personale!H170</f>
        <v>0</v>
      </c>
      <c r="H54" s="16">
        <f>+E_Personale!I170</f>
        <v>0</v>
      </c>
      <c r="I54" s="16">
        <f>+E_Personale!J170</f>
        <v>0</v>
      </c>
      <c r="J54" s="16">
        <f>+E_Personale!K170</f>
        <v>0</v>
      </c>
      <c r="K54" s="16">
        <f>+E_Personale!L170</f>
        <v>0</v>
      </c>
      <c r="L54" s="16">
        <f>+E_Personale!M170</f>
        <v>7371</v>
      </c>
      <c r="M54" s="16">
        <f>+E_Personale!N170</f>
        <v>7371</v>
      </c>
      <c r="N54" s="16">
        <f>+E_Personale!O170</f>
        <v>7518.4199999999992</v>
      </c>
      <c r="O54" s="16">
        <f>+E_Personale!P170</f>
        <v>7518.4199999999992</v>
      </c>
      <c r="P54" s="16">
        <f>+E_Personale!Q170</f>
        <v>7518.4199999999992</v>
      </c>
      <c r="Q54" s="16">
        <f>+E_Personale!R170</f>
        <v>7518.4199999999992</v>
      </c>
      <c r="R54" s="16">
        <f>+E_Personale!S170</f>
        <v>7518.4199999999992</v>
      </c>
      <c r="S54" s="16">
        <f>+E_Personale!T170</f>
        <v>7518.4199999999992</v>
      </c>
      <c r="T54" s="16">
        <f>+E_Personale!U170</f>
        <v>7518.4199999999992</v>
      </c>
      <c r="U54" s="16">
        <f>+E_Personale!V170</f>
        <v>7518.4199999999992</v>
      </c>
      <c r="V54" s="16">
        <f>+E_Personale!W170</f>
        <v>7518.4199999999992</v>
      </c>
      <c r="W54" s="16">
        <f>+E_Personale!X170</f>
        <v>7518.4199999999992</v>
      </c>
      <c r="X54" s="16">
        <f>+E_Personale!Y170</f>
        <v>7518.4199999999992</v>
      </c>
      <c r="Y54" s="16">
        <f>+E_Personale!Z170</f>
        <v>7518.4199999999992</v>
      </c>
      <c r="Z54" s="16">
        <f>+E_Personale!AA170</f>
        <v>7668.7884000000004</v>
      </c>
      <c r="AA54" s="16">
        <f>+E_Personale!AB170</f>
        <v>7668.7884000000004</v>
      </c>
      <c r="AB54" s="16">
        <f>+E_Personale!AC170</f>
        <v>7668.7884000000004</v>
      </c>
      <c r="AC54" s="16">
        <f>+E_Personale!AD170</f>
        <v>7668.7884000000004</v>
      </c>
      <c r="AD54" s="16">
        <f>+E_Personale!AE170</f>
        <v>7668.7884000000004</v>
      </c>
      <c r="AE54" s="16">
        <f>+E_Personale!AF170</f>
        <v>7668.7884000000004</v>
      </c>
      <c r="AF54" s="16">
        <f>+E_Personale!AG170</f>
        <v>7668.7884000000004</v>
      </c>
      <c r="AG54" s="16">
        <f>+E_Personale!AH170</f>
        <v>7668.7884000000004</v>
      </c>
      <c r="AH54" s="16">
        <f>+E_Personale!AI170</f>
        <v>7668.7884000000004</v>
      </c>
      <c r="AI54" s="16">
        <f>+E_Personale!AJ170</f>
        <v>7668.7884000000004</v>
      </c>
      <c r="AJ54" s="16">
        <f>+E_Personale!AK170</f>
        <v>7668.7884000000004</v>
      </c>
      <c r="AK54" s="16">
        <f>+E_Personale!AL170</f>
        <v>7668.7884000000004</v>
      </c>
    </row>
    <row r="55" spans="1:37" x14ac:dyDescent="0.2">
      <c r="A55" s="12" t="s">
        <v>164</v>
      </c>
      <c r="B55" s="16">
        <f>+E_Personale!C171</f>
        <v>0</v>
      </c>
      <c r="C55" s="16">
        <f>+E_Personale!D171</f>
        <v>0</v>
      </c>
      <c r="D55" s="16">
        <f>+E_Personale!E171</f>
        <v>0</v>
      </c>
      <c r="E55" s="16">
        <f>+E_Personale!F171</f>
        <v>0</v>
      </c>
      <c r="F55" s="16">
        <f>+E_Personale!G171</f>
        <v>0</v>
      </c>
      <c r="G55" s="16">
        <f>+E_Personale!H171</f>
        <v>0</v>
      </c>
      <c r="H55" s="16">
        <f>+E_Personale!I171</f>
        <v>0</v>
      </c>
      <c r="I55" s="16">
        <f>+E_Personale!J171</f>
        <v>0</v>
      </c>
      <c r="J55" s="16">
        <f>+E_Personale!K171</f>
        <v>0</v>
      </c>
      <c r="K55" s="16">
        <f>+E_Personale!L171</f>
        <v>0</v>
      </c>
      <c r="L55" s="16">
        <f>+E_Personale!M171</f>
        <v>468</v>
      </c>
      <c r="M55" s="16">
        <f>+E_Personale!N171</f>
        <v>468</v>
      </c>
      <c r="N55" s="16">
        <f>+E_Personale!O171</f>
        <v>477.36</v>
      </c>
      <c r="O55" s="16">
        <f>+E_Personale!P171</f>
        <v>477.36</v>
      </c>
      <c r="P55" s="16">
        <f>+E_Personale!Q171</f>
        <v>477.36</v>
      </c>
      <c r="Q55" s="16">
        <f>+E_Personale!R171</f>
        <v>477.36</v>
      </c>
      <c r="R55" s="16">
        <f>+E_Personale!S171</f>
        <v>477.36</v>
      </c>
      <c r="S55" s="16">
        <f>+E_Personale!T171</f>
        <v>477.36</v>
      </c>
      <c r="T55" s="16">
        <f>+E_Personale!U171</f>
        <v>477.36</v>
      </c>
      <c r="U55" s="16">
        <f>+E_Personale!V171</f>
        <v>477.36</v>
      </c>
      <c r="V55" s="16">
        <f>+E_Personale!W171</f>
        <v>477.36</v>
      </c>
      <c r="W55" s="16">
        <f>+E_Personale!X171</f>
        <v>477.36</v>
      </c>
      <c r="X55" s="16">
        <f>+E_Personale!Y171</f>
        <v>477.36</v>
      </c>
      <c r="Y55" s="16">
        <f>+E_Personale!Z171</f>
        <v>477.36</v>
      </c>
      <c r="Z55" s="16">
        <f>+E_Personale!AA171</f>
        <v>486.90719999999999</v>
      </c>
      <c r="AA55" s="16">
        <f>+E_Personale!AB171</f>
        <v>486.90719999999999</v>
      </c>
      <c r="AB55" s="16">
        <f>+E_Personale!AC171</f>
        <v>486.90719999999999</v>
      </c>
      <c r="AC55" s="16">
        <f>+E_Personale!AD171</f>
        <v>486.90719999999999</v>
      </c>
      <c r="AD55" s="16">
        <f>+E_Personale!AE171</f>
        <v>486.90719999999999</v>
      </c>
      <c r="AE55" s="16">
        <f>+E_Personale!AF171</f>
        <v>486.90719999999999</v>
      </c>
      <c r="AF55" s="16">
        <f>+E_Personale!AG171</f>
        <v>486.90719999999999</v>
      </c>
      <c r="AG55" s="16">
        <f>+E_Personale!AH171</f>
        <v>486.90719999999999</v>
      </c>
      <c r="AH55" s="16">
        <f>+E_Personale!AI171</f>
        <v>486.90719999999999</v>
      </c>
      <c r="AI55" s="16">
        <f>+E_Personale!AJ171</f>
        <v>486.90719999999999</v>
      </c>
      <c r="AJ55" s="16">
        <f>+E_Personale!AK171</f>
        <v>486.90719999999999</v>
      </c>
      <c r="AK55" s="16">
        <f>+E_Personale!AL171</f>
        <v>486.90719999999999</v>
      </c>
    </row>
    <row r="56" spans="1:37" x14ac:dyDescent="0.2">
      <c r="B56" s="17"/>
    </row>
    <row r="57" spans="1:37" x14ac:dyDescent="0.2">
      <c r="A57" s="13" t="s">
        <v>106</v>
      </c>
      <c r="B57" s="15">
        <f t="shared" ref="B57:AK57" si="13">+B22-B24</f>
        <v>236348.5</v>
      </c>
      <c r="C57" s="15">
        <f t="shared" si="13"/>
        <v>239024.40111111116</v>
      </c>
      <c r="D57" s="15">
        <f t="shared" si="13"/>
        <v>238216.89777777778</v>
      </c>
      <c r="E57" s="15">
        <f t="shared" si="13"/>
        <v>248549.20669417779</v>
      </c>
      <c r="F57" s="15">
        <f t="shared" si="13"/>
        <v>248068.84786031116</v>
      </c>
      <c r="G57" s="15">
        <f t="shared" si="13"/>
        <v>251494.82891004448</v>
      </c>
      <c r="H57" s="15">
        <f t="shared" si="13"/>
        <v>253303.75491004455</v>
      </c>
      <c r="I57" s="15">
        <f t="shared" si="13"/>
        <v>257577.45649311124</v>
      </c>
      <c r="J57" s="15">
        <f t="shared" si="13"/>
        <v>258068.94749311122</v>
      </c>
      <c r="K57" s="15">
        <f t="shared" si="13"/>
        <v>257756.10449311123</v>
      </c>
      <c r="L57" s="15">
        <f t="shared" si="13"/>
        <v>251159.47213311124</v>
      </c>
      <c r="M57" s="15">
        <f t="shared" si="13"/>
        <v>250462.06167617792</v>
      </c>
      <c r="N57" s="15">
        <f t="shared" si="13"/>
        <v>249781.35685924458</v>
      </c>
      <c r="O57" s="15">
        <f t="shared" si="13"/>
        <v>249341.42084231129</v>
      </c>
      <c r="P57" s="15">
        <f t="shared" si="13"/>
        <v>249341.42084231135</v>
      </c>
      <c r="Q57" s="15">
        <f t="shared" si="13"/>
        <v>249341.42084231129</v>
      </c>
      <c r="R57" s="15">
        <f t="shared" si="13"/>
        <v>249341.42084231129</v>
      </c>
      <c r="S57" s="15">
        <f t="shared" si="13"/>
        <v>249341.42084231129</v>
      </c>
      <c r="T57" s="15">
        <f t="shared" si="13"/>
        <v>248904.25642537797</v>
      </c>
      <c r="U57" s="15">
        <f t="shared" si="13"/>
        <v>248904.25642537797</v>
      </c>
      <c r="V57" s="15">
        <f t="shared" si="13"/>
        <v>248904.25642537797</v>
      </c>
      <c r="W57" s="15">
        <f t="shared" si="13"/>
        <v>248904.25642537797</v>
      </c>
      <c r="X57" s="15">
        <f t="shared" si="13"/>
        <v>248904.25642537797</v>
      </c>
      <c r="Y57" s="15">
        <f t="shared" si="13"/>
        <v>248467.09200844466</v>
      </c>
      <c r="Z57" s="15">
        <f t="shared" si="13"/>
        <v>248307.17640844465</v>
      </c>
      <c r="AA57" s="15">
        <f t="shared" si="13"/>
        <v>248307.17640844465</v>
      </c>
      <c r="AB57" s="15">
        <f t="shared" si="13"/>
        <v>248307.17640844465</v>
      </c>
      <c r="AC57" s="15">
        <f t="shared" si="13"/>
        <v>248348.8430751113</v>
      </c>
      <c r="AD57" s="15">
        <f t="shared" si="13"/>
        <v>248348.8430751113</v>
      </c>
      <c r="AE57" s="15">
        <f t="shared" si="13"/>
        <v>248348.8430751113</v>
      </c>
      <c r="AF57" s="15">
        <f t="shared" si="13"/>
        <v>248348.8430751113</v>
      </c>
      <c r="AG57" s="15">
        <f t="shared" si="13"/>
        <v>248348.8430751113</v>
      </c>
      <c r="AH57" s="15">
        <f t="shared" si="13"/>
        <v>248348.8430751113</v>
      </c>
      <c r="AI57" s="15">
        <f t="shared" si="13"/>
        <v>248348.84307511136</v>
      </c>
      <c r="AJ57" s="15">
        <f t="shared" si="13"/>
        <v>248348.8430751113</v>
      </c>
      <c r="AK57" s="15">
        <f t="shared" si="13"/>
        <v>248348.8430751113</v>
      </c>
    </row>
    <row r="58" spans="1:37" x14ac:dyDescent="0.2">
      <c r="B58" s="17"/>
    </row>
    <row r="59" spans="1:37" x14ac:dyDescent="0.2">
      <c r="A59" s="13" t="s">
        <v>107</v>
      </c>
      <c r="B59" s="15">
        <f>SUM(B60:B61)</f>
        <v>0</v>
      </c>
      <c r="C59" s="15">
        <f t="shared" ref="C59:AK59" si="14">SUM(C60:C61)</f>
        <v>0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4"/>
        <v>0</v>
      </c>
      <c r="H59" s="15">
        <f t="shared" si="14"/>
        <v>0</v>
      </c>
      <c r="I59" s="15">
        <f t="shared" si="14"/>
        <v>0</v>
      </c>
      <c r="J59" s="15">
        <f t="shared" si="14"/>
        <v>0</v>
      </c>
      <c r="K59" s="15">
        <f t="shared" si="14"/>
        <v>0</v>
      </c>
      <c r="L59" s="15">
        <f t="shared" si="14"/>
        <v>0</v>
      </c>
      <c r="M59" s="15">
        <f t="shared" si="14"/>
        <v>0</v>
      </c>
      <c r="N59" s="15">
        <f t="shared" si="14"/>
        <v>0</v>
      </c>
      <c r="O59" s="15">
        <f t="shared" si="14"/>
        <v>0</v>
      </c>
      <c r="P59" s="15">
        <f t="shared" si="14"/>
        <v>0</v>
      </c>
      <c r="Q59" s="15">
        <f t="shared" si="14"/>
        <v>0</v>
      </c>
      <c r="R59" s="15">
        <f t="shared" si="14"/>
        <v>0</v>
      </c>
      <c r="S59" s="15">
        <f t="shared" si="14"/>
        <v>0</v>
      </c>
      <c r="T59" s="15">
        <f t="shared" si="14"/>
        <v>0</v>
      </c>
      <c r="U59" s="15">
        <f t="shared" si="14"/>
        <v>0</v>
      </c>
      <c r="V59" s="15">
        <f t="shared" si="14"/>
        <v>0</v>
      </c>
      <c r="W59" s="15">
        <f t="shared" si="14"/>
        <v>0</v>
      </c>
      <c r="X59" s="15">
        <f t="shared" si="14"/>
        <v>0</v>
      </c>
      <c r="Y59" s="15">
        <f t="shared" si="14"/>
        <v>0</v>
      </c>
      <c r="Z59" s="15">
        <f t="shared" si="14"/>
        <v>0</v>
      </c>
      <c r="AA59" s="15">
        <f t="shared" si="14"/>
        <v>0</v>
      </c>
      <c r="AB59" s="15">
        <f t="shared" si="14"/>
        <v>0</v>
      </c>
      <c r="AC59" s="15">
        <f t="shared" si="14"/>
        <v>0</v>
      </c>
      <c r="AD59" s="15">
        <f t="shared" si="14"/>
        <v>0</v>
      </c>
      <c r="AE59" s="15">
        <f t="shared" si="14"/>
        <v>0</v>
      </c>
      <c r="AF59" s="15">
        <f t="shared" si="14"/>
        <v>0</v>
      </c>
      <c r="AG59" s="15">
        <f t="shared" si="14"/>
        <v>0</v>
      </c>
      <c r="AH59" s="15">
        <f t="shared" si="14"/>
        <v>0</v>
      </c>
      <c r="AI59" s="15">
        <f t="shared" si="14"/>
        <v>0</v>
      </c>
      <c r="AJ59" s="15">
        <f t="shared" si="14"/>
        <v>0</v>
      </c>
      <c r="AK59" s="15">
        <f t="shared" si="14"/>
        <v>0</v>
      </c>
    </row>
    <row r="60" spans="1:37" x14ac:dyDescent="0.2">
      <c r="A60" s="12" t="s">
        <v>108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x14ac:dyDescent="0.2">
      <c r="A61" s="12" t="s">
        <v>109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A63" s="13" t="s">
        <v>110</v>
      </c>
      <c r="B63" s="15">
        <f t="shared" ref="B63:AK63" si="15">-SUM(B64:B65)+B66</f>
        <v>0</v>
      </c>
      <c r="C63" s="15">
        <f t="shared" si="15"/>
        <v>0</v>
      </c>
      <c r="D63" s="15">
        <f t="shared" si="15"/>
        <v>0</v>
      </c>
      <c r="E63" s="15">
        <f t="shared" si="15"/>
        <v>-100.50824277672454</v>
      </c>
      <c r="F63" s="15">
        <f t="shared" si="15"/>
        <v>-199.87338285229458</v>
      </c>
      <c r="G63" s="15">
        <f t="shared" si="15"/>
        <v>-323.23517924513578</v>
      </c>
      <c r="H63" s="15">
        <f t="shared" si="15"/>
        <v>-445.20215746745674</v>
      </c>
      <c r="I63" s="15">
        <f t="shared" si="15"/>
        <v>-590.91620342847295</v>
      </c>
      <c r="J63" s="15">
        <f t="shared" si="15"/>
        <v>-734.99652281422891</v>
      </c>
      <c r="K63" s="15">
        <f t="shared" si="15"/>
        <v>-877.45975633499552</v>
      </c>
      <c r="L63" s="15">
        <f t="shared" si="15"/>
        <v>-1018.3219913006587</v>
      </c>
      <c r="M63" s="15">
        <f t="shared" si="15"/>
        <v>-1157.598782731226</v>
      </c>
      <c r="N63" s="15">
        <f t="shared" si="15"/>
        <v>-1144.542809228539</v>
      </c>
      <c r="O63" s="15">
        <f t="shared" si="15"/>
        <v>-1131.4212240781274</v>
      </c>
      <c r="P63" s="15">
        <f t="shared" si="15"/>
        <v>-1118.2336975544199</v>
      </c>
      <c r="Q63" s="15">
        <f t="shared" si="15"/>
        <v>-1104.9798982748391</v>
      </c>
      <c r="R63" s="15">
        <f t="shared" si="15"/>
        <v>-1091.6594931914731</v>
      </c>
      <c r="S63" s="15">
        <f t="shared" si="15"/>
        <v>-1078.2721475827068</v>
      </c>
      <c r="T63" s="15">
        <f t="shared" si="15"/>
        <v>-1466.8504961517096</v>
      </c>
      <c r="U63" s="15">
        <f t="shared" si="15"/>
        <v>-1448.6800038978552</v>
      </c>
      <c r="V63" s="15">
        <f t="shared" si="15"/>
        <v>-1430.4181974316593</v>
      </c>
      <c r="W63" s="15">
        <f t="shared" si="15"/>
        <v>-1412.0646178615714</v>
      </c>
      <c r="X63" s="15">
        <f t="shared" si="15"/>
        <v>-1393.6188039899207</v>
      </c>
      <c r="Y63" s="15">
        <f t="shared" si="15"/>
        <v>-1375.0802923013287</v>
      </c>
      <c r="Z63" s="15">
        <f t="shared" si="15"/>
        <v>-1356.448616951061</v>
      </c>
      <c r="AA63" s="15">
        <f t="shared" si="15"/>
        <v>-1337.723309753321</v>
      </c>
      <c r="AB63" s="15">
        <f t="shared" si="15"/>
        <v>-1318.9039001694864</v>
      </c>
      <c r="AC63" s="15">
        <f t="shared" si="15"/>
        <v>-1299.9899152962832</v>
      </c>
      <c r="AD63" s="15">
        <f t="shared" si="15"/>
        <v>-1280.9808798539045</v>
      </c>
      <c r="AE63" s="15">
        <f t="shared" si="15"/>
        <v>-1261.876316174066</v>
      </c>
      <c r="AF63" s="15">
        <f t="shared" si="15"/>
        <v>-1242.6757441880038</v>
      </c>
      <c r="AG63" s="15">
        <f t="shared" si="15"/>
        <v>-1223.3786814144103</v>
      </c>
      <c r="AH63" s="15">
        <f t="shared" si="15"/>
        <v>-1203.98464294731</v>
      </c>
      <c r="AI63" s="15">
        <f t="shared" si="15"/>
        <v>-1184.4931414438765</v>
      </c>
      <c r="AJ63" s="15">
        <f t="shared" si="15"/>
        <v>-1164.9036871121837</v>
      </c>
      <c r="AK63" s="15">
        <f t="shared" si="15"/>
        <v>-1145.215787698899</v>
      </c>
    </row>
    <row r="64" spans="1:37" x14ac:dyDescent="0.2">
      <c r="A64" s="12" t="s">
        <v>111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">
      <c r="A65" s="12" t="s">
        <v>112</v>
      </c>
      <c r="B65" s="16">
        <f>+E_Finanziamenti!C238</f>
        <v>0</v>
      </c>
      <c r="C65" s="16">
        <f>+E_Finanziamenti!D238</f>
        <v>0</v>
      </c>
      <c r="D65" s="16">
        <f>+E_Finanziamenti!E238</f>
        <v>0</v>
      </c>
      <c r="E65" s="16">
        <f>+E_Finanziamenti!F238</f>
        <v>100.50824277672454</v>
      </c>
      <c r="F65" s="16">
        <f>+E_Finanziamenti!G238</f>
        <v>199.87338285229458</v>
      </c>
      <c r="G65" s="16">
        <f>+E_Finanziamenti!H238</f>
        <v>323.23517924513578</v>
      </c>
      <c r="H65" s="16">
        <f>+E_Finanziamenti!I238</f>
        <v>445.20215746745674</v>
      </c>
      <c r="I65" s="16">
        <f>+E_Finanziamenti!J238</f>
        <v>590.91620342847295</v>
      </c>
      <c r="J65" s="16">
        <f>+E_Finanziamenti!K238</f>
        <v>734.99652281422891</v>
      </c>
      <c r="K65" s="16">
        <f>+E_Finanziamenti!L238</f>
        <v>877.45975633499552</v>
      </c>
      <c r="L65" s="16">
        <f>+E_Finanziamenti!M238</f>
        <v>1018.3219913006587</v>
      </c>
      <c r="M65" s="16">
        <f>+E_Finanziamenti!N238</f>
        <v>1157.598782731226</v>
      </c>
      <c r="N65" s="16">
        <f>+E_Finanziamenti!O238</f>
        <v>1144.542809228539</v>
      </c>
      <c r="O65" s="16">
        <f>+E_Finanziamenti!P238</f>
        <v>1131.4212240781274</v>
      </c>
      <c r="P65" s="16">
        <f>+E_Finanziamenti!Q238</f>
        <v>1118.2336975544199</v>
      </c>
      <c r="Q65" s="16">
        <f>+E_Finanziamenti!R238</f>
        <v>1104.9798982748391</v>
      </c>
      <c r="R65" s="16">
        <f>+E_Finanziamenti!S238</f>
        <v>1091.6594931914731</v>
      </c>
      <c r="S65" s="16">
        <f>+E_Finanziamenti!T238</f>
        <v>1078.2721475827068</v>
      </c>
      <c r="T65" s="16">
        <f>+E_Finanziamenti!U238</f>
        <v>1466.8504961517096</v>
      </c>
      <c r="U65" s="16">
        <f>+E_Finanziamenti!V238</f>
        <v>1448.6800038978552</v>
      </c>
      <c r="V65" s="16">
        <f>+E_Finanziamenti!W238</f>
        <v>1430.4181974316593</v>
      </c>
      <c r="W65" s="16">
        <f>+E_Finanziamenti!X238</f>
        <v>1412.0646178615714</v>
      </c>
      <c r="X65" s="16">
        <f>+E_Finanziamenti!Y238</f>
        <v>1393.6188039899207</v>
      </c>
      <c r="Y65" s="16">
        <f>+E_Finanziamenti!Z238</f>
        <v>1375.0802923013287</v>
      </c>
      <c r="Z65" s="16">
        <f>+E_Finanziamenti!AA238</f>
        <v>1356.448616951061</v>
      </c>
      <c r="AA65" s="16">
        <f>+E_Finanziamenti!AB238</f>
        <v>1337.723309753321</v>
      </c>
      <c r="AB65" s="16">
        <f>+E_Finanziamenti!AC238</f>
        <v>1318.9039001694864</v>
      </c>
      <c r="AC65" s="16">
        <f>+E_Finanziamenti!AD238</f>
        <v>1299.9899152962832</v>
      </c>
      <c r="AD65" s="16">
        <f>+E_Finanziamenti!AE238</f>
        <v>1280.9808798539045</v>
      </c>
      <c r="AE65" s="16">
        <f>+E_Finanziamenti!AF238</f>
        <v>1261.876316174066</v>
      </c>
      <c r="AF65" s="16">
        <f>+E_Finanziamenti!AG238</f>
        <v>1242.6757441880038</v>
      </c>
      <c r="AG65" s="16">
        <f>+E_Finanziamenti!AH238</f>
        <v>1223.3786814144103</v>
      </c>
      <c r="AH65" s="16">
        <f>+E_Finanziamenti!AI238</f>
        <v>1203.98464294731</v>
      </c>
      <c r="AI65" s="16">
        <f>+E_Finanziamenti!AJ238</f>
        <v>1184.4931414438765</v>
      </c>
      <c r="AJ65" s="16">
        <f>+E_Finanziamenti!AK238</f>
        <v>1164.9036871121837</v>
      </c>
      <c r="AK65" s="16">
        <f>+E_Finanziamenti!AL238</f>
        <v>1145.215787698899</v>
      </c>
    </row>
    <row r="66" spans="1:37" x14ac:dyDescent="0.2">
      <c r="A66" s="12" t="s">
        <v>113</v>
      </c>
      <c r="B66" s="16"/>
    </row>
    <row r="67" spans="1:37" x14ac:dyDescent="0.2">
      <c r="B67" s="17"/>
    </row>
    <row r="68" spans="1:37" x14ac:dyDescent="0.2">
      <c r="A68" s="13" t="s">
        <v>114</v>
      </c>
      <c r="B68" s="15">
        <f>+B57+B59+B63</f>
        <v>236348.5</v>
      </c>
      <c r="C68" s="15">
        <f t="shared" ref="C68:AK68" si="16">+C57+C59+C63</f>
        <v>239024.40111111116</v>
      </c>
      <c r="D68" s="15">
        <f t="shared" si="16"/>
        <v>238216.89777777778</v>
      </c>
      <c r="E68" s="15">
        <f t="shared" si="16"/>
        <v>248448.69845140105</v>
      </c>
      <c r="F68" s="15">
        <f t="shared" si="16"/>
        <v>247868.97447745886</v>
      </c>
      <c r="G68" s="15">
        <f t="shared" si="16"/>
        <v>251171.59373079936</v>
      </c>
      <c r="H68" s="15">
        <f t="shared" si="16"/>
        <v>252858.55275257709</v>
      </c>
      <c r="I68" s="15">
        <f t="shared" si="16"/>
        <v>256986.54028968277</v>
      </c>
      <c r="J68" s="15">
        <f t="shared" si="16"/>
        <v>257333.95097029698</v>
      </c>
      <c r="K68" s="15">
        <f t="shared" si="16"/>
        <v>256878.64473677624</v>
      </c>
      <c r="L68" s="15">
        <f t="shared" si="16"/>
        <v>250141.15014181059</v>
      </c>
      <c r="M68" s="15">
        <f>+M57+M59+M63</f>
        <v>249304.4628934467</v>
      </c>
      <c r="N68" s="15">
        <f t="shared" si="16"/>
        <v>248636.81405001605</v>
      </c>
      <c r="O68" s="15">
        <f t="shared" si="16"/>
        <v>248209.99961823315</v>
      </c>
      <c r="P68" s="15">
        <f t="shared" si="16"/>
        <v>248223.18714475693</v>
      </c>
      <c r="Q68" s="15">
        <f t="shared" si="16"/>
        <v>248236.44094403644</v>
      </c>
      <c r="R68" s="15">
        <f t="shared" si="16"/>
        <v>248249.76134911983</v>
      </c>
      <c r="S68" s="15">
        <f t="shared" si="16"/>
        <v>248263.14869472859</v>
      </c>
      <c r="T68" s="15">
        <f t="shared" si="16"/>
        <v>247437.40592922625</v>
      </c>
      <c r="U68" s="15">
        <f t="shared" si="16"/>
        <v>247455.5764214801</v>
      </c>
      <c r="V68" s="15">
        <f t="shared" si="16"/>
        <v>247473.83822794631</v>
      </c>
      <c r="W68" s="15">
        <f t="shared" si="16"/>
        <v>247492.19180751641</v>
      </c>
      <c r="X68" s="15">
        <f t="shared" si="16"/>
        <v>247510.63762138804</v>
      </c>
      <c r="Y68" s="15">
        <f t="shared" si="16"/>
        <v>247092.01171614332</v>
      </c>
      <c r="Z68" s="15">
        <f t="shared" si="16"/>
        <v>246950.72779149358</v>
      </c>
      <c r="AA68" s="15">
        <f t="shared" si="16"/>
        <v>246969.45309869133</v>
      </c>
      <c r="AB68" s="15">
        <f t="shared" si="16"/>
        <v>246988.27250827517</v>
      </c>
      <c r="AC68" s="15">
        <f t="shared" si="16"/>
        <v>247048.85315981501</v>
      </c>
      <c r="AD68" s="15">
        <f t="shared" si="16"/>
        <v>247067.86219525739</v>
      </c>
      <c r="AE68" s="15">
        <f t="shared" si="16"/>
        <v>247086.96675893723</v>
      </c>
      <c r="AF68" s="15">
        <f t="shared" si="16"/>
        <v>247106.16733092329</v>
      </c>
      <c r="AG68" s="15">
        <f t="shared" si="16"/>
        <v>247125.46439369689</v>
      </c>
      <c r="AH68" s="15">
        <f t="shared" si="16"/>
        <v>247144.85843216401</v>
      </c>
      <c r="AI68" s="15">
        <f t="shared" si="16"/>
        <v>247164.34993366749</v>
      </c>
      <c r="AJ68" s="15">
        <f t="shared" si="16"/>
        <v>247183.93938799913</v>
      </c>
      <c r="AK68" s="15">
        <f t="shared" si="16"/>
        <v>247203.62728741241</v>
      </c>
    </row>
    <row r="69" spans="1:37" x14ac:dyDescent="0.2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x14ac:dyDescent="0.2">
      <c r="A70" s="12" t="s">
        <v>157</v>
      </c>
      <c r="B70" s="16">
        <f>+Ires!B17</f>
        <v>0</v>
      </c>
      <c r="C70" s="16">
        <f>+Ires!C17</f>
        <v>0</v>
      </c>
      <c r="D70" s="16">
        <f>+Ires!D17</f>
        <v>0</v>
      </c>
      <c r="E70" s="16">
        <f>+Ires!E17</f>
        <v>0</v>
      </c>
      <c r="F70" s="16">
        <f>+Ires!F17</f>
        <v>0</v>
      </c>
      <c r="G70" s="16">
        <f>+Ires!G17</f>
        <v>0</v>
      </c>
      <c r="H70" s="16">
        <f>+Ires!H17</f>
        <v>0</v>
      </c>
      <c r="I70" s="16">
        <f>+Ires!I17</f>
        <v>0</v>
      </c>
      <c r="J70" s="16">
        <f>+Ires!J17</f>
        <v>0</v>
      </c>
      <c r="K70" s="16">
        <f>+Ires!K17</f>
        <v>0</v>
      </c>
      <c r="L70" s="16">
        <f>+Ires!L17</f>
        <v>0</v>
      </c>
      <c r="M70" s="16">
        <f>+Ires!M17</f>
        <v>820760.15101661324</v>
      </c>
      <c r="N70" s="16">
        <f>+Ires!N17</f>
        <v>0</v>
      </c>
      <c r="O70" s="16">
        <f>+Ires!O17</f>
        <v>0</v>
      </c>
      <c r="P70" s="16">
        <f>+Ires!P17</f>
        <v>0</v>
      </c>
      <c r="Q70" s="16">
        <f>+Ires!Q17</f>
        <v>0</v>
      </c>
      <c r="R70" s="16">
        <f>+Ires!R17</f>
        <v>0</v>
      </c>
      <c r="S70" s="16">
        <f>+Ires!S17</f>
        <v>0</v>
      </c>
      <c r="T70" s="16">
        <f>+Ires!T17</f>
        <v>0</v>
      </c>
      <c r="U70" s="16">
        <f>+Ires!U17</f>
        <v>0</v>
      </c>
      <c r="V70" s="16">
        <f>+Ires!V17</f>
        <v>0</v>
      </c>
      <c r="W70" s="16">
        <f>+Ires!W17</f>
        <v>0</v>
      </c>
      <c r="X70" s="16">
        <f>+Ires!X17</f>
        <v>0</v>
      </c>
      <c r="Y70" s="16">
        <f>+Ires!Y17</f>
        <v>817927.27871926257</v>
      </c>
      <c r="Z70" s="16">
        <f>+Ires!Z17</f>
        <v>0</v>
      </c>
      <c r="AA70" s="16">
        <f>+Ires!AA17</f>
        <v>0</v>
      </c>
      <c r="AB70" s="16">
        <f>+Ires!AB17</f>
        <v>0</v>
      </c>
      <c r="AC70" s="16">
        <f>+Ires!AC17</f>
        <v>0</v>
      </c>
      <c r="AD70" s="16">
        <f>+Ires!AD17</f>
        <v>0</v>
      </c>
      <c r="AE70" s="16">
        <f>+Ires!AE17</f>
        <v>0</v>
      </c>
      <c r="AF70" s="16">
        <f>+Ires!AF17</f>
        <v>0</v>
      </c>
      <c r="AG70" s="16">
        <f>+Ires!AG17</f>
        <v>0</v>
      </c>
      <c r="AH70" s="16">
        <f>+Ires!AH17</f>
        <v>0</v>
      </c>
      <c r="AI70" s="16">
        <f>+Ires!AI17</f>
        <v>0</v>
      </c>
      <c r="AJ70" s="16">
        <f>+Ires!AJ17</f>
        <v>0</v>
      </c>
      <c r="AK70" s="16">
        <f>+Ires!AK17</f>
        <v>815386.14912654168</v>
      </c>
    </row>
    <row r="71" spans="1:37" x14ac:dyDescent="0.2">
      <c r="A71" s="12" t="s">
        <v>156</v>
      </c>
      <c r="B71" s="16">
        <f>+Irap!B35</f>
        <v>0</v>
      </c>
      <c r="C71" s="16">
        <f>+Irap!C35</f>
        <v>0</v>
      </c>
      <c r="D71" s="16">
        <f>+Irap!D35</f>
        <v>0</v>
      </c>
      <c r="E71" s="16">
        <f>+Irap!E35</f>
        <v>0</v>
      </c>
      <c r="F71" s="16">
        <f>+Irap!F35</f>
        <v>0</v>
      </c>
      <c r="G71" s="16">
        <f>+Irap!G35</f>
        <v>0</v>
      </c>
      <c r="H71" s="16">
        <f>+Irap!H35</f>
        <v>0</v>
      </c>
      <c r="I71" s="16">
        <f>+Irap!I35</f>
        <v>0</v>
      </c>
      <c r="J71" s="16">
        <f>+Irap!J35</f>
        <v>0</v>
      </c>
      <c r="K71" s="16">
        <f>+Irap!K35</f>
        <v>0</v>
      </c>
      <c r="L71" s="16">
        <f>+Irap!L35</f>
        <v>0</v>
      </c>
      <c r="M71" s="16">
        <f>+Irap!M35</f>
        <v>114924.88503586485</v>
      </c>
      <c r="N71" s="16">
        <f>+Irap!N35</f>
        <v>0</v>
      </c>
      <c r="O71" s="16">
        <f>+Irap!O35</f>
        <v>0</v>
      </c>
      <c r="P71" s="16">
        <f>+Irap!P35</f>
        <v>0</v>
      </c>
      <c r="Q71" s="16">
        <f>+Irap!Q35</f>
        <v>0</v>
      </c>
      <c r="R71" s="16">
        <f>+Irap!R35</f>
        <v>0</v>
      </c>
      <c r="S71" s="16">
        <f>+Irap!S35</f>
        <v>0</v>
      </c>
      <c r="T71" s="16">
        <f>+Irap!T35</f>
        <v>0</v>
      </c>
      <c r="U71" s="16">
        <f>+Irap!U35</f>
        <v>0</v>
      </c>
      <c r="V71" s="16">
        <f>+Irap!V35</f>
        <v>0</v>
      </c>
      <c r="W71" s="16">
        <f>+Irap!W35</f>
        <v>0</v>
      </c>
      <c r="X71" s="16">
        <f>+Irap!X35</f>
        <v>0</v>
      </c>
      <c r="Y71" s="16">
        <f>+Irap!Y35</f>
        <v>111696.55153303931</v>
      </c>
      <c r="Z71" s="16">
        <f>+Irap!Z35</f>
        <v>0</v>
      </c>
      <c r="AA71" s="16">
        <f>+Irap!AA35</f>
        <v>0</v>
      </c>
      <c r="AB71" s="16">
        <f>+Irap!AB35</f>
        <v>0</v>
      </c>
      <c r="AC71" s="16">
        <f>+Irap!AC35</f>
        <v>0</v>
      </c>
      <c r="AD71" s="16">
        <f>+Irap!AD35</f>
        <v>0</v>
      </c>
      <c r="AE71" s="16">
        <f>+Irap!AE35</f>
        <v>0</v>
      </c>
      <c r="AF71" s="16">
        <f>+Irap!AF35</f>
        <v>0</v>
      </c>
      <c r="AG71" s="16">
        <f>+Irap!AG35</f>
        <v>0</v>
      </c>
      <c r="AH71" s="16">
        <f>+Irap!AH35</f>
        <v>0</v>
      </c>
      <c r="AI71" s="16">
        <f>+Irap!AI35</f>
        <v>0</v>
      </c>
      <c r="AJ71" s="16">
        <f>+Irap!AJ35</f>
        <v>0</v>
      </c>
      <c r="AK71" s="16">
        <f>+Irap!AK35</f>
        <v>111269.1230183521</v>
      </c>
    </row>
    <row r="72" spans="1:37" x14ac:dyDescent="0.2">
      <c r="A72" s="13" t="s">
        <v>115</v>
      </c>
      <c r="B72" s="15">
        <f t="shared" ref="B72:L72" si="17">+B68-SUM(B70:B71)</f>
        <v>236348.5</v>
      </c>
      <c r="C72" s="15">
        <f t="shared" si="17"/>
        <v>239024.40111111116</v>
      </c>
      <c r="D72" s="15">
        <f t="shared" si="17"/>
        <v>238216.89777777778</v>
      </c>
      <c r="E72" s="15">
        <f t="shared" si="17"/>
        <v>248448.69845140105</v>
      </c>
      <c r="F72" s="15">
        <f t="shared" si="17"/>
        <v>247868.97447745886</v>
      </c>
      <c r="G72" s="15">
        <f t="shared" si="17"/>
        <v>251171.59373079936</v>
      </c>
      <c r="H72" s="15">
        <f t="shared" si="17"/>
        <v>252858.55275257709</v>
      </c>
      <c r="I72" s="15">
        <f t="shared" si="17"/>
        <v>256986.54028968277</v>
      </c>
      <c r="J72" s="15">
        <f t="shared" si="17"/>
        <v>257333.95097029698</v>
      </c>
      <c r="K72" s="15">
        <f t="shared" si="17"/>
        <v>256878.64473677624</v>
      </c>
      <c r="L72" s="15">
        <f t="shared" si="17"/>
        <v>250141.15014181059</v>
      </c>
      <c r="M72" s="15">
        <f>+M68-SUM(M70:M71)</f>
        <v>-686380.57315903145</v>
      </c>
      <c r="N72" s="15">
        <f t="shared" ref="N72:AK72" si="18">+N68-SUM(N70:N71)</f>
        <v>248636.81405001605</v>
      </c>
      <c r="O72" s="15">
        <f t="shared" si="18"/>
        <v>248209.99961823315</v>
      </c>
      <c r="P72" s="15">
        <f t="shared" si="18"/>
        <v>248223.18714475693</v>
      </c>
      <c r="Q72" s="15">
        <f t="shared" si="18"/>
        <v>248236.44094403644</v>
      </c>
      <c r="R72" s="15">
        <f t="shared" si="18"/>
        <v>248249.76134911983</v>
      </c>
      <c r="S72" s="15">
        <f t="shared" si="18"/>
        <v>248263.14869472859</v>
      </c>
      <c r="T72" s="15">
        <f t="shared" si="18"/>
        <v>247437.40592922625</v>
      </c>
      <c r="U72" s="15">
        <f t="shared" si="18"/>
        <v>247455.5764214801</v>
      </c>
      <c r="V72" s="15">
        <f t="shared" si="18"/>
        <v>247473.83822794631</v>
      </c>
      <c r="W72" s="15">
        <f t="shared" si="18"/>
        <v>247492.19180751641</v>
      </c>
      <c r="X72" s="15">
        <f t="shared" si="18"/>
        <v>247510.63762138804</v>
      </c>
      <c r="Y72" s="15">
        <f t="shared" si="18"/>
        <v>-682531.81853615853</v>
      </c>
      <c r="Z72" s="15">
        <f t="shared" si="18"/>
        <v>246950.72779149358</v>
      </c>
      <c r="AA72" s="15">
        <f t="shared" si="18"/>
        <v>246969.45309869133</v>
      </c>
      <c r="AB72" s="15">
        <f t="shared" si="18"/>
        <v>246988.27250827517</v>
      </c>
      <c r="AC72" s="15">
        <f t="shared" si="18"/>
        <v>247048.85315981501</v>
      </c>
      <c r="AD72" s="15">
        <f t="shared" si="18"/>
        <v>247067.86219525739</v>
      </c>
      <c r="AE72" s="15">
        <f t="shared" si="18"/>
        <v>247086.96675893723</v>
      </c>
      <c r="AF72" s="15">
        <f t="shared" si="18"/>
        <v>247106.16733092329</v>
      </c>
      <c r="AG72" s="15">
        <f t="shared" si="18"/>
        <v>247125.46439369689</v>
      </c>
      <c r="AH72" s="15">
        <f t="shared" si="18"/>
        <v>247144.85843216401</v>
      </c>
      <c r="AI72" s="15">
        <f t="shared" si="18"/>
        <v>247164.34993366749</v>
      </c>
      <c r="AJ72" s="15">
        <f t="shared" si="18"/>
        <v>247183.93938799913</v>
      </c>
      <c r="AK72" s="15">
        <f t="shared" si="18"/>
        <v>-679451.64485748135</v>
      </c>
    </row>
  </sheetData>
  <hyperlinks>
    <hyperlink ref="A1" location="View!A1" display="view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X26" activePane="bottomRight" state="frozen"/>
      <selection pane="topRight" activeCell="B1" sqref="B1"/>
      <selection pane="bottomLeft" activeCell="A3" sqref="A3"/>
      <selection pane="bottomRight" activeCell="Z35" sqref="Z35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204</v>
      </c>
    </row>
    <row r="2" spans="1:38" x14ac:dyDescent="0.25">
      <c r="A2" s="3" t="s">
        <v>152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117</v>
      </c>
      <c r="B3" s="5">
        <f>+CEm!B57</f>
        <v>236348.5</v>
      </c>
      <c r="C3" s="5">
        <f>+CEm!C57</f>
        <v>239024.40111111116</v>
      </c>
      <c r="D3" s="5">
        <f>+CEm!D57</f>
        <v>238216.89777777778</v>
      </c>
      <c r="E3" s="5">
        <f>+CEm!E57</f>
        <v>248549.20669417779</v>
      </c>
      <c r="F3" s="5">
        <f>+CEm!F57</f>
        <v>248068.84786031116</v>
      </c>
      <c r="G3" s="5">
        <f>+CEm!G57</f>
        <v>251494.82891004448</v>
      </c>
      <c r="H3" s="5">
        <f>+CEm!H57</f>
        <v>253303.75491004455</v>
      </c>
      <c r="I3" s="5">
        <f>+CEm!I57</f>
        <v>257577.45649311124</v>
      </c>
      <c r="J3" s="5">
        <f>+CEm!J57</f>
        <v>258068.94749311122</v>
      </c>
      <c r="K3" s="5">
        <f>+CEm!K57</f>
        <v>257756.10449311123</v>
      </c>
      <c r="L3" s="5">
        <f>+CEm!L57</f>
        <v>251159.47213311124</v>
      </c>
      <c r="M3" s="5">
        <f>+CEm!M57</f>
        <v>250462.06167617792</v>
      </c>
      <c r="N3" s="5">
        <f>+CEm!N57</f>
        <v>249781.35685924458</v>
      </c>
      <c r="O3" s="5">
        <f>+CEm!O57</f>
        <v>249341.42084231129</v>
      </c>
      <c r="P3" s="5">
        <f>+CEm!P57</f>
        <v>249341.42084231135</v>
      </c>
      <c r="Q3" s="5">
        <f>+CEm!Q57</f>
        <v>249341.42084231129</v>
      </c>
      <c r="R3" s="5">
        <f>+CEm!R57</f>
        <v>249341.42084231129</v>
      </c>
      <c r="S3" s="5">
        <f>+CEm!S57</f>
        <v>249341.42084231129</v>
      </c>
      <c r="T3" s="5">
        <f>+CEm!T57</f>
        <v>248904.25642537797</v>
      </c>
      <c r="U3" s="5">
        <f>+CEm!U57</f>
        <v>248904.25642537797</v>
      </c>
      <c r="V3" s="5">
        <f>+CEm!V57</f>
        <v>248904.25642537797</v>
      </c>
      <c r="W3" s="5">
        <f>+CEm!W57</f>
        <v>248904.25642537797</v>
      </c>
      <c r="X3" s="5">
        <f>+CEm!X57</f>
        <v>248904.25642537797</v>
      </c>
      <c r="Y3" s="5">
        <f>+CEm!Y57</f>
        <v>248467.09200844466</v>
      </c>
      <c r="Z3" s="5">
        <f>+CEm!Z57</f>
        <v>248307.17640844465</v>
      </c>
      <c r="AA3" s="5">
        <f>+CEm!AA57</f>
        <v>248307.17640844465</v>
      </c>
      <c r="AB3" s="5">
        <f>+CEm!AB57</f>
        <v>248307.17640844465</v>
      </c>
      <c r="AC3" s="5">
        <f>+CEm!AC57</f>
        <v>248348.8430751113</v>
      </c>
      <c r="AD3" s="5">
        <f>+CEm!AD57</f>
        <v>248348.8430751113</v>
      </c>
      <c r="AE3" s="5">
        <f>+CEm!AE57</f>
        <v>248348.8430751113</v>
      </c>
      <c r="AF3" s="5">
        <f>+CEm!AF57</f>
        <v>248348.8430751113</v>
      </c>
      <c r="AG3" s="5">
        <f>+CEm!AG57</f>
        <v>248348.8430751113</v>
      </c>
      <c r="AH3" s="5">
        <f>+CEm!AH57</f>
        <v>248348.8430751113</v>
      </c>
      <c r="AI3" s="5">
        <f>+CEm!AI57</f>
        <v>248348.84307511136</v>
      </c>
      <c r="AJ3" s="5">
        <f>+CEm!AJ57</f>
        <v>248348.8430751113</v>
      </c>
      <c r="AK3" s="5">
        <f>+CEm!AK57</f>
        <v>248348.8430751113</v>
      </c>
    </row>
    <row r="4" spans="1:38" x14ac:dyDescent="0.25">
      <c r="A4" s="1" t="s">
        <v>118</v>
      </c>
      <c r="B4" s="5">
        <f>+CEm!B55</f>
        <v>0</v>
      </c>
      <c r="C4" s="5">
        <f>+CEm!C55</f>
        <v>0</v>
      </c>
      <c r="D4" s="5">
        <f>+CEm!D55</f>
        <v>0</v>
      </c>
      <c r="E4" s="5">
        <f>+CEm!E55</f>
        <v>0</v>
      </c>
      <c r="F4" s="5">
        <f>+CEm!F55</f>
        <v>0</v>
      </c>
      <c r="G4" s="5">
        <f>+CEm!G55</f>
        <v>0</v>
      </c>
      <c r="H4" s="5">
        <f>+CEm!H55</f>
        <v>0</v>
      </c>
      <c r="I4" s="5">
        <f>+CEm!I55</f>
        <v>0</v>
      </c>
      <c r="J4" s="5">
        <f>+CEm!J55</f>
        <v>0</v>
      </c>
      <c r="K4" s="5">
        <f>+CEm!K55</f>
        <v>0</v>
      </c>
      <c r="L4" s="5">
        <f>+CEm!L55</f>
        <v>468</v>
      </c>
      <c r="M4" s="5">
        <f>+CEm!M55</f>
        <v>468</v>
      </c>
      <c r="N4" s="5">
        <f>+CEm!N55</f>
        <v>477.36</v>
      </c>
      <c r="O4" s="5">
        <f>+CEm!O55</f>
        <v>477.36</v>
      </c>
      <c r="P4" s="5">
        <f>+CEm!P55</f>
        <v>477.36</v>
      </c>
      <c r="Q4" s="5">
        <f>+CEm!Q55</f>
        <v>477.36</v>
      </c>
      <c r="R4" s="5">
        <f>+CEm!R55</f>
        <v>477.36</v>
      </c>
      <c r="S4" s="5">
        <f>+CEm!S55</f>
        <v>477.36</v>
      </c>
      <c r="T4" s="5">
        <f>+CEm!T55</f>
        <v>477.36</v>
      </c>
      <c r="U4" s="5">
        <f>+CEm!U55</f>
        <v>477.36</v>
      </c>
      <c r="V4" s="5">
        <f>+CEm!V55</f>
        <v>477.36</v>
      </c>
      <c r="W4" s="5">
        <f>+CEm!W55</f>
        <v>477.36</v>
      </c>
      <c r="X4" s="5">
        <f>+CEm!X55</f>
        <v>477.36</v>
      </c>
      <c r="Y4" s="5">
        <f>+CEm!Y55</f>
        <v>477.36</v>
      </c>
      <c r="Z4" s="5">
        <f>+CEm!Z55</f>
        <v>486.90719999999999</v>
      </c>
      <c r="AA4" s="5">
        <f>+CEm!AA55</f>
        <v>486.90719999999999</v>
      </c>
      <c r="AB4" s="5">
        <f>+CEm!AB55</f>
        <v>486.90719999999999</v>
      </c>
      <c r="AC4" s="5">
        <f>+CEm!AC55</f>
        <v>486.90719999999999</v>
      </c>
      <c r="AD4" s="5">
        <f>+CEm!AD55</f>
        <v>486.90719999999999</v>
      </c>
      <c r="AE4" s="5">
        <f>+CEm!AE55</f>
        <v>486.90719999999999</v>
      </c>
      <c r="AF4" s="5">
        <f>+CEm!AF55</f>
        <v>486.90719999999999</v>
      </c>
      <c r="AG4" s="5">
        <f>+CEm!AG55</f>
        <v>486.90719999999999</v>
      </c>
      <c r="AH4" s="5">
        <f>+CEm!AH55</f>
        <v>486.90719999999999</v>
      </c>
      <c r="AI4" s="5">
        <f>+CEm!AI55</f>
        <v>486.90719999999999</v>
      </c>
      <c r="AJ4" s="5">
        <f>+CEm!AJ55</f>
        <v>486.90719999999999</v>
      </c>
      <c r="AK4" s="5">
        <f>+CEm!AK55</f>
        <v>486.90719999999999</v>
      </c>
    </row>
    <row r="5" spans="1:38" x14ac:dyDescent="0.25">
      <c r="A5" s="6" t="s">
        <v>119</v>
      </c>
      <c r="B5" s="5">
        <f>+CEm!B26+CEm!B51+CEm!B52</f>
        <v>0</v>
      </c>
      <c r="C5" s="5">
        <f>+CEm!C26+CEm!C51+CEm!C52</f>
        <v>138.88888888888889</v>
      </c>
      <c r="D5" s="5">
        <f>+CEm!D26+CEm!D51+CEm!D52</f>
        <v>172.2222222222222</v>
      </c>
      <c r="E5" s="5">
        <f>+CEm!E26+CEm!E51+CEm!E52</f>
        <v>213.88888888888894</v>
      </c>
      <c r="F5" s="5">
        <f>+CEm!F26+CEm!F51+CEm!F52</f>
        <v>263.8888888888888</v>
      </c>
      <c r="G5" s="5">
        <f>+CEm!G26+CEm!G51+CEm!G52</f>
        <v>347.22222222222217</v>
      </c>
      <c r="H5" s="5">
        <f>+CEm!H26+CEm!H51+CEm!H52</f>
        <v>347.22222222222223</v>
      </c>
      <c r="I5" s="5">
        <f>+CEm!I26+CEm!I51+CEm!I52</f>
        <v>347.22222222222217</v>
      </c>
      <c r="J5" s="5">
        <f>+CEm!J26+CEm!J51+CEm!J52</f>
        <v>397.22222222222217</v>
      </c>
      <c r="K5" s="5">
        <f>+CEm!K26+CEm!K51+CEm!K52</f>
        <v>397.22222222222217</v>
      </c>
      <c r="L5" s="5">
        <f>+CEm!L26+CEm!L51+CEm!L52</f>
        <v>397.2222222222224</v>
      </c>
      <c r="M5" s="5">
        <f>+CEm!M26+CEm!M51+CEm!M52</f>
        <v>397.2222222222224</v>
      </c>
      <c r="N5" s="5">
        <f>+CEm!N26+CEm!N51+CEm!N52</f>
        <v>397.22222222222217</v>
      </c>
      <c r="O5" s="5">
        <f>+CEm!O26+CEm!O51+CEm!O52</f>
        <v>397.2222222222224</v>
      </c>
      <c r="P5" s="5">
        <f>+CEm!P26+CEm!P51+CEm!P52</f>
        <v>397.22222222222172</v>
      </c>
      <c r="Q5" s="5">
        <f>+CEm!Q26+CEm!Q51+CEm!Q52</f>
        <v>397.22222222222263</v>
      </c>
      <c r="R5" s="5">
        <f>+CEm!R26+CEm!R51+CEm!R52</f>
        <v>397.22222222222172</v>
      </c>
      <c r="S5" s="5">
        <f>+CEm!S26+CEm!S51+CEm!S52</f>
        <v>397.22222222222263</v>
      </c>
      <c r="T5" s="5">
        <f>+CEm!T26+CEm!T51+CEm!T52</f>
        <v>397.22222222222172</v>
      </c>
      <c r="U5" s="5">
        <f>+CEm!U26+CEm!U51+CEm!U52</f>
        <v>397.2222222222224</v>
      </c>
      <c r="V5" s="5">
        <f>+CEm!V26+CEm!V51+CEm!V52</f>
        <v>397.22222222222172</v>
      </c>
      <c r="W5" s="5">
        <f>+CEm!W26+CEm!W51+CEm!W52</f>
        <v>397.22222222222263</v>
      </c>
      <c r="X5" s="5">
        <f>+CEm!X26+CEm!X51+CEm!X52</f>
        <v>397.22222222222263</v>
      </c>
      <c r="Y5" s="5">
        <f>+CEm!Y26+CEm!Y51+CEm!Y52</f>
        <v>397.22222222222172</v>
      </c>
      <c r="Z5" s="5">
        <f>+CEm!Z26+CEm!Z51+CEm!Z52</f>
        <v>397.22222222222263</v>
      </c>
      <c r="AA5" s="5">
        <f>+CEm!AA26+CEm!AA51+CEm!AA52</f>
        <v>397.22222222222263</v>
      </c>
      <c r="AB5" s="5">
        <f>+CEm!AB26+CEm!AB51+CEm!AB52</f>
        <v>397.22222222222263</v>
      </c>
      <c r="AC5" s="5">
        <f>+CEm!AC26+CEm!AC51+CEm!AC52</f>
        <v>355.55555555555611</v>
      </c>
      <c r="AD5" s="5">
        <f>+CEm!AD26+CEm!AD51+CEm!AD52</f>
        <v>355.5555555555552</v>
      </c>
      <c r="AE5" s="5">
        <f>+CEm!AE26+CEm!AE51+CEm!AE52</f>
        <v>355.55555555555611</v>
      </c>
      <c r="AF5" s="5">
        <f>+CEm!AF26+CEm!AF51+CEm!AF52</f>
        <v>355.55555555555657</v>
      </c>
      <c r="AG5" s="5">
        <f>+CEm!AG26+CEm!AG51+CEm!AG52</f>
        <v>355.5555555555552</v>
      </c>
      <c r="AH5" s="5">
        <f>+CEm!AH26+CEm!AH51+CEm!AH52</f>
        <v>355.55555555555657</v>
      </c>
      <c r="AI5" s="5">
        <f>+CEm!AI26+CEm!AI51+CEm!AI52</f>
        <v>355.55555555555611</v>
      </c>
      <c r="AJ5" s="5">
        <f>+CEm!AJ26+CEm!AJ51+CEm!AJ52</f>
        <v>355.55555555555657</v>
      </c>
      <c r="AK5" s="5">
        <f>+CEm!AK26+CEm!AK51+CEm!AK52</f>
        <v>355.55555555555657</v>
      </c>
    </row>
    <row r="6" spans="1:38" x14ac:dyDescent="0.25">
      <c r="A6" s="4" t="s">
        <v>120</v>
      </c>
      <c r="B6" s="4">
        <f>+SUM(B3:B5)</f>
        <v>236348.5</v>
      </c>
      <c r="C6" s="4">
        <f t="shared" ref="C6:AK6" si="0">+SUM(C3:C5)</f>
        <v>239163.29000000004</v>
      </c>
      <c r="D6" s="4">
        <f t="shared" si="0"/>
        <v>238389.12</v>
      </c>
      <c r="E6" s="4">
        <f t="shared" si="0"/>
        <v>248763.09558306666</v>
      </c>
      <c r="F6" s="4">
        <f t="shared" si="0"/>
        <v>248332.73674920003</v>
      </c>
      <c r="G6" s="4">
        <f t="shared" si="0"/>
        <v>251842.0511322667</v>
      </c>
      <c r="H6" s="4">
        <f t="shared" si="0"/>
        <v>253650.97713226677</v>
      </c>
      <c r="I6" s="4">
        <f t="shared" si="0"/>
        <v>257924.67871533346</v>
      </c>
      <c r="J6" s="4">
        <f t="shared" si="0"/>
        <v>258466.16971533344</v>
      </c>
      <c r="K6" s="4">
        <f t="shared" si="0"/>
        <v>258153.32671533345</v>
      </c>
      <c r="L6" s="4">
        <f t="shared" si="0"/>
        <v>252024.69435533346</v>
      </c>
      <c r="M6" s="4">
        <f t="shared" si="0"/>
        <v>251327.28389840014</v>
      </c>
      <c r="N6" s="4">
        <f t="shared" si="0"/>
        <v>250655.93908146679</v>
      </c>
      <c r="O6" s="4">
        <f t="shared" si="0"/>
        <v>250216.00306453349</v>
      </c>
      <c r="P6" s="4">
        <f t="shared" si="0"/>
        <v>250216.00306453355</v>
      </c>
      <c r="Q6" s="4">
        <f t="shared" si="0"/>
        <v>250216.00306453349</v>
      </c>
      <c r="R6" s="4">
        <f t="shared" si="0"/>
        <v>250216.00306453349</v>
      </c>
      <c r="S6" s="4">
        <f t="shared" si="0"/>
        <v>250216.00306453349</v>
      </c>
      <c r="T6" s="4">
        <f t="shared" si="0"/>
        <v>249778.83864760018</v>
      </c>
      <c r="U6" s="4">
        <f t="shared" si="0"/>
        <v>249778.83864760018</v>
      </c>
      <c r="V6" s="4">
        <f t="shared" si="0"/>
        <v>249778.83864760018</v>
      </c>
      <c r="W6" s="4">
        <f t="shared" si="0"/>
        <v>249778.83864760018</v>
      </c>
      <c r="X6" s="4">
        <f t="shared" si="0"/>
        <v>249778.83864760018</v>
      </c>
      <c r="Y6" s="4">
        <f t="shared" si="0"/>
        <v>249341.67423066686</v>
      </c>
      <c r="Z6" s="4">
        <f t="shared" si="0"/>
        <v>249191.30583066685</v>
      </c>
      <c r="AA6" s="4">
        <f t="shared" si="0"/>
        <v>249191.30583066685</v>
      </c>
      <c r="AB6" s="4">
        <f t="shared" si="0"/>
        <v>249191.30583066685</v>
      </c>
      <c r="AC6" s="4">
        <f t="shared" si="0"/>
        <v>249191.30583066685</v>
      </c>
      <c r="AD6" s="4">
        <f t="shared" si="0"/>
        <v>249191.30583066685</v>
      </c>
      <c r="AE6" s="4">
        <f t="shared" si="0"/>
        <v>249191.30583066685</v>
      </c>
      <c r="AF6" s="4">
        <f t="shared" si="0"/>
        <v>249191.30583066685</v>
      </c>
      <c r="AG6" s="4">
        <f t="shared" si="0"/>
        <v>249191.30583066685</v>
      </c>
      <c r="AH6" s="4">
        <f t="shared" si="0"/>
        <v>249191.30583066685</v>
      </c>
      <c r="AI6" s="4">
        <f t="shared" si="0"/>
        <v>249191.30583066691</v>
      </c>
      <c r="AJ6" s="4">
        <f t="shared" si="0"/>
        <v>249191.30583066685</v>
      </c>
      <c r="AK6" s="4">
        <f t="shared" si="0"/>
        <v>249191.30583066685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121</v>
      </c>
      <c r="B8" s="4">
        <f t="shared" ref="B8:AK8" si="1">SUM(B9:B19)</f>
        <v>-264553.2</v>
      </c>
      <c r="C8" s="4">
        <f t="shared" si="1"/>
        <v>-273035.78999999998</v>
      </c>
      <c r="D8" s="4">
        <f t="shared" si="1"/>
        <v>-145798.57000000007</v>
      </c>
      <c r="E8" s="4">
        <f t="shared" si="1"/>
        <v>-2170.260000000002</v>
      </c>
      <c r="F8" s="4">
        <f t="shared" si="1"/>
        <v>25109.620000000083</v>
      </c>
      <c r="G8" s="4">
        <f t="shared" si="1"/>
        <v>20214.291199999971</v>
      </c>
      <c r="H8" s="4">
        <f t="shared" si="1"/>
        <v>-24110.93480000009</v>
      </c>
      <c r="I8" s="4">
        <f t="shared" si="1"/>
        <v>-24828.13279999997</v>
      </c>
      <c r="J8" s="4">
        <f t="shared" si="1"/>
        <v>8069.0381999999445</v>
      </c>
      <c r="K8" s="4">
        <f t="shared" si="1"/>
        <v>-17340.040799999952</v>
      </c>
      <c r="L8" s="4">
        <f t="shared" si="1"/>
        <v>-13359.816440000046</v>
      </c>
      <c r="M8" s="4">
        <f t="shared" si="1"/>
        <v>42985.60179499998</v>
      </c>
      <c r="N8" s="4">
        <f t="shared" si="1"/>
        <v>-54940.969499999977</v>
      </c>
      <c r="O8" s="4">
        <f t="shared" si="1"/>
        <v>31183.792099999984</v>
      </c>
      <c r="P8" s="4">
        <f t="shared" si="1"/>
        <v>31411.192099999978</v>
      </c>
      <c r="Q8" s="4">
        <f t="shared" si="1"/>
        <v>-65109.387899999972</v>
      </c>
      <c r="R8" s="4">
        <f t="shared" si="1"/>
        <v>32405.672099999985</v>
      </c>
      <c r="S8" s="4">
        <f t="shared" si="1"/>
        <v>-12407.827900000004</v>
      </c>
      <c r="T8" s="4">
        <f t="shared" si="1"/>
        <v>-1373.8879000000088</v>
      </c>
      <c r="U8" s="4">
        <f t="shared" si="1"/>
        <v>-15990.207899999972</v>
      </c>
      <c r="V8" s="4">
        <f t="shared" si="1"/>
        <v>20814.472099999984</v>
      </c>
      <c r="W8" s="4">
        <f t="shared" si="1"/>
        <v>19681.192100000015</v>
      </c>
      <c r="X8" s="4">
        <f t="shared" si="1"/>
        <v>-11913.627900000014</v>
      </c>
      <c r="Y8" s="4">
        <f t="shared" si="1"/>
        <v>-24816.747899999988</v>
      </c>
      <c r="Z8" s="4">
        <f t="shared" si="1"/>
        <v>-12112.113700000022</v>
      </c>
      <c r="AA8" s="4">
        <f t="shared" si="1"/>
        <v>45720.772099999987</v>
      </c>
      <c r="AB8" s="4">
        <f t="shared" si="1"/>
        <v>19076.812100000003</v>
      </c>
      <c r="AC8" s="4">
        <f t="shared" si="1"/>
        <v>-70125.927899999981</v>
      </c>
      <c r="AD8" s="4">
        <f t="shared" si="1"/>
        <v>-8736.3636760000118</v>
      </c>
      <c r="AE8" s="4">
        <f t="shared" si="1"/>
        <v>20932.712100000004</v>
      </c>
      <c r="AF8" s="4">
        <f t="shared" si="1"/>
        <v>814.95209999998701</v>
      </c>
      <c r="AG8" s="4">
        <f t="shared" si="1"/>
        <v>45992.452100000024</v>
      </c>
      <c r="AH8" s="4">
        <f t="shared" si="1"/>
        <v>-38153.647899999996</v>
      </c>
      <c r="AI8" s="4">
        <f t="shared" si="1"/>
        <v>-362.28790000003983</v>
      </c>
      <c r="AJ8" s="4">
        <f t="shared" si="1"/>
        <v>19582.31210000001</v>
      </c>
      <c r="AK8" s="4">
        <f t="shared" si="1"/>
        <v>26741.214212000024</v>
      </c>
    </row>
    <row r="9" spans="1:38" x14ac:dyDescent="0.25">
      <c r="A9" s="5" t="s">
        <v>122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123</v>
      </c>
      <c r="B10" s="5">
        <f>+SPm!B67-SPm!B14</f>
        <v>28696.799999999999</v>
      </c>
      <c r="C10" s="5">
        <f>+SPm!C67-SPm!B67+SPm!B14-SPm!C14</f>
        <v>27609.45</v>
      </c>
      <c r="D10" s="5">
        <f>+SPm!D67-SPm!C67+SPm!C14-SPm!D14</f>
        <v>630</v>
      </c>
      <c r="E10" s="5">
        <f>+SPm!E67-SPm!D67+SPm!D14-SPm!E14</f>
        <v>-3758.8499999999985</v>
      </c>
      <c r="F10" s="5">
        <f>+SPm!F67-SPm!E67+SPm!E14-SPm!F14</f>
        <v>2265</v>
      </c>
      <c r="G10" s="5">
        <f>+SPm!G67-SPm!F67+SPm!F14-SPm!G14</f>
        <v>-3918.7000000000044</v>
      </c>
      <c r="H10" s="5">
        <f>+SPm!H67-SPm!G67+SPm!G14-SPm!H14</f>
        <v>1406.6319999999978</v>
      </c>
      <c r="I10" s="5">
        <f>+SPm!I67-SPm!H67+SPm!H14-SPm!I14</f>
        <v>5439.1700000000055</v>
      </c>
      <c r="J10" s="5">
        <f>+SPm!J67-SPm!I67+SPm!I14-SPm!J14</f>
        <v>-2981.1080000000002</v>
      </c>
      <c r="K10" s="5">
        <f>+SPm!K67-SPm!J67+SPm!J14-SPm!K14</f>
        <v>2074.1999999999971</v>
      </c>
      <c r="L10" s="5">
        <f>+SPm!L67-SPm!K67+SPm!K14-SPm!L14</f>
        <v>-3856.2721949999977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7053.0199999999968</v>
      </c>
      <c r="Q10" s="5">
        <f>+SPm!Q67-SPm!P67+SPm!P14-SPm!Q14</f>
        <v>-11424.079999999994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-8233.5600000000049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223.62000000000262</v>
      </c>
      <c r="AD10" s="5">
        <f>+SPm!AD67-SPm!AC67+SPm!AC14-SPm!AD14</f>
        <v>4690.6999999999971</v>
      </c>
      <c r="AE10" s="5">
        <f>+SPm!AE67-SPm!AD67+SPm!AD14-SPm!AE14</f>
        <v>544.06000000000495</v>
      </c>
      <c r="AF10" s="5">
        <f>+SPm!AF67-SPm!AE67+SPm!AE14-SPm!AF14</f>
        <v>-15330.240000000005</v>
      </c>
      <c r="AG10" s="5">
        <f>+SPm!AG67-SPm!AF67+SPm!AF14-SPm!AG14</f>
        <v>11952.060000000005</v>
      </c>
      <c r="AH10" s="5">
        <f>+SPm!AH67-SPm!AG67+SPm!AG14-SPm!AH14</f>
        <v>2272.5</v>
      </c>
      <c r="AI10" s="5">
        <f>+SPm!AI67-SPm!AH67+SPm!AH14-SPm!AI14</f>
        <v>471.89999999999418</v>
      </c>
      <c r="AJ10" s="5">
        <f>+SPm!AJ67-SPm!AI67+SPm!AI14-SPm!AJ14</f>
        <v>-1685.5799999999945</v>
      </c>
      <c r="AK10" s="5">
        <f>+SPm!AK67-SPm!AJ67+SPm!AJ14-SPm!AK14</f>
        <v>-7667.1400000000067</v>
      </c>
    </row>
    <row r="11" spans="1:38" x14ac:dyDescent="0.25">
      <c r="A11" s="5" t="s">
        <v>124</v>
      </c>
      <c r="B11" s="5"/>
    </row>
    <row r="12" spans="1:38" x14ac:dyDescent="0.25">
      <c r="A12" s="1" t="s">
        <v>125</v>
      </c>
      <c r="B12" s="5"/>
    </row>
    <row r="13" spans="1:38" x14ac:dyDescent="0.25">
      <c r="A13" s="5" t="s">
        <v>126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127</v>
      </c>
      <c r="B14" s="5">
        <f>+SPm!B62</f>
        <v>179731</v>
      </c>
      <c r="C14" s="5">
        <f>+SPm!C62-SPm!B62</f>
        <v>-2299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140</v>
      </c>
      <c r="B15" s="5">
        <f>+SPm!B63</f>
        <v>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128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450</v>
      </c>
      <c r="M16" s="5">
        <f>+SPm!L10-SPm!M10+SPm!M64-SPm!L64</f>
        <v>-1350</v>
      </c>
      <c r="N16" s="5">
        <f>+SPm!M10-SPm!N10+SPm!N64-SPm!M64</f>
        <v>459</v>
      </c>
      <c r="O16" s="5">
        <f>+SPm!N10-SPm!O10+SPm!O64-SPm!N64</f>
        <v>459</v>
      </c>
      <c r="P16" s="5">
        <f>+SPm!O10-SPm!P10+SPm!P64-SPm!O64</f>
        <v>459</v>
      </c>
      <c r="Q16" s="5">
        <f>+SPm!P10-SPm!Q10+SPm!Q64-SPm!P64</f>
        <v>459</v>
      </c>
      <c r="R16" s="5">
        <f>+SPm!Q10-SPm!R10+SPm!R64-SPm!Q64</f>
        <v>-3286.44</v>
      </c>
      <c r="S16" s="5">
        <f>+SPm!R10-SPm!S10+SPm!S64-SPm!R64</f>
        <v>459</v>
      </c>
      <c r="T16" s="5">
        <f>+SPm!S10-SPm!T10+SPm!T64-SPm!S64</f>
        <v>459</v>
      </c>
      <c r="U16" s="5">
        <f>+SPm!T10-SPm!U10+SPm!U64-SPm!T64</f>
        <v>459</v>
      </c>
      <c r="V16" s="5">
        <f>+SPm!U10-SPm!V10+SPm!V64-SPm!U64</f>
        <v>459</v>
      </c>
      <c r="W16" s="5">
        <f>+SPm!V10-SPm!W10+SPm!W64-SPm!V64</f>
        <v>459</v>
      </c>
      <c r="X16" s="5">
        <f>+SPm!W10-SPm!X10+SPm!X64-SPm!W64</f>
        <v>459</v>
      </c>
      <c r="Y16" s="5">
        <f>+SPm!X10-SPm!Y10+SPm!Y64-SPm!X64</f>
        <v>-1413.72</v>
      </c>
      <c r="Z16" s="5">
        <f>+SPm!Y10-SPm!Z10+SPm!Z64-SPm!Y64</f>
        <v>468.17999999999984</v>
      </c>
      <c r="AA16" s="5">
        <f>+SPm!Z10-SPm!AA10+SPm!AA64-SPm!Z64</f>
        <v>468.17999999999984</v>
      </c>
      <c r="AB16" s="5">
        <f>+SPm!AA10-SPm!AB10+SPm!AB64-SPm!AA64</f>
        <v>468.17999999999984</v>
      </c>
      <c r="AC16" s="5">
        <f>+SPm!AB10-SPm!AC10+SPm!AC64-SPm!AB64</f>
        <v>468.17999999999984</v>
      </c>
      <c r="AD16" s="5">
        <f>+SPm!AC10-SPm!AD10+SPm!AD64-SPm!AC64</f>
        <v>-3428.5757760000006</v>
      </c>
      <c r="AE16" s="5">
        <f>+SPm!AD10-SPm!AE10+SPm!AE64-SPm!AD64</f>
        <v>468.18000000000029</v>
      </c>
      <c r="AF16" s="5">
        <f>+SPm!AE10-SPm!AF10+SPm!AF64-SPm!AE64</f>
        <v>468.17999999999961</v>
      </c>
      <c r="AG16" s="5">
        <f>+SPm!AF10-SPm!AG10+SPm!AG64-SPm!AF64</f>
        <v>468.17999999999984</v>
      </c>
      <c r="AH16" s="5">
        <f>+SPm!AG10-SPm!AH10+SPm!AH64-SPm!AG64</f>
        <v>468.17999999999984</v>
      </c>
      <c r="AI16" s="5">
        <f>+SPm!AH10-SPm!AI10+SPm!AI64-SPm!AH64</f>
        <v>468.17999999999984</v>
      </c>
      <c r="AJ16" s="5">
        <f>+SPm!AI10-SPm!AJ10+SPm!AJ64-SPm!AI64</f>
        <v>468.17999999999984</v>
      </c>
      <c r="AK16" s="5">
        <f>+SPm!AJ10-SPm!AK10+SPm!AK64-SPm!AJ64</f>
        <v>-1480.1978880000001</v>
      </c>
    </row>
    <row r="17" spans="1:37" x14ac:dyDescent="0.25">
      <c r="A17" s="1" t="s">
        <v>129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760.5</v>
      </c>
      <c r="M17" s="5">
        <f>+SPm!L11-SPm!M11+SPm!M65-SPm!L65</f>
        <v>0</v>
      </c>
      <c r="N17" s="5">
        <f>+SPm!M11-SPm!N11+SPm!N65-SPm!M65</f>
        <v>15.210000000000036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15.514199999999619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130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131</v>
      </c>
      <c r="B21" s="4">
        <f t="shared" ref="B21:AK21" si="2">+B6+B8</f>
        <v>-28204.700000000012</v>
      </c>
      <c r="C21" s="4">
        <f t="shared" si="2"/>
        <v>-33872.499999999942</v>
      </c>
      <c r="D21" s="4">
        <f t="shared" si="2"/>
        <v>92590.54999999993</v>
      </c>
      <c r="E21" s="4">
        <f t="shared" si="2"/>
        <v>246592.83558306666</v>
      </c>
      <c r="F21" s="4">
        <f t="shared" si="2"/>
        <v>273442.35674920015</v>
      </c>
      <c r="G21" s="4">
        <f t="shared" si="2"/>
        <v>272056.34233226668</v>
      </c>
      <c r="H21" s="4">
        <f t="shared" si="2"/>
        <v>229540.04233226669</v>
      </c>
      <c r="I21" s="4">
        <f t="shared" si="2"/>
        <v>233096.5459153335</v>
      </c>
      <c r="J21" s="4">
        <f t="shared" si="2"/>
        <v>266535.20791533339</v>
      </c>
      <c r="K21" s="4">
        <f t="shared" si="2"/>
        <v>240813.28591533349</v>
      </c>
      <c r="L21" s="4">
        <f t="shared" si="2"/>
        <v>238664.8779153334</v>
      </c>
      <c r="M21" s="4">
        <f t="shared" si="2"/>
        <v>294312.88569340011</v>
      </c>
      <c r="N21" s="4">
        <f t="shared" si="2"/>
        <v>195714.96958146681</v>
      </c>
      <c r="O21" s="4">
        <f t="shared" si="2"/>
        <v>281399.79516453348</v>
      </c>
      <c r="P21" s="4">
        <f t="shared" si="2"/>
        <v>281627.19516453351</v>
      </c>
      <c r="Q21" s="4">
        <f t="shared" si="2"/>
        <v>185106.61516453352</v>
      </c>
      <c r="R21" s="4">
        <f t="shared" si="2"/>
        <v>282621.67516453349</v>
      </c>
      <c r="S21" s="4">
        <f t="shared" si="2"/>
        <v>237808.17516453349</v>
      </c>
      <c r="T21" s="4">
        <f t="shared" si="2"/>
        <v>248404.95074760017</v>
      </c>
      <c r="U21" s="4">
        <f t="shared" si="2"/>
        <v>233788.6307476002</v>
      </c>
      <c r="V21" s="4">
        <f t="shared" si="2"/>
        <v>270593.31074760016</v>
      </c>
      <c r="W21" s="4">
        <f t="shared" si="2"/>
        <v>269460.03074760019</v>
      </c>
      <c r="X21" s="4">
        <f t="shared" si="2"/>
        <v>237865.21074760015</v>
      </c>
      <c r="Y21" s="4">
        <f t="shared" si="2"/>
        <v>224524.92633066687</v>
      </c>
      <c r="Z21" s="4">
        <f t="shared" si="2"/>
        <v>237079.19213066684</v>
      </c>
      <c r="AA21" s="4">
        <f t="shared" si="2"/>
        <v>294912.07793066686</v>
      </c>
      <c r="AB21" s="4">
        <f t="shared" si="2"/>
        <v>268268.11793066683</v>
      </c>
      <c r="AC21" s="4">
        <f t="shared" si="2"/>
        <v>179065.37793066687</v>
      </c>
      <c r="AD21" s="4">
        <f t="shared" si="2"/>
        <v>240454.94215466685</v>
      </c>
      <c r="AE21" s="4">
        <f t="shared" si="2"/>
        <v>270124.01793066686</v>
      </c>
      <c r="AF21" s="4">
        <f t="shared" si="2"/>
        <v>250006.25793066685</v>
      </c>
      <c r="AG21" s="4">
        <f t="shared" si="2"/>
        <v>295183.75793066691</v>
      </c>
      <c r="AH21" s="4">
        <f t="shared" si="2"/>
        <v>211037.65793066687</v>
      </c>
      <c r="AI21" s="4">
        <f t="shared" si="2"/>
        <v>248829.01793066686</v>
      </c>
      <c r="AJ21" s="4">
        <f t="shared" si="2"/>
        <v>268773.61793066689</v>
      </c>
      <c r="AK21" s="4">
        <f t="shared" si="2"/>
        <v>275932.52004266687</v>
      </c>
    </row>
    <row r="22" spans="1:37" x14ac:dyDescent="0.25">
      <c r="A22" s="3"/>
      <c r="B22" s="3"/>
    </row>
    <row r="23" spans="1:37" x14ac:dyDescent="0.25">
      <c r="A23" s="3" t="s">
        <v>132</v>
      </c>
      <c r="B23" s="4">
        <f>+B24</f>
        <v>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133</v>
      </c>
      <c r="B24" s="5">
        <f>SUM(B25:B26)</f>
        <v>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134</v>
      </c>
      <c r="B25" s="5">
        <f>-SPm!B28-SPm!B32-SPm!B40</f>
        <v>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135</v>
      </c>
      <c r="B26" s="5"/>
    </row>
    <row r="28" spans="1:37" x14ac:dyDescent="0.25">
      <c r="A28" s="4" t="s">
        <v>136</v>
      </c>
      <c r="B28" s="4">
        <f>+B21+B23</f>
        <v>-28204.700000000012</v>
      </c>
      <c r="C28" s="4">
        <f t="shared" ref="C28:AK28" si="5">+C21+C23</f>
        <v>-38872.499999999942</v>
      </c>
      <c r="D28" s="4">
        <f t="shared" si="5"/>
        <v>90590.54999999993</v>
      </c>
      <c r="E28" s="4">
        <f t="shared" si="5"/>
        <v>245592.83558306666</v>
      </c>
      <c r="F28" s="4">
        <f t="shared" si="5"/>
        <v>268442.35674920015</v>
      </c>
      <c r="G28" s="4">
        <f t="shared" si="5"/>
        <v>267056.34233226668</v>
      </c>
      <c r="H28" s="4">
        <f t="shared" si="5"/>
        <v>229540.04233226669</v>
      </c>
      <c r="I28" s="4">
        <f t="shared" si="5"/>
        <v>233096.5459153335</v>
      </c>
      <c r="J28" s="4">
        <f t="shared" si="5"/>
        <v>260535.20791533339</v>
      </c>
      <c r="K28" s="4">
        <f t="shared" si="5"/>
        <v>240813.28591533349</v>
      </c>
      <c r="L28" s="4">
        <f t="shared" si="5"/>
        <v>238664.8779153334</v>
      </c>
      <c r="M28" s="4">
        <f t="shared" si="5"/>
        <v>294312.88569340011</v>
      </c>
      <c r="N28" s="4">
        <f t="shared" si="5"/>
        <v>195714.96958146681</v>
      </c>
      <c r="O28" s="4">
        <f t="shared" si="5"/>
        <v>281399.79516453348</v>
      </c>
      <c r="P28" s="4">
        <f t="shared" si="5"/>
        <v>281627.19516453351</v>
      </c>
      <c r="Q28" s="4">
        <f t="shared" si="5"/>
        <v>185106.61516453352</v>
      </c>
      <c r="R28" s="4">
        <f t="shared" si="5"/>
        <v>282621.67516453349</v>
      </c>
      <c r="S28" s="4">
        <f t="shared" si="5"/>
        <v>237808.17516453349</v>
      </c>
      <c r="T28" s="4">
        <f t="shared" si="5"/>
        <v>248404.95074760017</v>
      </c>
      <c r="U28" s="4">
        <f t="shared" si="5"/>
        <v>233788.6307476002</v>
      </c>
      <c r="V28" s="4">
        <f t="shared" si="5"/>
        <v>270593.31074760016</v>
      </c>
      <c r="W28" s="4">
        <f t="shared" si="5"/>
        <v>269460.03074760019</v>
      </c>
      <c r="X28" s="4">
        <f t="shared" si="5"/>
        <v>237865.21074760015</v>
      </c>
      <c r="Y28" s="4">
        <f t="shared" si="5"/>
        <v>224524.92633066687</v>
      </c>
      <c r="Z28" s="4">
        <f t="shared" si="5"/>
        <v>237079.19213066684</v>
      </c>
      <c r="AA28" s="4">
        <f t="shared" si="5"/>
        <v>294912.07793066686</v>
      </c>
      <c r="AB28" s="4">
        <f t="shared" si="5"/>
        <v>268268.11793066683</v>
      </c>
      <c r="AC28" s="4">
        <f t="shared" si="5"/>
        <v>179065.37793066687</v>
      </c>
      <c r="AD28" s="4">
        <f t="shared" si="5"/>
        <v>240454.94215466685</v>
      </c>
      <c r="AE28" s="4">
        <f t="shared" si="5"/>
        <v>270124.01793066686</v>
      </c>
      <c r="AF28" s="4">
        <f t="shared" si="5"/>
        <v>250006.25793066685</v>
      </c>
      <c r="AG28" s="4">
        <f t="shared" si="5"/>
        <v>295183.75793066691</v>
      </c>
      <c r="AH28" s="4">
        <f t="shared" si="5"/>
        <v>211037.65793066687</v>
      </c>
      <c r="AI28" s="4">
        <f t="shared" si="5"/>
        <v>248829.01793066686</v>
      </c>
      <c r="AJ28" s="4">
        <f t="shared" si="5"/>
        <v>268773.61793066689</v>
      </c>
      <c r="AK28" s="4">
        <f t="shared" si="5"/>
        <v>275932.52004266687</v>
      </c>
    </row>
    <row r="30" spans="1:37" x14ac:dyDescent="0.25">
      <c r="A30" s="4" t="s">
        <v>137</v>
      </c>
      <c r="B30" s="4">
        <f t="shared" ref="B30:I30" si="6">SUM(B31:B32)</f>
        <v>0</v>
      </c>
      <c r="C30" s="4">
        <f t="shared" si="6"/>
        <v>0</v>
      </c>
      <c r="D30" s="4">
        <f t="shared" si="6"/>
        <v>20000</v>
      </c>
      <c r="E30" s="4">
        <f t="shared" si="6"/>
        <v>19772.53553149986</v>
      </c>
      <c r="F30" s="4">
        <f t="shared" si="6"/>
        <v>24547.597885456031</v>
      </c>
      <c r="G30" s="4">
        <f t="shared" si="6"/>
        <v>24270.044894380691</v>
      </c>
      <c r="H30" s="4">
        <f t="shared" si="6"/>
        <v>28995.441952898269</v>
      </c>
      <c r="I30" s="4">
        <f t="shared" si="6"/>
        <v>28670.348899806195</v>
      </c>
      <c r="J30" s="4">
        <f t="shared" ref="J30:AK30" si="7">SUM(J31:J32)</f>
        <v>28348.567159261438</v>
      </c>
      <c r="K30" s="4">
        <f t="shared" si="7"/>
        <v>28029.986610866094</v>
      </c>
      <c r="L30" s="4">
        <f t="shared" si="7"/>
        <v>27714.501334973203</v>
      </c>
      <c r="M30" s="4">
        <f t="shared" si="7"/>
        <v>-2597.9906009679835</v>
      </c>
      <c r="N30" s="4">
        <f t="shared" si="7"/>
        <v>-2611.0465744706744</v>
      </c>
      <c r="O30" s="4">
        <f t="shared" si="7"/>
        <v>-2624.1681596210401</v>
      </c>
      <c r="P30" s="4">
        <f t="shared" si="7"/>
        <v>-2637.3556861447869</v>
      </c>
      <c r="Q30" s="4">
        <f t="shared" si="7"/>
        <v>-2650.6094854243856</v>
      </c>
      <c r="R30" s="4">
        <f t="shared" si="7"/>
        <v>-2663.9298905077449</v>
      </c>
      <c r="S30" s="4">
        <f t="shared" si="7"/>
        <v>77322.682763883524</v>
      </c>
      <c r="T30" s="4">
        <f t="shared" si="7"/>
        <v>-3615.7218058661674</v>
      </c>
      <c r="U30" s="4">
        <f t="shared" si="7"/>
        <v>-3633.8922981199576</v>
      </c>
      <c r="V30" s="4">
        <f t="shared" si="7"/>
        <v>-3652.1541045861668</v>
      </c>
      <c r="W30" s="4">
        <f t="shared" si="7"/>
        <v>-3670.5076841562986</v>
      </c>
      <c r="X30" s="4">
        <f t="shared" si="7"/>
        <v>-3688.9534980280441</v>
      </c>
      <c r="Y30" s="4">
        <f t="shared" si="7"/>
        <v>-3707.4920097164577</v>
      </c>
      <c r="Z30" s="4">
        <f t="shared" si="7"/>
        <v>-3726.1236850668211</v>
      </c>
      <c r="AA30" s="4">
        <f t="shared" si="7"/>
        <v>-3744.8489922645967</v>
      </c>
      <c r="AB30" s="4">
        <f t="shared" si="7"/>
        <v>-3763.668401848292</v>
      </c>
      <c r="AC30" s="4">
        <f t="shared" si="7"/>
        <v>-3782.5823867215945</v>
      </c>
      <c r="AD30" s="4">
        <f t="shared" si="7"/>
        <v>-3801.5914221639687</v>
      </c>
      <c r="AE30" s="4">
        <f t="shared" si="7"/>
        <v>-3820.6959858438058</v>
      </c>
      <c r="AF30" s="4">
        <f t="shared" si="7"/>
        <v>-3839.8965578298667</v>
      </c>
      <c r="AG30" s="4">
        <f t="shared" si="7"/>
        <v>-3859.1936206034443</v>
      </c>
      <c r="AH30" s="4">
        <f t="shared" si="7"/>
        <v>-3878.5876590705302</v>
      </c>
      <c r="AI30" s="4">
        <f t="shared" si="7"/>
        <v>-3898.0791605739796</v>
      </c>
      <c r="AJ30" s="4">
        <f t="shared" si="7"/>
        <v>-3917.6686149057059</v>
      </c>
      <c r="AK30" s="4">
        <f t="shared" si="7"/>
        <v>-3937.3565143189917</v>
      </c>
    </row>
    <row r="31" spans="1:37" s="7" customFormat="1" x14ac:dyDescent="0.25">
      <c r="A31" s="7" t="s">
        <v>138</v>
      </c>
      <c r="B31" s="5">
        <f>+SPm!B76</f>
        <v>0</v>
      </c>
      <c r="C31" s="5">
        <f>+SPm!C76-SPm!B76</f>
        <v>0</v>
      </c>
      <c r="D31" s="5">
        <f>+SPm!D76-SPm!C76</f>
        <v>20000</v>
      </c>
      <c r="E31" s="5">
        <f>+SPm!E76-SPm!D76</f>
        <v>19772.53553149986</v>
      </c>
      <c r="F31" s="5">
        <f>+SPm!F76-SPm!E76</f>
        <v>24547.597885456031</v>
      </c>
      <c r="G31" s="5">
        <f>+SPm!G76-SPm!F76</f>
        <v>24270.044894380691</v>
      </c>
      <c r="H31" s="5">
        <f>+SPm!H76-SPm!G76</f>
        <v>28995.441952898269</v>
      </c>
      <c r="I31" s="5">
        <f>+SPm!I76-SPm!H76</f>
        <v>28670.348899806195</v>
      </c>
      <c r="J31" s="5">
        <f>+SPm!J76-SPm!I76</f>
        <v>28348.567159261438</v>
      </c>
      <c r="K31" s="5">
        <f>+SPm!K76-SPm!J76</f>
        <v>28029.986610866094</v>
      </c>
      <c r="L31" s="5">
        <f>+SPm!L76-SPm!K76</f>
        <v>27714.501334973203</v>
      </c>
      <c r="M31" s="5">
        <f>+SPm!M76-SPm!L76</f>
        <v>-2597.9906009679835</v>
      </c>
      <c r="N31" s="5">
        <f>+SPm!N76-SPm!M76</f>
        <v>-2611.0465744706744</v>
      </c>
      <c r="O31" s="5">
        <f>+SPm!O76-SPm!N76</f>
        <v>-2624.1681596210401</v>
      </c>
      <c r="P31" s="5">
        <f>+SPm!P76-SPm!O76</f>
        <v>-2637.3556861447869</v>
      </c>
      <c r="Q31" s="5">
        <f>+SPm!Q76-SPm!P76</f>
        <v>-2650.6094854243856</v>
      </c>
      <c r="R31" s="5">
        <f>+SPm!R76-SPm!Q76</f>
        <v>-2663.9298905077449</v>
      </c>
      <c r="S31" s="5">
        <f>+SPm!S76-SPm!R76</f>
        <v>77322.682763883524</v>
      </c>
      <c r="T31" s="5">
        <f>+SPm!T76-SPm!S76</f>
        <v>-3615.7218058661674</v>
      </c>
      <c r="U31" s="5">
        <f>+SPm!U76-SPm!T76</f>
        <v>-3633.8922981199576</v>
      </c>
      <c r="V31" s="5">
        <f>+SPm!V76-SPm!U76</f>
        <v>-3652.1541045861668</v>
      </c>
      <c r="W31" s="5">
        <f>+SPm!W76-SPm!V76</f>
        <v>-3670.5076841562986</v>
      </c>
      <c r="X31" s="5">
        <f>+SPm!X76-SPm!W76</f>
        <v>-3688.9534980280441</v>
      </c>
      <c r="Y31" s="5">
        <f>+SPm!Y76-SPm!X76</f>
        <v>-3707.4920097164577</v>
      </c>
      <c r="Z31" s="5">
        <f>+SPm!Z76-SPm!Y76</f>
        <v>-3726.1236850668211</v>
      </c>
      <c r="AA31" s="5">
        <f>+SPm!AA76-SPm!Z76</f>
        <v>-3744.8489922645967</v>
      </c>
      <c r="AB31" s="5">
        <f>+SPm!AB76-SPm!AA76</f>
        <v>-3763.668401848292</v>
      </c>
      <c r="AC31" s="5">
        <f>+SPm!AC76-SPm!AB76</f>
        <v>-3782.582386721595</v>
      </c>
      <c r="AD31" s="5">
        <f>+SPm!AD76-SPm!AC76</f>
        <v>-3801.5914221639687</v>
      </c>
      <c r="AE31" s="5">
        <f>+SPm!AE76-SPm!AD76</f>
        <v>-3820.6959858438058</v>
      </c>
      <c r="AF31" s="5">
        <f>+SPm!AF76-SPm!AE76</f>
        <v>-3839.8965578298667</v>
      </c>
      <c r="AG31" s="5">
        <f>+SPm!AG76-SPm!AF76</f>
        <v>-3859.1936206034443</v>
      </c>
      <c r="AH31" s="5">
        <f>+SPm!AH76-SPm!AG76</f>
        <v>-3878.5876590705302</v>
      </c>
      <c r="AI31" s="5">
        <f>+SPm!AI76-SPm!AH76</f>
        <v>-3898.0791605739796</v>
      </c>
      <c r="AJ31" s="5">
        <f>+SPm!AJ76-SPm!AI76</f>
        <v>-3917.6686149057059</v>
      </c>
      <c r="AK31" s="5">
        <f>+SPm!AK76-SPm!AJ76</f>
        <v>-3937.3565143189917</v>
      </c>
    </row>
    <row r="32" spans="1:37" x14ac:dyDescent="0.25">
      <c r="A32" s="1" t="s">
        <v>139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5.6843418860808015E-13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141</v>
      </c>
      <c r="B35" s="5">
        <f>-CEm!B64-CEm!B65</f>
        <v>0</v>
      </c>
      <c r="C35" s="5">
        <f>-CEm!C64-CEm!C65</f>
        <v>0</v>
      </c>
      <c r="D35" s="5">
        <f>-CEm!D64-CEm!D65</f>
        <v>0</v>
      </c>
      <c r="E35" s="5">
        <f>-CEm!E64-CEm!E65</f>
        <v>-100.50824277672454</v>
      </c>
      <c r="F35" s="5">
        <f>-CEm!F64-CEm!F65</f>
        <v>-199.87338285229458</v>
      </c>
      <c r="G35" s="5">
        <f>-CEm!G64-CEm!G65</f>
        <v>-323.23517924513578</v>
      </c>
      <c r="H35" s="5">
        <f>-CEm!H64-CEm!H65</f>
        <v>-445.20215746745674</v>
      </c>
      <c r="I35" s="5">
        <f>-CEm!I64-CEm!I65</f>
        <v>-590.91620342847295</v>
      </c>
      <c r="J35" s="5">
        <f>-CEm!J64-CEm!J65</f>
        <v>-734.99652281422891</v>
      </c>
      <c r="K35" s="5">
        <f>-CEm!K64-CEm!K65</f>
        <v>-877.45975633499552</v>
      </c>
      <c r="L35" s="5">
        <f>-CEm!L64-CEm!L65</f>
        <v>-1018.3219913006587</v>
      </c>
      <c r="M35" s="5">
        <f>-CEm!M64-CEm!M65</f>
        <v>-1157.598782731226</v>
      </c>
      <c r="N35" s="5">
        <f>-CEm!N64-CEm!N65</f>
        <v>-1144.542809228539</v>
      </c>
      <c r="O35" s="5">
        <f>-CEm!O64-CEm!O65</f>
        <v>-1131.4212240781274</v>
      </c>
      <c r="P35" s="5">
        <f>-CEm!P64-CEm!P65</f>
        <v>-1118.2336975544199</v>
      </c>
      <c r="Q35" s="5">
        <f>-CEm!Q64-CEm!Q65</f>
        <v>-1104.9798982748391</v>
      </c>
      <c r="R35" s="5">
        <f>-CEm!R64-CEm!R65</f>
        <v>-1091.6594931914731</v>
      </c>
      <c r="S35" s="5">
        <f>-CEm!S64-CEm!S65</f>
        <v>-1078.2721475827068</v>
      </c>
      <c r="T35" s="5">
        <f>-CEm!T64-CEm!T65</f>
        <v>-1466.8504961517096</v>
      </c>
      <c r="U35" s="5">
        <f>-CEm!U64-CEm!U65</f>
        <v>-1448.6800038978552</v>
      </c>
      <c r="V35" s="5">
        <f>-CEm!V64-CEm!V65</f>
        <v>-1430.4181974316593</v>
      </c>
      <c r="W35" s="5">
        <f>-CEm!W64-CEm!W65</f>
        <v>-1412.0646178615714</v>
      </c>
      <c r="X35" s="5">
        <f>-CEm!X64-CEm!X65</f>
        <v>-1393.6188039899207</v>
      </c>
      <c r="Y35" s="5">
        <f>-CEm!Y64-CEm!Y65</f>
        <v>-1375.0802923013287</v>
      </c>
      <c r="Z35" s="5">
        <f>-CEm!Z64-CEm!Z65</f>
        <v>-1356.448616951061</v>
      </c>
      <c r="AA35" s="5">
        <f>-CEm!AA64-CEm!AA65</f>
        <v>-1337.723309753321</v>
      </c>
      <c r="AB35" s="5">
        <f>-CEm!AB64-CEm!AB65</f>
        <v>-1318.9039001694864</v>
      </c>
      <c r="AC35" s="5">
        <f>-CEm!AC64-CEm!AC65</f>
        <v>-1299.9899152962832</v>
      </c>
      <c r="AD35" s="5">
        <f>-CEm!AD64-CEm!AD65</f>
        <v>-1280.9808798539045</v>
      </c>
      <c r="AE35" s="5">
        <f>-CEm!AE64-CEm!AE65</f>
        <v>-1261.876316174066</v>
      </c>
      <c r="AF35" s="5">
        <f>-CEm!AF64-CEm!AF65</f>
        <v>-1242.6757441880038</v>
      </c>
      <c r="AG35" s="5">
        <f>-CEm!AG64-CEm!AG65</f>
        <v>-1223.3786814144103</v>
      </c>
      <c r="AH35" s="5">
        <f>-CEm!AH64-CEm!AH65</f>
        <v>-1203.98464294731</v>
      </c>
      <c r="AI35" s="5">
        <f>-CEm!AI64-CEm!AI65</f>
        <v>-1184.4931414438765</v>
      </c>
      <c r="AJ35" s="5">
        <f>-CEm!AJ64-CEm!AJ65</f>
        <v>-1164.9036871121837</v>
      </c>
      <c r="AK35" s="5">
        <f>-CEm!AK64-CEm!AK65</f>
        <v>-1145.215787698899</v>
      </c>
    </row>
    <row r="36" spans="1:37" x14ac:dyDescent="0.25">
      <c r="A36" s="1" t="s">
        <v>142</v>
      </c>
      <c r="B36" s="5">
        <f>+CEm!B59</f>
        <v>0</v>
      </c>
      <c r="C36" s="5">
        <f>+CEm!C59</f>
        <v>0</v>
      </c>
      <c r="D36" s="5">
        <f>+CEm!D59</f>
        <v>0</v>
      </c>
      <c r="E36" s="5">
        <f>+CEm!E59</f>
        <v>0</v>
      </c>
      <c r="F36" s="5">
        <f>+CEm!F59</f>
        <v>0</v>
      </c>
      <c r="G36" s="5">
        <f>+CEm!G59</f>
        <v>0</v>
      </c>
      <c r="H36" s="5">
        <f>+CEm!H59</f>
        <v>0</v>
      </c>
      <c r="I36" s="5">
        <f>+CEm!I59</f>
        <v>0</v>
      </c>
      <c r="J36" s="5">
        <f>+CEm!J59</f>
        <v>0</v>
      </c>
      <c r="K36" s="5">
        <f>+CEm!K59</f>
        <v>0</v>
      </c>
      <c r="L36" s="5">
        <f>+CEm!L59</f>
        <v>0</v>
      </c>
      <c r="M36" s="5">
        <f>+CEm!M59</f>
        <v>0</v>
      </c>
      <c r="N36" s="5">
        <f>+CEm!N59</f>
        <v>0</v>
      </c>
      <c r="O36" s="5">
        <f>+CEm!O59</f>
        <v>0</v>
      </c>
      <c r="P36" s="5">
        <f>+CEm!P59</f>
        <v>0</v>
      </c>
      <c r="Q36" s="5">
        <f>+CEm!Q59</f>
        <v>0</v>
      </c>
      <c r="R36" s="5">
        <f>+CEm!R59</f>
        <v>0</v>
      </c>
      <c r="S36" s="5">
        <f>+CEm!S59</f>
        <v>0</v>
      </c>
      <c r="T36" s="5">
        <f>+CEm!T59</f>
        <v>0</v>
      </c>
      <c r="U36" s="5">
        <f>+CEm!U59</f>
        <v>0</v>
      </c>
      <c r="V36" s="5">
        <f>+CEm!V59</f>
        <v>0</v>
      </c>
      <c r="W36" s="5">
        <f>+CEm!W59</f>
        <v>0</v>
      </c>
      <c r="X36" s="5">
        <f>+CEm!X59</f>
        <v>0</v>
      </c>
      <c r="Y36" s="5">
        <f>+CEm!Y59</f>
        <v>0</v>
      </c>
      <c r="Z36" s="5">
        <f>+CEm!Z59</f>
        <v>0</v>
      </c>
      <c r="AA36" s="5">
        <f>+CEm!AA59</f>
        <v>0</v>
      </c>
      <c r="AB36" s="5">
        <f>+CEm!AB59</f>
        <v>0</v>
      </c>
      <c r="AC36" s="5">
        <f>+CEm!AC59</f>
        <v>0</v>
      </c>
      <c r="AD36" s="5">
        <f>+CEm!AD59</f>
        <v>0</v>
      </c>
      <c r="AE36" s="5">
        <f>+CEm!AE59</f>
        <v>0</v>
      </c>
      <c r="AF36" s="5">
        <f>+CEm!AF59</f>
        <v>0</v>
      </c>
      <c r="AG36" s="5">
        <f>+CEm!AG59</f>
        <v>0</v>
      </c>
      <c r="AH36" s="5">
        <f>+CEm!AH59</f>
        <v>0</v>
      </c>
      <c r="AI36" s="5">
        <f>+CEm!AI59</f>
        <v>0</v>
      </c>
      <c r="AJ36" s="5">
        <f>+CEm!AJ59</f>
        <v>0</v>
      </c>
      <c r="AK36" s="5">
        <f>+CEm!AK59</f>
        <v>0</v>
      </c>
    </row>
    <row r="37" spans="1:37" x14ac:dyDescent="0.25">
      <c r="A37" s="1" t="s">
        <v>143</v>
      </c>
      <c r="B37" s="5">
        <f>-CEm!B70-CEm!B71</f>
        <v>0</v>
      </c>
      <c r="C37" s="5">
        <f>-CEm!C70-CEm!C71</f>
        <v>0</v>
      </c>
      <c r="D37" s="5">
        <f>-CEm!D70-CEm!D71</f>
        <v>0</v>
      </c>
      <c r="E37" s="5">
        <f>-CEm!E70-CEm!E71</f>
        <v>0</v>
      </c>
      <c r="F37" s="5">
        <f>-CEm!F70-CEm!F71</f>
        <v>0</v>
      </c>
      <c r="G37" s="5">
        <f>-CEm!G70-CEm!G71</f>
        <v>0</v>
      </c>
      <c r="H37" s="5">
        <f>-CEm!H70-CEm!H71</f>
        <v>0</v>
      </c>
      <c r="I37" s="5">
        <f>-CEm!I70-CEm!I71</f>
        <v>0</v>
      </c>
      <c r="J37" s="5">
        <f>-CEm!J70-CEm!J71</f>
        <v>0</v>
      </c>
      <c r="K37" s="5">
        <f>-CEm!K70-CEm!K71</f>
        <v>0</v>
      </c>
      <c r="L37" s="5">
        <f>-CEm!L70-CEm!L71</f>
        <v>0</v>
      </c>
      <c r="M37" s="5">
        <f>-CEm!M70-CEm!M71</f>
        <v>-935685.03605247813</v>
      </c>
      <c r="N37" s="5">
        <f>-CEm!N70-CEm!N71</f>
        <v>0</v>
      </c>
      <c r="O37" s="5">
        <f>-CEm!O70-CEm!O71</f>
        <v>0</v>
      </c>
      <c r="P37" s="5">
        <f>-CEm!P70-CEm!P71</f>
        <v>0</v>
      </c>
      <c r="Q37" s="5">
        <f>-CEm!Q70-CEm!Q71</f>
        <v>0</v>
      </c>
      <c r="R37" s="5">
        <f>-CEm!R70-CEm!R71</f>
        <v>0</v>
      </c>
      <c r="S37" s="5">
        <f>-CEm!S70-CEm!S71</f>
        <v>0</v>
      </c>
      <c r="T37" s="5">
        <f>-CEm!T70-CEm!T71</f>
        <v>0</v>
      </c>
      <c r="U37" s="5">
        <f>-CEm!U70-CEm!U71</f>
        <v>0</v>
      </c>
      <c r="V37" s="5">
        <f>-CEm!V70-CEm!V71</f>
        <v>0</v>
      </c>
      <c r="W37" s="5">
        <f>-CEm!W70-CEm!W71</f>
        <v>0</v>
      </c>
      <c r="X37" s="5">
        <f>-CEm!X70-CEm!X71</f>
        <v>0</v>
      </c>
      <c r="Y37" s="5">
        <f>-CEm!Y70-CEm!Y71</f>
        <v>-929623.83025230188</v>
      </c>
      <c r="Z37" s="5">
        <f>-CEm!Z70-CEm!Z71</f>
        <v>0</v>
      </c>
      <c r="AA37" s="5">
        <f>-CEm!AA70-CEm!AA71</f>
        <v>0</v>
      </c>
      <c r="AB37" s="5">
        <f>-CEm!AB70-CEm!AB71</f>
        <v>0</v>
      </c>
      <c r="AC37" s="5">
        <f>-CEm!AC70-CEm!AC71</f>
        <v>0</v>
      </c>
      <c r="AD37" s="5">
        <f>-CEm!AD70-CEm!AD71</f>
        <v>0</v>
      </c>
      <c r="AE37" s="5">
        <f>-CEm!AE70-CEm!AE71</f>
        <v>0</v>
      </c>
      <c r="AF37" s="5">
        <f>-CEm!AF70-CEm!AF71</f>
        <v>0</v>
      </c>
      <c r="AG37" s="5">
        <f>-CEm!AG70-CEm!AG71</f>
        <v>0</v>
      </c>
      <c r="AH37" s="5">
        <f>-CEm!AH70-CEm!AH71</f>
        <v>0</v>
      </c>
      <c r="AI37" s="5">
        <f>-CEm!AI70-CEm!AI71</f>
        <v>0</v>
      </c>
      <c r="AJ37" s="5">
        <f>-CEm!AJ70-CEm!AJ71</f>
        <v>0</v>
      </c>
      <c r="AK37" s="5">
        <f>-CEm!AK70-CEm!AK71</f>
        <v>-926655.27214489377</v>
      </c>
    </row>
    <row r="38" spans="1:37" x14ac:dyDescent="0.25">
      <c r="A38" s="1" t="s">
        <v>144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145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935685.03605247813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-1309959.0504734693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-561411.02163148671</v>
      </c>
      <c r="Y39" s="5">
        <f>+SPm!Y68-SPm!X68+SPm!X13-SPm!Y13</f>
        <v>929623.83025230165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-365788.32630074449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-557774.2981513812</v>
      </c>
      <c r="AK39" s="5">
        <f>+SPm!AK68-SPm!AJ68+SPm!AJ13-SPm!AK13</f>
        <v>926655.27214489388</v>
      </c>
    </row>
    <row r="41" spans="1:37" x14ac:dyDescent="0.25">
      <c r="A41" s="4" t="s">
        <v>146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2.3283064365386963E-10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4.3655745685100555E-10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-2.6193447411060333E-10</v>
      </c>
      <c r="AC41" s="4">
        <f t="shared" si="8"/>
        <v>-4.0745362639427185E-10</v>
      </c>
      <c r="AD41" s="4">
        <f t="shared" si="8"/>
        <v>0</v>
      </c>
      <c r="AE41" s="4">
        <f t="shared" si="8"/>
        <v>-2.9103830456733704E-10</v>
      </c>
      <c r="AF41" s="4">
        <f t="shared" si="8"/>
        <v>3.4924596548080444E-10</v>
      </c>
      <c r="AG41" s="4">
        <f t="shared" si="8"/>
        <v>0</v>
      </c>
      <c r="AH41" s="4">
        <f t="shared" si="8"/>
        <v>0</v>
      </c>
      <c r="AI41" s="4">
        <f t="shared" si="8"/>
        <v>4.0745362639427185E-10</v>
      </c>
      <c r="AJ41" s="4">
        <f t="shared" si="8"/>
        <v>-3.7834979593753815E-10</v>
      </c>
      <c r="AK41" s="4">
        <f t="shared" si="8"/>
        <v>3.4924596548080444E-10</v>
      </c>
    </row>
    <row r="42" spans="1:37" s="7" customFormat="1" x14ac:dyDescent="0.25">
      <c r="A42" s="7" t="s">
        <v>147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148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149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165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2.3283064365386963E-10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4.3655745685100555E-10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-2.6193447411060333E-10</v>
      </c>
      <c r="AC45" s="5">
        <f>+SPm!AC88-SPm!AB88-SPm!AB89</f>
        <v>-4.0745362639427185E-10</v>
      </c>
      <c r="AD45" s="5">
        <f>+SPm!AD88-SPm!AC88-SPm!AC89</f>
        <v>0</v>
      </c>
      <c r="AE45" s="5">
        <f>+SPm!AE88-SPm!AD88-SPm!AD89</f>
        <v>-2.9103830456733704E-10</v>
      </c>
      <c r="AF45" s="5">
        <f>+SPm!AF88-SPm!AE88-SPm!AE89</f>
        <v>3.4924596548080444E-10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4.0745362639427185E-10</v>
      </c>
      <c r="AJ45" s="5">
        <f>+SPm!AJ88-SPm!AI88-SPm!AI89</f>
        <v>-3.7834979593753815E-10</v>
      </c>
      <c r="AK45" s="5">
        <f>+SPm!AK88-SPm!AJ88-SPm!AJ89</f>
        <v>3.4924596548080444E-10</v>
      </c>
    </row>
    <row r="47" spans="1:37" x14ac:dyDescent="0.25">
      <c r="A47" s="4" t="s">
        <v>150</v>
      </c>
      <c r="B47" s="4">
        <f t="shared" ref="B47:AK47" si="9">+B30+B35+B36+B41+B28+B37+B39+B38</f>
        <v>-28204.700000000012</v>
      </c>
      <c r="C47" s="4">
        <f t="shared" si="9"/>
        <v>-38872.499999999942</v>
      </c>
      <c r="D47" s="4">
        <f t="shared" si="9"/>
        <v>110590.54999999993</v>
      </c>
      <c r="E47" s="4">
        <f t="shared" si="9"/>
        <v>265264.86287178978</v>
      </c>
      <c r="F47" s="4">
        <f t="shared" si="9"/>
        <v>292790.0812518039</v>
      </c>
      <c r="G47" s="4">
        <f t="shared" si="9"/>
        <v>291003.15204740223</v>
      </c>
      <c r="H47" s="4">
        <f t="shared" si="9"/>
        <v>258090.28212769749</v>
      </c>
      <c r="I47" s="4">
        <f t="shared" si="9"/>
        <v>261175.97861171121</v>
      </c>
      <c r="J47" s="4">
        <f t="shared" si="9"/>
        <v>288148.77855178062</v>
      </c>
      <c r="K47" s="4">
        <f t="shared" si="9"/>
        <v>267965.8127698648</v>
      </c>
      <c r="L47" s="4">
        <f t="shared" si="9"/>
        <v>265361.05725900596</v>
      </c>
      <c r="M47" s="4">
        <f t="shared" si="9"/>
        <v>290557.29630970082</v>
      </c>
      <c r="N47" s="4">
        <f t="shared" si="9"/>
        <v>191959.3801977676</v>
      </c>
      <c r="O47" s="4">
        <f t="shared" si="9"/>
        <v>277644.20578083431</v>
      </c>
      <c r="P47" s="4">
        <f t="shared" si="9"/>
        <v>277871.60578083427</v>
      </c>
      <c r="Q47" s="4">
        <f t="shared" si="9"/>
        <v>181351.02578083429</v>
      </c>
      <c r="R47" s="4">
        <f t="shared" si="9"/>
        <v>278866.08578083426</v>
      </c>
      <c r="S47" s="4">
        <f t="shared" si="9"/>
        <v>-995906.464692635</v>
      </c>
      <c r="T47" s="4">
        <f t="shared" si="9"/>
        <v>243322.37844558229</v>
      </c>
      <c r="U47" s="4">
        <f t="shared" si="9"/>
        <v>228706.05844558237</v>
      </c>
      <c r="V47" s="4">
        <f t="shared" si="9"/>
        <v>265510.73844558233</v>
      </c>
      <c r="W47" s="4">
        <f t="shared" si="9"/>
        <v>264377.45844558231</v>
      </c>
      <c r="X47" s="4">
        <f t="shared" si="9"/>
        <v>-328628.38318590412</v>
      </c>
      <c r="Y47" s="4">
        <f t="shared" si="9"/>
        <v>219442.35402864881</v>
      </c>
      <c r="Z47" s="4">
        <f t="shared" si="9"/>
        <v>231996.61982864895</v>
      </c>
      <c r="AA47" s="4">
        <f t="shared" si="9"/>
        <v>289829.50562864891</v>
      </c>
      <c r="AB47" s="4">
        <f t="shared" si="9"/>
        <v>263185.54562864878</v>
      </c>
      <c r="AC47" s="4">
        <f t="shared" si="9"/>
        <v>173982.80562864858</v>
      </c>
      <c r="AD47" s="4">
        <f t="shared" si="9"/>
        <v>235372.36985264896</v>
      </c>
      <c r="AE47" s="4">
        <f t="shared" si="9"/>
        <v>-100746.88067209581</v>
      </c>
      <c r="AF47" s="4">
        <f t="shared" si="9"/>
        <v>244923.68562864931</v>
      </c>
      <c r="AG47" s="4">
        <f t="shared" si="9"/>
        <v>290101.18562864908</v>
      </c>
      <c r="AH47" s="4">
        <f t="shared" si="9"/>
        <v>205955.08562864905</v>
      </c>
      <c r="AI47" s="4">
        <f t="shared" si="9"/>
        <v>243746.44562864941</v>
      </c>
      <c r="AJ47" s="4">
        <f t="shared" si="9"/>
        <v>-294083.2525227326</v>
      </c>
      <c r="AK47" s="4">
        <f t="shared" si="9"/>
        <v>270849.94774064946</v>
      </c>
    </row>
    <row r="48" spans="1:37" x14ac:dyDescent="0.25">
      <c r="A48" s="4"/>
      <c r="B48" s="4"/>
    </row>
    <row r="49" spans="1:37" x14ac:dyDescent="0.25">
      <c r="A49" s="1" t="s">
        <v>151</v>
      </c>
      <c r="B49" s="4">
        <f>+SPm!B5-SPm!B58</f>
        <v>-28204.7</v>
      </c>
      <c r="C49" s="4">
        <f>+(SPm!C5-SPm!B5+SPm!B58-SPm!C58)</f>
        <v>-38872.5</v>
      </c>
      <c r="D49" s="4">
        <f>+(SPm!D5-SPm!C5+SPm!C58-SPm!D58)</f>
        <v>110590.54999999999</v>
      </c>
      <c r="E49" s="4">
        <f>+(SPm!E5-SPm!D5+SPm!D58-SPm!E58)</f>
        <v>263306.52953845647</v>
      </c>
      <c r="F49" s="4">
        <f>+(SPm!F5-SPm!E5+SPm!E58-SPm!F58)</f>
        <v>288915.08125180379</v>
      </c>
      <c r="G49" s="4">
        <f>+(SPm!G5-SPm!F5+SPm!F58-SPm!G58)</f>
        <v>289169.81871406897</v>
      </c>
      <c r="H49" s="4">
        <f>+(SPm!H5-SPm!G5+SPm!G58-SPm!H58)</f>
        <v>258256.94879436423</v>
      </c>
      <c r="I49" s="4">
        <f>+(SPm!I5-SPm!H5+SPm!H58-SPm!I58)</f>
        <v>259384.31194504444</v>
      </c>
      <c r="J49" s="4">
        <f>+(SPm!J5-SPm!I5+SPm!I58-SPm!J58)</f>
        <v>288357.11188511387</v>
      </c>
      <c r="K49" s="4">
        <f>+(SPm!K5-SPm!J5+SPm!J58-SPm!K58)</f>
        <v>268174.14610319794</v>
      </c>
      <c r="L49" s="4">
        <f>+(SPm!L5-SPm!K5+SPm!K58-SPm!L58)</f>
        <v>265569.39059233945</v>
      </c>
      <c r="M49" s="4">
        <f>+(SPm!M5-SPm!L5+SPm!L58-SPm!M58)</f>
        <v>288807.2963097007</v>
      </c>
      <c r="N49" s="4">
        <f>+(SPm!N5-SPm!M5+SPm!M58-SPm!N58)</f>
        <v>190251.04686443415</v>
      </c>
      <c r="O49" s="4">
        <f>+(SPm!O5-SPm!N5+SPm!N58-SPm!O58)</f>
        <v>275977.53911416745</v>
      </c>
      <c r="P49" s="4">
        <f>+(SPm!P5-SPm!O5+SPm!O58-SPm!P58)</f>
        <v>278204.93911416736</v>
      </c>
      <c r="Q49" s="4">
        <f>+(SPm!Q5-SPm!P5+SPm!P58-SPm!Q58)</f>
        <v>181684.35911416775</v>
      </c>
      <c r="R49" s="4">
        <f>+(SPm!R5-SPm!Q5+SPm!Q58-SPm!R58)</f>
        <v>279199.41911416734</v>
      </c>
      <c r="S49" s="4">
        <f>+(SPm!S5-SPm!R5+SPm!R58-SPm!S58)</f>
        <v>-995573.13135930151</v>
      </c>
      <c r="T49" s="4">
        <f>+(SPm!T5-SPm!S5+SPm!S58-SPm!T58)</f>
        <v>241697.37844558246</v>
      </c>
      <c r="U49" s="4">
        <f>+(SPm!U5-SPm!T5+SPm!T58-SPm!U58)</f>
        <v>229081.05844558217</v>
      </c>
      <c r="V49" s="4">
        <f>+(SPm!V5-SPm!U5+SPm!U58-SPm!V58)</f>
        <v>265885.73844558233</v>
      </c>
      <c r="W49" s="4">
        <f>+(SPm!W5-SPm!V5+SPm!V58-SPm!W58)</f>
        <v>264752.45844558207</v>
      </c>
      <c r="X49" s="4">
        <f>+(SPm!X5-SPm!W5+SPm!W58-SPm!X58)</f>
        <v>-328253.38318590447</v>
      </c>
      <c r="Y49" s="4">
        <f>+(SPm!Y5-SPm!X5+SPm!X58-SPm!Y58)</f>
        <v>217859.02069531567</v>
      </c>
      <c r="Z49" s="4">
        <f>+(SPm!Z5-SPm!Y5+SPm!Y58-SPm!Z58)</f>
        <v>232413.28649531584</v>
      </c>
      <c r="AA49" s="4">
        <f>+(SPm!AA5-SPm!Z5+SPm!Z58-SPm!AA58)</f>
        <v>290246.17229531566</v>
      </c>
      <c r="AB49" s="4">
        <f>+(SPm!AB5-SPm!AA5+SPm!AA58-SPm!AB58)</f>
        <v>263602.21229531569</v>
      </c>
      <c r="AC49" s="4">
        <f>+(SPm!AC5-SPm!AB5+SPm!AB58-SPm!AC58)</f>
        <v>174399.47229531594</v>
      </c>
      <c r="AD49" s="4">
        <f>+(SPm!AD5-SPm!AC5+SPm!AC58-SPm!AD58)</f>
        <v>235789.03651931603</v>
      </c>
      <c r="AE49" s="4">
        <f>+(SPm!AE5-SPm!AD5+SPm!AD58-SPm!AE58)</f>
        <v>-100330.2140054293</v>
      </c>
      <c r="AF49" s="4">
        <f>+(SPm!AF5-SPm!AE5+SPm!AE58-SPm!AF58)</f>
        <v>245340.35229531582</v>
      </c>
      <c r="AG49" s="4">
        <f>+(SPm!AG5-SPm!AF5+SPm!AF58-SPm!AG58)</f>
        <v>290517.85229531582</v>
      </c>
      <c r="AH49" s="4">
        <f>+(SPm!AH5-SPm!AG5+SPm!AG58-SPm!AH58)</f>
        <v>206371.75229531527</v>
      </c>
      <c r="AI49" s="4">
        <f>+(SPm!AI5-SPm!AH5+SPm!AH58-SPm!AI58)</f>
        <v>244163.1122953156</v>
      </c>
      <c r="AJ49" s="4">
        <f>+(SPm!AJ5-SPm!AI5+SPm!AI58-SPm!AJ58)</f>
        <v>-293666.58585606515</v>
      </c>
      <c r="AK49" s="4">
        <f>+(SPm!AK5-SPm!AJ5+SPm!AJ58-SPm!AK58)</f>
        <v>271266.61440731585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1958.3333333333139</v>
      </c>
      <c r="F51" s="5">
        <f t="shared" si="10"/>
        <v>3875.0000000001164</v>
      </c>
      <c r="G51" s="5">
        <f t="shared" si="10"/>
        <v>1833.3333333332557</v>
      </c>
      <c r="H51" s="5">
        <f t="shared" si="10"/>
        <v>-166.66666666674428</v>
      </c>
      <c r="I51" s="5">
        <f t="shared" si="10"/>
        <v>1791.6666666667734</v>
      </c>
      <c r="J51" s="5">
        <f t="shared" si="10"/>
        <v>-208.33333333325572</v>
      </c>
      <c r="K51" s="5">
        <f t="shared" si="10"/>
        <v>-208.33333333313931</v>
      </c>
      <c r="L51" s="5">
        <f t="shared" si="10"/>
        <v>-208.33333333348855</v>
      </c>
      <c r="M51" s="5">
        <f t="shared" si="10"/>
        <v>1750.0000000001164</v>
      </c>
      <c r="N51" s="5">
        <f t="shared" si="10"/>
        <v>1708.3333333334594</v>
      </c>
      <c r="O51" s="5">
        <f t="shared" si="10"/>
        <v>1666.6666666668607</v>
      </c>
      <c r="P51" s="5">
        <f t="shared" si="10"/>
        <v>-333.3333333330811</v>
      </c>
      <c r="Q51" s="5">
        <f t="shared" si="10"/>
        <v>-333.33333333345945</v>
      </c>
      <c r="R51" s="5">
        <f t="shared" si="10"/>
        <v>-333.3333333330811</v>
      </c>
      <c r="S51" s="5">
        <f t="shared" si="10"/>
        <v>-333.33333333348855</v>
      </c>
      <c r="T51" s="5">
        <f t="shared" si="10"/>
        <v>1624.9999999998254</v>
      </c>
      <c r="U51" s="5">
        <f t="shared" si="10"/>
        <v>-374.99999999979627</v>
      </c>
      <c r="V51" s="5">
        <f t="shared" si="10"/>
        <v>-375</v>
      </c>
      <c r="W51" s="5">
        <f t="shared" si="10"/>
        <v>-374.99999999976717</v>
      </c>
      <c r="X51" s="5">
        <f t="shared" si="10"/>
        <v>-374.99999999965075</v>
      </c>
      <c r="Y51" s="5">
        <f t="shared" si="10"/>
        <v>1583.3333333331393</v>
      </c>
      <c r="Z51" s="5">
        <f t="shared" si="10"/>
        <v>-416.6666666668898</v>
      </c>
      <c r="AA51" s="5">
        <f t="shared" si="10"/>
        <v>-416.66666666674428</v>
      </c>
      <c r="AB51" s="5">
        <f t="shared" si="10"/>
        <v>-416.6666666669189</v>
      </c>
      <c r="AC51" s="5">
        <f t="shared" si="10"/>
        <v>-416.66666666735546</v>
      </c>
      <c r="AD51" s="5">
        <f t="shared" si="10"/>
        <v>-416.66666666706442</v>
      </c>
      <c r="AE51" s="5">
        <f t="shared" si="10"/>
        <v>-416.66666666651145</v>
      </c>
      <c r="AF51" s="5">
        <f t="shared" si="10"/>
        <v>-416.66666666651145</v>
      </c>
      <c r="AG51" s="5">
        <f t="shared" si="10"/>
        <v>-416.66666666674428</v>
      </c>
      <c r="AH51" s="5">
        <f t="shared" si="10"/>
        <v>-416.66666666622041</v>
      </c>
      <c r="AI51" s="5">
        <f t="shared" si="10"/>
        <v>-416.6666666661913</v>
      </c>
      <c r="AJ51" s="5">
        <f t="shared" si="10"/>
        <v>-416.66666666744277</v>
      </c>
      <c r="AK51" s="5">
        <f t="shared" si="10"/>
        <v>-416.66666666639503</v>
      </c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workbookViewId="0">
      <selection activeCell="C7" sqref="C7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302</v>
      </c>
      <c r="B1" s="51" t="s">
        <v>324</v>
      </c>
    </row>
    <row r="2" spans="1:36" ht="16.5" thickTop="1" thickBot="1" x14ac:dyDescent="0.3"/>
    <row r="3" spans="1:36" ht="16.5" thickTop="1" thickBot="1" x14ac:dyDescent="0.3">
      <c r="A3" s="25" t="s">
        <v>204</v>
      </c>
      <c r="B3" s="50" t="s">
        <v>228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311</v>
      </c>
      <c r="L6" s="58" t="s">
        <v>310</v>
      </c>
    </row>
    <row r="7" spans="1:36" ht="15.75" thickBot="1" x14ac:dyDescent="0.3">
      <c r="C7" s="57"/>
      <c r="D7" s="52" t="s">
        <v>233</v>
      </c>
      <c r="E7" s="52" t="s">
        <v>232</v>
      </c>
      <c r="F7" s="52" t="s">
        <v>234</v>
      </c>
      <c r="G7" s="52" t="s">
        <v>320</v>
      </c>
      <c r="H7" s="52" t="s">
        <v>313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235</v>
      </c>
      <c r="E8" s="51" t="s">
        <v>277</v>
      </c>
      <c r="F8" s="51" t="s">
        <v>239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237</v>
      </c>
      <c r="E9" s="51" t="s">
        <v>278</v>
      </c>
      <c r="F9" s="51" t="s">
        <v>298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238</v>
      </c>
      <c r="E10" s="51" t="s">
        <v>279</v>
      </c>
      <c r="F10" s="51" t="s">
        <v>236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240</v>
      </c>
      <c r="E11" s="51" t="s">
        <v>280</v>
      </c>
      <c r="F11" s="51" t="s">
        <v>239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241</v>
      </c>
      <c r="E12" s="51" t="s">
        <v>281</v>
      </c>
      <c r="F12" s="51" t="s">
        <v>239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242</v>
      </c>
      <c r="E13" s="51" t="s">
        <v>282</v>
      </c>
      <c r="F13" s="51" t="s">
        <v>239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243</v>
      </c>
      <c r="E14" s="51" t="s">
        <v>283</v>
      </c>
      <c r="F14" s="51" t="s">
        <v>236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244</v>
      </c>
      <c r="E15" s="51" t="s">
        <v>284</v>
      </c>
      <c r="F15" s="51" t="s">
        <v>298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245</v>
      </c>
      <c r="E16" s="51" t="s">
        <v>285</v>
      </c>
      <c r="F16" s="51" t="s">
        <v>298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246</v>
      </c>
      <c r="E17" s="51" t="s">
        <v>286</v>
      </c>
      <c r="F17" s="51" t="s">
        <v>298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247</v>
      </c>
      <c r="E18" s="51" t="s">
        <v>287</v>
      </c>
      <c r="F18" s="51" t="s">
        <v>236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248</v>
      </c>
      <c r="E19" s="51" t="s">
        <v>288</v>
      </c>
      <c r="F19" s="51" t="s">
        <v>236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249</v>
      </c>
      <c r="E20" s="51" t="s">
        <v>289</v>
      </c>
      <c r="F20" s="51" t="s">
        <v>239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250</v>
      </c>
      <c r="E21" s="51" t="s">
        <v>290</v>
      </c>
      <c r="F21" s="51" t="s">
        <v>239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251</v>
      </c>
      <c r="E22" s="51" t="s">
        <v>291</v>
      </c>
      <c r="F22" s="51" t="s">
        <v>298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252</v>
      </c>
      <c r="E23" s="51" t="s">
        <v>292</v>
      </c>
      <c r="F23" s="51" t="s">
        <v>298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253</v>
      </c>
      <c r="E24" s="51" t="s">
        <v>293</v>
      </c>
      <c r="F24" s="51" t="s">
        <v>298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254</v>
      </c>
      <c r="E25" s="51" t="s">
        <v>294</v>
      </c>
      <c r="F25" s="51" t="s">
        <v>236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255</v>
      </c>
      <c r="E26" s="51" t="s">
        <v>295</v>
      </c>
      <c r="F26" s="51" t="s">
        <v>239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256</v>
      </c>
      <c r="E27" s="51" t="s">
        <v>296</v>
      </c>
      <c r="F27" s="51" t="s">
        <v>236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231</v>
      </c>
      <c r="E30" s="52" t="s">
        <v>232</v>
      </c>
      <c r="F30" s="52" t="s">
        <v>320</v>
      </c>
      <c r="G30" s="52" t="s">
        <v>313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208</v>
      </c>
      <c r="E31" s="51" t="s">
        <v>257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209</v>
      </c>
      <c r="E32" s="51" t="s">
        <v>258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210</v>
      </c>
      <c r="E33" s="51" t="s">
        <v>259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211</v>
      </c>
      <c r="E34" s="51" t="s">
        <v>260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212</v>
      </c>
      <c r="E35" s="51" t="s">
        <v>261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213</v>
      </c>
      <c r="E36" s="51" t="s">
        <v>262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214</v>
      </c>
      <c r="E37" s="51" t="s">
        <v>263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215</v>
      </c>
      <c r="E38" s="51" t="s">
        <v>264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216</v>
      </c>
      <c r="E39" s="51" t="s">
        <v>265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217</v>
      </c>
      <c r="E40" s="51" t="s">
        <v>266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218</v>
      </c>
      <c r="E41" s="51" t="s">
        <v>267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219</v>
      </c>
      <c r="E42" s="51" t="s">
        <v>268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220</v>
      </c>
      <c r="E43" s="51" t="s">
        <v>269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221</v>
      </c>
      <c r="E44" s="51" t="s">
        <v>270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222</v>
      </c>
      <c r="E45" s="51" t="s">
        <v>271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223</v>
      </c>
      <c r="E46" s="51" t="s">
        <v>272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224</v>
      </c>
      <c r="E47" s="51" t="s">
        <v>273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225</v>
      </c>
      <c r="E48" s="51" t="s">
        <v>274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226</v>
      </c>
      <c r="E49" s="51" t="s">
        <v>275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227</v>
      </c>
      <c r="E50" s="51" t="s">
        <v>276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21" sqref="D21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204</v>
      </c>
      <c r="B1" s="50" t="s">
        <v>228</v>
      </c>
    </row>
    <row r="2" spans="1:42" ht="13.5" thickTop="1" x14ac:dyDescent="0.2">
      <c r="B2" s="26" t="s">
        <v>205</v>
      </c>
      <c r="D2" s="26" t="s">
        <v>206</v>
      </c>
      <c r="E2" s="27"/>
      <c r="F2" s="27"/>
    </row>
    <row r="3" spans="1:42" x14ac:dyDescent="0.2">
      <c r="D3" s="40" t="s">
        <v>229</v>
      </c>
      <c r="E3" s="27"/>
      <c r="F3" s="27"/>
    </row>
    <row r="4" spans="1:42" ht="15.75" thickBot="1" x14ac:dyDescent="0.3">
      <c r="A4" s="48" t="s">
        <v>207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204</v>
      </c>
      <c r="B1" s="53" t="s">
        <v>308</v>
      </c>
    </row>
    <row r="2" spans="1:22" ht="13.5" thickTop="1" x14ac:dyDescent="0.2">
      <c r="B2" s="40" t="s">
        <v>297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8" sqref="D8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204</v>
      </c>
      <c r="C1" s="43" t="s">
        <v>228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299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300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299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300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299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300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299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300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300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299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300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299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300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299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300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299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300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299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300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299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300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299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300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299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300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299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300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299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300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299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300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299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300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299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300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299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300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299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300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workbookViewId="0">
      <selection activeCell="B4" sqref="B4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204</v>
      </c>
      <c r="B1" s="26"/>
      <c r="C1" s="43" t="s">
        <v>228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409</v>
      </c>
      <c r="B3" s="54" t="s">
        <v>410</v>
      </c>
      <c r="C3" s="89"/>
      <c r="D3" s="89"/>
      <c r="E3" s="89"/>
      <c r="F3" s="89"/>
    </row>
    <row r="4" spans="1:37" ht="16.5" thickTop="1" thickBot="1" x14ac:dyDescent="0.3">
      <c r="A4" s="98" t="s">
        <v>395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396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397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398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403</v>
      </c>
      <c r="B9" s="100">
        <v>13</v>
      </c>
      <c r="D9" s="101" t="s">
        <v>399</v>
      </c>
      <c r="E9" s="101" t="s">
        <v>400</v>
      </c>
      <c r="F9" s="101" t="s">
        <v>401</v>
      </c>
      <c r="G9" s="101" t="s">
        <v>402</v>
      </c>
    </row>
    <row r="10" spans="1:37" ht="16.5" thickTop="1" thickBot="1" x14ac:dyDescent="0.3">
      <c r="D10" s="100" t="s">
        <v>422</v>
      </c>
      <c r="E10" s="100"/>
      <c r="F10" s="100"/>
      <c r="G10" s="100"/>
    </row>
    <row r="11" spans="1:37" ht="16.5" thickTop="1" thickBot="1" x14ac:dyDescent="0.3">
      <c r="A11" s="97" t="s">
        <v>406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407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96" t="str">
        <f>+SPm!B2</f>
        <v>A1 M1</v>
      </c>
      <c r="C15" s="96" t="str">
        <f>+SPm!C2</f>
        <v>A1 M2</v>
      </c>
      <c r="D15" s="96" t="str">
        <f>+SPm!D2</f>
        <v>A1 M3</v>
      </c>
      <c r="E15" s="96" t="str">
        <f>+SPm!E2</f>
        <v>A1 M4</v>
      </c>
      <c r="F15" s="96" t="str">
        <f>+SPm!F2</f>
        <v>A1 M5</v>
      </c>
      <c r="G15" s="96" t="str">
        <f>+SPm!G2</f>
        <v>A1 M6</v>
      </c>
      <c r="H15" s="96" t="str">
        <f>+SPm!H2</f>
        <v>A1 M7</v>
      </c>
      <c r="I15" s="96" t="str">
        <f>+SPm!I2</f>
        <v>A1 M8</v>
      </c>
      <c r="J15" s="96" t="str">
        <f>+SPm!J2</f>
        <v>A1 M9</v>
      </c>
      <c r="K15" s="96" t="str">
        <f>+SPm!K2</f>
        <v>A1 M10</v>
      </c>
      <c r="L15" s="96" t="str">
        <f>+SPm!L2</f>
        <v>A1 M11</v>
      </c>
      <c r="M15" s="96" t="str">
        <f>+SPm!M2</f>
        <v>A1 M12</v>
      </c>
      <c r="N15" s="96" t="str">
        <f>+SPm!N2</f>
        <v>A2 M1</v>
      </c>
      <c r="O15" s="96" t="str">
        <f>+SPm!O2</f>
        <v>A2 M2</v>
      </c>
      <c r="P15" s="96" t="str">
        <f>+SPm!P2</f>
        <v>A2 M3</v>
      </c>
      <c r="Q15" s="96" t="str">
        <f>+SPm!Q2</f>
        <v>A2 M4</v>
      </c>
      <c r="R15" s="96" t="str">
        <f>+SPm!R2</f>
        <v>A2 M5</v>
      </c>
      <c r="S15" s="96" t="str">
        <f>+SPm!S2</f>
        <v>A2 M6</v>
      </c>
      <c r="T15" s="96" t="str">
        <f>+SPm!T2</f>
        <v>A2 M7</v>
      </c>
      <c r="U15" s="96" t="str">
        <f>+SPm!U2</f>
        <v>A2 M8</v>
      </c>
      <c r="V15" s="96" t="str">
        <f>+SPm!V2</f>
        <v>A2 M9</v>
      </c>
      <c r="W15" s="96" t="str">
        <f>+SPm!W2</f>
        <v>A2 M10</v>
      </c>
      <c r="X15" s="96" t="str">
        <f>+SPm!X2</f>
        <v>A2 M11</v>
      </c>
      <c r="Y15" s="96" t="str">
        <f>+SPm!Y2</f>
        <v>A2 M12</v>
      </c>
      <c r="Z15" s="96" t="str">
        <f>+SPm!Z2</f>
        <v>A3 M1</v>
      </c>
      <c r="AA15" s="96" t="str">
        <f>+SPm!AA2</f>
        <v>A3 M2</v>
      </c>
      <c r="AB15" s="96" t="str">
        <f>+SPm!AB2</f>
        <v>A3 M3</v>
      </c>
      <c r="AC15" s="96" t="str">
        <f>+SPm!AC2</f>
        <v>A3 M4</v>
      </c>
      <c r="AD15" s="96" t="str">
        <f>+SPm!AD2</f>
        <v>A3 M5</v>
      </c>
      <c r="AE15" s="96" t="str">
        <f>+SPm!AE2</f>
        <v>A3 M6</v>
      </c>
      <c r="AF15" s="96" t="str">
        <f>+SPm!AF2</f>
        <v>A3 M7</v>
      </c>
      <c r="AG15" s="96" t="str">
        <f>+SPm!AG2</f>
        <v>A3 M8</v>
      </c>
      <c r="AH15" s="96" t="str">
        <f>+SPm!AH2</f>
        <v>A3 M9</v>
      </c>
      <c r="AI15" s="96" t="str">
        <f>+SPm!AI2</f>
        <v>A3 M10</v>
      </c>
      <c r="AJ15" s="96" t="str">
        <f>+SPm!AJ2</f>
        <v>A3 M11</v>
      </c>
      <c r="AK15" s="96" t="str">
        <f>+SPm!AK2</f>
        <v>A3 M12</v>
      </c>
    </row>
    <row r="16" spans="1:37" ht="16.5" thickTop="1" thickBot="1" x14ac:dyDescent="0.3">
      <c r="A16" s="97" t="s">
        <v>408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1</v>
      </c>
      <c r="M16" s="54">
        <v>1</v>
      </c>
      <c r="N16" s="54">
        <v>1</v>
      </c>
      <c r="O16" s="54">
        <v>1</v>
      </c>
      <c r="P16" s="54">
        <v>1</v>
      </c>
      <c r="Q16" s="54">
        <v>1</v>
      </c>
      <c r="R16" s="54">
        <v>1</v>
      </c>
      <c r="S16" s="54">
        <v>1</v>
      </c>
      <c r="T16" s="54">
        <v>1</v>
      </c>
      <c r="U16" s="54">
        <v>1</v>
      </c>
      <c r="V16" s="54">
        <v>1</v>
      </c>
      <c r="W16" s="54">
        <v>1</v>
      </c>
      <c r="X16" s="54">
        <v>1</v>
      </c>
      <c r="Y16" s="54">
        <v>1</v>
      </c>
      <c r="Z16" s="54">
        <v>1</v>
      </c>
      <c r="AA16" s="54">
        <v>1</v>
      </c>
      <c r="AB16" s="54">
        <v>1</v>
      </c>
      <c r="AC16" s="54">
        <v>1</v>
      </c>
      <c r="AD16" s="54">
        <v>1</v>
      </c>
      <c r="AE16" s="54">
        <v>1</v>
      </c>
      <c r="AF16" s="54">
        <v>1</v>
      </c>
      <c r="AG16" s="54">
        <v>1</v>
      </c>
      <c r="AH16" s="54">
        <v>1</v>
      </c>
      <c r="AI16" s="54">
        <v>1</v>
      </c>
      <c r="AJ16" s="54">
        <v>1</v>
      </c>
      <c r="AK16" s="54">
        <v>1</v>
      </c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409</v>
      </c>
      <c r="B20" s="54" t="s">
        <v>425</v>
      </c>
      <c r="C20" s="89"/>
      <c r="D20" s="89"/>
      <c r="E20" s="89"/>
      <c r="F20" s="89"/>
    </row>
    <row r="21" spans="1:37" ht="16.5" thickTop="1" thickBot="1" x14ac:dyDescent="0.3">
      <c r="A21" s="98" t="s">
        <v>395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396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397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398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403</v>
      </c>
      <c r="B26" s="100">
        <v>13</v>
      </c>
      <c r="D26" s="101" t="s">
        <v>399</v>
      </c>
      <c r="E26" s="101" t="s">
        <v>400</v>
      </c>
      <c r="F26" s="101" t="s">
        <v>401</v>
      </c>
      <c r="G26" s="101" t="s">
        <v>402</v>
      </c>
    </row>
    <row r="27" spans="1:37" ht="16.5" thickTop="1" thickBot="1" x14ac:dyDescent="0.3">
      <c r="D27" s="100" t="s">
        <v>404</v>
      </c>
      <c r="E27" s="100"/>
      <c r="F27" s="100"/>
      <c r="G27" s="100"/>
    </row>
    <row r="28" spans="1:37" ht="16.5" thickTop="1" thickBot="1" x14ac:dyDescent="0.3">
      <c r="A28" s="97" t="s">
        <v>406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407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96" t="str">
        <f>+SPm!B2</f>
        <v>A1 M1</v>
      </c>
      <c r="C32" s="96" t="str">
        <f>+SPm!C2</f>
        <v>A1 M2</v>
      </c>
      <c r="D32" s="96" t="str">
        <f>+SPm!D2</f>
        <v>A1 M3</v>
      </c>
      <c r="E32" s="96" t="str">
        <f>+SPm!E2</f>
        <v>A1 M4</v>
      </c>
      <c r="F32" s="96" t="str">
        <f>+SPm!F2</f>
        <v>A1 M5</v>
      </c>
      <c r="G32" s="96" t="str">
        <f>+SPm!G2</f>
        <v>A1 M6</v>
      </c>
      <c r="H32" s="96" t="str">
        <f>+SPm!H2</f>
        <v>A1 M7</v>
      </c>
      <c r="I32" s="96" t="str">
        <f>+SPm!I2</f>
        <v>A1 M8</v>
      </c>
      <c r="J32" s="96" t="str">
        <f>+SPm!J2</f>
        <v>A1 M9</v>
      </c>
      <c r="K32" s="96" t="str">
        <f>+SPm!K2</f>
        <v>A1 M10</v>
      </c>
      <c r="L32" s="96" t="str">
        <f>+SPm!L2</f>
        <v>A1 M11</v>
      </c>
      <c r="M32" s="96" t="str">
        <f>+SPm!M2</f>
        <v>A1 M12</v>
      </c>
      <c r="N32" s="96" t="str">
        <f>+SPm!N2</f>
        <v>A2 M1</v>
      </c>
      <c r="O32" s="96" t="str">
        <f>+SPm!O2</f>
        <v>A2 M2</v>
      </c>
      <c r="P32" s="96" t="str">
        <f>+SPm!P2</f>
        <v>A2 M3</v>
      </c>
      <c r="Q32" s="96" t="str">
        <f>+SPm!Q2</f>
        <v>A2 M4</v>
      </c>
      <c r="R32" s="96" t="str">
        <f>+SPm!R2</f>
        <v>A2 M5</v>
      </c>
      <c r="S32" s="96" t="str">
        <f>+SPm!S2</f>
        <v>A2 M6</v>
      </c>
      <c r="T32" s="96" t="str">
        <f>+SPm!T2</f>
        <v>A2 M7</v>
      </c>
      <c r="U32" s="96" t="str">
        <f>+SPm!U2</f>
        <v>A2 M8</v>
      </c>
      <c r="V32" s="96" t="str">
        <f>+SPm!V2</f>
        <v>A2 M9</v>
      </c>
      <c r="W32" s="96" t="str">
        <f>+SPm!W2</f>
        <v>A2 M10</v>
      </c>
      <c r="X32" s="96" t="str">
        <f>+SPm!X2</f>
        <v>A2 M11</v>
      </c>
      <c r="Y32" s="96" t="str">
        <f>+SPm!Y2</f>
        <v>A2 M12</v>
      </c>
      <c r="Z32" s="96" t="str">
        <f>+SPm!Z2</f>
        <v>A3 M1</v>
      </c>
      <c r="AA32" s="96" t="str">
        <f>+SPm!AA2</f>
        <v>A3 M2</v>
      </c>
      <c r="AB32" s="96" t="str">
        <f>+SPm!AB2</f>
        <v>A3 M3</v>
      </c>
      <c r="AC32" s="96" t="str">
        <f>+SPm!AC2</f>
        <v>A3 M4</v>
      </c>
      <c r="AD32" s="96" t="str">
        <f>+SPm!AD2</f>
        <v>A3 M5</v>
      </c>
      <c r="AE32" s="96" t="str">
        <f>+SPm!AE2</f>
        <v>A3 M6</v>
      </c>
      <c r="AF32" s="96" t="str">
        <f>+SPm!AF2</f>
        <v>A3 M7</v>
      </c>
      <c r="AG32" s="96" t="str">
        <f>+SPm!AG2</f>
        <v>A3 M8</v>
      </c>
      <c r="AH32" s="96" t="str">
        <f>+SPm!AH2</f>
        <v>A3 M9</v>
      </c>
      <c r="AI32" s="96" t="str">
        <f>+SPm!AI2</f>
        <v>A3 M10</v>
      </c>
      <c r="AJ32" s="96" t="str">
        <f>+SPm!AJ2</f>
        <v>A3 M11</v>
      </c>
      <c r="AK32" s="96" t="str">
        <f>+SPm!AK2</f>
        <v>A3 M12</v>
      </c>
    </row>
    <row r="33" spans="1:37" ht="16.5" thickTop="1" thickBot="1" x14ac:dyDescent="0.3">
      <c r="A33" s="97" t="s">
        <v>408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409</v>
      </c>
      <c r="B37" s="54" t="s">
        <v>451</v>
      </c>
      <c r="C37" s="89"/>
      <c r="D37" s="89"/>
      <c r="E37" s="89"/>
      <c r="F37" s="89"/>
    </row>
    <row r="38" spans="1:37" ht="16.5" thickTop="1" thickBot="1" x14ac:dyDescent="0.3">
      <c r="A38" s="98" t="s">
        <v>395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396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397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398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403</v>
      </c>
      <c r="B43" s="100">
        <v>13</v>
      </c>
      <c r="D43" s="101" t="s">
        <v>399</v>
      </c>
      <c r="E43" s="101" t="s">
        <v>400</v>
      </c>
      <c r="F43" s="101" t="s">
        <v>401</v>
      </c>
      <c r="G43" s="101" t="s">
        <v>402</v>
      </c>
    </row>
    <row r="44" spans="1:37" ht="16.5" thickTop="1" thickBot="1" x14ac:dyDescent="0.3">
      <c r="D44" s="100" t="s">
        <v>404</v>
      </c>
      <c r="E44" s="100"/>
      <c r="F44" s="100"/>
      <c r="G44" s="100"/>
    </row>
    <row r="45" spans="1:37" ht="16.5" thickTop="1" thickBot="1" x14ac:dyDescent="0.3">
      <c r="A45" s="97" t="s">
        <v>406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407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96" t="str">
        <f>+SPm!B2</f>
        <v>A1 M1</v>
      </c>
      <c r="C49" s="96" t="str">
        <f>+SPm!C2</f>
        <v>A1 M2</v>
      </c>
      <c r="D49" s="96" t="str">
        <f>+SPm!D2</f>
        <v>A1 M3</v>
      </c>
      <c r="E49" s="96" t="str">
        <f>+SPm!E2</f>
        <v>A1 M4</v>
      </c>
      <c r="F49" s="96" t="str">
        <f>+SPm!F2</f>
        <v>A1 M5</v>
      </c>
      <c r="G49" s="96" t="str">
        <f>+SPm!G2</f>
        <v>A1 M6</v>
      </c>
      <c r="H49" s="96" t="str">
        <f>+SPm!H2</f>
        <v>A1 M7</v>
      </c>
      <c r="I49" s="96" t="str">
        <f>+SPm!I2</f>
        <v>A1 M8</v>
      </c>
      <c r="J49" s="96" t="str">
        <f>+SPm!J2</f>
        <v>A1 M9</v>
      </c>
      <c r="K49" s="96" t="str">
        <f>+SPm!K2</f>
        <v>A1 M10</v>
      </c>
      <c r="L49" s="96" t="str">
        <f>+SPm!L2</f>
        <v>A1 M11</v>
      </c>
      <c r="M49" s="96" t="str">
        <f>+SPm!M2</f>
        <v>A1 M12</v>
      </c>
      <c r="N49" s="96" t="str">
        <f>+SPm!N2</f>
        <v>A2 M1</v>
      </c>
      <c r="O49" s="96" t="str">
        <f>+SPm!O2</f>
        <v>A2 M2</v>
      </c>
      <c r="P49" s="96" t="str">
        <f>+SPm!P2</f>
        <v>A2 M3</v>
      </c>
      <c r="Q49" s="96" t="str">
        <f>+SPm!Q2</f>
        <v>A2 M4</v>
      </c>
      <c r="R49" s="96" t="str">
        <f>+SPm!R2</f>
        <v>A2 M5</v>
      </c>
      <c r="S49" s="96" t="str">
        <f>+SPm!S2</f>
        <v>A2 M6</v>
      </c>
      <c r="T49" s="96" t="str">
        <f>+SPm!T2</f>
        <v>A2 M7</v>
      </c>
      <c r="U49" s="96" t="str">
        <f>+SPm!U2</f>
        <v>A2 M8</v>
      </c>
      <c r="V49" s="96" t="str">
        <f>+SPm!V2</f>
        <v>A2 M9</v>
      </c>
      <c r="W49" s="96" t="str">
        <f>+SPm!W2</f>
        <v>A2 M10</v>
      </c>
      <c r="X49" s="96" t="str">
        <f>+SPm!X2</f>
        <v>A2 M11</v>
      </c>
      <c r="Y49" s="96" t="str">
        <f>+SPm!Y2</f>
        <v>A2 M12</v>
      </c>
      <c r="Z49" s="96" t="str">
        <f>+SPm!Z2</f>
        <v>A3 M1</v>
      </c>
      <c r="AA49" s="96" t="str">
        <f>+SPm!AA2</f>
        <v>A3 M2</v>
      </c>
      <c r="AB49" s="96" t="str">
        <f>+SPm!AB2</f>
        <v>A3 M3</v>
      </c>
      <c r="AC49" s="96" t="str">
        <f>+SPm!AC2</f>
        <v>A3 M4</v>
      </c>
      <c r="AD49" s="96" t="str">
        <f>+SPm!AD2</f>
        <v>A3 M5</v>
      </c>
      <c r="AE49" s="96" t="str">
        <f>+SPm!AE2</f>
        <v>A3 M6</v>
      </c>
      <c r="AF49" s="96" t="str">
        <f>+SPm!AF2</f>
        <v>A3 M7</v>
      </c>
      <c r="AG49" s="96" t="str">
        <f>+SPm!AG2</f>
        <v>A3 M8</v>
      </c>
      <c r="AH49" s="96" t="str">
        <f>+SPm!AH2</f>
        <v>A3 M9</v>
      </c>
      <c r="AI49" s="96" t="str">
        <f>+SPm!AI2</f>
        <v>A3 M10</v>
      </c>
      <c r="AJ49" s="96" t="str">
        <f>+SPm!AJ2</f>
        <v>A3 M11</v>
      </c>
      <c r="AK49" s="96" t="str">
        <f>+SPm!AK2</f>
        <v>A3 M12</v>
      </c>
    </row>
    <row r="50" spans="1:37" ht="16.5" thickTop="1" thickBot="1" x14ac:dyDescent="0.3">
      <c r="A50" s="97" t="s">
        <v>408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B1" sqref="A1:B1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204</v>
      </c>
      <c r="B1" s="43" t="s">
        <v>228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478</v>
      </c>
      <c r="B3" s="57" t="s">
        <v>320</v>
      </c>
      <c r="C3" s="57" t="s">
        <v>313</v>
      </c>
      <c r="E3" s="96" t="str">
        <f>+SPm!B2</f>
        <v>A1 M1</v>
      </c>
      <c r="F3" s="96" t="str">
        <f>+SPm!C2</f>
        <v>A1 M2</v>
      </c>
      <c r="G3" s="96" t="str">
        <f>+SPm!D2</f>
        <v>A1 M3</v>
      </c>
      <c r="H3" s="96" t="str">
        <f>+SPm!E2</f>
        <v>A1 M4</v>
      </c>
      <c r="I3" s="96" t="str">
        <f>+SPm!F2</f>
        <v>A1 M5</v>
      </c>
      <c r="J3" s="96" t="str">
        <f>+SPm!G2</f>
        <v>A1 M6</v>
      </c>
      <c r="K3" s="96" t="str">
        <f>+SPm!H2</f>
        <v>A1 M7</v>
      </c>
      <c r="L3" s="96" t="str">
        <f>+SPm!I2</f>
        <v>A1 M8</v>
      </c>
      <c r="M3" s="96" t="str">
        <f>+SPm!J2</f>
        <v>A1 M9</v>
      </c>
      <c r="N3" s="96" t="str">
        <f>+SPm!K2</f>
        <v>A1 M10</v>
      </c>
      <c r="O3" s="96" t="str">
        <f>+SPm!L2</f>
        <v>A1 M11</v>
      </c>
      <c r="P3" s="96" t="str">
        <f>+SPm!M2</f>
        <v>A1 M12</v>
      </c>
      <c r="Q3" s="96" t="str">
        <f>+SPm!N2</f>
        <v>A2 M1</v>
      </c>
      <c r="R3" s="96" t="str">
        <f>+SPm!O2</f>
        <v>A2 M2</v>
      </c>
      <c r="S3" s="96" t="str">
        <f>+SPm!P2</f>
        <v>A2 M3</v>
      </c>
      <c r="T3" s="96" t="str">
        <f>+SPm!Q2</f>
        <v>A2 M4</v>
      </c>
      <c r="U3" s="96" t="str">
        <f>+SPm!R2</f>
        <v>A2 M5</v>
      </c>
      <c r="V3" s="96" t="str">
        <f>+SPm!S2</f>
        <v>A2 M6</v>
      </c>
      <c r="W3" s="96" t="str">
        <f>+SPm!T2</f>
        <v>A2 M7</v>
      </c>
      <c r="X3" s="96" t="str">
        <f>+SPm!U2</f>
        <v>A2 M8</v>
      </c>
      <c r="Y3" s="96" t="str">
        <f>+SPm!V2</f>
        <v>A2 M9</v>
      </c>
      <c r="Z3" s="96" t="str">
        <f>+SPm!W2</f>
        <v>A2 M10</v>
      </c>
      <c r="AA3" s="96" t="str">
        <f>+SPm!X2</f>
        <v>A2 M11</v>
      </c>
      <c r="AB3" s="96" t="str">
        <f>+SPm!Y2</f>
        <v>A2 M12</v>
      </c>
      <c r="AC3" s="96" t="str">
        <f>+SPm!Z2</f>
        <v>A3 M1</v>
      </c>
      <c r="AD3" s="96" t="str">
        <f>+SPm!AA2</f>
        <v>A3 M2</v>
      </c>
      <c r="AE3" s="96" t="str">
        <f>+SPm!AB2</f>
        <v>A3 M3</v>
      </c>
      <c r="AF3" s="96" t="str">
        <f>+SPm!AC2</f>
        <v>A3 M4</v>
      </c>
      <c r="AG3" s="96" t="str">
        <f>+SPm!AD2</f>
        <v>A3 M5</v>
      </c>
      <c r="AH3" s="96" t="str">
        <f>+SPm!AE2</f>
        <v>A3 M6</v>
      </c>
      <c r="AI3" s="96" t="str">
        <f>+SPm!AF2</f>
        <v>A3 M7</v>
      </c>
      <c r="AJ3" s="96" t="str">
        <f>+SPm!AG2</f>
        <v>A3 M8</v>
      </c>
      <c r="AK3" s="96" t="str">
        <f>+SPm!AH2</f>
        <v>A3 M9</v>
      </c>
      <c r="AL3" s="96" t="str">
        <f>+SPm!AI2</f>
        <v>A3 M10</v>
      </c>
      <c r="AM3" s="96" t="str">
        <f>+SPm!AJ2</f>
        <v>A3 M11</v>
      </c>
      <c r="AN3" s="96" t="str">
        <f>+SPm!AK2</f>
        <v>A3 M12</v>
      </c>
    </row>
    <row r="4" spans="1:40" ht="16.5" thickTop="1" thickBot="1" x14ac:dyDescent="0.3">
      <c r="A4" s="98" t="s">
        <v>459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460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461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462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479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463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464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465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466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467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468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469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481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470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471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472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473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474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457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475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476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477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456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458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showGridLines="0" workbookViewId="0"/>
  </sheetViews>
  <sheetFormatPr defaultRowHeight="15" x14ac:dyDescent="0.25"/>
  <cols>
    <col min="2" max="2" width="27.85546875" bestFit="1" customWidth="1"/>
    <col min="3" max="11" width="15.7109375" bestFit="1" customWidth="1"/>
    <col min="12" max="12" width="16.7109375" bestFit="1" customWidth="1"/>
  </cols>
  <sheetData>
    <row r="1" spans="1:12" x14ac:dyDescent="0.25">
      <c r="A1" s="25" t="s">
        <v>204</v>
      </c>
      <c r="B1" s="43" t="s">
        <v>228</v>
      </c>
    </row>
    <row r="3" spans="1:12" ht="15.75" thickBot="1" x14ac:dyDescent="0.3">
      <c r="B3" s="132" t="s">
        <v>486</v>
      </c>
      <c r="C3" s="132" t="s">
        <v>492</v>
      </c>
      <c r="D3" s="132" t="s">
        <v>493</v>
      </c>
      <c r="E3" s="132" t="s">
        <v>494</v>
      </c>
      <c r="F3" s="132" t="s">
        <v>495</v>
      </c>
      <c r="G3" s="132" t="s">
        <v>496</v>
      </c>
      <c r="H3" s="132" t="s">
        <v>497</v>
      </c>
      <c r="I3" s="132" t="s">
        <v>498</v>
      </c>
      <c r="J3" s="132" t="s">
        <v>499</v>
      </c>
      <c r="K3" s="132" t="s">
        <v>500</v>
      </c>
      <c r="L3" s="132" t="s">
        <v>501</v>
      </c>
    </row>
    <row r="4" spans="1:12" ht="16.5" thickTop="1" thickBot="1" x14ac:dyDescent="0.3">
      <c r="B4" s="98" t="s">
        <v>502</v>
      </c>
      <c r="C4" s="99" t="s">
        <v>195</v>
      </c>
      <c r="D4" s="99" t="s">
        <v>168</v>
      </c>
      <c r="E4" s="99" t="s">
        <v>169</v>
      </c>
      <c r="F4" s="99" t="s">
        <v>170</v>
      </c>
      <c r="G4" s="99" t="s">
        <v>171</v>
      </c>
      <c r="H4" s="99" t="s">
        <v>172</v>
      </c>
      <c r="I4" s="99" t="s">
        <v>173</v>
      </c>
      <c r="J4" s="99" t="s">
        <v>174</v>
      </c>
      <c r="K4" s="99" t="s">
        <v>175</v>
      </c>
      <c r="L4" s="99" t="s">
        <v>176</v>
      </c>
    </row>
    <row r="5" spans="1:12" ht="16.5" thickTop="1" thickBot="1" x14ac:dyDescent="0.3">
      <c r="B5" s="98" t="s">
        <v>489</v>
      </c>
      <c r="C5" s="131">
        <v>6.2E-2</v>
      </c>
      <c r="D5" s="131">
        <v>6.2E-2</v>
      </c>
      <c r="E5" s="131">
        <v>6.2E-2</v>
      </c>
      <c r="F5" s="131">
        <v>6.2E-2</v>
      </c>
      <c r="G5" s="131">
        <v>6.2E-2</v>
      </c>
      <c r="H5" s="131">
        <v>6.2E-2</v>
      </c>
      <c r="I5" s="131">
        <v>6.2E-2</v>
      </c>
      <c r="J5" s="131">
        <v>6.2E-2</v>
      </c>
      <c r="K5" s="131">
        <v>6.2E-2</v>
      </c>
      <c r="L5" s="131">
        <v>6.2E-2</v>
      </c>
    </row>
    <row r="6" spans="1:12" ht="16.5" thickTop="1" thickBot="1" x14ac:dyDescent="0.3">
      <c r="B6" s="98" t="s">
        <v>490</v>
      </c>
      <c r="C6" s="88">
        <v>80000</v>
      </c>
      <c r="D6" s="88">
        <v>20000</v>
      </c>
      <c r="E6" s="88">
        <v>20000</v>
      </c>
      <c r="F6" s="88">
        <v>25000</v>
      </c>
      <c r="G6" s="88">
        <v>25000</v>
      </c>
      <c r="H6" s="88">
        <v>30000</v>
      </c>
      <c r="I6" s="88">
        <v>30000</v>
      </c>
      <c r="J6" s="88">
        <v>30000</v>
      </c>
      <c r="K6" s="88">
        <v>30000</v>
      </c>
      <c r="L6" s="88">
        <v>30000</v>
      </c>
    </row>
    <row r="7" spans="1:12" ht="16.5" thickTop="1" thickBot="1" x14ac:dyDescent="0.3">
      <c r="B7" s="98" t="s">
        <v>491</v>
      </c>
      <c r="C7" s="54">
        <v>72</v>
      </c>
      <c r="D7" s="54">
        <v>73</v>
      </c>
      <c r="E7" s="54">
        <v>74</v>
      </c>
      <c r="F7" s="54">
        <v>75</v>
      </c>
      <c r="G7" s="54">
        <v>76</v>
      </c>
      <c r="H7" s="54">
        <v>77</v>
      </c>
      <c r="I7" s="54">
        <v>78</v>
      </c>
      <c r="J7" s="54">
        <v>79</v>
      </c>
      <c r="K7" s="54">
        <v>80</v>
      </c>
      <c r="L7" s="54">
        <v>81</v>
      </c>
    </row>
    <row r="8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C4:L4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View</vt:lpstr>
      <vt:lpstr>app</vt:lpstr>
      <vt:lpstr>An Distinta Base</vt:lpstr>
      <vt:lpstr>Vendite</vt:lpstr>
      <vt:lpstr>Distinta Base</vt:lpstr>
      <vt:lpstr>magazzino</vt:lpstr>
      <vt:lpstr>Personale</vt:lpstr>
      <vt:lpstr>Altri costi</vt:lpstr>
      <vt:lpstr>Finanziamneti</vt:lpstr>
      <vt:lpstr>Leasing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E_Finanziamenti</vt:lpstr>
      <vt:lpstr>E_Leasing</vt:lpstr>
      <vt:lpstr>Irap</vt:lpstr>
      <vt:lpstr>Ires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2013-07-28T05:38:43Z</dcterms:modified>
</cp:coreProperties>
</file>